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acruz\Desktop\12- Servicios de apoyo a la producción agropecuaria\Distribución de Semillas\"/>
    </mc:Choice>
  </mc:AlternateContent>
  <xr:revisionPtr revIDLastSave="0" documentId="13_ncr:1_{289B8ACA-B227-4FB2-AE61-8445C2437FCC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Consolidado diciembre" sheetId="1" state="hidden" r:id="rId1"/>
    <sheet name="Dist. Siembra" sheetId="2" r:id="rId2"/>
  </sheets>
  <externalReferences>
    <externalReference r:id="rId3"/>
  </externalReferences>
  <definedNames>
    <definedName name="_xlnm.Print_Area" localSheetId="0">'Consolidado diciembre'!$A$1:$T$55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2" l="1"/>
  <c r="O47" i="1"/>
  <c r="O46" i="1" s="1"/>
  <c r="N47" i="1"/>
  <c r="M47" i="1"/>
  <c r="M46" i="1" s="1"/>
  <c r="L47" i="1"/>
  <c r="K47" i="1"/>
  <c r="K46" i="1" s="1"/>
  <c r="J47" i="1"/>
  <c r="J46" i="1" s="1"/>
  <c r="I47" i="1"/>
  <c r="I46" i="1" s="1"/>
  <c r="H47" i="1"/>
  <c r="H46" i="1" s="1"/>
  <c r="G47" i="1"/>
  <c r="G46" i="1" s="1"/>
  <c r="F47" i="1"/>
  <c r="F46" i="1" s="1"/>
  <c r="E47" i="1"/>
  <c r="E46" i="1" s="1"/>
  <c r="D47" i="1"/>
  <c r="D46" i="1" s="1"/>
  <c r="C47" i="1"/>
  <c r="C46" i="1" s="1"/>
  <c r="L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O41" i="1"/>
  <c r="N41" i="1"/>
  <c r="M41" i="1"/>
  <c r="L41" i="1"/>
  <c r="L39" i="1" s="1"/>
  <c r="K41" i="1"/>
  <c r="J41" i="1"/>
  <c r="I41" i="1"/>
  <c r="H41" i="1"/>
  <c r="G41" i="1"/>
  <c r="F41" i="1"/>
  <c r="E41" i="1"/>
  <c r="D41" i="1"/>
  <c r="C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O20" i="1" s="1"/>
  <c r="N21" i="1"/>
  <c r="M21" i="1"/>
  <c r="L21" i="1"/>
  <c r="K21" i="1"/>
  <c r="J21" i="1"/>
  <c r="I21" i="1"/>
  <c r="H21" i="1"/>
  <c r="G21" i="1"/>
  <c r="F21" i="1"/>
  <c r="E21" i="1"/>
  <c r="D21" i="1"/>
  <c r="C21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N18" i="1"/>
  <c r="M18" i="1"/>
  <c r="L18" i="1"/>
  <c r="K18" i="1"/>
  <c r="J18" i="1"/>
  <c r="I18" i="1"/>
  <c r="H18" i="1"/>
  <c r="G18" i="1"/>
  <c r="G17" i="1" s="1"/>
  <c r="F18" i="1"/>
  <c r="E18" i="1"/>
  <c r="D18" i="1"/>
  <c r="D17" i="1" s="1"/>
  <c r="C18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C9" i="1" s="1"/>
  <c r="O10" i="1"/>
  <c r="N10" i="1"/>
  <c r="M10" i="1"/>
  <c r="L10" i="1"/>
  <c r="K10" i="1"/>
  <c r="J10" i="1"/>
  <c r="I10" i="1"/>
  <c r="H10" i="1"/>
  <c r="G10" i="1"/>
  <c r="F10" i="1"/>
  <c r="F9" i="1" s="1"/>
  <c r="E10" i="1"/>
  <c r="E9" i="1" s="1"/>
  <c r="D10" i="1"/>
  <c r="O9" i="1"/>
  <c r="G12" i="1"/>
  <c r="E17" i="1" l="1"/>
  <c r="L20" i="1"/>
  <c r="P18" i="1"/>
  <c r="P17" i="1" s="1"/>
  <c r="J17" i="1"/>
  <c r="K17" i="1"/>
  <c r="J9" i="1"/>
  <c r="O17" i="1"/>
  <c r="C17" i="1"/>
  <c r="P10" i="1"/>
  <c r="S10" i="1" s="1"/>
  <c r="T10" i="1" s="1"/>
  <c r="H9" i="1"/>
  <c r="L9" i="1"/>
  <c r="F12" i="1"/>
  <c r="J12" i="1"/>
  <c r="P16" i="1"/>
  <c r="R16" i="1" s="1"/>
  <c r="F17" i="1"/>
  <c r="C20" i="1"/>
  <c r="G20" i="1"/>
  <c r="K20" i="1"/>
  <c r="P25" i="1"/>
  <c r="S25" i="1" s="1"/>
  <c r="T25" i="1" s="1"/>
  <c r="P29" i="1"/>
  <c r="R29" i="1" s="1"/>
  <c r="P33" i="1"/>
  <c r="R33" i="1" s="1"/>
  <c r="P37" i="1"/>
  <c r="R37" i="1" s="1"/>
  <c r="E39" i="1"/>
  <c r="I39" i="1"/>
  <c r="M39" i="1"/>
  <c r="P42" i="1"/>
  <c r="S42" i="1" s="1"/>
  <c r="T42" i="1" s="1"/>
  <c r="G9" i="1"/>
  <c r="K9" i="1"/>
  <c r="E12" i="1"/>
  <c r="T14" i="1"/>
  <c r="M12" i="1"/>
  <c r="P15" i="1"/>
  <c r="R15" i="1" s="1"/>
  <c r="H12" i="1"/>
  <c r="P19" i="1"/>
  <c r="S19" i="1" s="1"/>
  <c r="I17" i="1"/>
  <c r="F20" i="1"/>
  <c r="J20" i="1"/>
  <c r="N20" i="1"/>
  <c r="I20" i="1"/>
  <c r="P24" i="1"/>
  <c r="R24" i="1" s="1"/>
  <c r="P28" i="1"/>
  <c r="P30" i="1"/>
  <c r="S30" i="1" s="1"/>
  <c r="T30" i="1" s="1"/>
  <c r="P32" i="1"/>
  <c r="P36" i="1"/>
  <c r="S36" i="1" s="1"/>
  <c r="T36" i="1" s="1"/>
  <c r="P41" i="1"/>
  <c r="S41" i="1" s="1"/>
  <c r="T41" i="1" s="1"/>
  <c r="H39" i="1"/>
  <c r="O39" i="1"/>
  <c r="P43" i="1"/>
  <c r="N39" i="1"/>
  <c r="P45" i="1"/>
  <c r="S45" i="1" s="1"/>
  <c r="T45" i="1" s="1"/>
  <c r="S43" i="1"/>
  <c r="T43" i="1" s="1"/>
  <c r="R43" i="1"/>
  <c r="P47" i="1"/>
  <c r="P11" i="1"/>
  <c r="S11" i="1" s="1"/>
  <c r="S16" i="1"/>
  <c r="T16" i="1" s="1"/>
  <c r="I9" i="1"/>
  <c r="M9" i="1"/>
  <c r="L12" i="1"/>
  <c r="C12" i="1"/>
  <c r="K12" i="1"/>
  <c r="O12" i="1"/>
  <c r="H17" i="1"/>
  <c r="E20" i="1"/>
  <c r="M20" i="1"/>
  <c r="P22" i="1"/>
  <c r="H20" i="1"/>
  <c r="P23" i="1"/>
  <c r="P26" i="1"/>
  <c r="P27" i="1"/>
  <c r="S27" i="1" s="1"/>
  <c r="T27" i="1" s="1"/>
  <c r="P31" i="1"/>
  <c r="S31" i="1" s="1"/>
  <c r="T31" i="1" s="1"/>
  <c r="P34" i="1"/>
  <c r="R34" i="1" s="1"/>
  <c r="P35" i="1"/>
  <c r="P38" i="1"/>
  <c r="G39" i="1"/>
  <c r="K39" i="1"/>
  <c r="F39" i="1"/>
  <c r="J39" i="1"/>
  <c r="P44" i="1"/>
  <c r="R44" i="1" s="1"/>
  <c r="P21" i="1"/>
  <c r="S21" i="1" s="1"/>
  <c r="T21" i="1" s="1"/>
  <c r="D12" i="1"/>
  <c r="P13" i="1"/>
  <c r="I12" i="1"/>
  <c r="S14" i="1"/>
  <c r="P40" i="1"/>
  <c r="C39" i="1"/>
  <c r="R36" i="1"/>
  <c r="R41" i="1"/>
  <c r="R45" i="1"/>
  <c r="R47" i="1"/>
  <c r="R46" i="1" s="1"/>
  <c r="D9" i="1"/>
  <c r="D39" i="1"/>
  <c r="P14" i="1"/>
  <c r="R14" i="1" s="1"/>
  <c r="D20" i="1"/>
  <c r="S24" i="1" l="1"/>
  <c r="S33" i="1"/>
  <c r="T33" i="1" s="1"/>
  <c r="R18" i="1"/>
  <c r="S18" i="1"/>
  <c r="T18" i="1" s="1"/>
  <c r="R30" i="1"/>
  <c r="S37" i="1"/>
  <c r="T37" i="1" s="1"/>
  <c r="R19" i="1"/>
  <c r="R17" i="1" s="1"/>
  <c r="S44" i="1"/>
  <c r="T44" i="1" s="1"/>
  <c r="S34" i="1"/>
  <c r="T34" i="1" s="1"/>
  <c r="S15" i="1"/>
  <c r="T15" i="1" s="1"/>
  <c r="R42" i="1"/>
  <c r="R21" i="1"/>
  <c r="S29" i="1"/>
  <c r="T29" i="1" s="1"/>
  <c r="R31" i="1"/>
  <c r="R25" i="1"/>
  <c r="R11" i="1"/>
  <c r="R9" i="1" s="1"/>
  <c r="S32" i="1"/>
  <c r="T32" i="1" s="1"/>
  <c r="R32" i="1"/>
  <c r="S28" i="1"/>
  <c r="T28" i="1" s="1"/>
  <c r="R28" i="1"/>
  <c r="R27" i="1"/>
  <c r="R35" i="1"/>
  <c r="S35" i="1"/>
  <c r="T35" i="1" s="1"/>
  <c r="P46" i="1"/>
  <c r="S47" i="1"/>
  <c r="R23" i="1"/>
  <c r="S23" i="1"/>
  <c r="T23" i="1" s="1"/>
  <c r="R38" i="1"/>
  <c r="S38" i="1"/>
  <c r="T38" i="1" s="1"/>
  <c r="S22" i="1"/>
  <c r="T22" i="1" s="1"/>
  <c r="R22" i="1"/>
  <c r="P20" i="1"/>
  <c r="P9" i="1"/>
  <c r="U21" i="1"/>
  <c r="P12" i="1"/>
  <c r="R13" i="1"/>
  <c r="R12" i="1" s="1"/>
  <c r="S13" i="1"/>
  <c r="T11" i="1"/>
  <c r="T9" i="1" s="1"/>
  <c r="S9" i="1"/>
  <c r="T19" i="1"/>
  <c r="T17" i="1" s="1"/>
  <c r="T24" i="1"/>
  <c r="S40" i="1"/>
  <c r="R40" i="1"/>
  <c r="P39" i="1"/>
  <c r="R39" i="1" l="1"/>
  <c r="R48" i="1" s="1"/>
  <c r="S17" i="1"/>
  <c r="S20" i="1"/>
  <c r="R20" i="1"/>
  <c r="T20" i="1"/>
  <c r="S46" i="1"/>
  <c r="T46" i="1" s="1"/>
  <c r="T47" i="1"/>
  <c r="T40" i="1"/>
  <c r="T39" i="1" s="1"/>
  <c r="S39" i="1"/>
  <c r="T13" i="1"/>
  <c r="T12" i="1" s="1"/>
  <c r="S12" i="1"/>
  <c r="S48" i="1" l="1"/>
  <c r="T48" i="1"/>
</calcChain>
</file>

<file path=xl/sharedStrings.xml><?xml version="1.0" encoding="utf-8"?>
<sst xmlns="http://schemas.openxmlformats.org/spreadsheetml/2006/main" count="257" uniqueCount="161">
  <si>
    <t>MINISTERIO DE AGRICULTURA</t>
  </si>
  <si>
    <t xml:space="preserve">VICEMINISTERIO DE PRODUCCION AGRICOLA </t>
  </si>
  <si>
    <t>DEPARTAMENTO DE PRODUCCION AGRICOLA</t>
  </si>
  <si>
    <t>Distribucion de Insumos Agricolas a las  Regionales</t>
  </si>
  <si>
    <t>Consolidado Enero -Diciembre 2017</t>
  </si>
  <si>
    <t>Programas</t>
  </si>
  <si>
    <t>Unidad</t>
  </si>
  <si>
    <t>Central</t>
  </si>
  <si>
    <t>Este</t>
  </si>
  <si>
    <t>Norcentral</t>
  </si>
  <si>
    <t>Nordeste</t>
  </si>
  <si>
    <t>Noroeste</t>
  </si>
  <si>
    <t>Norte</t>
  </si>
  <si>
    <t>Sur</t>
  </si>
  <si>
    <t>Suroeste</t>
  </si>
  <si>
    <t>M. Plata</t>
  </si>
  <si>
    <t>IAD</t>
  </si>
  <si>
    <t>INTABACO</t>
  </si>
  <si>
    <t xml:space="preserve">Division </t>
  </si>
  <si>
    <t>Total</t>
  </si>
  <si>
    <t>Costo Unit. RD$</t>
  </si>
  <si>
    <t>Monto de inversión RD$</t>
  </si>
  <si>
    <t xml:space="preserve">Superficie a </t>
  </si>
  <si>
    <t>Beneficiarios</t>
  </si>
  <si>
    <t>INDRHI</t>
  </si>
  <si>
    <t>Sembrar (Tas)</t>
  </si>
  <si>
    <t>MAIZ Y SORGO:</t>
  </si>
  <si>
    <t>Quintales</t>
  </si>
  <si>
    <t>"</t>
  </si>
  <si>
    <t xml:space="preserve">Maiz Frances Largo </t>
  </si>
  <si>
    <t>LEGUMINOSAS:</t>
  </si>
  <si>
    <t>Habichuelas Rojas</t>
  </si>
  <si>
    <t>Habichuelas Negra</t>
  </si>
  <si>
    <t>Guandul Kaki</t>
  </si>
  <si>
    <t>Guandul UASD</t>
  </si>
  <si>
    <t>RAICES Y TUBERCULOS:</t>
  </si>
  <si>
    <t>Camionadas</t>
  </si>
  <si>
    <t>Batata</t>
  </si>
  <si>
    <t>Yuca</t>
  </si>
  <si>
    <t>HORTALIZAS</t>
  </si>
  <si>
    <t>Libras</t>
  </si>
  <si>
    <t>Aji Cubanela</t>
  </si>
  <si>
    <t>Aji Cachucha</t>
  </si>
  <si>
    <t>Apio UTAH 52-70</t>
  </si>
  <si>
    <t>Auyama Criolla</t>
  </si>
  <si>
    <t>Berenjena Criolla</t>
  </si>
  <si>
    <t>Cebolla Red Creole</t>
  </si>
  <si>
    <t xml:space="preserve">Cebolla Sivan </t>
  </si>
  <si>
    <t>Cilantro Long Standing</t>
  </si>
  <si>
    <t>Espinaca Pack Choi</t>
  </si>
  <si>
    <t>Lechuga Bronze Mignenote</t>
  </si>
  <si>
    <t>Molondron Liso Criollo</t>
  </si>
  <si>
    <t>Pepino Poinset</t>
  </si>
  <si>
    <t>Rabano Crimson Giant</t>
  </si>
  <si>
    <t>Repollo Copenhagen</t>
  </si>
  <si>
    <t>Remolacha Detroit</t>
  </si>
  <si>
    <t>Tomate Ens. Floradade</t>
  </si>
  <si>
    <t>Tomate Industrial</t>
  </si>
  <si>
    <t>Zanahoria Chatenay</t>
  </si>
  <si>
    <t>MUSACEAS:</t>
  </si>
  <si>
    <t>Unidades</t>
  </si>
  <si>
    <t>Platanos</t>
  </si>
  <si>
    <t>Cepas</t>
  </si>
  <si>
    <t>Plantas</t>
  </si>
  <si>
    <t>Colmitos</t>
  </si>
  <si>
    <t>Guineos</t>
  </si>
  <si>
    <t>OLEAGINOSAS:</t>
  </si>
  <si>
    <t>Coco</t>
  </si>
  <si>
    <t>TOTAL</t>
  </si>
  <si>
    <t xml:space="preserve">         </t>
  </si>
  <si>
    <t>Ing. Jacobo J. Toribio G.</t>
  </si>
  <si>
    <t>Director del Departamento de Produccion</t>
  </si>
  <si>
    <t>Sorgo Hibrido 82 g 55 Pioneer</t>
  </si>
  <si>
    <t>Habichuela negra</t>
  </si>
  <si>
    <t>Camionada</t>
  </si>
  <si>
    <t>Auyama</t>
  </si>
  <si>
    <t>Berenjena</t>
  </si>
  <si>
    <t>Brocolis</t>
  </si>
  <si>
    <t>Cilantro</t>
  </si>
  <si>
    <t>Tomate industrial</t>
  </si>
  <si>
    <t>Zanahoria</t>
  </si>
  <si>
    <t>Guineo</t>
  </si>
  <si>
    <t>Plátano</t>
  </si>
  <si>
    <t>Habichuela  roja</t>
  </si>
  <si>
    <t>Habichuela blanca</t>
  </si>
  <si>
    <t>Guandul</t>
  </si>
  <si>
    <t>Apio</t>
  </si>
  <si>
    <t>Cebolla</t>
  </si>
  <si>
    <t>Coliflor</t>
  </si>
  <si>
    <t>Molondrón</t>
  </si>
  <si>
    <t>Rabano</t>
  </si>
  <si>
    <t>Remolacha</t>
  </si>
  <si>
    <t>Pepino</t>
  </si>
  <si>
    <t>Repollo</t>
  </si>
  <si>
    <t>Lechuga</t>
  </si>
  <si>
    <t>Espinaca</t>
  </si>
  <si>
    <t>Tomate de ensalada</t>
  </si>
  <si>
    <t>Sorgo</t>
  </si>
  <si>
    <t>Semillas de Hortalizas</t>
  </si>
  <si>
    <t>Viceministerio de Planificación Sectorial Agropecuaria</t>
  </si>
  <si>
    <t>Departamento de Economía Agropecuaria y Estadísticas</t>
  </si>
  <si>
    <t xml:space="preserve"> Una camionada de Batata, comprende la siembra de apróximadamente 20 tareas.</t>
  </si>
  <si>
    <t xml:space="preserve"> Una camionada de Yuca, comprende la siembra de apróximadamente 15 tareas.</t>
  </si>
  <si>
    <t>* Datos Preliminares, Sujeto a Cambios.</t>
  </si>
  <si>
    <t>Nueces</t>
  </si>
  <si>
    <t>Ajíes (Cubanela y Cacucha )</t>
  </si>
  <si>
    <t>Frutas</t>
  </si>
  <si>
    <t>Musacéas</t>
  </si>
  <si>
    <t>Oleaginosas</t>
  </si>
  <si>
    <t>Leguminosas</t>
  </si>
  <si>
    <t>Raíces y Tubérculos</t>
  </si>
  <si>
    <t>Vegetales y Hortalizas</t>
  </si>
  <si>
    <t>Otras Frutas</t>
  </si>
  <si>
    <t>Aguacate</t>
  </si>
  <si>
    <t>Carambola</t>
  </si>
  <si>
    <t>Cajuil</t>
  </si>
  <si>
    <t>Caimito</t>
  </si>
  <si>
    <t>Cereza</t>
  </si>
  <si>
    <t>Chinola</t>
  </si>
  <si>
    <t>Grosella</t>
  </si>
  <si>
    <t xml:space="preserve">Granada </t>
  </si>
  <si>
    <t xml:space="preserve">Granadillo </t>
  </si>
  <si>
    <t>Guayaba</t>
  </si>
  <si>
    <t>Jagua</t>
  </si>
  <si>
    <t>Lechosa</t>
  </si>
  <si>
    <t>Limoncillo</t>
  </si>
  <si>
    <t>Mamón</t>
  </si>
  <si>
    <t xml:space="preserve">Mango </t>
  </si>
  <si>
    <t xml:space="preserve">Manzana Malaya </t>
  </si>
  <si>
    <t>Manzana de Oro</t>
  </si>
  <si>
    <t xml:space="preserve">Pan de Fruta  </t>
  </si>
  <si>
    <t xml:space="preserve">Pera Criolla </t>
  </si>
  <si>
    <t xml:space="preserve">Seso Vegetal </t>
  </si>
  <si>
    <t xml:space="preserve">Tamarindo </t>
  </si>
  <si>
    <t xml:space="preserve">Uva de Playa </t>
  </si>
  <si>
    <t xml:space="preserve">Zapote </t>
  </si>
  <si>
    <t>Anón</t>
  </si>
  <si>
    <t>Cran Berry</t>
  </si>
  <si>
    <t xml:space="preserve">Guanábana </t>
  </si>
  <si>
    <t xml:space="preserve">Níspero </t>
  </si>
  <si>
    <t>Hijuelos</t>
  </si>
  <si>
    <t xml:space="preserve">Piña </t>
  </si>
  <si>
    <t xml:space="preserve">Pitahaya </t>
  </si>
  <si>
    <t>Productos</t>
  </si>
  <si>
    <t>Sobres</t>
  </si>
  <si>
    <t>Cereales</t>
  </si>
  <si>
    <t>Cormito</t>
  </si>
  <si>
    <t>Cepas y Plantas</t>
  </si>
  <si>
    <t xml:space="preserve">Cormito </t>
  </si>
  <si>
    <t>Coco Cepas</t>
  </si>
  <si>
    <t>Coco Nueces</t>
  </si>
  <si>
    <r>
      <rPr>
        <b/>
        <sz val="9"/>
        <rFont val="Calibri"/>
        <family val="2"/>
        <scheme val="minor"/>
      </rPr>
      <t>Fuentes</t>
    </r>
    <r>
      <rPr>
        <sz val="9"/>
        <rFont val="Calibri"/>
        <family val="2"/>
        <scheme val="minor"/>
      </rPr>
      <t>: Ministerio de Agricultura de República Dominicana.  Departamento de Producción Agrícola; y Departamento de Desarrollo Fruticula (DEFRUT ).</t>
    </r>
  </si>
  <si>
    <t xml:space="preserve">Maíz </t>
  </si>
  <si>
    <t>2023*</t>
  </si>
  <si>
    <t>Limón</t>
  </si>
  <si>
    <t>Buen Pan</t>
  </si>
  <si>
    <t>2024*</t>
  </si>
  <si>
    <t>2025*</t>
  </si>
  <si>
    <t xml:space="preserve"> Semillas y Material de Siembra  Distribuidas por el Ministerio de Agricultura, 2010-2025</t>
  </si>
  <si>
    <t>Elaborado:  Departamento de Economía Agropecuaria y Estadísticas.</t>
  </si>
  <si>
    <r>
      <t xml:space="preserve">Nota : </t>
    </r>
    <r>
      <rPr>
        <sz val="9"/>
        <rFont val="Calibri"/>
        <family val="2"/>
        <scheme val="minor"/>
      </rPr>
      <t>A partir del año 2021, en la categoría “Otras frutas” se incorporaron nuevos rubros, entre los que se incluyen granadillo, grosella, jagua, carambola, limoncillo, níspero, pitahaya, etc.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</si>
</sst>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[$€-2]* #,##0.00_);_([$€-2]* \(#,##0.00\);_([$€-2]* &quot;-&quot;??_)"/>
  </numFmts>
  <fonts count="18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</cellStyleXfs>
  <cellXfs count="123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 applyAlignment="1">
      <alignment horizontal="center"/>
    </xf>
    <xf numFmtId="164" fontId="5" fillId="2" borderId="6" xfId="1" applyNumberFormat="1" applyFont="1" applyFill="1" applyBorder="1" applyAlignment="1">
      <alignment horizontal="right"/>
    </xf>
    <xf numFmtId="43" fontId="5" fillId="2" borderId="6" xfId="1" applyFont="1" applyFill="1" applyBorder="1" applyAlignment="1">
      <alignment horizontal="right"/>
    </xf>
    <xf numFmtId="164" fontId="7" fillId="2" borderId="7" xfId="1" applyNumberFormat="1" applyFont="1" applyFill="1" applyBorder="1" applyAlignment="1">
      <alignment horizontal="right"/>
    </xf>
    <xf numFmtId="43" fontId="7" fillId="0" borderId="6" xfId="1" applyFont="1" applyBorder="1"/>
    <xf numFmtId="3" fontId="5" fillId="2" borderId="8" xfId="0" applyNumberFormat="1" applyFont="1" applyFill="1" applyBorder="1"/>
    <xf numFmtId="164" fontId="5" fillId="2" borderId="8" xfId="1" applyNumberFormat="1" applyFont="1" applyFill="1" applyBorder="1"/>
    <xf numFmtId="0" fontId="7" fillId="2" borderId="5" xfId="0" applyFont="1" applyFill="1" applyBorder="1"/>
    <xf numFmtId="0" fontId="5" fillId="2" borderId="7" xfId="0" applyFont="1" applyFill="1" applyBorder="1" applyAlignment="1">
      <alignment horizontal="center"/>
    </xf>
    <xf numFmtId="43" fontId="7" fillId="2" borderId="7" xfId="1" applyFont="1" applyFill="1" applyBorder="1" applyAlignment="1">
      <alignment horizontal="right"/>
    </xf>
    <xf numFmtId="43" fontId="7" fillId="0" borderId="7" xfId="1" applyFont="1" applyBorder="1"/>
    <xf numFmtId="0" fontId="7" fillId="0" borderId="7" xfId="0" applyFont="1" applyBorder="1"/>
    <xf numFmtId="3" fontId="7" fillId="2" borderId="9" xfId="0" applyNumberFormat="1" applyFont="1" applyFill="1" applyBorder="1"/>
    <xf numFmtId="164" fontId="7" fillId="2" borderId="10" xfId="1" applyNumberFormat="1" applyFont="1" applyFill="1" applyBorder="1"/>
    <xf numFmtId="0" fontId="7" fillId="2" borderId="11" xfId="0" applyFont="1" applyFill="1" applyBorder="1"/>
    <xf numFmtId="0" fontId="5" fillId="2" borderId="11" xfId="0" applyFont="1" applyFill="1" applyBorder="1"/>
    <xf numFmtId="164" fontId="5" fillId="2" borderId="7" xfId="1" applyNumberFormat="1" applyFont="1" applyFill="1" applyBorder="1" applyAlignment="1">
      <alignment horizontal="right"/>
    </xf>
    <xf numFmtId="43" fontId="5" fillId="2" borderId="7" xfId="1" applyFont="1" applyFill="1" applyBorder="1" applyAlignment="1">
      <alignment horizontal="right"/>
    </xf>
    <xf numFmtId="3" fontId="5" fillId="2" borderId="10" xfId="0" applyNumberFormat="1" applyFont="1" applyFill="1" applyBorder="1"/>
    <xf numFmtId="164" fontId="5" fillId="2" borderId="10" xfId="1" applyNumberFormat="1" applyFont="1" applyFill="1" applyBorder="1"/>
    <xf numFmtId="1" fontId="7" fillId="2" borderId="10" xfId="0" applyNumberFormat="1" applyFont="1" applyFill="1" applyBorder="1"/>
    <xf numFmtId="3" fontId="7" fillId="2" borderId="10" xfId="0" applyNumberFormat="1" applyFont="1" applyFill="1" applyBorder="1"/>
    <xf numFmtId="3" fontId="5" fillId="2" borderId="10" xfId="0" applyNumberFormat="1" applyFont="1" applyFill="1" applyBorder="1" applyAlignment="1">
      <alignment horizontal="right"/>
    </xf>
    <xf numFmtId="1" fontId="5" fillId="2" borderId="10" xfId="0" applyNumberFormat="1" applyFont="1" applyFill="1" applyBorder="1"/>
    <xf numFmtId="164" fontId="5" fillId="2" borderId="10" xfId="1" applyNumberFormat="1" applyFont="1" applyFill="1" applyBorder="1" applyAlignment="1">
      <alignment horizontal="right"/>
    </xf>
    <xf numFmtId="43" fontId="7" fillId="2" borderId="12" xfId="1" applyFont="1" applyFill="1" applyBorder="1" applyAlignment="1">
      <alignment horizontal="right"/>
    </xf>
    <xf numFmtId="43" fontId="7" fillId="0" borderId="12" xfId="1" applyFont="1" applyBorder="1" applyAlignment="1">
      <alignment horizontal="right"/>
    </xf>
    <xf numFmtId="0" fontId="5" fillId="2" borderId="13" xfId="0" applyFont="1" applyFill="1" applyBorder="1" applyAlignment="1">
      <alignment horizontal="center"/>
    </xf>
    <xf numFmtId="0" fontId="7" fillId="2" borderId="14" xfId="0" applyFont="1" applyFill="1" applyBorder="1"/>
    <xf numFmtId="164" fontId="5" fillId="2" borderId="10" xfId="0" applyNumberFormat="1" applyFont="1" applyFill="1" applyBorder="1"/>
    <xf numFmtId="0" fontId="7" fillId="0" borderId="14" xfId="0" applyFont="1" applyBorder="1"/>
    <xf numFmtId="0" fontId="5" fillId="0" borderId="13" xfId="0" applyFont="1" applyBorder="1" applyAlignment="1">
      <alignment horizontal="center"/>
    </xf>
    <xf numFmtId="43" fontId="7" fillId="0" borderId="13" xfId="1" applyFont="1" applyBorder="1"/>
    <xf numFmtId="3" fontId="7" fillId="0" borderId="9" xfId="0" applyNumberFormat="1" applyFont="1" applyBorder="1"/>
    <xf numFmtId="164" fontId="7" fillId="0" borderId="10" xfId="0" applyNumberFormat="1" applyFont="1" applyBorder="1"/>
    <xf numFmtId="0" fontId="5" fillId="0" borderId="15" xfId="0" applyFont="1" applyBorder="1"/>
    <xf numFmtId="0" fontId="5" fillId="0" borderId="16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right"/>
    </xf>
    <xf numFmtId="43" fontId="7" fillId="0" borderId="16" xfId="1" applyFont="1" applyBorder="1"/>
    <xf numFmtId="43" fontId="5" fillId="0" borderId="17" xfId="1" applyFont="1" applyBorder="1"/>
    <xf numFmtId="164" fontId="5" fillId="0" borderId="17" xfId="1" applyNumberFormat="1" applyFont="1" applyBorder="1"/>
    <xf numFmtId="164" fontId="6" fillId="0" borderId="0" xfId="0" applyNumberFormat="1" applyFont="1"/>
    <xf numFmtId="0" fontId="6" fillId="0" borderId="0" xfId="0" applyFont="1"/>
    <xf numFmtId="164" fontId="0" fillId="0" borderId="0" xfId="0" applyNumberFormat="1"/>
    <xf numFmtId="0" fontId="4" fillId="0" borderId="0" xfId="0" applyFont="1"/>
    <xf numFmtId="164" fontId="5" fillId="3" borderId="6" xfId="1" applyNumberFormat="1" applyFont="1" applyFill="1" applyBorder="1" applyAlignment="1">
      <alignment horizontal="right"/>
    </xf>
    <xf numFmtId="43" fontId="7" fillId="3" borderId="7" xfId="1" applyFont="1" applyFill="1" applyBorder="1" applyAlignment="1">
      <alignment horizontal="right"/>
    </xf>
    <xf numFmtId="43" fontId="5" fillId="3" borderId="7" xfId="1" applyFont="1" applyFill="1" applyBorder="1" applyAlignment="1">
      <alignment horizontal="right"/>
    </xf>
    <xf numFmtId="164" fontId="5" fillId="3" borderId="7" xfId="1" applyNumberFormat="1" applyFont="1" applyFill="1" applyBorder="1" applyAlignment="1">
      <alignment horizontal="right"/>
    </xf>
    <xf numFmtId="164" fontId="7" fillId="3" borderId="7" xfId="1" applyNumberFormat="1" applyFont="1" applyFill="1" applyBorder="1" applyAlignment="1">
      <alignment horizontal="right"/>
    </xf>
    <xf numFmtId="164" fontId="7" fillId="3" borderId="13" xfId="1" applyNumberFormat="1" applyFont="1" applyFill="1" applyBorder="1" applyAlignment="1">
      <alignment horizontal="right"/>
    </xf>
    <xf numFmtId="0" fontId="7" fillId="2" borderId="0" xfId="0" applyFont="1" applyFill="1"/>
    <xf numFmtId="0" fontId="9" fillId="5" borderId="0" xfId="0" applyFont="1" applyFill="1" applyAlignment="1">
      <alignment horizontal="center" vertical="center"/>
    </xf>
    <xf numFmtId="0" fontId="10" fillId="2" borderId="0" xfId="0" applyFont="1" applyFill="1"/>
    <xf numFmtId="0" fontId="12" fillId="2" borderId="0" xfId="0" applyFont="1" applyFill="1"/>
    <xf numFmtId="0" fontId="11" fillId="2" borderId="0" xfId="0" applyFont="1" applyFill="1" applyAlignment="1">
      <alignment horizontal="left"/>
    </xf>
    <xf numFmtId="164" fontId="12" fillId="2" borderId="0" xfId="3" applyNumberFormat="1" applyFont="1" applyFill="1" applyAlignment="1"/>
    <xf numFmtId="3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6" borderId="0" xfId="0" applyFont="1" applyFill="1"/>
    <xf numFmtId="0" fontId="11" fillId="6" borderId="0" xfId="0" applyFont="1" applyFill="1" applyAlignment="1">
      <alignment horizontal="left"/>
    </xf>
    <xf numFmtId="164" fontId="12" fillId="6" borderId="0" xfId="3" applyNumberFormat="1" applyFont="1" applyFill="1" applyAlignment="1"/>
    <xf numFmtId="0" fontId="12" fillId="6" borderId="0" xfId="0" applyFont="1" applyFill="1"/>
    <xf numFmtId="164" fontId="12" fillId="6" borderId="0" xfId="0" applyNumberFormat="1" applyFont="1" applyFill="1"/>
    <xf numFmtId="43" fontId="12" fillId="2" borderId="0" xfId="3" applyFont="1" applyFill="1" applyAlignment="1"/>
    <xf numFmtId="43" fontId="12" fillId="6" borderId="0" xfId="3" applyFont="1" applyFill="1" applyAlignment="1"/>
    <xf numFmtId="3" fontId="12" fillId="2" borderId="0" xfId="0" applyNumberFormat="1" applyFont="1" applyFill="1" applyAlignment="1">
      <alignment horizontal="center" vertical="center"/>
    </xf>
    <xf numFmtId="0" fontId="10" fillId="0" borderId="0" xfId="0" applyFont="1"/>
    <xf numFmtId="0" fontId="9" fillId="5" borderId="0" xfId="0" applyFont="1" applyFill="1" applyAlignment="1">
      <alignment horizontal="left" vertical="center"/>
    </xf>
    <xf numFmtId="0" fontId="13" fillId="2" borderId="0" xfId="0" applyFont="1" applyFill="1"/>
    <xf numFmtId="0" fontId="12" fillId="0" borderId="0" xfId="0" applyFont="1"/>
    <xf numFmtId="0" fontId="11" fillId="2" borderId="0" xfId="0" applyFont="1" applyFill="1" applyAlignment="1">
      <alignment horizontal="right"/>
    </xf>
    <xf numFmtId="0" fontId="12" fillId="4" borderId="0" xfId="0" applyFont="1" applyFill="1"/>
    <xf numFmtId="164" fontId="11" fillId="4" borderId="0" xfId="0" applyNumberFormat="1" applyFont="1" applyFill="1"/>
    <xf numFmtId="0" fontId="12" fillId="6" borderId="0" xfId="0" applyFont="1" applyFill="1" applyAlignment="1">
      <alignment horizontal="center"/>
    </xf>
    <xf numFmtId="164" fontId="12" fillId="6" borderId="0" xfId="0" applyNumberFormat="1" applyFont="1" applyFill="1" applyAlignment="1">
      <alignment horizontal="center"/>
    </xf>
    <xf numFmtId="164" fontId="12" fillId="2" borderId="0" xfId="3" applyNumberFormat="1" applyFont="1" applyFill="1" applyAlignment="1">
      <alignment horizontal="center"/>
    </xf>
    <xf numFmtId="164" fontId="12" fillId="6" borderId="0" xfId="3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center"/>
    </xf>
    <xf numFmtId="0" fontId="14" fillId="2" borderId="0" xfId="0" applyFont="1" applyFill="1"/>
    <xf numFmtId="0" fontId="15" fillId="2" borderId="0" xfId="0" applyFont="1" applyFill="1"/>
    <xf numFmtId="0" fontId="14" fillId="2" borderId="0" xfId="0" applyFont="1" applyFill="1" applyAlignment="1">
      <alignment horizontal="left" indent="1"/>
    </xf>
    <xf numFmtId="0" fontId="12" fillId="2" borderId="0" xfId="0" applyFont="1" applyFill="1" applyAlignment="1">
      <alignment horizontal="center" vertical="center"/>
    </xf>
    <xf numFmtId="164" fontId="12" fillId="2" borderId="0" xfId="1" applyNumberFormat="1" applyFont="1" applyFill="1" applyAlignment="1"/>
    <xf numFmtId="0" fontId="16" fillId="4" borderId="0" xfId="0" applyFont="1" applyFill="1"/>
    <xf numFmtId="164" fontId="12" fillId="2" borderId="0" xfId="3" applyNumberFormat="1" applyFont="1" applyFill="1" applyAlignment="1">
      <alignment horizontal="center" vertical="center"/>
    </xf>
    <xf numFmtId="164" fontId="12" fillId="2" borderId="0" xfId="3" applyNumberFormat="1" applyFont="1" applyFill="1" applyAlignment="1">
      <alignment horizontal="right"/>
    </xf>
    <xf numFmtId="164" fontId="12" fillId="2" borderId="0" xfId="0" applyNumberFormat="1" applyFont="1" applyFill="1" applyAlignment="1">
      <alignment horizontal="center"/>
    </xf>
    <xf numFmtId="0" fontId="16" fillId="2" borderId="0" xfId="0" applyFont="1" applyFill="1"/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vertical="top"/>
    </xf>
    <xf numFmtId="0" fontId="10" fillId="0" borderId="0" xfId="0" applyFont="1" applyAlignment="1">
      <alignment vertical="top"/>
    </xf>
    <xf numFmtId="0" fontId="10" fillId="2" borderId="0" xfId="0" applyFont="1" applyFill="1" applyAlignment="1"/>
    <xf numFmtId="0" fontId="10" fillId="0" borderId="0" xfId="0" applyFont="1" applyAlignment="1"/>
    <xf numFmtId="0" fontId="11" fillId="6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3" fontId="17" fillId="2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43" fontId="5" fillId="0" borderId="1" xfId="1" applyFont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</cellXfs>
  <cellStyles count="7">
    <cellStyle name="Euro" xfId="2" xr:uid="{00000000-0005-0000-0000-000000000000}"/>
    <cellStyle name="Millares" xfId="1" builtinId="3"/>
    <cellStyle name="Millares 2" xfId="3" xr:uid="{00000000-0005-0000-0000-000002000000}"/>
    <cellStyle name="Normal" xfId="0" builtinId="0"/>
    <cellStyle name="Normal 15" xfId="6" xr:uid="{00000000-0005-0000-0000-000004000000}"/>
    <cellStyle name="Normal 16" xfId="5" xr:uid="{00000000-0005-0000-0000-000005000000}"/>
    <cellStyle name="Normal 2" xfId="4" xr:uid="{00000000-0005-0000-0000-000006000000}"/>
  </cellStyles>
  <dxfs count="0"/>
  <tableStyles count="0" defaultTableStyle="TableStyleMedium9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17318</xdr:colOff>
      <xdr:row>0</xdr:row>
      <xdr:rowOff>77932</xdr:rowOff>
    </xdr:from>
    <xdr:to>
      <xdr:col>9</xdr:col>
      <xdr:colOff>346364</xdr:colOff>
      <xdr:row>6</xdr:row>
      <xdr:rowOff>36079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1136" y="77932"/>
          <a:ext cx="1679864" cy="6855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ny%20jimenez/AppData/Local/Microsoft/Windows/Temporary%20Internet%20Files/Content.Outlook/GEZDYAHR/REGISTRO%20Y%20ESTADISTICA/Cuadros%20Perfectos%20Liquidando/Distribuciones%20mensuales%20y%20consolidado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ra 2017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"/>
      <sheetName val="Oct"/>
      <sheetName val="Nov."/>
      <sheetName val="Dic."/>
      <sheetName val="Consolidado diciembre"/>
      <sheetName val="NUEVA COMPRA"/>
      <sheetName val="orden compra 2017 (2)"/>
      <sheetName val="orden compra 2016"/>
      <sheetName val="Hoja3"/>
      <sheetName val="carlos"/>
    </sheetNames>
    <sheetDataSet>
      <sheetData sheetId="0"/>
      <sheetData sheetId="1">
        <row r="9">
          <cell r="O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8">
          <cell r="C18">
            <v>0</v>
          </cell>
          <cell r="D18">
            <v>0</v>
          </cell>
          <cell r="E18">
            <v>7</v>
          </cell>
          <cell r="F18">
            <v>0</v>
          </cell>
          <cell r="G18">
            <v>0</v>
          </cell>
          <cell r="H18">
            <v>12</v>
          </cell>
          <cell r="I18">
            <v>0</v>
          </cell>
          <cell r="J18">
            <v>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C19">
            <v>0</v>
          </cell>
          <cell r="D19">
            <v>0</v>
          </cell>
          <cell r="E19">
            <v>27</v>
          </cell>
          <cell r="F19">
            <v>2</v>
          </cell>
          <cell r="G19">
            <v>10</v>
          </cell>
          <cell r="H19">
            <v>63</v>
          </cell>
          <cell r="I19">
            <v>3</v>
          </cell>
          <cell r="J19">
            <v>2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1">
          <cell r="C21">
            <v>70</v>
          </cell>
          <cell r="D21">
            <v>50</v>
          </cell>
          <cell r="E21">
            <v>70</v>
          </cell>
          <cell r="F21">
            <v>70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50</v>
          </cell>
          <cell r="L21">
            <v>0</v>
          </cell>
          <cell r="M21">
            <v>10</v>
          </cell>
          <cell r="N21">
            <v>0</v>
          </cell>
          <cell r="O21">
            <v>10</v>
          </cell>
        </row>
        <row r="22">
          <cell r="C22">
            <v>35</v>
          </cell>
          <cell r="D22">
            <v>30</v>
          </cell>
          <cell r="E22">
            <v>35</v>
          </cell>
          <cell r="F22">
            <v>30</v>
          </cell>
          <cell r="G22">
            <v>30</v>
          </cell>
          <cell r="H22">
            <v>30</v>
          </cell>
          <cell r="I22">
            <v>32</v>
          </cell>
          <cell r="J22">
            <v>32</v>
          </cell>
          <cell r="K22">
            <v>30</v>
          </cell>
          <cell r="L22">
            <v>0</v>
          </cell>
          <cell r="M22">
            <v>10</v>
          </cell>
          <cell r="N22">
            <v>0</v>
          </cell>
          <cell r="O22">
            <v>10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C24">
            <v>60</v>
          </cell>
          <cell r="D24">
            <v>50</v>
          </cell>
          <cell r="E24">
            <v>60</v>
          </cell>
          <cell r="F24">
            <v>50</v>
          </cell>
          <cell r="G24">
            <v>50</v>
          </cell>
          <cell r="H24">
            <v>50</v>
          </cell>
          <cell r="I24">
            <v>50</v>
          </cell>
          <cell r="J24">
            <v>50</v>
          </cell>
          <cell r="K24">
            <v>50</v>
          </cell>
          <cell r="L24">
            <v>0</v>
          </cell>
          <cell r="M24">
            <v>20</v>
          </cell>
          <cell r="N24">
            <v>0</v>
          </cell>
          <cell r="O24">
            <v>10</v>
          </cell>
        </row>
        <row r="25">
          <cell r="C25">
            <v>60</v>
          </cell>
          <cell r="D25">
            <v>50</v>
          </cell>
          <cell r="E25">
            <v>60</v>
          </cell>
          <cell r="F25">
            <v>60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0</v>
          </cell>
          <cell r="M25">
            <v>20</v>
          </cell>
          <cell r="N25">
            <v>0</v>
          </cell>
          <cell r="O25">
            <v>10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48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225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C28">
            <v>0</v>
          </cell>
          <cell r="D28">
            <v>10</v>
          </cell>
          <cell r="E28">
            <v>0</v>
          </cell>
          <cell r="F28">
            <v>30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14</v>
          </cell>
          <cell r="L28">
            <v>0</v>
          </cell>
          <cell r="M28">
            <v>0</v>
          </cell>
          <cell r="N28">
            <v>0</v>
          </cell>
          <cell r="O28">
            <v>10</v>
          </cell>
        </row>
        <row r="29">
          <cell r="C29">
            <v>15</v>
          </cell>
          <cell r="D29">
            <v>10</v>
          </cell>
          <cell r="E29">
            <v>15</v>
          </cell>
          <cell r="F29">
            <v>10</v>
          </cell>
          <cell r="G29">
            <v>10</v>
          </cell>
          <cell r="H29">
            <v>10</v>
          </cell>
          <cell r="I29">
            <v>10</v>
          </cell>
          <cell r="J29">
            <v>10</v>
          </cell>
          <cell r="K29">
            <v>10</v>
          </cell>
          <cell r="L29">
            <v>0</v>
          </cell>
          <cell r="M29">
            <v>10</v>
          </cell>
          <cell r="N29">
            <v>0</v>
          </cell>
          <cell r="O29">
            <v>10</v>
          </cell>
        </row>
        <row r="30">
          <cell r="C30">
            <v>25</v>
          </cell>
          <cell r="D30">
            <v>16</v>
          </cell>
          <cell r="E30">
            <v>25</v>
          </cell>
          <cell r="F30">
            <v>20</v>
          </cell>
          <cell r="G30">
            <v>20</v>
          </cell>
          <cell r="H30">
            <v>20</v>
          </cell>
          <cell r="I30">
            <v>20</v>
          </cell>
          <cell r="J30">
            <v>20</v>
          </cell>
          <cell r="K30">
            <v>20</v>
          </cell>
          <cell r="L30">
            <v>0</v>
          </cell>
          <cell r="M30">
            <v>10</v>
          </cell>
          <cell r="N30">
            <v>0</v>
          </cell>
          <cell r="O30">
            <v>10</v>
          </cell>
        </row>
        <row r="31">
          <cell r="C31">
            <v>60</v>
          </cell>
          <cell r="D31">
            <v>50</v>
          </cell>
          <cell r="E31">
            <v>60</v>
          </cell>
          <cell r="F31">
            <v>55</v>
          </cell>
          <cell r="G31">
            <v>55</v>
          </cell>
          <cell r="H31">
            <v>55</v>
          </cell>
          <cell r="I31">
            <v>55</v>
          </cell>
          <cell r="J31">
            <v>55</v>
          </cell>
          <cell r="K31">
            <v>55</v>
          </cell>
          <cell r="L31">
            <v>0</v>
          </cell>
          <cell r="M31">
            <v>15</v>
          </cell>
          <cell r="N31">
            <v>0</v>
          </cell>
          <cell r="O31">
            <v>10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C33">
            <v>15</v>
          </cell>
          <cell r="D33">
            <v>10</v>
          </cell>
          <cell r="E33">
            <v>15</v>
          </cell>
          <cell r="F33">
            <v>12</v>
          </cell>
          <cell r="G33">
            <v>10</v>
          </cell>
          <cell r="H33">
            <v>12</v>
          </cell>
          <cell r="I33">
            <v>10</v>
          </cell>
          <cell r="J33">
            <v>10</v>
          </cell>
          <cell r="K33">
            <v>10</v>
          </cell>
          <cell r="L33">
            <v>0</v>
          </cell>
          <cell r="M33">
            <v>10</v>
          </cell>
          <cell r="N33">
            <v>0</v>
          </cell>
          <cell r="O33">
            <v>10</v>
          </cell>
        </row>
        <row r="34">
          <cell r="C34">
            <v>5</v>
          </cell>
          <cell r="D34">
            <v>3</v>
          </cell>
          <cell r="E34">
            <v>5</v>
          </cell>
          <cell r="F34">
            <v>3</v>
          </cell>
          <cell r="G34">
            <v>0</v>
          </cell>
          <cell r="H34">
            <v>3</v>
          </cell>
          <cell r="I34">
            <v>0</v>
          </cell>
          <cell r="J34">
            <v>0</v>
          </cell>
          <cell r="K34">
            <v>3</v>
          </cell>
          <cell r="L34">
            <v>0</v>
          </cell>
          <cell r="M34">
            <v>2</v>
          </cell>
          <cell r="N34">
            <v>0</v>
          </cell>
          <cell r="O34">
            <v>5</v>
          </cell>
        </row>
        <row r="35">
          <cell r="C35">
            <v>50</v>
          </cell>
          <cell r="D35">
            <v>40</v>
          </cell>
          <cell r="E35">
            <v>50</v>
          </cell>
          <cell r="F35">
            <v>15</v>
          </cell>
          <cell r="G35">
            <v>50</v>
          </cell>
          <cell r="H35">
            <v>40</v>
          </cell>
          <cell r="I35">
            <v>40</v>
          </cell>
          <cell r="J35">
            <v>50</v>
          </cell>
          <cell r="K35">
            <v>20</v>
          </cell>
          <cell r="L35">
            <v>0</v>
          </cell>
          <cell r="M35">
            <v>9</v>
          </cell>
          <cell r="N35">
            <v>0</v>
          </cell>
          <cell r="O35">
            <v>10</v>
          </cell>
        </row>
        <row r="36">
          <cell r="C36">
            <v>50</v>
          </cell>
          <cell r="D36">
            <v>35</v>
          </cell>
          <cell r="E36">
            <v>50</v>
          </cell>
          <cell r="F36">
            <v>50</v>
          </cell>
          <cell r="G36">
            <v>40</v>
          </cell>
          <cell r="H36">
            <v>40</v>
          </cell>
          <cell r="I36">
            <v>40</v>
          </cell>
          <cell r="J36">
            <v>40</v>
          </cell>
          <cell r="K36">
            <v>35</v>
          </cell>
          <cell r="L36">
            <v>0</v>
          </cell>
          <cell r="M36">
            <v>10</v>
          </cell>
          <cell r="N36">
            <v>0</v>
          </cell>
          <cell r="O36">
            <v>10</v>
          </cell>
        </row>
        <row r="37">
          <cell r="C37">
            <v>20</v>
          </cell>
          <cell r="D37">
            <v>15</v>
          </cell>
          <cell r="E37">
            <v>20</v>
          </cell>
          <cell r="F37">
            <v>20</v>
          </cell>
          <cell r="G37">
            <v>20</v>
          </cell>
          <cell r="H37">
            <v>20</v>
          </cell>
          <cell r="I37">
            <v>20</v>
          </cell>
          <cell r="J37">
            <v>20</v>
          </cell>
          <cell r="K37">
            <v>15</v>
          </cell>
          <cell r="L37">
            <v>0</v>
          </cell>
          <cell r="M37">
            <v>5</v>
          </cell>
          <cell r="N37">
            <v>0</v>
          </cell>
          <cell r="O37">
            <v>5</v>
          </cell>
        </row>
        <row r="38">
          <cell r="C38">
            <v>10</v>
          </cell>
          <cell r="D38">
            <v>6</v>
          </cell>
          <cell r="E38">
            <v>10</v>
          </cell>
          <cell r="F38">
            <v>6</v>
          </cell>
          <cell r="G38">
            <v>10</v>
          </cell>
          <cell r="H38">
            <v>10</v>
          </cell>
          <cell r="I38">
            <v>5</v>
          </cell>
          <cell r="J38">
            <v>10</v>
          </cell>
          <cell r="K38">
            <v>3</v>
          </cell>
          <cell r="L38">
            <v>0</v>
          </cell>
          <cell r="M38">
            <v>3</v>
          </cell>
          <cell r="N38">
            <v>0</v>
          </cell>
          <cell r="O38">
            <v>6</v>
          </cell>
        </row>
        <row r="40">
          <cell r="C40">
            <v>0</v>
          </cell>
          <cell r="D40">
            <v>0</v>
          </cell>
          <cell r="E40">
            <v>3000</v>
          </cell>
          <cell r="F40">
            <v>0</v>
          </cell>
          <cell r="G40">
            <v>9800</v>
          </cell>
          <cell r="H40">
            <v>24950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21250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1940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150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</sheetData>
      <sheetData sheetId="2">
        <row r="9">
          <cell r="O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8">
          <cell r="C18">
            <v>0</v>
          </cell>
          <cell r="D18">
            <v>0</v>
          </cell>
          <cell r="E18">
            <v>9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1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C19">
            <v>0</v>
          </cell>
          <cell r="D19">
            <v>0</v>
          </cell>
          <cell r="E19">
            <v>46</v>
          </cell>
          <cell r="F19">
            <v>4</v>
          </cell>
          <cell r="G19">
            <v>5</v>
          </cell>
          <cell r="H19">
            <v>4</v>
          </cell>
          <cell r="I19">
            <v>0</v>
          </cell>
          <cell r="J19">
            <v>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100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50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50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5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10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5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30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30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40">
          <cell r="C40">
            <v>0</v>
          </cell>
          <cell r="D40">
            <v>0</v>
          </cell>
          <cell r="E40">
            <v>4500</v>
          </cell>
          <cell r="F40">
            <v>0</v>
          </cell>
          <cell r="G40">
            <v>4100</v>
          </cell>
          <cell r="H40">
            <v>40300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21200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6750</v>
          </cell>
          <cell r="H43">
            <v>3600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3800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2170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</sheetData>
      <sheetData sheetId="3">
        <row r="9">
          <cell r="O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5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7</v>
          </cell>
          <cell r="G19">
            <v>2</v>
          </cell>
          <cell r="H19">
            <v>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50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60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30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30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30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45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45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55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30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10600</v>
          </cell>
          <cell r="G40">
            <v>4725</v>
          </cell>
          <cell r="H40">
            <v>39650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21250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1200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7800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21800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</sheetData>
      <sheetData sheetId="4">
        <row r="9">
          <cell r="O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5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50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30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30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40">
          <cell r="C40">
            <v>0</v>
          </cell>
          <cell r="D40">
            <v>6500</v>
          </cell>
          <cell r="E40">
            <v>0</v>
          </cell>
          <cell r="F40">
            <v>7500</v>
          </cell>
          <cell r="G40">
            <v>0</v>
          </cell>
          <cell r="H40">
            <v>84600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24500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3800</v>
          </cell>
          <cell r="H43">
            <v>29200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27215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</sheetData>
      <sheetData sheetId="5">
        <row r="9">
          <cell r="O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8">
          <cell r="C18">
            <v>0</v>
          </cell>
          <cell r="D18">
            <v>0</v>
          </cell>
          <cell r="E18">
            <v>143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5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C19">
            <v>0</v>
          </cell>
          <cell r="D19">
            <v>0</v>
          </cell>
          <cell r="E19">
            <v>641</v>
          </cell>
          <cell r="F19">
            <v>7</v>
          </cell>
          <cell r="G19">
            <v>2</v>
          </cell>
          <cell r="H19">
            <v>0</v>
          </cell>
          <cell r="I19">
            <v>0</v>
          </cell>
          <cell r="J19">
            <v>7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80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5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20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14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40">
          <cell r="C40">
            <v>0</v>
          </cell>
          <cell r="D40">
            <v>5750</v>
          </cell>
          <cell r="E40">
            <v>4000</v>
          </cell>
          <cell r="F40">
            <v>9500</v>
          </cell>
          <cell r="G40">
            <v>0</v>
          </cell>
          <cell r="H40">
            <v>42140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36750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8500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6530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</sheetData>
      <sheetData sheetId="6">
        <row r="9">
          <cell r="O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8">
          <cell r="C18">
            <v>0</v>
          </cell>
          <cell r="D18">
            <v>0</v>
          </cell>
          <cell r="E18">
            <v>47</v>
          </cell>
          <cell r="F18">
            <v>0</v>
          </cell>
          <cell r="G18">
            <v>2</v>
          </cell>
          <cell r="H18">
            <v>6</v>
          </cell>
          <cell r="I18">
            <v>1</v>
          </cell>
          <cell r="J18">
            <v>2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C19">
            <v>0</v>
          </cell>
          <cell r="D19">
            <v>0</v>
          </cell>
          <cell r="E19">
            <v>236</v>
          </cell>
          <cell r="F19">
            <v>5</v>
          </cell>
          <cell r="G19">
            <v>1</v>
          </cell>
          <cell r="H19">
            <v>3</v>
          </cell>
          <cell r="I19">
            <v>1</v>
          </cell>
          <cell r="J19">
            <v>3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15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40">
          <cell r="C40">
            <v>0</v>
          </cell>
          <cell r="D40">
            <v>5400</v>
          </cell>
          <cell r="E40">
            <v>100</v>
          </cell>
          <cell r="F40">
            <v>6500</v>
          </cell>
          <cell r="G40">
            <v>0</v>
          </cell>
          <cell r="H40">
            <v>80050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100500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5000</v>
          </cell>
          <cell r="H43">
            <v>6500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5517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</sheetData>
      <sheetData sheetId="7">
        <row r="9">
          <cell r="O9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8">
          <cell r="C18">
            <v>0</v>
          </cell>
          <cell r="D18">
            <v>0</v>
          </cell>
          <cell r="E18">
            <v>64</v>
          </cell>
          <cell r="F18">
            <v>0</v>
          </cell>
          <cell r="G18">
            <v>2</v>
          </cell>
          <cell r="H18">
            <v>0</v>
          </cell>
          <cell r="I18">
            <v>0</v>
          </cell>
          <cell r="J18">
            <v>2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C19">
            <v>0</v>
          </cell>
          <cell r="D19">
            <v>0</v>
          </cell>
          <cell r="E19">
            <v>468</v>
          </cell>
          <cell r="F19">
            <v>8</v>
          </cell>
          <cell r="G19">
            <v>0</v>
          </cell>
          <cell r="H19">
            <v>1</v>
          </cell>
          <cell r="I19">
            <v>0</v>
          </cell>
          <cell r="J19">
            <v>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3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40">
          <cell r="C40">
            <v>0</v>
          </cell>
          <cell r="D40">
            <v>0</v>
          </cell>
          <cell r="E40">
            <v>5600</v>
          </cell>
          <cell r="F40">
            <v>3500</v>
          </cell>
          <cell r="G40">
            <v>4000</v>
          </cell>
          <cell r="H40">
            <v>68850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58500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8890</v>
          </cell>
          <cell r="H43">
            <v>600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2550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</sheetData>
      <sheetData sheetId="8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8">
          <cell r="C18">
            <v>0</v>
          </cell>
          <cell r="D18">
            <v>0</v>
          </cell>
          <cell r="E18">
            <v>183</v>
          </cell>
          <cell r="F18">
            <v>0</v>
          </cell>
          <cell r="G18">
            <v>0</v>
          </cell>
          <cell r="H18">
            <v>1</v>
          </cell>
          <cell r="I18">
            <v>0</v>
          </cell>
          <cell r="J18">
            <v>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C19">
            <v>0</v>
          </cell>
          <cell r="D19">
            <v>0</v>
          </cell>
          <cell r="E19">
            <v>463</v>
          </cell>
          <cell r="F19">
            <v>8</v>
          </cell>
          <cell r="G19">
            <v>4</v>
          </cell>
          <cell r="H19">
            <v>6</v>
          </cell>
          <cell r="I19">
            <v>0</v>
          </cell>
          <cell r="J19">
            <v>2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4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40">
          <cell r="C40">
            <v>0</v>
          </cell>
          <cell r="D40">
            <v>0</v>
          </cell>
          <cell r="E40">
            <v>1560</v>
          </cell>
          <cell r="F40">
            <v>11000</v>
          </cell>
          <cell r="G40">
            <v>8700</v>
          </cell>
          <cell r="H40">
            <v>76200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56000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4600</v>
          </cell>
          <cell r="H43">
            <v>2000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11330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</sheetData>
      <sheetData sheetId="9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8">
          <cell r="C18">
            <v>0</v>
          </cell>
          <cell r="D18">
            <v>0</v>
          </cell>
          <cell r="E18">
            <v>94</v>
          </cell>
          <cell r="F18">
            <v>0</v>
          </cell>
          <cell r="G18">
            <v>1</v>
          </cell>
          <cell r="H18">
            <v>0</v>
          </cell>
          <cell r="I18">
            <v>0</v>
          </cell>
          <cell r="J18">
            <v>1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C19">
            <v>0</v>
          </cell>
          <cell r="D19">
            <v>0</v>
          </cell>
          <cell r="E19">
            <v>165</v>
          </cell>
          <cell r="F19">
            <v>3</v>
          </cell>
          <cell r="G19">
            <v>0</v>
          </cell>
          <cell r="H19">
            <v>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3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40">
          <cell r="C40">
            <v>0</v>
          </cell>
          <cell r="D40">
            <v>0</v>
          </cell>
          <cell r="E40">
            <v>5270</v>
          </cell>
          <cell r="F40">
            <v>6500</v>
          </cell>
          <cell r="G40">
            <v>15000</v>
          </cell>
          <cell r="H40">
            <v>46650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43250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529</v>
          </cell>
          <cell r="F42">
            <v>0</v>
          </cell>
          <cell r="G42">
            <v>200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5250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</sheetData>
      <sheetData sheetId="10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8">
          <cell r="C18">
            <v>0</v>
          </cell>
          <cell r="D18">
            <v>0</v>
          </cell>
          <cell r="E18">
            <v>170</v>
          </cell>
          <cell r="F18">
            <v>0</v>
          </cell>
          <cell r="G18">
            <v>2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C19">
            <v>0</v>
          </cell>
          <cell r="D19">
            <v>0</v>
          </cell>
          <cell r="E19">
            <v>241</v>
          </cell>
          <cell r="F19">
            <v>10</v>
          </cell>
          <cell r="G19">
            <v>0</v>
          </cell>
          <cell r="H19">
            <v>6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40">
          <cell r="C40">
            <v>0</v>
          </cell>
          <cell r="D40">
            <v>23300</v>
          </cell>
          <cell r="E40">
            <v>8400</v>
          </cell>
          <cell r="F40">
            <v>8400</v>
          </cell>
          <cell r="G40">
            <v>7500</v>
          </cell>
          <cell r="H40">
            <v>46075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47500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350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14000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1600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</sheetData>
      <sheetData sheetId="11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3">
          <cell r="C13">
            <v>90</v>
          </cell>
          <cell r="D13">
            <v>0</v>
          </cell>
          <cell r="E13">
            <v>0</v>
          </cell>
          <cell r="F13">
            <v>100</v>
          </cell>
          <cell r="G13">
            <v>75</v>
          </cell>
          <cell r="H13">
            <v>75</v>
          </cell>
          <cell r="I13">
            <v>66</v>
          </cell>
          <cell r="J13">
            <v>3490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175</v>
          </cell>
          <cell r="E14">
            <v>0</v>
          </cell>
          <cell r="F14">
            <v>0</v>
          </cell>
          <cell r="G14">
            <v>75</v>
          </cell>
          <cell r="H14">
            <v>0</v>
          </cell>
          <cell r="I14">
            <v>0</v>
          </cell>
          <cell r="J14">
            <v>750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8">
          <cell r="C18">
            <v>0</v>
          </cell>
          <cell r="D18">
            <v>0</v>
          </cell>
          <cell r="E18">
            <v>120</v>
          </cell>
          <cell r="F18">
            <v>0</v>
          </cell>
          <cell r="G18">
            <v>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C19">
            <v>0</v>
          </cell>
          <cell r="D19">
            <v>0</v>
          </cell>
          <cell r="E19">
            <v>232</v>
          </cell>
          <cell r="F19">
            <v>15</v>
          </cell>
          <cell r="G19">
            <v>0</v>
          </cell>
          <cell r="H19">
            <v>6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C27">
            <v>600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2000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40">
          <cell r="C40">
            <v>0</v>
          </cell>
          <cell r="D40">
            <v>0</v>
          </cell>
          <cell r="E40">
            <v>7637</v>
          </cell>
          <cell r="F40">
            <v>8500</v>
          </cell>
          <cell r="G40">
            <v>14100</v>
          </cell>
          <cell r="H40">
            <v>58300</v>
          </cell>
          <cell r="I40">
            <v>37000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40750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1500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6700</v>
          </cell>
          <cell r="H43">
            <v>1200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6195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</sheetData>
      <sheetData sheetId="12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3">
          <cell r="C13">
            <v>50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10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8">
          <cell r="C18">
            <v>0</v>
          </cell>
          <cell r="D18">
            <v>0</v>
          </cell>
          <cell r="E18">
            <v>101</v>
          </cell>
          <cell r="F18">
            <v>0</v>
          </cell>
          <cell r="G18">
            <v>6</v>
          </cell>
          <cell r="H18">
            <v>10</v>
          </cell>
          <cell r="I18">
            <v>0</v>
          </cell>
          <cell r="J18">
            <v>4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C19">
            <v>0</v>
          </cell>
          <cell r="D19">
            <v>0</v>
          </cell>
          <cell r="E19">
            <v>198</v>
          </cell>
          <cell r="F19">
            <v>10</v>
          </cell>
          <cell r="G19">
            <v>4</v>
          </cell>
          <cell r="H19">
            <v>8</v>
          </cell>
          <cell r="I19">
            <v>0</v>
          </cell>
          <cell r="J19">
            <v>2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1">
          <cell r="C21">
            <v>60</v>
          </cell>
          <cell r="D21">
            <v>50</v>
          </cell>
          <cell r="E21">
            <v>60</v>
          </cell>
          <cell r="F21">
            <v>60</v>
          </cell>
          <cell r="G21">
            <v>50</v>
          </cell>
          <cell r="H21">
            <v>50</v>
          </cell>
          <cell r="I21">
            <v>50</v>
          </cell>
          <cell r="J21">
            <v>50</v>
          </cell>
          <cell r="K21">
            <v>40</v>
          </cell>
          <cell r="L21">
            <v>0</v>
          </cell>
          <cell r="M21">
            <v>0</v>
          </cell>
          <cell r="N21">
            <v>0</v>
          </cell>
          <cell r="O21">
            <v>15</v>
          </cell>
        </row>
        <row r="22">
          <cell r="C22">
            <v>15</v>
          </cell>
          <cell r="D22">
            <v>10</v>
          </cell>
          <cell r="E22">
            <v>15</v>
          </cell>
          <cell r="F22">
            <v>15</v>
          </cell>
          <cell r="G22">
            <v>15</v>
          </cell>
          <cell r="H22">
            <v>15</v>
          </cell>
          <cell r="I22">
            <v>15</v>
          </cell>
          <cell r="J22">
            <v>15</v>
          </cell>
          <cell r="K22">
            <v>10</v>
          </cell>
          <cell r="L22">
            <v>0</v>
          </cell>
          <cell r="M22">
            <v>0</v>
          </cell>
          <cell r="N22">
            <v>0</v>
          </cell>
          <cell r="O22">
            <v>15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C24">
            <v>80</v>
          </cell>
          <cell r="D24">
            <v>50</v>
          </cell>
          <cell r="E24">
            <v>80</v>
          </cell>
          <cell r="F24">
            <v>80</v>
          </cell>
          <cell r="G24">
            <v>80</v>
          </cell>
          <cell r="H24">
            <v>70</v>
          </cell>
          <cell r="I24">
            <v>70</v>
          </cell>
          <cell r="J24">
            <v>80</v>
          </cell>
          <cell r="K24">
            <v>70</v>
          </cell>
          <cell r="L24">
            <v>0</v>
          </cell>
          <cell r="M24">
            <v>0</v>
          </cell>
          <cell r="N24">
            <v>0</v>
          </cell>
          <cell r="O24">
            <v>15</v>
          </cell>
        </row>
        <row r="25">
          <cell r="C25">
            <v>30</v>
          </cell>
          <cell r="D25">
            <v>20</v>
          </cell>
          <cell r="E25">
            <v>30</v>
          </cell>
          <cell r="F25">
            <v>30</v>
          </cell>
          <cell r="G25">
            <v>30</v>
          </cell>
          <cell r="H25">
            <v>30</v>
          </cell>
          <cell r="I25">
            <v>30</v>
          </cell>
          <cell r="J25">
            <v>30</v>
          </cell>
          <cell r="K25">
            <v>20</v>
          </cell>
          <cell r="L25">
            <v>0</v>
          </cell>
          <cell r="M25">
            <v>0</v>
          </cell>
          <cell r="N25">
            <v>0</v>
          </cell>
          <cell r="O25">
            <v>10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283</v>
          </cell>
          <cell r="K27">
            <v>0</v>
          </cell>
          <cell r="L27">
            <v>0</v>
          </cell>
          <cell r="M27">
            <v>3</v>
          </cell>
          <cell r="N27">
            <v>0</v>
          </cell>
          <cell r="O27">
            <v>60</v>
          </cell>
        </row>
        <row r="28">
          <cell r="C28">
            <v>60</v>
          </cell>
          <cell r="D28">
            <v>20</v>
          </cell>
          <cell r="E28">
            <v>30</v>
          </cell>
          <cell r="F28">
            <v>30</v>
          </cell>
          <cell r="G28">
            <v>30</v>
          </cell>
          <cell r="H28">
            <v>20</v>
          </cell>
          <cell r="I28">
            <v>50</v>
          </cell>
          <cell r="J28">
            <v>50</v>
          </cell>
          <cell r="K28">
            <v>30</v>
          </cell>
          <cell r="L28">
            <v>0</v>
          </cell>
          <cell r="M28">
            <v>0</v>
          </cell>
          <cell r="N28">
            <v>0</v>
          </cell>
          <cell r="O28">
            <v>10</v>
          </cell>
        </row>
        <row r="29">
          <cell r="C29">
            <v>20</v>
          </cell>
          <cell r="D29">
            <v>20</v>
          </cell>
          <cell r="E29">
            <v>25</v>
          </cell>
          <cell r="F29">
            <v>20</v>
          </cell>
          <cell r="G29">
            <v>20</v>
          </cell>
          <cell r="H29">
            <v>15</v>
          </cell>
          <cell r="I29">
            <v>15</v>
          </cell>
          <cell r="J29">
            <v>15</v>
          </cell>
          <cell r="K29">
            <v>15</v>
          </cell>
          <cell r="L29">
            <v>0</v>
          </cell>
          <cell r="M29">
            <v>0</v>
          </cell>
          <cell r="N29">
            <v>0</v>
          </cell>
          <cell r="O29">
            <v>10</v>
          </cell>
        </row>
        <row r="30">
          <cell r="C30">
            <v>25</v>
          </cell>
          <cell r="D30">
            <v>20</v>
          </cell>
          <cell r="E30">
            <v>20</v>
          </cell>
          <cell r="F30">
            <v>20</v>
          </cell>
          <cell r="G30">
            <v>20</v>
          </cell>
          <cell r="H30">
            <v>20</v>
          </cell>
          <cell r="I30">
            <v>20</v>
          </cell>
          <cell r="J30">
            <v>20</v>
          </cell>
          <cell r="K30">
            <v>20</v>
          </cell>
          <cell r="L30">
            <v>0</v>
          </cell>
          <cell r="M30">
            <v>0</v>
          </cell>
          <cell r="N30">
            <v>0</v>
          </cell>
          <cell r="O30">
            <v>10</v>
          </cell>
        </row>
        <row r="31">
          <cell r="C31">
            <v>50</v>
          </cell>
          <cell r="D31">
            <v>20</v>
          </cell>
          <cell r="E31">
            <v>25</v>
          </cell>
          <cell r="F31">
            <v>30</v>
          </cell>
          <cell r="G31">
            <v>20</v>
          </cell>
          <cell r="H31">
            <v>20</v>
          </cell>
          <cell r="I31">
            <v>40</v>
          </cell>
          <cell r="J31">
            <v>40</v>
          </cell>
          <cell r="K31">
            <v>30</v>
          </cell>
          <cell r="L31">
            <v>0</v>
          </cell>
          <cell r="M31">
            <v>0</v>
          </cell>
          <cell r="N31">
            <v>0</v>
          </cell>
          <cell r="O31">
            <v>10</v>
          </cell>
        </row>
        <row r="32">
          <cell r="C32">
            <v>30</v>
          </cell>
          <cell r="D32">
            <v>20</v>
          </cell>
          <cell r="E32">
            <v>20</v>
          </cell>
          <cell r="F32">
            <v>20</v>
          </cell>
          <cell r="G32">
            <v>25</v>
          </cell>
          <cell r="H32">
            <v>20</v>
          </cell>
          <cell r="I32">
            <v>20</v>
          </cell>
          <cell r="J32">
            <v>20</v>
          </cell>
          <cell r="K32">
            <v>15</v>
          </cell>
          <cell r="L32">
            <v>0</v>
          </cell>
          <cell r="M32">
            <v>0</v>
          </cell>
          <cell r="N32">
            <v>0</v>
          </cell>
          <cell r="O32">
            <v>10</v>
          </cell>
        </row>
        <row r="33">
          <cell r="C33">
            <v>30</v>
          </cell>
          <cell r="D33">
            <v>15</v>
          </cell>
          <cell r="E33">
            <v>30</v>
          </cell>
          <cell r="F33">
            <v>25</v>
          </cell>
          <cell r="G33">
            <v>25</v>
          </cell>
          <cell r="H33">
            <v>25</v>
          </cell>
          <cell r="I33">
            <v>25</v>
          </cell>
          <cell r="J33">
            <v>25</v>
          </cell>
          <cell r="K33">
            <v>15</v>
          </cell>
          <cell r="L33">
            <v>0</v>
          </cell>
          <cell r="M33">
            <v>0</v>
          </cell>
          <cell r="N33">
            <v>0</v>
          </cell>
          <cell r="O33">
            <v>10</v>
          </cell>
        </row>
        <row r="34">
          <cell r="C34">
            <v>20</v>
          </cell>
          <cell r="D34">
            <v>10</v>
          </cell>
          <cell r="E34">
            <v>20</v>
          </cell>
          <cell r="F34">
            <v>10</v>
          </cell>
          <cell r="G34">
            <v>10</v>
          </cell>
          <cell r="H34">
            <v>10</v>
          </cell>
          <cell r="I34">
            <v>10</v>
          </cell>
          <cell r="J34">
            <v>10</v>
          </cell>
          <cell r="K34">
            <v>10</v>
          </cell>
          <cell r="L34">
            <v>0</v>
          </cell>
          <cell r="M34">
            <v>0</v>
          </cell>
          <cell r="N34">
            <v>0</v>
          </cell>
          <cell r="O34">
            <v>5</v>
          </cell>
        </row>
        <row r="35">
          <cell r="C35">
            <v>30</v>
          </cell>
          <cell r="D35">
            <v>20</v>
          </cell>
          <cell r="E35">
            <v>30</v>
          </cell>
          <cell r="F35">
            <v>10</v>
          </cell>
          <cell r="G35">
            <v>30</v>
          </cell>
          <cell r="H35">
            <v>25</v>
          </cell>
          <cell r="I35">
            <v>30</v>
          </cell>
          <cell r="J35">
            <v>30</v>
          </cell>
          <cell r="K35">
            <v>15</v>
          </cell>
          <cell r="L35">
            <v>0</v>
          </cell>
          <cell r="M35">
            <v>0</v>
          </cell>
          <cell r="N35">
            <v>0</v>
          </cell>
          <cell r="O35">
            <v>10</v>
          </cell>
        </row>
        <row r="36">
          <cell r="C36">
            <v>30</v>
          </cell>
          <cell r="D36">
            <v>15</v>
          </cell>
          <cell r="E36">
            <v>20</v>
          </cell>
          <cell r="F36">
            <v>20</v>
          </cell>
          <cell r="G36">
            <v>20</v>
          </cell>
          <cell r="H36">
            <v>20</v>
          </cell>
          <cell r="I36">
            <v>30</v>
          </cell>
          <cell r="J36">
            <v>30</v>
          </cell>
          <cell r="K36">
            <v>15</v>
          </cell>
          <cell r="L36">
            <v>0</v>
          </cell>
          <cell r="M36">
            <v>0</v>
          </cell>
          <cell r="N36">
            <v>0</v>
          </cell>
          <cell r="O36">
            <v>10</v>
          </cell>
        </row>
        <row r="37">
          <cell r="C37">
            <v>25</v>
          </cell>
          <cell r="D37">
            <v>20</v>
          </cell>
          <cell r="E37">
            <v>25</v>
          </cell>
          <cell r="F37">
            <v>20</v>
          </cell>
          <cell r="G37">
            <v>20</v>
          </cell>
          <cell r="H37">
            <v>20</v>
          </cell>
          <cell r="I37">
            <v>20</v>
          </cell>
          <cell r="J37">
            <v>20</v>
          </cell>
          <cell r="K37">
            <v>15</v>
          </cell>
          <cell r="L37">
            <v>0</v>
          </cell>
          <cell r="M37">
            <v>0</v>
          </cell>
          <cell r="N37">
            <v>0</v>
          </cell>
          <cell r="O37">
            <v>10</v>
          </cell>
        </row>
        <row r="38">
          <cell r="C38">
            <v>25</v>
          </cell>
          <cell r="D38">
            <v>20</v>
          </cell>
          <cell r="E38">
            <v>25</v>
          </cell>
          <cell r="F38">
            <v>10</v>
          </cell>
          <cell r="G38">
            <v>25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0</v>
          </cell>
          <cell r="M38">
            <v>0</v>
          </cell>
          <cell r="N38">
            <v>0</v>
          </cell>
          <cell r="O38">
            <v>10</v>
          </cell>
        </row>
        <row r="40">
          <cell r="C40">
            <v>0</v>
          </cell>
          <cell r="D40">
            <v>0</v>
          </cell>
          <cell r="E40">
            <v>14959</v>
          </cell>
          <cell r="F40">
            <v>5500</v>
          </cell>
          <cell r="G40">
            <v>4300</v>
          </cell>
          <cell r="H40">
            <v>61709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12750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24000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4000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6700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7"/>
  <sheetViews>
    <sheetView topLeftCell="A34" workbookViewId="0">
      <pane xSplit="1" topLeftCell="B1" activePane="topRight" state="frozen"/>
      <selection activeCell="A10" sqref="A10"/>
      <selection pane="topRight" activeCell="O7" sqref="O7:O8"/>
    </sheetView>
  </sheetViews>
  <sheetFormatPr baseColWidth="10" defaultRowHeight="12.75" x14ac:dyDescent="0.2"/>
  <cols>
    <col min="1" max="1" width="28.28515625" customWidth="1"/>
    <col min="2" max="2" width="14.85546875" customWidth="1"/>
    <col min="3" max="3" width="9" customWidth="1"/>
    <col min="4" max="4" width="7.7109375" customWidth="1"/>
    <col min="5" max="5" width="9.7109375" customWidth="1"/>
    <col min="6" max="6" width="9" customWidth="1"/>
    <col min="7" max="7" width="10.140625" customWidth="1"/>
    <col min="8" max="8" width="10.7109375" customWidth="1"/>
    <col min="9" max="9" width="7.42578125" customWidth="1"/>
    <col min="10" max="10" width="12" customWidth="1"/>
    <col min="11" max="12" width="8.140625" customWidth="1"/>
    <col min="13" max="13" width="9.7109375" customWidth="1"/>
    <col min="14" max="14" width="10.85546875" customWidth="1"/>
    <col min="15" max="15" width="11.85546875" customWidth="1"/>
    <col min="16" max="16" width="17.85546875" customWidth="1"/>
    <col min="17" max="17" width="11.42578125" customWidth="1"/>
    <col min="18" max="18" width="14.85546875" customWidth="1"/>
    <col min="19" max="19" width="12.5703125" customWidth="1"/>
    <col min="20" max="20" width="12.7109375" customWidth="1"/>
  </cols>
  <sheetData>
    <row r="1" spans="1:20" ht="23.25" x14ac:dyDescent="0.3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ht="15.75" x14ac:dyDescent="0.25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0" ht="15" x14ac:dyDescent="0.25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</row>
    <row r="4" spans="1:20" ht="15.75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ht="15.75" x14ac:dyDescent="0.25">
      <c r="A5" s="109" t="s">
        <v>4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</row>
    <row r="6" spans="1:20" ht="13.5" customHeight="1" thickBot="1" x14ac:dyDescent="0.25"/>
    <row r="7" spans="1:20" ht="16.5" customHeight="1" x14ac:dyDescent="0.25">
      <c r="A7" s="106" t="s">
        <v>5</v>
      </c>
      <c r="B7" s="106" t="s">
        <v>6</v>
      </c>
      <c r="C7" s="106" t="s">
        <v>7</v>
      </c>
      <c r="D7" s="106" t="s">
        <v>8</v>
      </c>
      <c r="E7" s="106" t="s">
        <v>9</v>
      </c>
      <c r="F7" s="106" t="s">
        <v>10</v>
      </c>
      <c r="G7" s="106" t="s">
        <v>11</v>
      </c>
      <c r="H7" s="106" t="s">
        <v>12</v>
      </c>
      <c r="I7" s="106" t="s">
        <v>13</v>
      </c>
      <c r="J7" s="106" t="s">
        <v>14</v>
      </c>
      <c r="K7" s="106" t="s">
        <v>15</v>
      </c>
      <c r="L7" s="1"/>
      <c r="M7" s="106" t="s">
        <v>16</v>
      </c>
      <c r="N7" s="106" t="s">
        <v>17</v>
      </c>
      <c r="O7" s="111" t="s">
        <v>18</v>
      </c>
      <c r="P7" s="113" t="s">
        <v>19</v>
      </c>
      <c r="Q7" s="115" t="s">
        <v>20</v>
      </c>
      <c r="R7" s="117" t="s">
        <v>21</v>
      </c>
      <c r="S7" s="2" t="s">
        <v>22</v>
      </c>
      <c r="T7" s="106" t="s">
        <v>23</v>
      </c>
    </row>
    <row r="8" spans="1:20" ht="16.5" thickBot="1" x14ac:dyDescent="0.3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3" t="s">
        <v>24</v>
      </c>
      <c r="M8" s="107"/>
      <c r="N8" s="107"/>
      <c r="O8" s="112"/>
      <c r="P8" s="114"/>
      <c r="Q8" s="116"/>
      <c r="R8" s="118"/>
      <c r="S8" s="4" t="s">
        <v>25</v>
      </c>
      <c r="T8" s="107"/>
    </row>
    <row r="9" spans="1:20" ht="15.75" x14ac:dyDescent="0.25">
      <c r="A9" s="5" t="s">
        <v>26</v>
      </c>
      <c r="B9" s="6" t="s">
        <v>27</v>
      </c>
      <c r="C9" s="7">
        <f t="shared" ref="C9:P9" si="0">C10+C11</f>
        <v>0</v>
      </c>
      <c r="D9" s="7">
        <f t="shared" si="0"/>
        <v>0</v>
      </c>
      <c r="E9" s="7">
        <f t="shared" si="0"/>
        <v>0</v>
      </c>
      <c r="F9" s="7">
        <f t="shared" si="0"/>
        <v>0</v>
      </c>
      <c r="G9" s="8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0</v>
      </c>
      <c r="N9" s="7"/>
      <c r="O9" s="9">
        <f>[1]Mayo!O9+[1]Abril!O9+[1]Marzo!O9+[1]Febrero!O9+[1]Enero!O9+[1]Junio!O9+[1]Julio!O9</f>
        <v>0</v>
      </c>
      <c r="P9" s="52">
        <f t="shared" si="0"/>
        <v>0</v>
      </c>
      <c r="Q9" s="10">
        <v>0</v>
      </c>
      <c r="R9" s="8">
        <f>R10+R11</f>
        <v>0</v>
      </c>
      <c r="S9" s="11">
        <f>S10+S11</f>
        <v>0</v>
      </c>
      <c r="T9" s="12">
        <f>T10+T11</f>
        <v>0</v>
      </c>
    </row>
    <row r="10" spans="1:20" ht="15.75" x14ac:dyDescent="0.25">
      <c r="A10" s="13" t="s">
        <v>72</v>
      </c>
      <c r="B10" s="14" t="s">
        <v>28</v>
      </c>
      <c r="C10" s="9">
        <v>0</v>
      </c>
      <c r="D10" s="9">
        <f>[1]Mayo!D10+[1]Abril!D10+[1]Marzo!D10+[1]Febrero!D10+[1]Enero!D10+[1]Junio!D10+[1]Julio!D101+[1]Agosto!D10+[1]Sept!D10+[1]Oct!D10+[1]Nov.!D10+[1]Dic.!D10</f>
        <v>0</v>
      </c>
      <c r="E10" s="9">
        <f>[1]Mayo!E10+[1]Abril!E10+[1]Marzo!E10+[1]Febrero!E10+[1]Enero!E10+[1]Junio!E10+[1]Julio!E101+[1]Agosto!E10+[1]Sept!E10+[1]Oct!E10+[1]Nov.!E10+[1]Dic.!E10</f>
        <v>0</v>
      </c>
      <c r="F10" s="9">
        <f>[1]Mayo!F10+[1]Abril!F10+[1]Marzo!F10+[1]Febrero!F10+[1]Enero!F10+[1]Junio!F10+[1]Julio!F101+[1]Agosto!F10+[1]Sept!F10+[1]Oct!F10+[1]Nov.!F10+[1]Dic.!F10</f>
        <v>0</v>
      </c>
      <c r="G10" s="9">
        <f>[1]Mayo!G10+[1]Abril!G10+[1]Marzo!G10+[1]Febrero!G10+[1]Enero!G10+[1]Junio!G10+[1]Julio!G101+[1]Agosto!G10+[1]Sept!G10+[1]Oct!G10+[1]Nov.!G10+[1]Dic.!G10</f>
        <v>0</v>
      </c>
      <c r="H10" s="9">
        <f>[1]Mayo!H10+[1]Abril!H10+[1]Marzo!H10+[1]Febrero!H10+[1]Enero!H10+[1]Junio!H10+[1]Julio!H101+[1]Agosto!H10+[1]Sept!H10+[1]Oct!H10+[1]Nov.!H10+[1]Dic.!H10</f>
        <v>0</v>
      </c>
      <c r="I10" s="15">
        <f>[1]Mayo!I10+[1]Abril!I10+[1]Marzo!I10+[1]Febrero!I10+[1]Enero!I10+[1]Junio!I10+[1]Julio!I101+[1]Agosto!I10+[1]Sept!I10+[1]Oct!I10+[1]Nov.!I10+[1]Dic.!I10</f>
        <v>0</v>
      </c>
      <c r="J10" s="15">
        <f>[1]Mayo!J10+[1]Abril!J10+[1]Marzo!J10+[1]Febrero!J10+[1]Enero!J10+[1]Junio!J10+[1]Julio!J101+[1]Agosto!J10+[1]Sept!J10+[1]Oct!J10+[1]Nov.!J10+[1]Dic.!J10</f>
        <v>0</v>
      </c>
      <c r="K10" s="9">
        <f>[1]Mayo!K10+[1]Abril!K10+[1]Marzo!K10+[1]Febrero!K10+[1]Enero!K10+[1]Junio!K10+[1]Julio!K101+[1]Agosto!K10+[1]Sept!K10+[1]Oct!K10+[1]Nov.!K10+[1]Dic.!K10</f>
        <v>0</v>
      </c>
      <c r="L10" s="9">
        <f>[1]Mayo!L10+[1]Abril!L10+[1]Marzo!L10+[1]Febrero!L10+[1]Enero!L10+[1]Junio!L10+[1]Julio!L101+[1]Agosto!L10+[1]Sept!L10+[1]Oct!L10+[1]Nov.!L10+[1]Dic.!L10</f>
        <v>0</v>
      </c>
      <c r="M10" s="9">
        <f>[1]Mayo!M10+[1]Abril!M10+[1]Marzo!M10+[1]Febrero!M10+[1]Enero!M10+[1]Junio!M10+[1]Julio!M101+[1]Agosto!M10+[1]Sept!M10+[1]Oct!M10+[1]Nov.!M10+[1]Dic.!M10</f>
        <v>0</v>
      </c>
      <c r="N10" s="9">
        <f>[1]Mayo!N10+[1]Abril!N10+[1]Marzo!N10+[1]Febrero!N10+[1]Enero!N10+[1]Junio!N10+[1]Julio!N101+[1]Agosto!N10+[1]Sept!N10+[1]Oct!N10+[1]Nov.!N10+[1]Dic.!N10</f>
        <v>0</v>
      </c>
      <c r="O10" s="9">
        <f>[1]Mayo!O10+[1]Abril!O10+[1]Marzo!O10+[1]Febrero!O10+[1]Enero!O10+[1]Junio!O10+[1]Julio!O101+[1]Agosto!O10+[1]Sept!O10+[1]Oct!O10+[1]Nov.!O10+[1]Dic.!O10</f>
        <v>0</v>
      </c>
      <c r="P10" s="53">
        <f>SUM(C10:O10)</f>
        <v>0</v>
      </c>
      <c r="Q10" s="16">
        <v>0</v>
      </c>
      <c r="R10" s="17"/>
      <c r="S10" s="18">
        <f>P10*100/1.8</f>
        <v>0</v>
      </c>
      <c r="T10" s="19">
        <f>S10/50</f>
        <v>0</v>
      </c>
    </row>
    <row r="11" spans="1:20" ht="15.75" x14ac:dyDescent="0.25">
      <c r="A11" s="20" t="s">
        <v>29</v>
      </c>
      <c r="B11" s="14" t="s">
        <v>28</v>
      </c>
      <c r="C11" s="9">
        <f>[1]Enero!C11+[1]Febrero!C11+[1]Marzo!C11+[1]Abril!C11+[1]Mayo!C11+[1]Junio!C11+[1]Julio!C11+[1]Agosto!C11+[1]Sept!C11+[1]Oct!C11+[1]Nov.!C11+[1]Dic.!C11</f>
        <v>0</v>
      </c>
      <c r="D11" s="9">
        <f>[1]Enero!D11+[1]Febrero!D11+[1]Marzo!D11+[1]Abril!D11+[1]Mayo!D11+[1]Junio!D11+[1]Julio!D11+[1]Agosto!D11+[1]Sept!D11+[1]Oct!D11+[1]Nov.!D11+[1]Dic.!D11</f>
        <v>0</v>
      </c>
      <c r="E11" s="9">
        <f>[1]Enero!E11+[1]Febrero!E11+[1]Marzo!E11+[1]Abril!E11+[1]Mayo!E11+[1]Junio!E11+[1]Julio!E11+[1]Agosto!E11+[1]Sept!E11+[1]Oct!E11+[1]Nov.!E11+[1]Dic.!E11</f>
        <v>0</v>
      </c>
      <c r="F11" s="9">
        <f>[1]Enero!F11+[1]Febrero!F11+[1]Marzo!F11+[1]Abril!F11+[1]Mayo!F11+[1]Junio!F11+[1]Julio!F11+[1]Agosto!F11+[1]Sept!F11+[1]Oct!F11+[1]Nov.!F11+[1]Dic.!F11</f>
        <v>0</v>
      </c>
      <c r="G11" s="9">
        <f>[1]Enero!G11+[1]Febrero!G11+[1]Marzo!G11+[1]Abril!G11+[1]Mayo!G11+[1]Junio!G11+[1]Julio!G11+[1]Agosto!G11+[1]Sept!G11+[1]Oct!G11+[1]Nov.!G11+[1]Dic.!G11</f>
        <v>0</v>
      </c>
      <c r="H11" s="9">
        <f>[1]Enero!H11+[1]Febrero!H11+[1]Marzo!H11+[1]Abril!H11+[1]Mayo!H11+[1]Junio!H11+[1]Julio!H11+[1]Agosto!H11+[1]Sept!H11+[1]Oct!H11+[1]Nov.!H11+[1]Dic.!H11</f>
        <v>0</v>
      </c>
      <c r="I11" s="9">
        <f>[1]Enero!I11+[1]Febrero!I11+[1]Marzo!I11+[1]Abril!I11+[1]Mayo!I11+[1]Junio!I11+[1]Julio!I11+[1]Agosto!I11+[1]Sept!I11+[1]Oct!I11+[1]Nov.!I11+[1]Dic.!I11</f>
        <v>0</v>
      </c>
      <c r="J11" s="9">
        <f>[1]Enero!J11+[1]Febrero!J11+[1]Marzo!J11+[1]Abril!J11+[1]Mayo!J11+[1]Junio!J11+[1]Julio!J11+[1]Agosto!J11+[1]Sept!J11+[1]Oct!J11+[1]Nov.!J11+[1]Dic.!J11</f>
        <v>0</v>
      </c>
      <c r="K11" s="9">
        <f>[1]Enero!K11+[1]Febrero!K11+[1]Marzo!K11+[1]Abril!K11+[1]Mayo!K11+[1]Junio!K11+[1]Julio!K11+[1]Agosto!K11+[1]Sept!K11+[1]Oct!K11+[1]Nov.!K11+[1]Dic.!K11</f>
        <v>0</v>
      </c>
      <c r="L11" s="9">
        <f>[1]Enero!L11+[1]Febrero!L11+[1]Marzo!L11+[1]Abril!L11+[1]Mayo!L11+[1]Junio!L11+[1]Julio!L11+[1]Agosto!L11+[1]Sept!L11+[1]Oct!L11+[1]Nov.!L11+[1]Dic.!L11</f>
        <v>0</v>
      </c>
      <c r="M11" s="9">
        <f>[1]Enero!M11+[1]Febrero!M11+[1]Marzo!M11+[1]Abril!M11+[1]Mayo!M11+[1]Junio!M11+[1]Julio!M11+[1]Agosto!M11+[1]Sept!M11+[1]Oct!M11+[1]Nov.!M11+[1]Dic.!M11</f>
        <v>0</v>
      </c>
      <c r="N11" s="9">
        <f>[1]Enero!N11+[1]Febrero!N11+[1]Marzo!N11+[1]Abril!N11+[1]Mayo!N11+[1]Junio!N11+[1]Julio!N11+[1]Agosto!N11+[1]Sept!N11+[1]Oct!N11+[1]Nov.!N11+[1]Dic.!N11</f>
        <v>0</v>
      </c>
      <c r="O11" s="9">
        <f>[1]Enero!O11+[1]Febrero!O11+[1]Marzo!O11+[1]Abril!O11+[1]Mayo!O11+[1]Junio!O11+[1]Julio!O11+[1]Agosto!O11+[1]Sept!O11+[1]Oct!O11+[1]Nov.!O11+[1]Dic.!O11</f>
        <v>0</v>
      </c>
      <c r="P11" s="53">
        <f>SUM(C11:O11)</f>
        <v>0</v>
      </c>
      <c r="Q11" s="16">
        <v>0</v>
      </c>
      <c r="R11" s="16">
        <f>P11*Q11</f>
        <v>0</v>
      </c>
      <c r="S11" s="18">
        <f>P11*100/2.5</f>
        <v>0</v>
      </c>
      <c r="T11" s="19">
        <f>S11/50</f>
        <v>0</v>
      </c>
    </row>
    <row r="12" spans="1:20" ht="15.75" x14ac:dyDescent="0.25">
      <c r="A12" s="21" t="s">
        <v>30</v>
      </c>
      <c r="B12" s="14" t="s">
        <v>28</v>
      </c>
      <c r="C12" s="22">
        <f t="shared" ref="C12:M12" si="1">C13+C14+C15+C16</f>
        <v>140</v>
      </c>
      <c r="D12" s="22">
        <f t="shared" si="1"/>
        <v>175</v>
      </c>
      <c r="E12" s="22">
        <f t="shared" si="1"/>
        <v>0</v>
      </c>
      <c r="F12" s="22">
        <f t="shared" si="1"/>
        <v>100</v>
      </c>
      <c r="G12" s="22">
        <f t="shared" si="1"/>
        <v>150</v>
      </c>
      <c r="H12" s="22">
        <f t="shared" si="1"/>
        <v>75</v>
      </c>
      <c r="I12" s="22">
        <f t="shared" si="1"/>
        <v>66</v>
      </c>
      <c r="J12" s="22">
        <f>J13+J14+J15+J16</f>
        <v>4240</v>
      </c>
      <c r="K12" s="22">
        <f t="shared" si="1"/>
        <v>0</v>
      </c>
      <c r="L12" s="22">
        <f t="shared" si="1"/>
        <v>0</v>
      </c>
      <c r="M12" s="22">
        <f t="shared" si="1"/>
        <v>0</v>
      </c>
      <c r="N12" s="22"/>
      <c r="O12" s="23">
        <f>O13+O14+O15+O16</f>
        <v>10</v>
      </c>
      <c r="P12" s="54">
        <f>P13+P14+P15+P16</f>
        <v>4956</v>
      </c>
      <c r="Q12" s="16"/>
      <c r="R12" s="23">
        <f>R13+R14+R15+R16</f>
        <v>23582200</v>
      </c>
      <c r="S12" s="24">
        <f>S13+S14+S15+S17</f>
        <v>91784.698412698417</v>
      </c>
      <c r="T12" s="25">
        <f>T13+T14+T15</f>
        <v>585.76285714285723</v>
      </c>
    </row>
    <row r="13" spans="1:20" ht="15.75" x14ac:dyDescent="0.25">
      <c r="A13" s="20" t="s">
        <v>31</v>
      </c>
      <c r="B13" s="14" t="s">
        <v>28</v>
      </c>
      <c r="C13" s="9">
        <f>[1]Mayo!C13+[1]Abril!C13+[1]Marzo!C13+[1]Febrero!C13+[1]Enero!C13+[1]Junio!C13+[1]Julio!C104+[1]Agosto!C13+[1]Sept!C13+[1]Oct!C13+[1]Nov.!C13+[1]Dic.!C13</f>
        <v>140</v>
      </c>
      <c r="D13" s="9">
        <f>[1]Mayo!D13+[1]Abril!D13+[1]Marzo!D13+[1]Febrero!D13+[1]Enero!D13+[1]Junio!D13+[1]Julio!D104+[1]Agosto!D13+[1]Sept!D13+[1]Oct!D13+[1]Nov.!D13+[1]Dic.!D13</f>
        <v>0</v>
      </c>
      <c r="E13" s="9">
        <f>[1]Mayo!E13+[1]Abril!E13+[1]Marzo!E13+[1]Febrero!E13+[1]Enero!E13+[1]Junio!E13+[1]Julio!E104+[1]Agosto!E13+[1]Sept!E13+[1]Oct!E13+[1]Nov.!E13+[1]Dic.!E13</f>
        <v>0</v>
      </c>
      <c r="F13" s="9">
        <f>[1]Mayo!F13+[1]Abril!F13+[1]Marzo!F13+[1]Febrero!F13+[1]Enero!F13+[1]Junio!F13+[1]Julio!F104+[1]Agosto!F13+[1]Sept!F13+[1]Oct!F13+[1]Nov.!F13+[1]Dic.!F13</f>
        <v>100</v>
      </c>
      <c r="G13" s="9">
        <f>[1]Mayo!G13+[1]Abril!G13+[1]Marzo!G13+[1]Febrero!G13+[1]Enero!G13+[1]Junio!G13+[1]Julio!G104+[1]Agosto!G13+[1]Sept!G13+[1]Oct!G13+[1]Nov.!G13+[1]Dic.!G13</f>
        <v>75</v>
      </c>
      <c r="H13" s="9">
        <f>[1]Mayo!H13+[1]Abril!H13+[1]Marzo!H13+[1]Febrero!H13+[1]Enero!H13+[1]Junio!H13+[1]Julio!H104+[1]Agosto!H13+[1]Sept!H13+[1]Oct!H13+[1]Nov.!H13+[1]Dic.!H13</f>
        <v>75</v>
      </c>
      <c r="I13" s="9">
        <f>[1]Mayo!I13+[1]Abril!I13+[1]Marzo!I13+[1]Febrero!I13+[1]Enero!I13+[1]Junio!I13+[1]Julio!I104+[1]Agosto!I13+[1]Sept!I13+[1]Oct!I13+[1]Nov.!I13+[1]Dic.!I13</f>
        <v>66</v>
      </c>
      <c r="J13" s="9">
        <f>[1]Mayo!J13+[1]Abril!J13+[1]Marzo!J13+[1]Febrero!J13+[1]Enero!J13+[1]Junio!J13+[1]Julio!J104+[1]Agosto!J13+[1]Sept!J13+[1]Oct!J13+[1]Nov.!J13+[1]Dic.!J13</f>
        <v>3490</v>
      </c>
      <c r="K13" s="9">
        <f>[1]Mayo!K13+[1]Abril!K13+[1]Marzo!K13+[1]Febrero!K13+[1]Enero!K13+[1]Junio!K13+[1]Julio!K104+[1]Agosto!K13+[1]Sept!K13+[1]Oct!K13+[1]Nov.!K13+[1]Dic.!K13</f>
        <v>0</v>
      </c>
      <c r="L13" s="9">
        <f>[1]Mayo!L13+[1]Abril!L13+[1]Marzo!L13+[1]Febrero!L13+[1]Enero!L13+[1]Junio!L13+[1]Julio!L104+[1]Agosto!L13+[1]Sept!L13+[1]Oct!L13+[1]Nov.!L13+[1]Dic.!L13</f>
        <v>0</v>
      </c>
      <c r="M13" s="9">
        <f>[1]Mayo!M13+[1]Abril!M13+[1]Marzo!M13+[1]Febrero!M13+[1]Enero!M13+[1]Junio!M13+[1]Julio!M104+[1]Agosto!M13+[1]Sept!M13+[1]Oct!M13+[1]Nov.!M13+[1]Dic.!M13</f>
        <v>0</v>
      </c>
      <c r="N13" s="9">
        <f>[1]Mayo!N13+[1]Abril!N13+[1]Marzo!N13+[1]Febrero!N13+[1]Enero!N13+[1]Junio!N13+[1]Julio!N104+[1]Agosto!N13+[1]Sept!N13+[1]Oct!N13+[1]Nov.!N13+[1]Dic.!N13</f>
        <v>0</v>
      </c>
      <c r="O13" s="9">
        <f>[1]Dic.!O13</f>
        <v>10</v>
      </c>
      <c r="P13" s="53">
        <f>SUM(C13:O13)</f>
        <v>3956</v>
      </c>
      <c r="Q13" s="15">
        <v>4950</v>
      </c>
      <c r="R13" s="16">
        <f>P13*Q13</f>
        <v>19582200</v>
      </c>
      <c r="S13" s="18">
        <f>P13*100/14</f>
        <v>28257.142857142859</v>
      </c>
      <c r="T13" s="19">
        <f>S13/50</f>
        <v>565.14285714285722</v>
      </c>
    </row>
    <row r="14" spans="1:20" ht="15.75" x14ac:dyDescent="0.25">
      <c r="A14" s="20" t="s">
        <v>32</v>
      </c>
      <c r="B14" s="14" t="s">
        <v>28</v>
      </c>
      <c r="C14" s="9">
        <f>[1]Mayo!C14+[1]Abril!C14+[1]Marzo!C14+[1]Febrero!C14+[1]Enero!C14+[1]Junio!C14+[1]Julio!C105+[1]Agosto!C14+[1]Sept!C14+[1]Oct!C14+[1]Nov.!C14+[1]Dic.!C14</f>
        <v>0</v>
      </c>
      <c r="D14" s="9">
        <f>[1]Mayo!D14+[1]Abril!D14+[1]Marzo!D14+[1]Febrero!D14+[1]Enero!D14+[1]Junio!D14+[1]Julio!D105+[1]Agosto!D14+[1]Sept!D14+[1]Oct!D14+[1]Nov.!D14+[1]Dic.!D14</f>
        <v>175</v>
      </c>
      <c r="E14" s="9">
        <f>[1]Mayo!E14+[1]Abril!E14+[1]Marzo!E14+[1]Febrero!E14+[1]Enero!E14+[1]Junio!E14+[1]Julio!E105+[1]Agosto!E14+[1]Sept!E14+[1]Oct!E14+[1]Nov.!E14+[1]Dic.!E14</f>
        <v>0</v>
      </c>
      <c r="F14" s="9">
        <f>[1]Mayo!F14+[1]Abril!F14+[1]Marzo!F14+[1]Febrero!F14+[1]Enero!F14+[1]Junio!F14+[1]Julio!F105+[1]Agosto!F14+[1]Sept!F14+[1]Oct!F14+[1]Nov.!F14+[1]Dic.!F14</f>
        <v>0</v>
      </c>
      <c r="G14" s="9">
        <f>[1]Mayo!G14+[1]Abril!G14+[1]Marzo!G14+[1]Febrero!G14+[1]Enero!G14+[1]Junio!G14+[1]Julio!G105+[1]Agosto!G14+[1]Sept!G14+[1]Oct!G14+[1]Nov.!G14+[1]Dic.!G14</f>
        <v>75</v>
      </c>
      <c r="H14" s="9">
        <f>[1]Mayo!H14+[1]Abril!H14+[1]Marzo!H14+[1]Febrero!H14+[1]Enero!H14+[1]Junio!H14+[1]Julio!H105+[1]Agosto!H14+[1]Sept!H14+[1]Oct!H14+[1]Nov.!H14+[1]Dic.!H14</f>
        <v>0</v>
      </c>
      <c r="I14" s="9">
        <f>[1]Mayo!I14+[1]Abril!I14+[1]Marzo!I14+[1]Febrero!I14+[1]Enero!I14+[1]Junio!I14+[1]Julio!I105+[1]Agosto!I14+[1]Sept!I14+[1]Oct!I14+[1]Nov.!I14+[1]Dic.!I14</f>
        <v>0</v>
      </c>
      <c r="J14" s="9">
        <f>[1]Mayo!J14+[1]Abril!J14+[1]Marzo!J14+[1]Febrero!J14+[1]Enero!J14+[1]Junio!J14+[1]Julio!J105+[1]Agosto!J14+[1]Sept!J14+[1]Oct!J14+[1]Nov.!J14+[1]Dic.!J14</f>
        <v>750</v>
      </c>
      <c r="K14" s="9">
        <f>[1]Mayo!K14+[1]Abril!K14+[1]Marzo!K14+[1]Febrero!K14+[1]Enero!K14+[1]Junio!K14+[1]Julio!K105+[1]Agosto!K14+[1]Sept!K14+[1]Oct!K14+[1]Nov.!K14+[1]Dic.!K14</f>
        <v>0</v>
      </c>
      <c r="L14" s="9">
        <f>[1]Mayo!L14+[1]Abril!L14+[1]Marzo!L14+[1]Febrero!L14+[1]Enero!L14+[1]Junio!L14+[1]Julio!L105+[1]Agosto!L14+[1]Sept!L14+[1]Oct!L14+[1]Nov.!L14+[1]Dic.!L14</f>
        <v>0</v>
      </c>
      <c r="M14" s="9">
        <f>[1]Mayo!M14+[1]Abril!M14+[1]Marzo!M14+[1]Febrero!M14+[1]Enero!M14+[1]Junio!M14+[1]Julio!M105+[1]Agosto!M14+[1]Sept!M14+[1]Oct!M14+[1]Nov.!M14+[1]Dic.!M14</f>
        <v>0</v>
      </c>
      <c r="N14" s="9">
        <f>[1]Mayo!N14+[1]Abril!N14+[1]Marzo!N14+[1]Febrero!N14+[1]Enero!N14+[1]Junio!N14+[1]Julio!N105+[1]Agosto!N14+[1]Sept!N14+[1]Oct!N14+[1]Nov.!N14+[1]Dic.!N14</f>
        <v>0</v>
      </c>
      <c r="O14" s="9">
        <f>[1]Nov.!O14</f>
        <v>0</v>
      </c>
      <c r="P14" s="53">
        <f>SUM(C14:O14)</f>
        <v>1000</v>
      </c>
      <c r="Q14" s="15">
        <v>4000</v>
      </c>
      <c r="R14" s="16">
        <f>P14*Q14</f>
        <v>4000000</v>
      </c>
      <c r="S14" s="18">
        <f>(J14+I14+H14+G14+F14+E14+D14+C14+K14+L14+M14+N14+31)*100/9</f>
        <v>11455.555555555555</v>
      </c>
      <c r="T14" s="26">
        <f>(J14+I14+H14+G14+F14+E14+D14+C14+K14+L14+M14+N14+31)/50</f>
        <v>20.62</v>
      </c>
    </row>
    <row r="15" spans="1:20" ht="15.75" x14ac:dyDescent="0.25">
      <c r="A15" s="20" t="s">
        <v>33</v>
      </c>
      <c r="B15" s="14" t="s">
        <v>28</v>
      </c>
      <c r="C15" s="9">
        <f>[1]Mayo!C15+[1]Abril!C15+[1]Marzo!C15+[1]Febrero!C15+[1]Enero!C15+[1]Junio!C15+[1]Julio!C106+[1]Agosto!C15+[1]Sept!C15+[1]Oct!C15+[1]Nov.!C15+[1]Dic.!C15</f>
        <v>0</v>
      </c>
      <c r="D15" s="9">
        <f>[1]Mayo!D15+[1]Abril!D15+[1]Marzo!D15+[1]Febrero!D15+[1]Enero!D15+[1]Junio!D15+[1]Julio!D106+[1]Agosto!D15+[1]Sept!D15+[1]Oct!D15+[1]Nov.!D15+[1]Dic.!D15</f>
        <v>0</v>
      </c>
      <c r="E15" s="9">
        <f>[1]Mayo!E15+[1]Abril!E15+[1]Marzo!E15+[1]Febrero!E15+[1]Enero!E15+[1]Junio!E15+[1]Julio!E106+[1]Agosto!E15+[1]Sept!E15+[1]Oct!E15+[1]Nov.!E15+[1]Dic.!E15</f>
        <v>0</v>
      </c>
      <c r="F15" s="9">
        <f>[1]Mayo!F15+[1]Abril!F15+[1]Marzo!F15+[1]Febrero!F15+[1]Enero!F15+[1]Junio!F15+[1]Julio!F106+[1]Agosto!F15+[1]Sept!F15+[1]Oct!F15+[1]Nov.!F15+[1]Dic.!F15</f>
        <v>0</v>
      </c>
      <c r="G15" s="9">
        <f>[1]Mayo!G15+[1]Abril!G15+[1]Marzo!G15+[1]Febrero!G15+[1]Enero!G15+[1]Junio!G15+[1]Julio!G106+[1]Agosto!G15+[1]Sept!G15+[1]Oct!G15+[1]Nov.!G15+[1]Dic.!G15</f>
        <v>0</v>
      </c>
      <c r="H15" s="9">
        <f>[1]Mayo!H15+[1]Abril!H15+[1]Marzo!H15+[1]Febrero!H15+[1]Enero!H15+[1]Junio!H15+[1]Julio!H106+[1]Agosto!H15+[1]Sept!H15+[1]Oct!H15+[1]Nov.!H15+[1]Dic.!H15</f>
        <v>0</v>
      </c>
      <c r="I15" s="9">
        <f>[1]Mayo!I15+[1]Abril!I15+[1]Marzo!I15+[1]Febrero!I15+[1]Enero!I15+[1]Junio!I15+[1]Julio!I106+[1]Agosto!I15+[1]Sept!I15+[1]Oct!I15+[1]Nov.!I15+[1]Dic.!I15</f>
        <v>0</v>
      </c>
      <c r="J15" s="9">
        <f>[1]Mayo!J15+[1]Abril!J15+[1]Marzo!J15+[1]Febrero!J15+[1]Enero!J15+[1]Junio!J15+[1]Julio!J106+[1]Agosto!J15+[1]Sept!J15+[1]Oct!J15+[1]Nov.!J15+[1]Dic.!J15</f>
        <v>0</v>
      </c>
      <c r="K15" s="9">
        <f>[1]Mayo!K15+[1]Abril!K15+[1]Marzo!K15+[1]Febrero!K15+[1]Enero!K15+[1]Junio!K15+[1]Julio!K106+[1]Agosto!K15+[1]Sept!K15+[1]Oct!K15+[1]Nov.!K15+[1]Dic.!K15</f>
        <v>0</v>
      </c>
      <c r="L15" s="9">
        <f>[1]Mayo!L15+[1]Abril!L15+[1]Marzo!L15+[1]Febrero!L15+[1]Enero!L15+[1]Junio!L15+[1]Julio!L106+[1]Agosto!L15+[1]Sept!L15+[1]Oct!L15+[1]Nov.!L15+[1]Dic.!L15</f>
        <v>0</v>
      </c>
      <c r="M15" s="9">
        <f>[1]Mayo!M15+[1]Abril!M15+[1]Marzo!M15+[1]Febrero!M15+[1]Enero!M15+[1]Junio!M15+[1]Julio!M106+[1]Agosto!M15+[1]Sept!M15+[1]Oct!M15+[1]Nov.!M15+[1]Dic.!M15</f>
        <v>0</v>
      </c>
      <c r="N15" s="9">
        <f>[1]Mayo!N15+[1]Abril!N15+[1]Marzo!N15+[1]Febrero!N15+[1]Enero!N15+[1]Junio!N15+[1]Julio!N106+[1]Agosto!N15+[1]Sept!N15+[1]Oct!N15+[1]Nov.!N15+[1]Dic.!N15</f>
        <v>0</v>
      </c>
      <c r="O15" s="9">
        <f>[1]Mayo!O15+[1]Abril!O15+[1]Marzo!O15+[1]Febrero!O15+[1]Enero!O15+[1]Junio!O15+[1]Julio!O106+[1]Agosto!O15+[1]Sept!O15+[1]Oct!O15+[1]Nov.!O15+[1]Dic.!O15</f>
        <v>0</v>
      </c>
      <c r="P15" s="53">
        <f>SUM(C15:O15)</f>
        <v>0</v>
      </c>
      <c r="Q15" s="15">
        <v>0</v>
      </c>
      <c r="R15" s="16">
        <f>P15*Q15</f>
        <v>0</v>
      </c>
      <c r="S15" s="27">
        <f>P15*200</f>
        <v>0</v>
      </c>
      <c r="T15" s="26">
        <f>S15/50</f>
        <v>0</v>
      </c>
    </row>
    <row r="16" spans="1:20" ht="15.75" x14ac:dyDescent="0.25">
      <c r="A16" s="20" t="s">
        <v>34</v>
      </c>
      <c r="B16" s="14" t="s">
        <v>28</v>
      </c>
      <c r="C16" s="9">
        <f>[1]Mayo!C16+[1]Abril!C16+[1]Marzo!C16+[1]Febrero!C16+[1]Enero!C16+[1]Junio!C16+[1]Julio!C107+[1]Agosto!C16+[1]Sept!C16+[1]Oct!C16+[1]Nov.!C16+[1]Dic.!C16</f>
        <v>0</v>
      </c>
      <c r="D16" s="9">
        <f>[1]Mayo!D16+[1]Abril!D16+[1]Marzo!D16+[1]Febrero!D16+[1]Enero!D16+[1]Junio!D16+[1]Julio!D107+[1]Agosto!D16+[1]Sept!D16+[1]Oct!D16+[1]Nov.!D16+[1]Dic.!D16</f>
        <v>0</v>
      </c>
      <c r="E16" s="9">
        <f>[1]Mayo!E16+[1]Abril!E16+[1]Marzo!E16+[1]Febrero!E16+[1]Enero!E16+[1]Junio!E16+[1]Julio!E107+[1]Agosto!E16+[1]Sept!E16+[1]Oct!E16+[1]Nov.!E16+[1]Dic.!E16</f>
        <v>0</v>
      </c>
      <c r="F16" s="9">
        <f>[1]Mayo!F16+[1]Abril!F16+[1]Marzo!F16+[1]Febrero!F16+[1]Enero!F16+[1]Junio!F16+[1]Julio!F107+[1]Agosto!F16+[1]Sept!F16+[1]Oct!F16+[1]Nov.!F16+[1]Dic.!F16</f>
        <v>0</v>
      </c>
      <c r="G16" s="9">
        <f>[1]Mayo!G16+[1]Abril!G16+[1]Marzo!G16+[1]Febrero!G16+[1]Enero!G16+[1]Junio!G16+[1]Julio!G107+[1]Agosto!G16+[1]Sept!G16+[1]Oct!G16+[1]Nov.!G16+[1]Dic.!G16</f>
        <v>0</v>
      </c>
      <c r="H16" s="9">
        <f>[1]Mayo!H16+[1]Abril!H16+[1]Marzo!H16+[1]Febrero!H16+[1]Enero!H16+[1]Junio!H16+[1]Julio!H107+[1]Agosto!H16+[1]Sept!H16+[1]Oct!H16+[1]Nov.!H16+[1]Dic.!H16</f>
        <v>0</v>
      </c>
      <c r="I16" s="9">
        <f>[1]Mayo!I16+[1]Abril!I16+[1]Marzo!I16+[1]Febrero!I16+[1]Enero!I16+[1]Junio!I16+[1]Julio!I107+[1]Agosto!I16+[1]Sept!I16+[1]Oct!I16+[1]Nov.!I16+[1]Dic.!I16</f>
        <v>0</v>
      </c>
      <c r="J16" s="9">
        <f>[1]Mayo!J16+[1]Abril!J16+[1]Marzo!J16+[1]Febrero!J16+[1]Enero!J16+[1]Junio!J16+[1]Julio!J107+[1]Agosto!J16+[1]Sept!J16+[1]Oct!J16+[1]Nov.!J16+[1]Dic.!J16</f>
        <v>0</v>
      </c>
      <c r="K16" s="9">
        <f>[1]Mayo!K16+[1]Abril!K16+[1]Marzo!K16+[1]Febrero!K16+[1]Enero!K16+[1]Junio!K16+[1]Julio!K107+[1]Agosto!K16+[1]Sept!K16+[1]Oct!K16+[1]Nov.!K16+[1]Dic.!K16</f>
        <v>0</v>
      </c>
      <c r="L16" s="9">
        <f>[1]Mayo!L16+[1]Abril!L16+[1]Marzo!L16+[1]Febrero!L16+[1]Enero!L16+[1]Junio!L16+[1]Julio!L107+[1]Agosto!L16+[1]Sept!L16+[1]Oct!L16+[1]Nov.!L16+[1]Dic.!L16</f>
        <v>0</v>
      </c>
      <c r="M16" s="9">
        <f>[1]Mayo!M16+[1]Abril!M16+[1]Marzo!M16+[1]Febrero!M16+[1]Enero!M16+[1]Junio!M16+[1]Julio!M107+[1]Agosto!M16+[1]Sept!M16+[1]Oct!M16+[1]Nov.!M16+[1]Dic.!M16</f>
        <v>0</v>
      </c>
      <c r="N16" s="9">
        <f>[1]Mayo!N16+[1]Abril!N16+[1]Marzo!N16+[1]Febrero!N16+[1]Enero!N16+[1]Junio!N16+[1]Julio!N107+[1]Agosto!N16+[1]Sept!N16+[1]Oct!N16+[1]Nov.!N16+[1]Dic.!N16</f>
        <v>0</v>
      </c>
      <c r="O16" s="9">
        <f>[1]Mayo!O16+[1]Abril!O16+[1]Marzo!O16+[1]Febrero!O16+[1]Enero!O16+[1]Junio!O16+[1]Julio!O107+[1]Agosto!O16+[1]Sept!O16+[1]Oct!O16+[1]Nov.!O16+[1]Dic.!O16</f>
        <v>0</v>
      </c>
      <c r="P16" s="53">
        <f>SUM(C16:O16)</f>
        <v>0</v>
      </c>
      <c r="Q16" s="15">
        <v>0</v>
      </c>
      <c r="R16" s="16">
        <f>P16*Q16</f>
        <v>0</v>
      </c>
      <c r="S16" s="27">
        <f>P16*100</f>
        <v>0</v>
      </c>
      <c r="T16" s="26">
        <f>S16/50</f>
        <v>0</v>
      </c>
    </row>
    <row r="17" spans="1:21" ht="15.75" x14ac:dyDescent="0.25">
      <c r="A17" s="21" t="s">
        <v>35</v>
      </c>
      <c r="B17" s="14" t="s">
        <v>36</v>
      </c>
      <c r="C17" s="22">
        <f t="shared" ref="C17:K17" si="2">C18+C19</f>
        <v>0</v>
      </c>
      <c r="D17" s="22">
        <f t="shared" si="2"/>
        <v>0</v>
      </c>
      <c r="E17" s="22">
        <f t="shared" si="2"/>
        <v>3655</v>
      </c>
      <c r="F17" s="22">
        <f t="shared" si="2"/>
        <v>84</v>
      </c>
      <c r="G17" s="22">
        <f t="shared" si="2"/>
        <v>66</v>
      </c>
      <c r="H17" s="22">
        <f t="shared" si="2"/>
        <v>144</v>
      </c>
      <c r="I17" s="22">
        <f t="shared" si="2"/>
        <v>6</v>
      </c>
      <c r="J17" s="22">
        <f t="shared" si="2"/>
        <v>39</v>
      </c>
      <c r="K17" s="22">
        <f t="shared" si="2"/>
        <v>0</v>
      </c>
      <c r="L17" s="9">
        <v>0</v>
      </c>
      <c r="M17" s="22">
        <v>0</v>
      </c>
      <c r="N17" s="22"/>
      <c r="O17" s="22">
        <f>O18+O19</f>
        <v>0</v>
      </c>
      <c r="P17" s="55">
        <f>P18+P19</f>
        <v>3994</v>
      </c>
      <c r="Q17" s="23"/>
      <c r="R17" s="22">
        <f>R18+R19</f>
        <v>13979000</v>
      </c>
      <c r="S17" s="28">
        <f>S18+S19</f>
        <v>52072</v>
      </c>
      <c r="T17" s="29">
        <f>T18+T19</f>
        <v>1041.44</v>
      </c>
    </row>
    <row r="18" spans="1:21" ht="15.75" x14ac:dyDescent="0.25">
      <c r="A18" s="20" t="s">
        <v>37</v>
      </c>
      <c r="B18" s="14" t="s">
        <v>28</v>
      </c>
      <c r="C18" s="9">
        <f>[1]Enero!C18+[1]Febrero!C18+[1]Marzo!C18+[1]Abril!C18+[1]Mayo!C18+[1]Junio!C18+[1]Julio!C18+[1]Agosto!C18+[1]Sept!C18+[1]Oct!C18+[1]Nov.!C18+[1]Dic.!C18</f>
        <v>0</v>
      </c>
      <c r="D18" s="9">
        <f>[1]Enero!D18+[1]Febrero!D18+[1]Marzo!D18+[1]Abril!D18+[1]Mayo!D18+[1]Junio!D18+[1]Julio!D18+[1]Agosto!D18+[1]Sept!D18+[1]Oct!D18+[1]Nov.!D18+[1]Dic.!D18</f>
        <v>0</v>
      </c>
      <c r="E18" s="9">
        <f>[1]Enero!E18+[1]Febrero!E18+[1]Marzo!E18+[1]Abril!E18+[1]Mayo!E18+[1]Junio!E18+[1]Julio!E18+[1]Agosto!E18+[1]Sept!E18+[1]Oct!E18+[1]Nov.!E18+[1]Dic.!E18</f>
        <v>938</v>
      </c>
      <c r="F18" s="9">
        <f>[1]Enero!F18+[1]Febrero!F18+[1]Marzo!F18+[1]Abril!F18+[1]Mayo!F18+[1]Junio!F18+[1]Julio!F18+[1]Agosto!F18+[1]Sept!F18+[1]Oct!F18+[1]Nov.!F18+[1]Dic.!F18</f>
        <v>0</v>
      </c>
      <c r="G18" s="9">
        <f>[1]Enero!G18+[1]Febrero!G18+[1]Marzo!G18+[1]Abril!G18+[1]Mayo!G18+[1]Junio!G18+[1]Julio!G18+[1]Agosto!G18+[1]Sept!G18+[1]Oct!G18+[1]Nov.!G18+[1]Dic.!G18</f>
        <v>38</v>
      </c>
      <c r="H18" s="9">
        <f>[1]Enero!H18+[1]Febrero!H18+[1]Marzo!H18+[1]Abril!H18+[1]Mayo!H18+[1]Junio!H18+[1]Julio!H18+[1]Agosto!H18+[1]Sept!H18+[1]Oct!H18+[1]Nov.!H18+[1]Dic.!H18</f>
        <v>37</v>
      </c>
      <c r="I18" s="9">
        <f>[1]Enero!I18+[1]Febrero!I18+[1]Marzo!I18+[1]Abril!I18+[1]Mayo!I18+[1]Junio!I18+[1]Julio!I18+[1]Agosto!I18+[1]Sept!I18+[1]Oct!I18+[1]Nov.!I18+[1]Dic.!I18</f>
        <v>2</v>
      </c>
      <c r="J18" s="9">
        <f>[1]Enero!J18+[1]Febrero!J18+[1]Marzo!J18+[1]Abril!J18+[1]Mayo!J18+[1]Junio!J18+[1]Julio!J18+[1]Agosto!J18+[1]Sept!J18+[1]Oct!J18+[1]Nov.!J18+[1]Dic.!J18</f>
        <v>21</v>
      </c>
      <c r="K18" s="9">
        <f>[1]Enero!K18+[1]Febrero!K18+[1]Marzo!K18+[1]Abril!K18+[1]Mayo!K18+[1]Junio!K18+[1]Julio!K18+[1]Agosto!K18+[1]Sept!K18+[1]Oct!K18+[1]Nov.!K18+[1]Dic.!K18</f>
        <v>0</v>
      </c>
      <c r="L18" s="9">
        <f>[1]Enero!L18+[1]Febrero!L18+[1]Marzo!L18+[1]Abril!L18+[1]Mayo!L18+[1]Junio!L18+[1]Julio!L18+[1]Agosto!L18+[1]Sept!L18+[1]Oct!L18+[1]Nov.!L18+[1]Dic.!L18</f>
        <v>0</v>
      </c>
      <c r="M18" s="9">
        <f>[1]Enero!M18+[1]Febrero!M18+[1]Marzo!M18+[1]Abril!M18+[1]Mayo!M18+[1]Junio!M18+[1]Julio!M18+[1]Agosto!M18+[1]Sept!M18+[1]Oct!M18+[1]Nov.!M18+[1]Dic.!M18</f>
        <v>0</v>
      </c>
      <c r="N18" s="9">
        <f>[1]Enero!N18+[1]Febrero!N18+[1]Marzo!N18+[1]Abril!N18+[1]Mayo!N18+[1]Junio!N18+[1]Julio!N18+[1]Agosto!N18+[1]Sept!N18+[1]Oct!N18+[1]Nov.!N18+[1]Dic.!N18</f>
        <v>0</v>
      </c>
      <c r="O18" s="9">
        <f>[1]Enero!O18+[1]Febrero!O18+[1]Marzo!O18+[1]Abril!O18+[1]Mayo!O18+[1]Junio!O18+[1]Julio!O18+[1]Agosto!O18+[1]Sept!O18+[1]Oct!O18+[1]Nov.!O18+[1]Dic.!O18</f>
        <v>0</v>
      </c>
      <c r="P18" s="56">
        <f>SUM(C18:O18)</f>
        <v>1036</v>
      </c>
      <c r="Q18" s="15">
        <v>3500</v>
      </c>
      <c r="R18" s="16">
        <f>P18*Q18</f>
        <v>3626000</v>
      </c>
      <c r="S18" s="27">
        <f>P18*16</f>
        <v>16576</v>
      </c>
      <c r="T18" s="26">
        <f>S18/50</f>
        <v>331.52</v>
      </c>
    </row>
    <row r="19" spans="1:21" ht="15.75" x14ac:dyDescent="0.25">
      <c r="A19" s="20" t="s">
        <v>38</v>
      </c>
      <c r="B19" s="14" t="s">
        <v>28</v>
      </c>
      <c r="C19" s="9">
        <f>[1]Enero!C19+[1]Febrero!C19+[1]Marzo!C19+[1]Abril!C19+[1]Mayo!C19+[1]Junio!C19+[1]Julio!C19+[1]Agosto!C19+[1]Sept!C19+[1]Oct!C19+[1]Nov.!C19+[1]Dic.!C19</f>
        <v>0</v>
      </c>
      <c r="D19" s="9">
        <f>[1]Enero!D19+[1]Febrero!D19+[1]Marzo!D19+[1]Abril!D19+[1]Mayo!D19+[1]Junio!D19+[1]Julio!D19+[1]Agosto!D19+[1]Sept!D19+[1]Oct!D19+[1]Nov.!D19+[1]Dic.!D19</f>
        <v>0</v>
      </c>
      <c r="E19" s="9">
        <f>[1]Enero!E19+[1]Febrero!E19+[1]Marzo!E19+[1]Abril!E19+[1]Mayo!E19+[1]Junio!E19+[1]Julio!E19+[1]Agosto!E19+[1]Sept!E19+[1]Oct!E19+[1]Nov.!E19+[1]Dic.!E19</f>
        <v>2717</v>
      </c>
      <c r="F19" s="9">
        <f>[1]Enero!F19+[1]Febrero!F19+[1]Marzo!F19+[1]Abril!F19+[1]Mayo!F19+[1]Junio!F19+[1]Julio!F19+[1]Agosto!F19+[1]Sept!F19+[1]Oct!F19+[1]Nov.!F19+[1]Dic.!F19</f>
        <v>84</v>
      </c>
      <c r="G19" s="9">
        <f>[1]Enero!G19+[1]Febrero!G19+[1]Marzo!G19+[1]Abril!G19+[1]Mayo!G19+[1]Junio!G19+[1]Julio!G19+[1]Agosto!G19+[1]Sept!G19+[1]Oct!G19+[1]Nov.!G19+[1]Dic.!G19</f>
        <v>28</v>
      </c>
      <c r="H19" s="9">
        <f>[1]Enero!H19+[1]Febrero!H19+[1]Marzo!H19+[1]Abril!H19+[1]Mayo!H19+[1]Junio!H19+[1]Julio!H19+[1]Agosto!H19+[1]Sept!H19+[1]Oct!H19+[1]Nov.!H19+[1]Dic.!H19</f>
        <v>107</v>
      </c>
      <c r="I19" s="9">
        <f>[1]Enero!I19+[1]Febrero!I19+[1]Marzo!I19+[1]Abril!I19+[1]Mayo!I19+[1]Junio!I19+[1]Julio!I19+[1]Agosto!I19+[1]Sept!I19+[1]Oct!I19+[1]Nov.!I19+[1]Dic.!I19</f>
        <v>4</v>
      </c>
      <c r="J19" s="9">
        <f>[1]Enero!J19+[1]Febrero!J19+[1]Marzo!J19+[1]Abril!J19+[1]Mayo!J19+[1]Junio!J19+[1]Julio!J19+[1]Agosto!J19+[1]Sept!J19+[1]Oct!J19+[1]Nov.!J19+[1]Dic.!J19</f>
        <v>18</v>
      </c>
      <c r="K19" s="9">
        <f>[1]Enero!K19+[1]Febrero!K19+[1]Marzo!K19+[1]Abril!K19+[1]Mayo!K19+[1]Junio!K19+[1]Julio!K19+[1]Agosto!K19+[1]Sept!K19+[1]Oct!K19+[1]Nov.!K19+[1]Dic.!K19</f>
        <v>0</v>
      </c>
      <c r="L19" s="9">
        <f>[1]Enero!L19+[1]Febrero!L19+[1]Marzo!L19+[1]Abril!L19+[1]Mayo!L19+[1]Junio!L19+[1]Julio!L19+[1]Agosto!L19+[1]Sept!L19+[1]Oct!L19+[1]Nov.!L19+[1]Dic.!L19</f>
        <v>0</v>
      </c>
      <c r="M19" s="9">
        <f>[1]Enero!M19+[1]Febrero!M19+[1]Marzo!M19+[1]Abril!M19+[1]Mayo!M19+[1]Junio!M19+[1]Julio!M19+[1]Agosto!M19+[1]Sept!M19+[1]Oct!M19+[1]Nov.!M19+[1]Dic.!M19</f>
        <v>0</v>
      </c>
      <c r="N19" s="9">
        <f>[1]Enero!N19+[1]Febrero!N19+[1]Marzo!N19+[1]Abril!N19+[1]Mayo!N19+[1]Junio!N19+[1]Julio!N19+[1]Agosto!N19+[1]Sept!N19+[1]Oct!N19+[1]Nov.!N19+[1]Dic.!N19</f>
        <v>0</v>
      </c>
      <c r="O19" s="9">
        <f>[1]Enero!O19+[1]Febrero!O19+[1]Marzo!O19+[1]Abril!O19+[1]Mayo!O19+[1]Junio!O19+[1]Julio!O19+[1]Agosto!O19+[1]Sept!O19+[1]Oct!O19+[1]Nov.!O19+[1]Dic.!O19</f>
        <v>0</v>
      </c>
      <c r="P19" s="56">
        <f>SUM(C19:O19)</f>
        <v>2958</v>
      </c>
      <c r="Q19" s="15">
        <v>3500</v>
      </c>
      <c r="R19" s="16">
        <f>P19*Q19</f>
        <v>10353000</v>
      </c>
      <c r="S19" s="27">
        <f>P19*12</f>
        <v>35496</v>
      </c>
      <c r="T19" s="26">
        <f>S19/50</f>
        <v>709.92</v>
      </c>
    </row>
    <row r="20" spans="1:21" ht="15.75" x14ac:dyDescent="0.25">
      <c r="A20" s="21" t="s">
        <v>39</v>
      </c>
      <c r="B20" s="14" t="s">
        <v>40</v>
      </c>
      <c r="C20" s="22">
        <f t="shared" ref="C20:R20" si="3">SUM(C21:C38)</f>
        <v>1605</v>
      </c>
      <c r="D20" s="22">
        <f t="shared" si="3"/>
        <v>705</v>
      </c>
      <c r="E20" s="22">
        <f t="shared" si="3"/>
        <v>930</v>
      </c>
      <c r="F20" s="22">
        <f t="shared" si="3"/>
        <v>936</v>
      </c>
      <c r="G20" s="22">
        <f t="shared" si="3"/>
        <v>945</v>
      </c>
      <c r="H20" s="22">
        <f t="shared" si="3"/>
        <v>790</v>
      </c>
      <c r="I20" s="22">
        <f t="shared" si="3"/>
        <v>987</v>
      </c>
      <c r="J20" s="22">
        <f t="shared" si="3"/>
        <v>1703</v>
      </c>
      <c r="K20" s="22">
        <f t="shared" si="3"/>
        <v>715</v>
      </c>
      <c r="L20" s="22">
        <f t="shared" si="3"/>
        <v>0</v>
      </c>
      <c r="M20" s="22">
        <f t="shared" si="3"/>
        <v>137</v>
      </c>
      <c r="N20" s="22">
        <f t="shared" si="3"/>
        <v>0</v>
      </c>
      <c r="O20" s="22">
        <f t="shared" si="3"/>
        <v>2662</v>
      </c>
      <c r="P20" s="55">
        <f>SUM(P21:P38)</f>
        <v>12115</v>
      </c>
      <c r="Q20" s="23"/>
      <c r="R20" s="22">
        <f t="shared" si="3"/>
        <v>25654915</v>
      </c>
      <c r="S20" s="22">
        <f>SUM(S21:S38)</f>
        <v>73279.666666666657</v>
      </c>
      <c r="T20" s="30">
        <f>SUM(T21:T38)</f>
        <v>3205.2633333333329</v>
      </c>
    </row>
    <row r="21" spans="1:21" ht="15.75" x14ac:dyDescent="0.25">
      <c r="A21" s="20" t="s">
        <v>41</v>
      </c>
      <c r="B21" s="14" t="s">
        <v>28</v>
      </c>
      <c r="C21" s="9">
        <f>[1]Enero!C21+[1]Febrero!C21+[1]Marzo!C21+[1]Abril!C21+[1]Mayo!C21+[1]Junio!C21+[1]Julio!C21+[1]Agosto!C21+[1]Sept!C21+[1]Oct!C21+[1]Nov.!C21+[1]Dic.!C21</f>
        <v>130</v>
      </c>
      <c r="D21" s="9">
        <f>[1]Enero!D21+[1]Febrero!D21+[1]Marzo!D21+[1]Abril!D21+[1]Mayo!D21+[1]Junio!D21+[1]Julio!D21+[1]Agosto!D21+[1]Sept!D21+[1]Oct!D21+[1]Nov.!D21+[1]Dic.!D21</f>
        <v>100</v>
      </c>
      <c r="E21" s="9">
        <f>[1]Enero!E21+[1]Febrero!E21+[1]Marzo!E21+[1]Abril!E21+[1]Mayo!E21+[1]Junio!E21+[1]Julio!E21+[1]Agosto!E21+[1]Sept!E21+[1]Oct!E21+[1]Nov.!E21+[1]Dic.!E21</f>
        <v>130</v>
      </c>
      <c r="F21" s="9">
        <f>[1]Enero!F21+[1]Febrero!F21+[1]Marzo!F21+[1]Abril!F21+[1]Mayo!F21+[1]Junio!F21+[1]Julio!F21+[1]Agosto!F21+[1]Sept!F21+[1]Oct!F21+[1]Nov.!F21+[1]Dic.!F21</f>
        <v>210</v>
      </c>
      <c r="G21" s="9">
        <f>[1]Enero!G21+[1]Febrero!G21+[1]Marzo!G21+[1]Abril!G21+[1]Mayo!G21+[1]Junio!G21+[1]Julio!G21+[1]Agosto!G21+[1]Sept!G21+[1]Oct!G21+[1]Nov.!G21+[1]Dic.!G21</f>
        <v>160</v>
      </c>
      <c r="H21" s="9">
        <f>[1]Enero!H21+[1]Febrero!H21+[1]Marzo!H21+[1]Abril!H21+[1]Mayo!H21+[1]Junio!H21+[1]Julio!H21+[1]Agosto!H21+[1]Sept!H21+[1]Oct!H21+[1]Nov.!H21+[1]Dic.!H21</f>
        <v>110</v>
      </c>
      <c r="I21" s="9">
        <f>[1]Enero!I21+[1]Febrero!I21+[1]Marzo!I21+[1]Abril!I21+[1]Mayo!I21+[1]Junio!I21+[1]Julio!I21+[1]Agosto!I21+[1]Sept!I21+[1]Oct!I21+[1]Nov.!I21+[1]Dic.!I21</f>
        <v>160</v>
      </c>
      <c r="J21" s="9">
        <f>[1]Enero!J21+[1]Febrero!J21+[1]Marzo!J21+[1]Abril!J21+[1]Mayo!J21+[1]Junio!J21+[1]Julio!J21+[1]Agosto!J21+[1]Sept!J21+[1]Oct!J21+[1]Nov.!J21+[1]Dic.!J21</f>
        <v>210</v>
      </c>
      <c r="K21" s="9">
        <f>[1]Enero!K21+[1]Febrero!K21+[1]Marzo!K21+[1]Abril!K21+[1]Mayo!K21+[1]Junio!K21+[1]Julio!K21+[1]Agosto!K21+[1]Sept!K21+[1]Oct!K21+[1]Nov.!K21+[1]Dic.!K21</f>
        <v>90</v>
      </c>
      <c r="L21" s="9">
        <f>[1]Enero!L21+[1]Febrero!L21+[1]Marzo!L21+[1]Abril!L21+[1]Mayo!L21+[1]Junio!L21+[1]Julio!L21+[1]Agosto!L21+[1]Sept!L21+[1]Oct!L21+[1]Nov.!L21+[1]Dic.!L21</f>
        <v>0</v>
      </c>
      <c r="M21" s="9">
        <f>[1]Enero!M21+[1]Febrero!M21+[1]Marzo!M21+[1]Abril!M21+[1]Mayo!M21+[1]Junio!M21+[1]Julio!M21+[1]Agosto!M21+[1]Sept!M21+[1]Oct!M21+[1]Nov.!M21+[1]Dic.!M21</f>
        <v>10</v>
      </c>
      <c r="N21" s="9">
        <f>[1]Enero!N21+[1]Febrero!N21+[1]Marzo!N21+[1]Abril!N21+[1]Mayo!N21+[1]Junio!N21+[1]Julio!N21+[1]Agosto!N21+[1]Sept!N21+[1]Oct!N21+[1]Nov.!N21+[1]Dic.!N21</f>
        <v>0</v>
      </c>
      <c r="O21" s="9">
        <f>[1]Enero!O21+[1]Febrero!O21+[1]Marzo!O21+[1]Abril!O21+[1]Mayo!O21+[1]Junio!O21+[1]Julio!O21+[1]Agosto!O21+[1]Sept!O21+[1]Oct!O21+[1]Nov.!O21+[1]Dic.!O21</f>
        <v>100</v>
      </c>
      <c r="P21" s="56">
        <f>SUM(C21:O21)</f>
        <v>1410</v>
      </c>
      <c r="Q21" s="31">
        <v>1900</v>
      </c>
      <c r="R21" s="16">
        <f>P21*Q21</f>
        <v>2679000</v>
      </c>
      <c r="S21" s="27">
        <f>P21*5</f>
        <v>7050</v>
      </c>
      <c r="T21" s="19">
        <f>S21/20</f>
        <v>352.5</v>
      </c>
      <c r="U21" s="50">
        <f>+P21+P22</f>
        <v>1854</v>
      </c>
    </row>
    <row r="22" spans="1:21" ht="15.75" x14ac:dyDescent="0.25">
      <c r="A22" s="20" t="s">
        <v>42</v>
      </c>
      <c r="B22" s="14" t="s">
        <v>28</v>
      </c>
      <c r="C22" s="9">
        <f>[1]Enero!C22+[1]Febrero!C22+[1]Marzo!C22+[1]Abril!C22+[1]Mayo!C22+[1]Junio!C22+[1]Julio!C22+[1]Agosto!C22+[1]Sept!C22+[1]Oct!C22+[1]Nov.!C22+[1]Dic.!C22</f>
        <v>50</v>
      </c>
      <c r="D22" s="9">
        <f>[1]Enero!D22+[1]Febrero!D22+[1]Marzo!D22+[1]Abril!D22+[1]Mayo!D22+[1]Junio!D22+[1]Julio!D22+[1]Agosto!D22+[1]Sept!D22+[1]Oct!D22+[1]Nov.!D22+[1]Dic.!D22</f>
        <v>40</v>
      </c>
      <c r="E22" s="9">
        <f>[1]Enero!E22+[1]Febrero!E22+[1]Marzo!E22+[1]Abril!E22+[1]Mayo!E22+[1]Junio!E22+[1]Julio!E22+[1]Agosto!E22+[1]Sept!E22+[1]Oct!E22+[1]Nov.!E22+[1]Dic.!E22</f>
        <v>50</v>
      </c>
      <c r="F22" s="9">
        <f>[1]Enero!F22+[1]Febrero!F22+[1]Marzo!F22+[1]Abril!F22+[1]Mayo!F22+[1]Junio!F22+[1]Julio!F22+[1]Agosto!F22+[1]Sept!F22+[1]Oct!F22+[1]Nov.!F22+[1]Dic.!F22</f>
        <v>45</v>
      </c>
      <c r="G22" s="9">
        <f>[1]Enero!G22+[1]Febrero!G22+[1]Marzo!G22+[1]Abril!G22+[1]Mayo!G22+[1]Junio!G22+[1]Julio!G22+[1]Agosto!G22+[1]Sept!G22+[1]Oct!G22+[1]Nov.!G22+[1]Dic.!G22</f>
        <v>45</v>
      </c>
      <c r="H22" s="9">
        <f>[1]Enero!H22+[1]Febrero!H22+[1]Marzo!H22+[1]Abril!H22+[1]Mayo!H22+[1]Junio!H22+[1]Julio!H22+[1]Agosto!H22+[1]Sept!H22+[1]Oct!H22+[1]Nov.!H22+[1]Dic.!H22</f>
        <v>45</v>
      </c>
      <c r="I22" s="9">
        <f>[1]Enero!I22+[1]Febrero!I22+[1]Marzo!I22+[1]Abril!I22+[1]Mayo!I22+[1]Junio!I22+[1]Julio!I22+[1]Agosto!I22+[1]Sept!I22+[1]Oct!I22+[1]Nov.!I22+[1]Dic.!I22</f>
        <v>47</v>
      </c>
      <c r="J22" s="9">
        <f>[1]Enero!J22+[1]Febrero!J22+[1]Marzo!J22+[1]Abril!J22+[1]Mayo!J22+[1]Junio!J22+[1]Julio!J22+[1]Agosto!J22+[1]Sept!J22+[1]Oct!J22+[1]Nov.!J22+[1]Dic.!J22</f>
        <v>47</v>
      </c>
      <c r="K22" s="9">
        <f>[1]Enero!K22+[1]Febrero!K22+[1]Marzo!K22+[1]Abril!K22+[1]Mayo!K22+[1]Junio!K22+[1]Julio!K22+[1]Agosto!K22+[1]Sept!K22+[1]Oct!K22+[1]Nov.!K22+[1]Dic.!K22</f>
        <v>40</v>
      </c>
      <c r="L22" s="9">
        <f>[1]Enero!L22+[1]Febrero!L22+[1]Marzo!L22+[1]Abril!L22+[1]Mayo!L22+[1]Junio!L22+[1]Julio!L22+[1]Agosto!L22+[1]Sept!L22+[1]Oct!L22+[1]Nov.!L22+[1]Dic.!L22</f>
        <v>0</v>
      </c>
      <c r="M22" s="9">
        <f>[1]Enero!M22+[1]Febrero!M22+[1]Marzo!M22+[1]Abril!M22+[1]Mayo!M22+[1]Junio!M22+[1]Julio!M22+[1]Agosto!M22+[1]Sept!M22+[1]Oct!M22+[1]Nov.!M22+[1]Dic.!M22</f>
        <v>10</v>
      </c>
      <c r="N22" s="9">
        <f>[1]Enero!N22+[1]Febrero!N22+[1]Marzo!N22+[1]Abril!N22+[1]Mayo!N22+[1]Junio!N22+[1]Julio!N22+[1]Agosto!N22+[1]Sept!N22+[1]Oct!N22+[1]Nov.!N22+[1]Dic.!N22</f>
        <v>0</v>
      </c>
      <c r="O22" s="9">
        <f>[1]Enero!O22+[1]Febrero!O22+[1]Marzo!O22+[1]Abril!O22+[1]Mayo!O22+[1]Junio!O22+[1]Julio!O22+[1]Agosto!O22+[1]Sept!O22+[1]Oct!O22+[1]Nov.!O22+[1]Dic.!O22</f>
        <v>25</v>
      </c>
      <c r="P22" s="56">
        <f>SUM(C22:O22)</f>
        <v>444</v>
      </c>
      <c r="Q22" s="31">
        <v>1850</v>
      </c>
      <c r="R22" s="16">
        <f t="shared" ref="R22:R38" si="4">P22*Q22</f>
        <v>821400</v>
      </c>
      <c r="S22" s="27">
        <f>P22*3</f>
        <v>1332</v>
      </c>
      <c r="T22" s="19">
        <f>S22/20</f>
        <v>66.599999999999994</v>
      </c>
    </row>
    <row r="23" spans="1:21" ht="15.75" x14ac:dyDescent="0.25">
      <c r="A23" s="20" t="s">
        <v>43</v>
      </c>
      <c r="B23" s="14" t="s">
        <v>28</v>
      </c>
      <c r="C23" s="9">
        <f>[1]Enero!C23+[1]Febrero!C23+[1]Marzo!C23+[1]Abril!C23+[1]Mayo!C23+[1]Junio!C23+[1]Julio!C23+[1]Agosto!C23+[1]Sept!C23+[1]Oct!C23+[1]Nov.!C23+[1]Dic.!C23</f>
        <v>0</v>
      </c>
      <c r="D23" s="9">
        <f>[1]Enero!D23+[1]Febrero!D23+[1]Marzo!D23+[1]Abril!D23+[1]Mayo!D23+[1]Junio!D23+[1]Julio!D23+[1]Agosto!D23+[1]Sept!D23+[1]Oct!D23+[1]Nov.!D23+[1]Dic.!D23</f>
        <v>0</v>
      </c>
      <c r="E23" s="9">
        <f>[1]Enero!E23+[1]Febrero!E23+[1]Marzo!E23+[1]Abril!E23+[1]Mayo!E23+[1]Junio!E23+[1]Julio!E23+[1]Agosto!E23+[1]Sept!E23+[1]Oct!E23+[1]Nov.!E23+[1]Dic.!E23</f>
        <v>0</v>
      </c>
      <c r="F23" s="9">
        <f>[1]Enero!F23+[1]Febrero!F23+[1]Marzo!F23+[1]Abril!F23+[1]Mayo!F23+[1]Junio!F23+[1]Julio!F23+[1]Agosto!F23+[1]Sept!F23+[1]Oct!F23+[1]Nov.!F23+[1]Dic.!F23</f>
        <v>0</v>
      </c>
      <c r="G23" s="9">
        <f>[1]Enero!G23+[1]Febrero!G23+[1]Marzo!G23+[1]Abril!G23+[1]Mayo!G23+[1]Junio!G23+[1]Julio!G23+[1]Agosto!G23+[1]Sept!G23+[1]Oct!G23+[1]Nov.!G23+[1]Dic.!G23</f>
        <v>0</v>
      </c>
      <c r="H23" s="9">
        <f>[1]Enero!H23+[1]Febrero!H23+[1]Marzo!H23+[1]Abril!H23+[1]Mayo!H23+[1]Junio!H23+[1]Julio!H23+[1]Agosto!H23+[1]Sept!H23+[1]Oct!H23+[1]Nov.!H23+[1]Dic.!H23</f>
        <v>0</v>
      </c>
      <c r="I23" s="9">
        <f>[1]Enero!I23+[1]Febrero!I23+[1]Marzo!I23+[1]Abril!I23+[1]Mayo!I23+[1]Junio!I23+[1]Julio!I23+[1]Agosto!I23+[1]Sept!I23+[1]Oct!I23+[1]Nov.!I23+[1]Dic.!I23</f>
        <v>0</v>
      </c>
      <c r="J23" s="9">
        <f>[1]Enero!J23+[1]Febrero!J23+[1]Marzo!J23+[1]Abril!J23+[1]Mayo!J23+[1]Junio!J23+[1]Julio!J23+[1]Agosto!J23+[1]Sept!J23+[1]Oct!J23+[1]Nov.!J23+[1]Dic.!J23</f>
        <v>0</v>
      </c>
      <c r="K23" s="9">
        <f>[1]Enero!K23+[1]Febrero!K23+[1]Marzo!K23+[1]Abril!K23+[1]Mayo!K23+[1]Junio!K23+[1]Julio!K23+[1]Agosto!K23+[1]Sept!K23+[1]Oct!K23+[1]Nov.!K23+[1]Dic.!K23</f>
        <v>0</v>
      </c>
      <c r="L23" s="9">
        <f>[1]Enero!L23+[1]Febrero!L23+[1]Marzo!L23+[1]Abril!L23+[1]Mayo!L23+[1]Junio!L23+[1]Julio!L23+[1]Agosto!L23+[1]Sept!L23+[1]Oct!L23+[1]Nov.!L23+[1]Dic.!L23</f>
        <v>0</v>
      </c>
      <c r="M23" s="9">
        <f>[1]Enero!M23+[1]Febrero!M23+[1]Marzo!M23+[1]Abril!M23+[1]Mayo!M23+[1]Junio!M23+[1]Julio!M23+[1]Agosto!M23+[1]Sept!M23+[1]Oct!M23+[1]Nov.!M23+[1]Dic.!M23</f>
        <v>0</v>
      </c>
      <c r="N23" s="9">
        <f>[1]Enero!N23+[1]Febrero!N23+[1]Marzo!N23+[1]Abril!N23+[1]Mayo!N23+[1]Junio!N23+[1]Julio!N23+[1]Agosto!N23+[1]Sept!N23+[1]Oct!N23+[1]Nov.!N23+[1]Dic.!N23</f>
        <v>0</v>
      </c>
      <c r="O23" s="9">
        <f>[1]Enero!O23+[1]Febrero!O23+[1]Marzo!O23+[1]Abril!O23+[1]Mayo!O23+[1]Junio!O23+[1]Julio!O23+[1]Agosto!O23+[1]Sept!O23+[1]Oct!O23+[1]Nov.!O23+[1]Dic.!O23</f>
        <v>0</v>
      </c>
      <c r="P23" s="56">
        <f t="shared" ref="P23:P38" si="5">SUM(C23:O23)</f>
        <v>0</v>
      </c>
      <c r="Q23" s="31">
        <v>0</v>
      </c>
      <c r="R23" s="16">
        <f t="shared" si="4"/>
        <v>0</v>
      </c>
      <c r="S23" s="27">
        <f>P23*5</f>
        <v>0</v>
      </c>
      <c r="T23" s="19">
        <f>S23/20</f>
        <v>0</v>
      </c>
    </row>
    <row r="24" spans="1:21" ht="15.75" x14ac:dyDescent="0.25">
      <c r="A24" s="20" t="s">
        <v>44</v>
      </c>
      <c r="B24" s="14" t="s">
        <v>28</v>
      </c>
      <c r="C24" s="9">
        <f>[1]Enero!C24+[1]Febrero!C24+[1]Marzo!C24+[1]Abril!C24+[1]Mayo!C24+[1]Junio!C24+[1]Julio!C24+[1]Agosto!C24+[1]Sept!C24+[1]Oct!C24+[1]Nov.!C24+[1]Dic.!C24</f>
        <v>140</v>
      </c>
      <c r="D24" s="9">
        <f>[1]Enero!D24+[1]Febrero!D24+[1]Marzo!D24+[1]Abril!D24+[1]Mayo!D24+[1]Junio!D24+[1]Julio!D24+[1]Agosto!D24+[1]Sept!D24+[1]Oct!D24+[1]Nov.!D24+[1]Dic.!D24</f>
        <v>100</v>
      </c>
      <c r="E24" s="9">
        <f>[1]Enero!E24+[1]Febrero!E24+[1]Marzo!E24+[1]Abril!E24+[1]Mayo!E24+[1]Junio!E24+[1]Julio!E24+[1]Agosto!E24+[1]Sept!E24+[1]Oct!E24+[1]Nov.!E24+[1]Dic.!E24</f>
        <v>140</v>
      </c>
      <c r="F24" s="9">
        <f>[1]Enero!F24+[1]Febrero!F24+[1]Marzo!F24+[1]Abril!F24+[1]Mayo!F24+[1]Junio!F24+[1]Julio!F24+[1]Agosto!F24+[1]Sept!F24+[1]Oct!F24+[1]Nov.!F24+[1]Dic.!F24</f>
        <v>130</v>
      </c>
      <c r="G24" s="9">
        <f>[1]Enero!G24+[1]Febrero!G24+[1]Marzo!G24+[1]Abril!G24+[1]Mayo!G24+[1]Junio!G24+[1]Julio!G24+[1]Agosto!G24+[1]Sept!G24+[1]Oct!G24+[1]Nov.!G24+[1]Dic.!G24</f>
        <v>160</v>
      </c>
      <c r="H24" s="9">
        <f>[1]Enero!H24+[1]Febrero!H24+[1]Marzo!H24+[1]Abril!H24+[1]Mayo!H24+[1]Junio!H24+[1]Julio!H24+[1]Agosto!H24+[1]Sept!H24+[1]Oct!H24+[1]Nov.!H24+[1]Dic.!H24</f>
        <v>120</v>
      </c>
      <c r="I24" s="9">
        <f>[1]Enero!I24+[1]Febrero!I24+[1]Marzo!I24+[1]Abril!I24+[1]Mayo!I24+[1]Junio!I24+[1]Julio!I24+[1]Agosto!I24+[1]Sept!I24+[1]Oct!I24+[1]Nov.!I24+[1]Dic.!I24</f>
        <v>150</v>
      </c>
      <c r="J24" s="9">
        <f>[1]Enero!J24+[1]Febrero!J24+[1]Marzo!J24+[1]Abril!J24+[1]Mayo!J24+[1]Junio!J24+[1]Julio!J24+[1]Agosto!J24+[1]Sept!J24+[1]Oct!J24+[1]Nov.!J24+[1]Dic.!J24</f>
        <v>180</v>
      </c>
      <c r="K24" s="9">
        <f>[1]Enero!K24+[1]Febrero!K24+[1]Marzo!K24+[1]Abril!K24+[1]Mayo!K24+[1]Junio!K24+[1]Julio!K24+[1]Agosto!K24+[1]Sept!K24+[1]Oct!K24+[1]Nov.!K24+[1]Dic.!K24</f>
        <v>120</v>
      </c>
      <c r="L24" s="9">
        <f>[1]Enero!L24+[1]Febrero!L24+[1]Marzo!L24+[1]Abril!L24+[1]Mayo!L24+[1]Junio!L24+[1]Julio!L24+[1]Agosto!L24+[1]Sept!L24+[1]Oct!L24+[1]Nov.!L24+[1]Dic.!L24</f>
        <v>0</v>
      </c>
      <c r="M24" s="9">
        <f>[1]Enero!M24+[1]Febrero!M24+[1]Marzo!M24+[1]Abril!M24+[1]Mayo!M24+[1]Junio!M24+[1]Julio!M24+[1]Agosto!M24+[1]Sept!M24+[1]Oct!M24+[1]Nov.!M24+[1]Dic.!M24</f>
        <v>20</v>
      </c>
      <c r="N24" s="9">
        <f>[1]Enero!N24+[1]Febrero!N24+[1]Marzo!N24+[1]Abril!N24+[1]Mayo!N24+[1]Junio!N24+[1]Julio!N24+[1]Agosto!N24+[1]Sept!N24+[1]Oct!N24+[1]Nov.!N24+[1]Dic.!N24</f>
        <v>0</v>
      </c>
      <c r="O24" s="9">
        <f>[1]Enero!O24+[1]Febrero!O24+[1]Marzo!O24+[1]Abril!O24+[1]Mayo!O24+[1]Junio!O24+[1]Julio!O24+[1]Agosto!O24+[1]Sept!O24+[1]Oct!O24+[1]Nov.!O24+[1]Dic.!O24</f>
        <v>55</v>
      </c>
      <c r="P24" s="56">
        <f t="shared" si="5"/>
        <v>1315</v>
      </c>
      <c r="Q24" s="31">
        <v>490</v>
      </c>
      <c r="R24" s="16">
        <f t="shared" si="4"/>
        <v>644350</v>
      </c>
      <c r="S24" s="27">
        <f>P24*10</f>
        <v>13150</v>
      </c>
      <c r="T24" s="19">
        <f>S24/20</f>
        <v>657.5</v>
      </c>
    </row>
    <row r="25" spans="1:21" ht="15.75" x14ac:dyDescent="0.25">
      <c r="A25" s="20" t="s">
        <v>45</v>
      </c>
      <c r="B25" s="14" t="s">
        <v>28</v>
      </c>
      <c r="C25" s="9">
        <f>[1]Enero!C25+[1]Febrero!C25+[1]Marzo!C25+[1]Abril!C25+[1]Mayo!C25+[1]Junio!C25+[1]Julio!C25+[1]Agosto!C25+[1]Sept!C25+[1]Oct!C25+[1]Nov.!C25+[1]Dic.!C25</f>
        <v>90</v>
      </c>
      <c r="D25" s="9">
        <f>[1]Enero!D25+[1]Febrero!D25+[1]Marzo!D25+[1]Abril!D25+[1]Mayo!D25+[1]Junio!D25+[1]Julio!D25+[1]Agosto!D25+[1]Sept!D25+[1]Oct!D25+[1]Nov.!D25+[1]Dic.!D25</f>
        <v>70</v>
      </c>
      <c r="E25" s="9">
        <f>[1]Enero!E25+[1]Febrero!E25+[1]Marzo!E25+[1]Abril!E25+[1]Mayo!E25+[1]Junio!E25+[1]Julio!E25+[1]Agosto!E25+[1]Sept!E25+[1]Oct!E25+[1]Nov.!E25+[1]Dic.!E25</f>
        <v>90</v>
      </c>
      <c r="F25" s="9">
        <f>[1]Enero!F25+[1]Febrero!F25+[1]Marzo!F25+[1]Abril!F25+[1]Mayo!F25+[1]Junio!F25+[1]Julio!F25+[1]Agosto!F25+[1]Sept!F25+[1]Oct!F25+[1]Nov.!F25+[1]Dic.!F25</f>
        <v>90</v>
      </c>
      <c r="G25" s="9">
        <f>[1]Enero!G25+[1]Febrero!G25+[1]Marzo!G25+[1]Abril!G25+[1]Mayo!G25+[1]Junio!G25+[1]Julio!G25+[1]Agosto!G25+[1]Sept!G25+[1]Oct!G25+[1]Nov.!G25+[1]Dic.!G25</f>
        <v>120</v>
      </c>
      <c r="H25" s="9">
        <f>[1]Enero!H25+[1]Febrero!H25+[1]Marzo!H25+[1]Abril!H25+[1]Mayo!H25+[1]Junio!H25+[1]Julio!H25+[1]Agosto!H25+[1]Sept!H25+[1]Oct!H25+[1]Nov.!H25+[1]Dic.!H25</f>
        <v>90</v>
      </c>
      <c r="I25" s="9">
        <f>[1]Enero!I25+[1]Febrero!I25+[1]Marzo!I25+[1]Abril!I25+[1]Mayo!I25+[1]Junio!I25+[1]Julio!I25+[1]Agosto!I25+[1]Sept!I25+[1]Oct!I25+[1]Nov.!I25+[1]Dic.!I25</f>
        <v>120</v>
      </c>
      <c r="J25" s="9">
        <f>[1]Enero!J25+[1]Febrero!J25+[1]Marzo!J25+[1]Abril!J25+[1]Mayo!J25+[1]Junio!J25+[1]Julio!J25+[1]Agosto!J25+[1]Sept!J25+[1]Oct!J25+[1]Nov.!J25+[1]Dic.!J25</f>
        <v>140</v>
      </c>
      <c r="K25" s="9">
        <f>[1]Enero!K25+[1]Febrero!K25+[1]Marzo!K25+[1]Abril!K25+[1]Mayo!K25+[1]Junio!K25+[1]Julio!K25+[1]Agosto!K25+[1]Sept!K25+[1]Oct!K25+[1]Nov.!K25+[1]Dic.!K25</f>
        <v>80</v>
      </c>
      <c r="L25" s="9">
        <f>[1]Enero!L25+[1]Febrero!L25+[1]Marzo!L25+[1]Abril!L25+[1]Mayo!L25+[1]Junio!L25+[1]Julio!L25+[1]Agosto!L25+[1]Sept!L25+[1]Oct!L25+[1]Nov.!L25+[1]Dic.!L25</f>
        <v>0</v>
      </c>
      <c r="M25" s="9">
        <f>[1]Enero!M25+[1]Febrero!M25+[1]Marzo!M25+[1]Abril!M25+[1]Mayo!M25+[1]Junio!M25+[1]Julio!M25+[1]Agosto!M25+[1]Sept!M25+[1]Oct!M25+[1]Nov.!M25+[1]Dic.!M25</f>
        <v>20</v>
      </c>
      <c r="N25" s="9">
        <f>[1]Enero!N25+[1]Febrero!N25+[1]Marzo!N25+[1]Abril!N25+[1]Mayo!N25+[1]Junio!N25+[1]Julio!N25+[1]Agosto!N25+[1]Sept!N25+[1]Oct!N25+[1]Nov.!N25+[1]Dic.!N25</f>
        <v>0</v>
      </c>
      <c r="O25" s="9">
        <f>[1]Enero!O25+[1]Febrero!O25+[1]Marzo!O25+[1]Abril!O25+[1]Mayo!O25+[1]Junio!O25+[1]Julio!O25+[1]Agosto!O25+[1]Sept!O25+[1]Oct!O25+[1]Nov.!O25+[1]Dic.!O25</f>
        <v>65</v>
      </c>
      <c r="P25" s="56">
        <f t="shared" si="5"/>
        <v>975</v>
      </c>
      <c r="Q25" s="31">
        <v>575</v>
      </c>
      <c r="R25" s="16">
        <f>P25*Q25</f>
        <v>560625</v>
      </c>
      <c r="S25" s="27">
        <f>P25*2</f>
        <v>1950</v>
      </c>
      <c r="T25" s="19">
        <f>S25/25</f>
        <v>78</v>
      </c>
    </row>
    <row r="26" spans="1:21" ht="15.75" x14ac:dyDescent="0.25">
      <c r="A26" s="20" t="s">
        <v>46</v>
      </c>
      <c r="B26" s="14"/>
      <c r="C26" s="9">
        <f>[1]Enero!C26+[1]Febrero!C26+[1]Marzo!C26+[1]Abril!F26+[1]Mayo!C26+[1]Junio!C26+[1]Julio!C26+[1]Agosto!C26+[1]Sept!C26+[1]Oct!C26+[1]Nov.!C26+[1]Dic.!C26</f>
        <v>0</v>
      </c>
      <c r="D26" s="9">
        <f>[1]Enero!D26+[1]Febrero!D26+[1]Marzo!D26+[1]Abril!G26+[1]Mayo!D26+[1]Junio!D26+[1]Julio!D26+[1]Agosto!D26+[1]Sept!D26+[1]Oct!D26+[1]Nov.!D26+[1]Dic.!D26</f>
        <v>0</v>
      </c>
      <c r="E26" s="9">
        <f>[1]Enero!E26+[1]Febrero!E26+[1]Marzo!E26+[1]Abril!H26+[1]Mayo!E26+[1]Junio!E26+[1]Julio!E26+[1]Agosto!E26+[1]Sept!E26+[1]Oct!E26+[1]Nov.!E26+[1]Dic.!E26</f>
        <v>0</v>
      </c>
      <c r="F26" s="9">
        <f>[1]Enero!F26+[1]Febrero!F26+[1]Marzo!F26+[1]Abril!I26+[1]Mayo!F26+[1]Junio!F26+[1]Julio!F26+[1]Agosto!F26+[1]Sept!F26+[1]Oct!F26+[1]Nov.!F26+[1]Dic.!F26</f>
        <v>0</v>
      </c>
      <c r="G26" s="9">
        <f>[1]Enero!G26+[1]Febrero!G26+[1]Marzo!G26+[1]Abril!J26+[1]Mayo!G26+[1]Junio!G26+[1]Julio!G26+[1]Agosto!G26+[1]Sept!G26+[1]Oct!G26+[1]Nov.!G26+[1]Dic.!G26</f>
        <v>0</v>
      </c>
      <c r="H26" s="9">
        <f>[1]Enero!H26+[1]Febrero!H26+[1]Marzo!H26+[1]Abril!K26+[1]Mayo!H26+[1]Junio!H26+[1]Julio!H26+[1]Agosto!H26+[1]Sept!H26+[1]Oct!H26+[1]Nov.!H26+[1]Dic.!H26</f>
        <v>0</v>
      </c>
      <c r="I26" s="9">
        <f>[1]Enero!I26+[1]Febrero!I26+[1]Marzo!I26+[1]Abril!L26+[1]Mayo!I26+[1]Junio!I26+[1]Julio!I26+[1]Agosto!I26+[1]Sept!I26+[1]Oct!I26+[1]Nov.!I26+[1]Dic.!I26</f>
        <v>0</v>
      </c>
      <c r="J26" s="9">
        <f>[1]Enero!J26+[1]Febrero!J26+[1]Marzo!J26+[1]Abril!M26+[1]Mayo!J26+[1]Junio!J26+[1]Julio!J26+[1]Agosto!J26+[1]Sept!J26+[1]Oct!J26+[1]Nov.!J26+[1]Dic.!J26</f>
        <v>48</v>
      </c>
      <c r="K26" s="9">
        <f>[1]Enero!K26+[1]Febrero!K26+[1]Marzo!K26+[1]Abril!N26+[1]Mayo!K26+[1]Junio!K26+[1]Julio!K26+[1]Agosto!K26+[1]Sept!K26+[1]Oct!K26+[1]Nov.!K26+[1]Dic.!K26</f>
        <v>0</v>
      </c>
      <c r="L26" s="9">
        <f>[1]Enero!L26+[1]Febrero!L26+[1]Marzo!L26+[1]Abril!O26+[1]Mayo!L26+[1]Junio!L26+[1]Julio!L26+[1]Agosto!L26+[1]Sept!L26+[1]Oct!L26+[1]Nov.!L26+[1]Dic.!L26</f>
        <v>0</v>
      </c>
      <c r="M26" s="9">
        <f>[1]Enero!M26+[1]Febrero!M26+[1]Marzo!M26+[1]Abril!P26+[1]Mayo!M26+[1]Junio!M26+[1]Julio!M26+[1]Agosto!M26+[1]Sept!M26+[1]Oct!M26+[1]Nov.!M26+[1]Dic.!M26</f>
        <v>0</v>
      </c>
      <c r="N26" s="9">
        <f>[1]Enero!N26+[1]Febrero!N26+[1]Marzo!N26+[1]Abril!Q26+[1]Mayo!N26+[1]Junio!N26+[1]Julio!N26+[1]Agosto!N26+[1]Sept!N26+[1]Oct!N26+[1]Nov.!N26+[1]Dic.!N26</f>
        <v>0</v>
      </c>
      <c r="O26" s="9">
        <f>[1]Enero!O26+[1]Febrero!O26+[1]Marzo!O26+[1]Abril!R26+[1]Mayo!O26+[1]Junio!O26+[1]Julio!O26+[1]Agosto!O26+[1]Sept!O26+[1]Oct!O26+[1]Nov.!O26+[1]Dic.!O26</f>
        <v>0</v>
      </c>
      <c r="P26" s="56">
        <f t="shared" si="5"/>
        <v>48</v>
      </c>
      <c r="Q26" s="31"/>
      <c r="R26" s="16"/>
      <c r="S26" s="27"/>
      <c r="T26" s="19"/>
    </row>
    <row r="27" spans="1:21" ht="15.75" x14ac:dyDescent="0.25">
      <c r="A27" s="20" t="s">
        <v>47</v>
      </c>
      <c r="B27" s="14" t="s">
        <v>28</v>
      </c>
      <c r="C27" s="9">
        <f>[1]Enero!C27+[1]Febrero!C27+[1]Marzo!C27+[1]Abril!F27+[1]Mayo!C27+[1]Junio!C27+[1]Julio!C27+[1]Agosto!C27+[1]Sept!C27+[1]Oct!C27+[1]Nov.!C27+[1]Dic.!C27</f>
        <v>600</v>
      </c>
      <c r="D27" s="9">
        <f>[1]Enero!D27+[1]Febrero!D27+[1]Marzo!D27+[1]Abril!G27+[1]Mayo!D27+[1]Junio!D27+[1]Julio!D27+[1]Agosto!D27+[1]Sept!D27+[1]Oct!D27+[1]Nov.!D27+[1]Dic.!D27</f>
        <v>0</v>
      </c>
      <c r="E27" s="9">
        <f>[1]Enero!E27+[1]Febrero!E27+[1]Marzo!E27+[1]Abril!H27+[1]Mayo!E27+[1]Junio!E27+[1]Julio!E27+[1]Agosto!E27+[1]Sept!E27+[1]Oct!E27+[1]Nov.!E27+[1]Dic.!E27</f>
        <v>0</v>
      </c>
      <c r="F27" s="9">
        <f>[1]Enero!F27+[1]Febrero!F27+[1]Marzo!F27+[1]Abril!I27+[1]Mayo!F27+[1]Junio!F27+[1]Julio!F27+[1]Agosto!F27+[1]Sept!F27+[1]Oct!F27+[1]Nov.!F27+[1]Dic.!F27</f>
        <v>0</v>
      </c>
      <c r="G27" s="9">
        <f>[1]Enero!G27+[1]Febrero!G27+[1]Marzo!G27+[1]Abril!J27+[1]Mayo!G27+[1]Junio!G27+[1]Julio!G27+[1]Agosto!G27+[1]Sept!G27+[1]Oct!G27+[1]Nov.!G27+[1]Dic.!G27</f>
        <v>0</v>
      </c>
      <c r="H27" s="9">
        <f>[1]Enero!H27+[1]Febrero!H27+[1]Marzo!H27+[1]Abril!K27+[1]Mayo!H27+[1]Junio!H27+[1]Julio!H27+[1]Agosto!H27+[1]Sept!H27+[1]Oct!H27+[1]Nov.!H27+[1]Dic.!H27</f>
        <v>0</v>
      </c>
      <c r="I27" s="9">
        <f>[1]Enero!I27+[1]Febrero!I27+[1]Marzo!I27+[1]Abril!L27+[1]Mayo!I27+[1]Junio!I27+[1]Julio!I27+[1]Agosto!I27+[1]Sept!I27+[1]Oct!I27+[1]Nov.!I27+[1]Dic.!I27</f>
        <v>0</v>
      </c>
      <c r="J27" s="9">
        <f>[1]Enero!J27+[1]Febrero!J27+[1]Marzo!J27+[1]Abril!M27+[1]Mayo!J27+[1]Junio!J27+[1]Julio!J27+[1]Agosto!J27+[1]Sept!J27+[1]Oct!J27+[1]Nov.!J27+[1]Dic.!J27</f>
        <v>508</v>
      </c>
      <c r="K27" s="9">
        <f>[1]Enero!K27+[1]Febrero!K27+[1]Marzo!K27+[1]Abril!N27+[1]Mayo!K27+[1]Junio!K27+[1]Julio!K27+[1]Agosto!K27+[1]Sept!K27+[1]Oct!K27+[1]Nov.!K27+[1]Dic.!K27</f>
        <v>0</v>
      </c>
      <c r="L27" s="9">
        <f>[1]Enero!L27+[1]Febrero!L27+[1]Marzo!L27+[1]Abril!O27+[1]Mayo!L27+[1]Junio!L27+[1]Julio!L27+[1]Agosto!L27+[1]Sept!L27+[1]Oct!L27+[1]Nov.!L27+[1]Dic.!L27</f>
        <v>0</v>
      </c>
      <c r="M27" s="9">
        <f>[1]Enero!M27+[1]Febrero!M27+[1]Marzo!M27+[1]Abril!P27+[1]Mayo!M27+[1]Junio!M27+[1]Julio!M27+[1]Agosto!M27+[1]Sept!M27+[1]Oct!M27+[1]Nov.!M27+[1]Dic.!M27</f>
        <v>3</v>
      </c>
      <c r="N27" s="9">
        <f>[1]Enero!N27+[1]Febrero!N27+[1]Marzo!N27+[1]Abril!Q27+[1]Mayo!N27+[1]Junio!N27+[1]Julio!N27+[1]Agosto!N27+[1]Sept!N27+[1]Oct!N27+[1]Nov.!N27+[1]Dic.!N27</f>
        <v>0</v>
      </c>
      <c r="O27" s="9">
        <f>[1]Enero!O27+[1]Febrero!O27+[1]Marzo!O27+[1]Abril!R27+[1]Mayo!O27+[1]Junio!O27+[1]Julio!O27+[1]Agosto!O27+[1]Sept!O27+[1]Oct!O27+[1]Nov.!O27+[1]Dic.!O27</f>
        <v>2075</v>
      </c>
      <c r="P27" s="56">
        <f t="shared" si="5"/>
        <v>3186</v>
      </c>
      <c r="Q27" s="32">
        <v>4970</v>
      </c>
      <c r="R27" s="16">
        <f t="shared" si="4"/>
        <v>15834420</v>
      </c>
      <c r="S27" s="27">
        <f>P27*8</f>
        <v>25488</v>
      </c>
      <c r="T27" s="19">
        <f>S27/30</f>
        <v>849.6</v>
      </c>
    </row>
    <row r="28" spans="1:21" ht="15.75" x14ac:dyDescent="0.25">
      <c r="A28" s="20" t="s">
        <v>48</v>
      </c>
      <c r="B28" s="14" t="s">
        <v>28</v>
      </c>
      <c r="C28" s="9">
        <f>[1]Enero!C28+[1]Febrero!C28+[1]Marzo!C28+[1]Abril!C28+[1]Mayo!C28+[1]Junio!C28+[1]Julio!C28+[1]Agosto!C28+[1]Sept!C28+[1]Oct!C28+[1]Nov.!C28+[1]Dic.!C28</f>
        <v>60</v>
      </c>
      <c r="D28" s="9">
        <f>[1]Enero!D28+[1]Febrero!D28+[1]Marzo!D28+[1]Abril!D28+[1]Mayo!D28+[1]Junio!D28+[1]Julio!D28+[1]Agosto!D28+[1]Sept!D28+[1]Oct!D28+[1]Nov.!D28+[1]Dic.!D28</f>
        <v>30</v>
      </c>
      <c r="E28" s="9">
        <f>[1]Enero!E28+[1]Febrero!E28+[1]Marzo!E28+[1]Abril!E28+[1]Mayo!E28+[1]Junio!E28+[1]Julio!E28+[1]Agosto!E28+[1]Sept!E28+[1]Oct!E28+[1]Nov.!E28+[1]Dic.!E28</f>
        <v>30</v>
      </c>
      <c r="F28" s="9">
        <f>[1]Enero!F28+[1]Febrero!F28+[1]Marzo!F28+[1]Abril!F28+[1]Mayo!F28+[1]Junio!F28+[1]Julio!F28+[1]Agosto!F28+[1]Sept!F28+[1]Oct!F28+[1]Nov.!F28+[1]Dic.!F28</f>
        <v>60</v>
      </c>
      <c r="G28" s="9">
        <f>[1]Enero!G28+[1]Febrero!G28+[1]Marzo!G28+[1]Abril!G28+[1]Mayo!G28+[1]Junio!G28+[1]Julio!G28+[1]Agosto!G28+[1]Sept!G28+[1]Oct!G28+[1]Nov.!G28+[1]Dic.!G28</f>
        <v>30</v>
      </c>
      <c r="H28" s="9">
        <f>[1]Enero!H28+[1]Febrero!H28+[1]Marzo!H28+[1]Abril!H28+[1]Mayo!H28+[1]Junio!H28+[1]Julio!H28+[1]Agosto!H28+[1]Sept!H28+[1]Oct!H28+[1]Nov.!H28+[1]Dic.!H28</f>
        <v>20</v>
      </c>
      <c r="I28" s="9">
        <f>[1]Enero!I28+[1]Febrero!I28+[1]Marzo!I28+[1]Abril!I28+[1]Mayo!I28+[1]Junio!I28+[1]Julio!I28+[1]Agosto!I28+[1]Sept!I28+[1]Oct!I28+[1]Nov.!I28+[1]Dic.!I28</f>
        <v>50</v>
      </c>
      <c r="J28" s="9">
        <f>[1]Enero!J28+[1]Febrero!J28+[1]Marzo!J28+[1]Abril!J28+[1]Mayo!J28+[1]Junio!J28+[1]Julio!J28+[1]Agosto!J28+[1]Sept!J28+[1]Oct!J28+[1]Nov.!J28+[1]Dic.!J28</f>
        <v>50</v>
      </c>
      <c r="K28" s="9">
        <f>[1]Enero!K28+[1]Febrero!K28+[1]Marzo!K28+[1]Abril!K28+[1]Mayo!K28+[1]Junio!K28+[1]Julio!K28+[1]Agosto!K28+[1]Sept!K28+[1]Oct!K28+[1]Nov.!K28+[1]Dic.!K28</f>
        <v>44</v>
      </c>
      <c r="L28" s="9">
        <f>[1]Enero!L28+[1]Febrero!L28+[1]Marzo!L28+[1]Abril!L28+[1]Mayo!L28+[1]Junio!L28+[1]Julio!L28+[1]Agosto!L28+[1]Sept!L28+[1]Oct!L28+[1]Nov.!L28+[1]Dic.!L28</f>
        <v>0</v>
      </c>
      <c r="M28" s="9">
        <f>[1]Enero!M28+[1]Febrero!M28+[1]Marzo!M28+[1]Abril!M28+[1]Mayo!M28+[1]Junio!M28+[1]Julio!M28+[1]Agosto!M28+[1]Sept!M28+[1]Oct!M28+[1]Nov.!M28+[1]Dic.!M28</f>
        <v>0</v>
      </c>
      <c r="N28" s="9">
        <f>[1]Enero!N28+[1]Febrero!N28+[1]Marzo!N28+[1]Abril!N28+[1]Mayo!N28+[1]Junio!N28+[1]Julio!N28+[1]Agosto!N28+[1]Sept!N28+[1]Oct!N28+[1]Nov.!N28+[1]Dic.!N28</f>
        <v>0</v>
      </c>
      <c r="O28" s="9">
        <f>[1]Enero!O28+[1]Febrero!O28+[1]Marzo!O28+[1]Abril!O28+[1]Mayo!O28+[1]Junio!O28+[1]Julio!O28+[1]Agosto!O28+[1]Sept!O28+[1]Oct!O28+[1]Nov.!O28+[1]Dic.!O28</f>
        <v>20</v>
      </c>
      <c r="P28" s="56">
        <f>SUM(C28:O28)</f>
        <v>394</v>
      </c>
      <c r="Q28" s="31">
        <v>270</v>
      </c>
      <c r="R28" s="16">
        <f t="shared" si="4"/>
        <v>106380</v>
      </c>
      <c r="S28" s="27">
        <f>P28/6</f>
        <v>65.666666666666671</v>
      </c>
      <c r="T28" s="19">
        <f>S28/20</f>
        <v>3.2833333333333337</v>
      </c>
    </row>
    <row r="29" spans="1:21" ht="15.75" x14ac:dyDescent="0.25">
      <c r="A29" s="20" t="s">
        <v>49</v>
      </c>
      <c r="B29" s="14" t="s">
        <v>28</v>
      </c>
      <c r="C29" s="9">
        <f>[1]Enero!C29+[1]Febrero!C29+[1]Marzo!C29+[1]Abril!C29+[1]Mayo!C29+[1]Junio!C29+[1]Julio!C29+[1]Agosto!C29+[1]Sept!C29+[1]Oct!C29+[1]Nov.!C29+[1]Dic.!C29</f>
        <v>35</v>
      </c>
      <c r="D29" s="9">
        <f>[1]Enero!D29+[1]Febrero!D29+[1]Marzo!D29+[1]Abril!D29+[1]Mayo!D29+[1]Junio!D29+[1]Julio!D29+[1]Agosto!D29+[1]Sept!D29+[1]Oct!D29+[1]Nov.!D29+[1]Dic.!D29</f>
        <v>30</v>
      </c>
      <c r="E29" s="9">
        <f>[1]Enero!E29+[1]Febrero!E29+[1]Marzo!E29+[1]Abril!E29+[1]Mayo!E29+[1]Junio!E29+[1]Julio!E29+[1]Agosto!E29+[1]Sept!E29+[1]Oct!E29+[1]Nov.!E29+[1]Dic.!E29</f>
        <v>40</v>
      </c>
      <c r="F29" s="9">
        <f>[1]Enero!F29+[1]Febrero!F29+[1]Marzo!F29+[1]Abril!F29+[1]Mayo!F29+[1]Junio!F29+[1]Julio!F29+[1]Agosto!F29+[1]Sept!F29+[1]Oct!F29+[1]Nov.!F29+[1]Dic.!F29</f>
        <v>30</v>
      </c>
      <c r="G29" s="9">
        <f>[1]Enero!G29+[1]Febrero!G29+[1]Marzo!G29+[1]Abril!G29+[1]Mayo!G29+[1]Junio!G29+[1]Julio!G29+[1]Agosto!G29+[1]Sept!G29+[1]Oct!G29+[1]Nov.!G29+[1]Dic.!G29</f>
        <v>30</v>
      </c>
      <c r="H29" s="9">
        <f>[1]Enero!H29+[1]Febrero!H29+[1]Marzo!H29+[1]Abril!H29+[1]Mayo!H29+[1]Junio!H29+[1]Julio!H29+[1]Agosto!H29+[1]Sept!H29+[1]Oct!H29+[1]Nov.!H29+[1]Dic.!H29</f>
        <v>25</v>
      </c>
      <c r="I29" s="9">
        <f>[1]Enero!I29+[1]Febrero!I29+[1]Marzo!I29+[1]Abril!I29+[1]Mayo!I29+[1]Junio!I29+[1]Julio!I29+[1]Agosto!I29+[1]Sept!I29+[1]Oct!I29+[1]Nov.!I29+[1]Dic.!I29</f>
        <v>25</v>
      </c>
      <c r="J29" s="9">
        <f>[1]Enero!J29+[1]Febrero!J29+[1]Marzo!J29+[1]Abril!J29+[1]Mayo!J29+[1]Junio!J29+[1]Julio!J29+[1]Agosto!J29+[1]Sept!J29+[1]Oct!J29+[1]Nov.!J29+[1]Dic.!J29</f>
        <v>35</v>
      </c>
      <c r="K29" s="9">
        <f>[1]Enero!K29+[1]Febrero!K29+[1]Marzo!K29+[1]Abril!K29+[1]Mayo!K29+[1]Junio!K29+[1]Julio!K29+[1]Agosto!K29+[1]Sept!K29+[1]Oct!K29+[1]Nov.!K29+[1]Dic.!K29</f>
        <v>25</v>
      </c>
      <c r="L29" s="9">
        <f>[1]Enero!L29+[1]Febrero!L29+[1]Marzo!L29+[1]Abril!L29+[1]Mayo!L29+[1]Junio!L29+[1]Julio!L29+[1]Agosto!L29+[1]Sept!L29+[1]Oct!L29+[1]Nov.!L29+[1]Dic.!L29</f>
        <v>0</v>
      </c>
      <c r="M29" s="9">
        <f>[1]Enero!M29+[1]Febrero!M29+[1]Marzo!M29+[1]Abril!M29+[1]Mayo!M29+[1]Junio!M29+[1]Julio!M29+[1]Agosto!M29+[1]Sept!M29+[1]Oct!M29+[1]Nov.!M29+[1]Dic.!M29</f>
        <v>10</v>
      </c>
      <c r="N29" s="9">
        <f>[1]Enero!N29+[1]Febrero!N29+[1]Marzo!N29+[1]Abril!N29+[1]Mayo!N29+[1]Junio!N29+[1]Julio!N29+[1]Agosto!N29+[1]Sept!N29+[1]Oct!N29+[1]Nov.!N29+[1]Dic.!N29</f>
        <v>0</v>
      </c>
      <c r="O29" s="9">
        <f>[1]Enero!O29+[1]Febrero!O29+[1]Marzo!O29+[1]Abril!O29+[1]Mayo!O29+[1]Junio!O29+[1]Julio!O29+[1]Agosto!O29+[1]Sept!O29+[1]Oct!O29+[1]Nov.!O29+[1]Dic.!O29</f>
        <v>40</v>
      </c>
      <c r="P29" s="56">
        <f t="shared" si="5"/>
        <v>325</v>
      </c>
      <c r="Q29" s="31">
        <v>1045</v>
      </c>
      <c r="R29" s="16">
        <f t="shared" si="4"/>
        <v>339625</v>
      </c>
      <c r="S29" s="27">
        <f>P29*6</f>
        <v>1950</v>
      </c>
      <c r="T29" s="19">
        <f>S29/10</f>
        <v>195</v>
      </c>
    </row>
    <row r="30" spans="1:21" ht="15.75" x14ac:dyDescent="0.25">
      <c r="A30" s="20" t="s">
        <v>50</v>
      </c>
      <c r="B30" s="14" t="s">
        <v>28</v>
      </c>
      <c r="C30" s="9">
        <f>[1]Enero!C30+[1]Febrero!C30+[1]Marzo!C30+[1]Abril!C30+[1]Mayo!C30+[1]Junio!C30+[1]Julio!C30+[1]Agosto!C30+[1]Sept!C30+[1]Oct!C30+[1]Nov.!C30+[1]Dic.!C30</f>
        <v>50</v>
      </c>
      <c r="D30" s="9">
        <f>[1]Enero!D30+[1]Febrero!D30+[1]Marzo!D30+[1]Abril!D30+[1]Mayo!D30+[1]Junio!D30+[1]Julio!D30+[1]Agosto!D30+[1]Sept!D30+[1]Oct!D30+[1]Nov.!D30+[1]Dic.!D30</f>
        <v>36</v>
      </c>
      <c r="E30" s="9">
        <f>[1]Enero!E30+[1]Febrero!E30+[1]Marzo!E30+[1]Abril!E30+[1]Mayo!E30+[1]Junio!E30+[1]Julio!E30+[1]Agosto!E30+[1]Sept!E30+[1]Oct!E30+[1]Nov.!E30+[1]Dic.!E30</f>
        <v>45</v>
      </c>
      <c r="F30" s="9">
        <f>[1]Enero!F30+[1]Febrero!F30+[1]Marzo!F30+[1]Abril!F30+[1]Mayo!F30+[1]Junio!F30+[1]Julio!F30+[1]Agosto!F30+[1]Sept!F30+[1]Oct!F30+[1]Nov.!F30+[1]Dic.!F30</f>
        <v>40</v>
      </c>
      <c r="G30" s="9">
        <f>[1]Enero!G30+[1]Febrero!G30+[1]Marzo!G30+[1]Abril!G30+[1]Mayo!G30+[1]Junio!G30+[1]Julio!G30+[1]Agosto!G30+[1]Sept!G30+[1]Oct!G30+[1]Nov.!G30+[1]Dic.!G30</f>
        <v>40</v>
      </c>
      <c r="H30" s="9">
        <f>[1]Enero!H30+[1]Febrero!H30+[1]Marzo!H30+[1]Abril!H30+[1]Mayo!H30+[1]Junio!H30+[1]Julio!H30+[1]Agosto!H30+[1]Sept!H30+[1]Oct!H30+[1]Nov.!H30+[1]Dic.!H30</f>
        <v>40</v>
      </c>
      <c r="I30" s="9">
        <f>[1]Enero!I30+[1]Febrero!I30+[1]Marzo!I30+[1]Abril!I30+[1]Mayo!I30+[1]Junio!I30+[1]Julio!I30+[1]Agosto!I30+[1]Sept!I30+[1]Oct!I30+[1]Nov.!I30+[1]Dic.!I30</f>
        <v>40</v>
      </c>
      <c r="J30" s="9">
        <f>[1]Enero!J30+[1]Febrero!J30+[1]Marzo!J30+[1]Abril!J30+[1]Mayo!J30+[1]Junio!J30+[1]Julio!J30+[1]Agosto!J30+[1]Sept!J30+[1]Oct!J30+[1]Nov.!J30+[1]Dic.!J30</f>
        <v>45</v>
      </c>
      <c r="K30" s="9">
        <f>[1]Enero!K30+[1]Febrero!K30+[1]Marzo!K30+[1]Abril!K30+[1]Mayo!K30+[1]Junio!K30+[1]Julio!K30+[1]Agosto!K30+[1]Sept!K30+[1]Oct!K30+[1]Nov.!K30+[1]Dic.!K30</f>
        <v>40</v>
      </c>
      <c r="L30" s="9">
        <f>[1]Enero!L30+[1]Febrero!L30+[1]Marzo!L30+[1]Abril!L30+[1]Mayo!L30+[1]Junio!L30+[1]Julio!L30+[1]Agosto!L30+[1]Sept!L30+[1]Oct!L30+[1]Nov.!L30+[1]Dic.!L30</f>
        <v>0</v>
      </c>
      <c r="M30" s="9">
        <f>[1]Enero!M30+[1]Febrero!M30+[1]Marzo!M30+[1]Abril!M30+[1]Mayo!M30+[1]Junio!M30+[1]Julio!M30+[1]Agosto!M30+[1]Sept!M30+[1]Oct!M30+[1]Nov.!M30+[1]Dic.!M30</f>
        <v>10</v>
      </c>
      <c r="N30" s="9">
        <f>[1]Enero!N30+[1]Febrero!N30+[1]Marzo!N30+[1]Abril!N30+[1]Mayo!N30+[1]Junio!N30+[1]Julio!N30+[1]Agosto!N30+[1]Sept!N30+[1]Oct!N30+[1]Nov.!N30+[1]Dic.!N30</f>
        <v>0</v>
      </c>
      <c r="O30" s="9">
        <f>[1]Enero!O30+[1]Febrero!O30+[1]Marzo!O30+[1]Abril!O30+[1]Mayo!O30+[1]Junio!O30+[1]Julio!O30+[1]Agosto!O30+[1]Sept!O30+[1]Oct!O30+[1]Nov.!O30+[1]Dic.!O30</f>
        <v>32</v>
      </c>
      <c r="P30" s="56">
        <f t="shared" si="5"/>
        <v>418</v>
      </c>
      <c r="Q30" s="31">
        <v>1550</v>
      </c>
      <c r="R30" s="16">
        <f t="shared" si="4"/>
        <v>647900</v>
      </c>
      <c r="S30" s="27">
        <f>P30*16</f>
        <v>6688</v>
      </c>
      <c r="T30" s="19">
        <f>S30/20</f>
        <v>334.4</v>
      </c>
    </row>
    <row r="31" spans="1:21" ht="15.75" x14ac:dyDescent="0.25">
      <c r="A31" s="20" t="s">
        <v>51</v>
      </c>
      <c r="B31" s="14" t="s">
        <v>28</v>
      </c>
      <c r="C31" s="9">
        <f>[1]Enero!C31+[1]Febrero!C31+[1]Marzo!C31+[1]Abril!C31+[1]Mayo!C31+[1]Junio!C31+[1]Julio!C31+[1]Agosto!C31+[1]Sept!C31+[1]Oct!C31+[1]Nov.!C31+[1]Dic.!C31</f>
        <v>110</v>
      </c>
      <c r="D31" s="9">
        <f>[1]Enero!D31+[1]Febrero!D31+[1]Marzo!D31+[1]Abril!D31+[1]Mayo!D31+[1]Junio!D31+[1]Julio!D31+[1]Agosto!D31+[1]Sept!D31+[1]Oct!D31+[1]Nov.!D31+[1]Dic.!D31</f>
        <v>70</v>
      </c>
      <c r="E31" s="9">
        <f>[1]Enero!E31+[1]Febrero!E31+[1]Marzo!E31+[1]Abril!E31+[1]Mayo!E31+[1]Junio!E31+[1]Julio!E31+[1]Agosto!E31+[1]Sept!E31+[1]Oct!E31+[1]Nov.!E31+[1]Dic.!E31</f>
        <v>85</v>
      </c>
      <c r="F31" s="9">
        <f>[1]Enero!F31+[1]Febrero!F31+[1]Marzo!F31+[1]Abril!F31+[1]Mayo!F31+[1]Junio!F31+[1]Julio!F31+[1]Agosto!F31+[1]Sept!F31+[1]Oct!F31+[1]Nov.!F31+[1]Dic.!F31</f>
        <v>90</v>
      </c>
      <c r="G31" s="9">
        <f>[1]Enero!G31+[1]Febrero!G31+[1]Marzo!G31+[1]Abril!G31+[1]Mayo!G31+[1]Junio!G31+[1]Julio!G31+[1]Agosto!G31+[1]Sept!G31+[1]Oct!G31+[1]Nov.!G31+[1]Dic.!G31</f>
        <v>75</v>
      </c>
      <c r="H31" s="9">
        <f>[1]Enero!H31+[1]Febrero!H31+[1]Marzo!H31+[1]Abril!H31+[1]Mayo!H31+[1]Junio!H31+[1]Julio!H31+[1]Agosto!H31+[1]Sept!H31+[1]Oct!H31+[1]Nov.!H31+[1]Dic.!H31</f>
        <v>75</v>
      </c>
      <c r="I31" s="9">
        <f>[1]Enero!I31+[1]Febrero!I31+[1]Marzo!I31+[1]Abril!I31+[1]Mayo!I31+[1]Junio!I31+[1]Julio!I31+[1]Agosto!I31+[1]Sept!I31+[1]Oct!I31+[1]Nov.!I31+[1]Dic.!I31</f>
        <v>95</v>
      </c>
      <c r="J31" s="9">
        <f>[1]Enero!J31+[1]Febrero!J31+[1]Marzo!J31+[1]Abril!J31+[1]Mayo!J31+[1]Junio!J31+[1]Julio!J31+[1]Agosto!J31+[1]Sept!J31+[1]Oct!J31+[1]Nov.!J31+[1]Dic.!J31</f>
        <v>125</v>
      </c>
      <c r="K31" s="9">
        <f>[1]Enero!K31+[1]Febrero!K31+[1]Marzo!K31+[1]Abril!K31+[1]Mayo!K31+[1]Junio!K31+[1]Julio!K31+[1]Agosto!K31+[1]Sept!K31+[1]Oct!K31+[1]Nov.!K31+[1]Dic.!K31</f>
        <v>85</v>
      </c>
      <c r="L31" s="9">
        <f>[1]Enero!L31+[1]Febrero!L31+[1]Marzo!L31+[1]Abril!L31+[1]Mayo!L31+[1]Junio!L31+[1]Julio!L31+[1]Agosto!L31+[1]Sept!L31+[1]Oct!L31+[1]Nov.!L31+[1]Dic.!L31</f>
        <v>0</v>
      </c>
      <c r="M31" s="9">
        <f>[1]Enero!M31+[1]Febrero!M31+[1]Marzo!M31+[1]Abril!M31+[1]Mayo!M31+[1]Junio!M31+[1]Julio!M31+[1]Agosto!M31+[1]Sept!M31+[1]Oct!M31+[1]Nov.!M31+[1]Dic.!M31</f>
        <v>15</v>
      </c>
      <c r="N31" s="9">
        <f>[1]Enero!N31+[1]Febrero!N31+[1]Marzo!N31+[1]Abril!N31+[1]Mayo!N31+[1]Junio!N31+[1]Julio!N31+[1]Agosto!N31+[1]Sept!N31+[1]Oct!N31+[1]Nov.!N31+[1]Dic.!N31</f>
        <v>0</v>
      </c>
      <c r="O31" s="9">
        <f>[1]Enero!O31+[1]Febrero!O31+[1]Marzo!O31+[1]Abril!O31+[1]Mayo!O31+[1]Junio!O31+[1]Julio!O31+[1]Agosto!O31+[1]Sept!O31+[1]Oct!O31+[1]Nov.!O31+[1]Dic.!O31</f>
        <v>70</v>
      </c>
      <c r="P31" s="56">
        <f t="shared" si="5"/>
        <v>895</v>
      </c>
      <c r="Q31" s="31">
        <v>560</v>
      </c>
      <c r="R31" s="16">
        <f t="shared" si="4"/>
        <v>501200</v>
      </c>
      <c r="S31" s="27">
        <f>P31*2</f>
        <v>1790</v>
      </c>
      <c r="T31" s="19">
        <f>S31/25</f>
        <v>71.599999999999994</v>
      </c>
    </row>
    <row r="32" spans="1:21" ht="15.75" x14ac:dyDescent="0.25">
      <c r="A32" s="20" t="s">
        <v>52</v>
      </c>
      <c r="B32" s="14" t="s">
        <v>28</v>
      </c>
      <c r="C32" s="9">
        <f>[1]Enero!C32+[1]Febrero!C32+[1]Marzo!C32+[1]Abril!C32+[1]Mayo!C32+[1]Junio!C32+[1]Julio!C32+[1]Agosto!C32+[1]Sept!C32+[1]Oct!C32+[1]Nov.!C32+[1]Dic.!C32</f>
        <v>30</v>
      </c>
      <c r="D32" s="9">
        <f>[1]Enero!D32+[1]Febrero!D32+[1]Marzo!D32+[1]Abril!D32+[1]Mayo!D32+[1]Junio!D32+[1]Julio!D32+[1]Agosto!D32+[1]Sept!D32+[1]Oct!D32+[1]Nov.!D32+[1]Dic.!D32</f>
        <v>20</v>
      </c>
      <c r="E32" s="9">
        <f>[1]Enero!E32+[1]Febrero!E32+[1]Marzo!E32+[1]Abril!E32+[1]Mayo!E32+[1]Junio!E32+[1]Julio!E32+[1]Agosto!E32+[1]Sept!E32+[1]Oct!E32+[1]Nov.!E32+[1]Dic.!E32</f>
        <v>20</v>
      </c>
      <c r="F32" s="9">
        <f>[1]Enero!F32+[1]Febrero!F32+[1]Marzo!F32+[1]Abril!F32+[1]Mayo!F32+[1]Junio!F32+[1]Julio!F32+[1]Agosto!F32+[1]Sept!F32+[1]Oct!F32+[1]Nov.!F32+[1]Dic.!F32</f>
        <v>20</v>
      </c>
      <c r="G32" s="9">
        <f>[1]Enero!G32+[1]Febrero!G32+[1]Marzo!G32+[1]Abril!G32+[1]Mayo!G32+[1]Junio!G32+[1]Julio!G32+[1]Agosto!G32+[1]Sept!G32+[1]Oct!G32+[1]Nov.!G32+[1]Dic.!G32</f>
        <v>25</v>
      </c>
      <c r="H32" s="9">
        <f>[1]Enero!H32+[1]Febrero!H32+[1]Marzo!H32+[1]Abril!H32+[1]Mayo!H32+[1]Junio!H32+[1]Julio!H32+[1]Agosto!H32+[1]Sept!H32+[1]Oct!H32+[1]Nov.!H32+[1]Dic.!H32</f>
        <v>20</v>
      </c>
      <c r="I32" s="9">
        <f>[1]Enero!I32+[1]Febrero!I32+[1]Marzo!I32+[1]Abril!I32+[1]Mayo!I32+[1]Junio!I32+[1]Julio!I32+[1]Agosto!I32+[1]Sept!I32+[1]Oct!I32+[1]Nov.!I32+[1]Dic.!I32</f>
        <v>20</v>
      </c>
      <c r="J32" s="9">
        <f>[1]Enero!J32+[1]Febrero!J32+[1]Marzo!J32+[1]Abril!J32+[1]Mayo!J32+[1]Junio!J32+[1]Julio!J32+[1]Agosto!J32+[1]Sept!J32+[1]Oct!J32+[1]Nov.!J32+[1]Dic.!J32</f>
        <v>20</v>
      </c>
      <c r="K32" s="9">
        <f>[1]Enero!K32+[1]Febrero!K32+[1]Marzo!K32+[1]Abril!K32+[1]Mayo!K32+[1]Junio!K32+[1]Julio!K32+[1]Agosto!K32+[1]Sept!K32+[1]Oct!K32+[1]Nov.!K32+[1]Dic.!K32</f>
        <v>15</v>
      </c>
      <c r="L32" s="9">
        <f>[1]Enero!L32+[1]Febrero!L32+[1]Marzo!L32+[1]Abril!L32+[1]Mayo!L32+[1]Junio!L32+[1]Julio!L32+[1]Agosto!L32+[1]Sept!L32+[1]Oct!L32+[1]Nov.!L32+[1]Dic.!L32</f>
        <v>0</v>
      </c>
      <c r="M32" s="9">
        <f>[1]Enero!M32+[1]Febrero!M32+[1]Marzo!M32+[1]Abril!M32+[1]Mayo!M32+[1]Junio!M32+[1]Julio!M32+[1]Agosto!M32+[1]Sept!M32+[1]Oct!M32+[1]Nov.!M32+[1]Dic.!M32</f>
        <v>0</v>
      </c>
      <c r="N32" s="9">
        <f>[1]Enero!N32+[1]Febrero!N32+[1]Marzo!N32+[1]Abril!N32+[1]Mayo!N32+[1]Junio!N32+[1]Julio!N32+[1]Agosto!N32+[1]Sept!N32+[1]Oct!N32+[1]Nov.!N32+[1]Dic.!N32</f>
        <v>0</v>
      </c>
      <c r="O32" s="9">
        <f>[1]Enero!O32+[1]Febrero!O32+[1]Marzo!O32+[1]Abril!O32+[1]Mayo!O32+[1]Junio!O32+[1]Julio!O32+[1]Agosto!O32+[1]Sept!O32+[1]Oct!O32+[1]Nov.!O32+[1]Dic.!O32</f>
        <v>10</v>
      </c>
      <c r="P32" s="56">
        <f t="shared" si="5"/>
        <v>200</v>
      </c>
      <c r="Q32" s="31">
        <v>1275</v>
      </c>
      <c r="R32" s="16">
        <f t="shared" si="4"/>
        <v>255000</v>
      </c>
      <c r="S32" s="27">
        <f>P32*2</f>
        <v>400</v>
      </c>
      <c r="T32" s="19">
        <f>S32/15</f>
        <v>26.666666666666668</v>
      </c>
    </row>
    <row r="33" spans="1:20" ht="15.75" x14ac:dyDescent="0.25">
      <c r="A33" s="20" t="s">
        <v>53</v>
      </c>
      <c r="B33" s="14" t="s">
        <v>28</v>
      </c>
      <c r="C33" s="9">
        <f>[1]Enero!C33+[1]Febrero!C33+[1]Marzo!C33+[1]Abril!C33+[1]Mayo!C33+[1]Junio!C33+[1]Julio!C33+[1]Agosto!C33+[1]Sept!C33+[1]Oct!C33+[1]Nov.!C33+[1]Dic.!C33</f>
        <v>45</v>
      </c>
      <c r="D33" s="9">
        <f>[1]Enero!D33+[1]Febrero!D33+[1]Marzo!D33+[1]Abril!D33+[1]Mayo!D33+[1]Junio!D33+[1]Julio!D33+[1]Agosto!D33+[1]Sept!D33+[1]Oct!D33+[1]Nov.!D33+[1]Dic.!D33</f>
        <v>25</v>
      </c>
      <c r="E33" s="9">
        <f>[1]Enero!E33+[1]Febrero!E33+[1]Marzo!E33+[1]Abril!E33+[1]Mayo!E33+[1]Junio!E33+[1]Julio!E33+[1]Agosto!E33+[1]Sept!E33+[1]Oct!E33+[1]Nov.!E33+[1]Dic.!E33</f>
        <v>45</v>
      </c>
      <c r="F33" s="9">
        <f>[1]Enero!F33+[1]Febrero!F33+[1]Marzo!F33+[1]Abril!F33+[1]Mayo!F33+[1]Junio!F33+[1]Julio!F33+[1]Agosto!F33+[1]Sept!F33+[1]Oct!F33+[1]Nov.!F33+[1]Dic.!F33</f>
        <v>37</v>
      </c>
      <c r="G33" s="9">
        <f>[1]Enero!G33+[1]Febrero!G33+[1]Marzo!G33+[1]Abril!G33+[1]Mayo!G33+[1]Junio!G33+[1]Julio!G33+[1]Agosto!G33+[1]Sept!G33+[1]Oct!G33+[1]Nov.!G33+[1]Dic.!G33</f>
        <v>35</v>
      </c>
      <c r="H33" s="9">
        <f>[1]Enero!H33+[1]Febrero!H33+[1]Marzo!H33+[1]Abril!H33+[1]Mayo!H33+[1]Junio!H33+[1]Julio!H33+[1]Agosto!H33+[1]Sept!H33+[1]Oct!H33+[1]Nov.!H33+[1]Dic.!H33</f>
        <v>37</v>
      </c>
      <c r="I33" s="9">
        <f>[1]Enero!I33+[1]Febrero!I33+[1]Marzo!I33+[1]Abril!I33+[1]Mayo!I33+[1]Junio!I33+[1]Julio!I33+[1]Agosto!I33+[1]Sept!I33+[1]Oct!I33+[1]Nov.!I33+[1]Dic.!I33</f>
        <v>35</v>
      </c>
      <c r="J33" s="9">
        <f>[1]Enero!J33+[1]Febrero!J33+[1]Marzo!J33+[1]Abril!J33+[1]Mayo!J33+[1]Junio!J33+[1]Julio!J33+[1]Agosto!J33+[1]Sept!J33+[1]Oct!J33+[1]Nov.!J33+[1]Dic.!J33</f>
        <v>35</v>
      </c>
      <c r="K33" s="9">
        <f>[1]Enero!K33+[1]Febrero!K33+[1]Marzo!K33+[1]Abril!K33+[1]Mayo!K33+[1]Junio!K33+[1]Julio!K33+[1]Agosto!K33+[1]Sept!K33+[1]Oct!K33+[1]Nov.!K33+[1]Dic.!K33</f>
        <v>25</v>
      </c>
      <c r="L33" s="9">
        <f>[1]Enero!L33+[1]Febrero!L33+[1]Marzo!L33+[1]Abril!L33+[1]Mayo!L33+[1]Junio!L33+[1]Julio!L33+[1]Agosto!L33+[1]Sept!L33+[1]Oct!L33+[1]Nov.!L33+[1]Dic.!L33</f>
        <v>0</v>
      </c>
      <c r="M33" s="9">
        <f>[1]Enero!M33+[1]Febrero!M33+[1]Marzo!M33+[1]Abril!M33+[1]Mayo!M33+[1]Junio!M33+[1]Julio!M33+[1]Agosto!M33+[1]Sept!M33+[1]Oct!M33+[1]Nov.!M33+[1]Dic.!M33</f>
        <v>10</v>
      </c>
      <c r="N33" s="9">
        <f>[1]Enero!N33+[1]Febrero!N33+[1]Marzo!N33+[1]Abril!N33+[1]Mayo!N33+[1]Junio!N33+[1]Julio!N33+[1]Agosto!N33+[1]Sept!N33+[1]Oct!N33+[1]Nov.!N33+[1]Dic.!N33</f>
        <v>0</v>
      </c>
      <c r="O33" s="9">
        <f>[1]Enero!O33+[1]Febrero!O33+[1]Marzo!O33+[1]Abril!O33+[1]Mayo!O33+[1]Junio!O33+[1]Julio!O33+[1]Agosto!O33+[1]Sept!O33+[1]Oct!O33+[1]Nov.!O33+[1]Dic.!O33</f>
        <v>20</v>
      </c>
      <c r="P33" s="56">
        <f t="shared" si="5"/>
        <v>349</v>
      </c>
      <c r="Q33" s="31">
        <v>370</v>
      </c>
      <c r="R33" s="16">
        <f t="shared" si="4"/>
        <v>129130</v>
      </c>
      <c r="S33" s="27">
        <f>P33/0.5</f>
        <v>698</v>
      </c>
      <c r="T33" s="19">
        <f>S33/15</f>
        <v>46.533333333333331</v>
      </c>
    </row>
    <row r="34" spans="1:20" ht="15.75" x14ac:dyDescent="0.25">
      <c r="A34" s="20" t="s">
        <v>54</v>
      </c>
      <c r="B34" s="14" t="s">
        <v>28</v>
      </c>
      <c r="C34" s="9">
        <f>[1]Enero!C34+[1]Febrero!C34+[1]Marzo!C34+[1]Abril!C34+[1]Mayo!C34+[1]Junio!C34+[1]Julio!C34+[1]Agosto!C34+[1]Sept!C34+[1]Oct!C34+[1]Nov.!C34+[1]Dic.!C34</f>
        <v>25</v>
      </c>
      <c r="D34" s="9">
        <f>[1]Enero!D34+[1]Febrero!D34+[1]Marzo!D34+[1]Abril!D34+[1]Mayo!D34+[1]Junio!D34+[1]Julio!D34+[1]Agosto!D34+[1]Sept!D34+[1]Oct!D34+[1]Nov.!D34+[1]Dic.!D34</f>
        <v>13</v>
      </c>
      <c r="E34" s="9">
        <f>[1]Enero!E34+[1]Febrero!E34+[1]Marzo!E34+[1]Abril!E34+[1]Mayo!E34+[1]Junio!E34+[1]Julio!E34+[1]Agosto!E34+[1]Sept!E34+[1]Oct!E34+[1]Nov.!E34+[1]Dic.!E34</f>
        <v>25</v>
      </c>
      <c r="F34" s="9">
        <f>[1]Enero!F34+[1]Febrero!F34+[1]Marzo!F34+[1]Abril!F34+[1]Mayo!F34+[1]Junio!F34+[1]Julio!F34+[1]Agosto!F34+[1]Sept!F34+[1]Oct!F34+[1]Nov.!F34+[1]Dic.!F34</f>
        <v>13</v>
      </c>
      <c r="G34" s="9">
        <f>[1]Enero!G34+[1]Febrero!G34+[1]Marzo!G34+[1]Abril!G34+[1]Mayo!G34+[1]Junio!G34+[1]Julio!G34+[1]Agosto!G34+[1]Sept!G34+[1]Oct!G34+[1]Nov.!G34+[1]Dic.!G34</f>
        <v>10</v>
      </c>
      <c r="H34" s="9">
        <f>[1]Enero!H34+[1]Febrero!H34+[1]Marzo!H34+[1]Abril!H34+[1]Mayo!H34+[1]Junio!H34+[1]Julio!H34+[1]Agosto!H34+[1]Sept!H34+[1]Oct!H34+[1]Nov.!H34+[1]Dic.!H34</f>
        <v>13</v>
      </c>
      <c r="I34" s="9">
        <f>[1]Enero!I34+[1]Febrero!I34+[1]Marzo!I34+[1]Abril!I34+[1]Mayo!I34+[1]Junio!I34+[1]Julio!I34+[1]Agosto!I34+[1]Sept!I34+[1]Oct!I34+[1]Nov.!I34+[1]Dic.!I34</f>
        <v>10</v>
      </c>
      <c r="J34" s="9">
        <f>[1]Enero!J34+[1]Febrero!J34+[1]Marzo!J34+[1]Abril!J34+[1]Mayo!J34+[1]Junio!J34+[1]Julio!J34+[1]Agosto!J34+[1]Sept!J34+[1]Oct!J34+[1]Nov.!J34+[1]Dic.!J34</f>
        <v>10</v>
      </c>
      <c r="K34" s="9">
        <f>[1]Enero!K34+[1]Febrero!K34+[1]Marzo!K34+[1]Abril!K34+[1]Mayo!K34+[1]Junio!K34+[1]Julio!K34+[1]Agosto!K34+[1]Sept!K34+[1]Oct!K34+[1]Nov.!K34+[1]Dic.!K34</f>
        <v>13</v>
      </c>
      <c r="L34" s="9">
        <f>[1]Enero!L34+[1]Febrero!L34+[1]Marzo!L34+[1]Abril!L34+[1]Mayo!L34+[1]Junio!L34+[1]Julio!L34+[1]Agosto!L34+[1]Sept!L34+[1]Oct!L34+[1]Nov.!L34+[1]Dic.!L34</f>
        <v>0</v>
      </c>
      <c r="M34" s="9">
        <f>[1]Enero!M34+[1]Febrero!M34+[1]Marzo!M34+[1]Abril!M34+[1]Mayo!M34+[1]Junio!M34+[1]Julio!M34+[1]Agosto!M34+[1]Sept!M34+[1]Oct!M34+[1]Nov.!M34+[1]Dic.!M34</f>
        <v>2</v>
      </c>
      <c r="N34" s="9">
        <f>[1]Enero!N34+[1]Febrero!N34+[1]Marzo!N34+[1]Abril!N34+[1]Mayo!N34+[1]Junio!N34+[1]Julio!N34+[1]Agosto!N34+[1]Sept!N34+[1]Oct!N34+[1]Nov.!N34+[1]Dic.!N34</f>
        <v>0</v>
      </c>
      <c r="O34" s="9">
        <f>[1]Enero!O34+[1]Febrero!O34+[1]Marzo!O34+[1]Abril!O34+[1]Mayo!O34+[1]Junio!O34+[1]Julio!O34+[1]Agosto!O34+[1]Sept!O34+[1]Oct!O34+[1]Nov.!O34+[1]Dic.!O34</f>
        <v>10</v>
      </c>
      <c r="P34" s="56">
        <f t="shared" si="5"/>
        <v>144</v>
      </c>
      <c r="Q34" s="31">
        <v>1660</v>
      </c>
      <c r="R34" s="16">
        <f t="shared" si="4"/>
        <v>239040</v>
      </c>
      <c r="S34" s="27">
        <f>P34*8</f>
        <v>1152</v>
      </c>
      <c r="T34" s="19">
        <f>S34/20</f>
        <v>57.6</v>
      </c>
    </row>
    <row r="35" spans="1:20" ht="15.75" x14ac:dyDescent="0.25">
      <c r="A35" s="20" t="s">
        <v>55</v>
      </c>
      <c r="B35" s="14" t="s">
        <v>28</v>
      </c>
      <c r="C35" s="9">
        <f>[1]Enero!C35+[1]Febrero!C35+[1]Marzo!C35+[1]Abril!C35+[1]Mayo!C35+[1]Junio!C35+[1]Julio!C35+[1]Agosto!C35+[1]Sept!C35+[1]Oct!C35+[1]Nov.!C35+[1]Dic.!C35</f>
        <v>80</v>
      </c>
      <c r="D35" s="9">
        <f>[1]Enero!D35+[1]Febrero!D35+[1]Marzo!D35+[1]Abril!D35+[1]Mayo!D35+[1]Junio!D35+[1]Julio!D35+[1]Agosto!D35+[1]Sept!D35+[1]Oct!D35+[1]Nov.!D35+[1]Dic.!D35</f>
        <v>60</v>
      </c>
      <c r="E35" s="9">
        <f>[1]Enero!E35+[1]Febrero!E35+[1]Marzo!E35+[1]Abril!E35+[1]Mayo!E35+[1]Junio!E35+[1]Julio!E35+[1]Agosto!E35+[1]Sept!E35+[1]Oct!E35+[1]Nov.!E35+[1]Dic.!E35</f>
        <v>80</v>
      </c>
      <c r="F35" s="9">
        <f>[1]Enero!F35+[1]Febrero!F35+[1]Marzo!F35+[1]Abril!F35+[1]Mayo!F35+[1]Junio!F35+[1]Julio!F35+[1]Agosto!F35+[1]Sept!F35+[1]Oct!F35+[1]Nov.!F35+[1]Dic.!F35</f>
        <v>25</v>
      </c>
      <c r="G35" s="9">
        <f>[1]Enero!G35+[1]Febrero!G35+[1]Marzo!G35+[1]Abril!G35+[1]Mayo!G35+[1]Junio!G35+[1]Julio!G35+[1]Agosto!G35+[1]Sept!G35+[1]Oct!G35+[1]Nov.!G35+[1]Dic.!G35</f>
        <v>80</v>
      </c>
      <c r="H35" s="9">
        <f>[1]Enero!H35+[1]Febrero!H35+[1]Marzo!H35+[1]Abril!H35+[1]Mayo!H35+[1]Junio!H35+[1]Julio!H35+[1]Agosto!H35+[1]Sept!H35+[1]Oct!H35+[1]Nov.!H35+[1]Dic.!H35</f>
        <v>65</v>
      </c>
      <c r="I35" s="9">
        <f>[1]Enero!I35+[1]Febrero!I35+[1]Marzo!I35+[1]Abril!I35+[1]Mayo!I35+[1]Junio!I35+[1]Julio!I35+[1]Agosto!I35+[1]Sept!I35+[1]Oct!I35+[1]Nov.!I35+[1]Dic.!I35</f>
        <v>70</v>
      </c>
      <c r="J35" s="9">
        <f>[1]Enero!J35+[1]Febrero!J35+[1]Marzo!J35+[1]Abril!J35+[1]Mayo!J35+[1]Junio!J35+[1]Julio!J35+[1]Agosto!J35+[1]Sept!J35+[1]Oct!J35+[1]Nov.!J35+[1]Dic.!J35</f>
        <v>80</v>
      </c>
      <c r="K35" s="9">
        <f>[1]Enero!K35+[1]Febrero!K35+[1]Marzo!K35+[1]Abril!K35+[1]Mayo!K35+[1]Junio!K35+[1]Julio!K35+[1]Agosto!K35+[1]Sept!K35+[1]Oct!K35+[1]Nov.!K35+[1]Dic.!K35</f>
        <v>35</v>
      </c>
      <c r="L35" s="9">
        <f>[1]Enero!L35+[1]Febrero!L35+[1]Marzo!L35+[1]Abril!L35+[1]Mayo!L35+[1]Junio!L35+[1]Julio!L35+[1]Agosto!L35+[1]Sept!L35+[1]Oct!L35+[1]Nov.!L35+[1]Dic.!L35</f>
        <v>0</v>
      </c>
      <c r="M35" s="9">
        <f>[1]Enero!M35+[1]Febrero!M35+[1]Marzo!M35+[1]Abril!M35+[1]Mayo!M35+[1]Junio!M35+[1]Julio!M35+[1]Agosto!M35+[1]Sept!M35+[1]Oct!M35+[1]Nov.!M35+[1]Dic.!M35</f>
        <v>9</v>
      </c>
      <c r="N35" s="9">
        <f>[1]Enero!N35+[1]Febrero!N35+[1]Marzo!N35+[1]Abril!N35+[1]Mayo!N35+[1]Junio!N35+[1]Julio!N35+[1]Agosto!N35+[1]Sept!N35+[1]Oct!N35+[1]Nov.!N35+[1]Dic.!N35</f>
        <v>0</v>
      </c>
      <c r="O35" s="9">
        <f>[1]Enero!O35+[1]Febrero!O35+[1]Marzo!O35+[1]Abril!O35+[1]Mayo!O35+[1]Junio!O35+[1]Julio!O35+[1]Agosto!O35+[1]Sept!O35+[1]Oct!O35+[1]Nov.!O35+[1]Dic.!O35</f>
        <v>20</v>
      </c>
      <c r="P35" s="56">
        <f t="shared" si="5"/>
        <v>604</v>
      </c>
      <c r="Q35" s="31">
        <v>745</v>
      </c>
      <c r="R35" s="16">
        <f t="shared" si="4"/>
        <v>449980</v>
      </c>
      <c r="S35" s="27">
        <f>P35/2</f>
        <v>302</v>
      </c>
      <c r="T35" s="19">
        <f>S35/20</f>
        <v>15.1</v>
      </c>
    </row>
    <row r="36" spans="1:20" ht="15.75" x14ac:dyDescent="0.25">
      <c r="A36" s="20" t="s">
        <v>56</v>
      </c>
      <c r="B36" s="14" t="s">
        <v>28</v>
      </c>
      <c r="C36" s="9">
        <f>[1]Enero!C36+[1]Febrero!C36+[1]Marzo!C36+[1]Abril!C36+[1]Mayo!C36+[1]Junio!C36+[1]Julio!C36+[1]Agosto!C36+[1]Sept!C36+[1]Oct!C36+[1]Nov.!C36+[1]Dic.!C36</f>
        <v>80</v>
      </c>
      <c r="D36" s="9">
        <f>[1]Enero!D36+[1]Febrero!D36+[1]Marzo!D36+[1]Abril!D36+[1]Mayo!D36+[1]Junio!D36+[1]Julio!D36+[1]Agosto!D36+[1]Sept!D36+[1]Oct!D36+[1]Nov.!D36+[1]Dic.!D36</f>
        <v>50</v>
      </c>
      <c r="E36" s="9">
        <f>[1]Enero!E36+[1]Febrero!E36+[1]Marzo!E36+[1]Abril!E36+[1]Mayo!E36+[1]Junio!E36+[1]Julio!E36+[1]Agosto!E36+[1]Sept!E36+[1]Oct!E36+[1]Nov.!E36+[1]Dic.!E36</f>
        <v>70</v>
      </c>
      <c r="F36" s="9">
        <f>[1]Enero!F36+[1]Febrero!F36+[1]Marzo!F36+[1]Abril!F36+[1]Mayo!F36+[1]Junio!F36+[1]Julio!F36+[1]Agosto!F36+[1]Sept!F36+[1]Oct!F36+[1]Nov.!F36+[1]Dic.!F36</f>
        <v>90</v>
      </c>
      <c r="G36" s="9">
        <f>[1]Enero!G36+[1]Febrero!G36+[1]Marzo!G36+[1]Abril!G36+[1]Mayo!G36+[1]Junio!G36+[1]Julio!G36+[1]Agosto!G36+[1]Sept!G36+[1]Oct!G36+[1]Nov.!G36+[1]Dic.!G36</f>
        <v>60</v>
      </c>
      <c r="H36" s="9">
        <f>[1]Enero!H36+[1]Febrero!H36+[1]Marzo!H36+[1]Abril!H36+[1]Mayo!H36+[1]Junio!H36+[1]Julio!H36+[1]Agosto!H36+[1]Sept!H36+[1]Oct!H36+[1]Nov.!H36+[1]Dic.!H36</f>
        <v>60</v>
      </c>
      <c r="I36" s="9">
        <f>[1]Enero!I36+[1]Febrero!I36+[1]Marzo!I36+[1]Abril!I36+[1]Mayo!I36+[1]Junio!I36+[1]Julio!I36+[1]Agosto!I36+[1]Sept!I36+[1]Oct!I36+[1]Nov.!I36+[1]Dic.!I36</f>
        <v>70</v>
      </c>
      <c r="J36" s="9">
        <f>[1]Enero!J36+[1]Febrero!J36+[1]Marzo!J36+[1]Abril!J36+[1]Mayo!J36+[1]Junio!J36+[1]Julio!J36+[1]Agosto!J36+[1]Sept!J36+[1]Oct!J36+[1]Nov.!J36+[1]Dic.!J36</f>
        <v>100</v>
      </c>
      <c r="K36" s="9">
        <f>[1]Enero!K36+[1]Febrero!K36+[1]Marzo!K36+[1]Abril!K36+[1]Mayo!K36+[1]Junio!K36+[1]Julio!K36+[1]Agosto!K36+[1]Sept!K36+[1]Oct!K36+[1]Nov.!K36+[1]Dic.!K36</f>
        <v>50</v>
      </c>
      <c r="L36" s="9">
        <f>[1]Enero!L36+[1]Febrero!L36+[1]Marzo!L36+[1]Abril!L36+[1]Mayo!L36+[1]Junio!L36+[1]Julio!L36+[1]Agosto!L36+[1]Sept!L36+[1]Oct!L36+[1]Nov.!L36+[1]Dic.!L36</f>
        <v>0</v>
      </c>
      <c r="M36" s="9">
        <f>[1]Enero!M36+[1]Febrero!M36+[1]Marzo!M36+[1]Abril!M36+[1]Mayo!M36+[1]Junio!M36+[1]Julio!M36+[1]Agosto!M36+[1]Sept!M36+[1]Oct!M36+[1]Nov.!M36+[1]Dic.!M36</f>
        <v>10</v>
      </c>
      <c r="N36" s="9">
        <f>[1]Enero!N36+[1]Febrero!N36+[1]Marzo!N36+[1]Abril!N36+[1]Mayo!N36+[1]Junio!N36+[1]Julio!N36+[1]Agosto!N36+[1]Sept!N36+[1]Oct!N36+[1]Nov.!N36+[1]Dic.!N36</f>
        <v>0</v>
      </c>
      <c r="O36" s="9">
        <f>[1]Enero!O36+[1]Febrero!O36+[1]Marzo!O36+[1]Abril!O36+[1]Mayo!O36+[1]Junio!O36+[1]Julio!O36+[1]Agosto!O36+[1]Sept!O36+[1]Oct!O36+[1]Nov.!O36+[1]Dic.!O36</f>
        <v>89</v>
      </c>
      <c r="P36" s="56">
        <f t="shared" si="5"/>
        <v>729</v>
      </c>
      <c r="Q36" s="31">
        <v>1995</v>
      </c>
      <c r="R36" s="16">
        <f t="shared" si="4"/>
        <v>1454355</v>
      </c>
      <c r="S36" s="27">
        <f>P36*8</f>
        <v>5832</v>
      </c>
      <c r="T36" s="19">
        <f>S36/25</f>
        <v>233.28</v>
      </c>
    </row>
    <row r="37" spans="1:20" ht="15.75" x14ac:dyDescent="0.25">
      <c r="A37" s="20" t="s">
        <v>57</v>
      </c>
      <c r="B37" s="14" t="s">
        <v>28</v>
      </c>
      <c r="C37" s="9">
        <f>[1]Enero!C37+[1]Febrero!C37+[1]Marzo!C37+[1]Abril!C37+[1]Mayo!C37+[1]Junio!C37+[1]Julio!C37+[1]Agosto!C37+[1]Sept!C37+[1]Oct!C37+[1]Nov.!C37+[1]Dic.!C37</f>
        <v>45</v>
      </c>
      <c r="D37" s="9">
        <f>[1]Enero!D37+[1]Febrero!D37+[1]Marzo!D37+[1]Abril!D37+[1]Mayo!D37+[1]Junio!D37+[1]Julio!D37+[1]Agosto!D37+[1]Sept!D37+[1]Oct!D37+[1]Nov.!D37+[1]Dic.!D37</f>
        <v>35</v>
      </c>
      <c r="E37" s="9">
        <f>[1]Enero!E37+[1]Febrero!E37+[1]Marzo!E37+[1]Abril!E37+[1]Mayo!E37+[1]Junio!E37+[1]Julio!E37+[1]Agosto!E37+[1]Sept!E37+[1]Oct!E37+[1]Nov.!E37+[1]Dic.!E37</f>
        <v>45</v>
      </c>
      <c r="F37" s="9">
        <f>[1]Enero!F37+[1]Febrero!F37+[1]Marzo!F37+[1]Abril!F37+[1]Mayo!F37+[1]Junio!F37+[1]Julio!F37+[1]Agosto!F37+[1]Sept!F37+[1]Oct!F37+[1]Nov.!F37+[1]Dic.!F37</f>
        <v>40</v>
      </c>
      <c r="G37" s="9">
        <f>[1]Enero!G37+[1]Febrero!G37+[1]Marzo!G37+[1]Abril!G37+[1]Mayo!G37+[1]Junio!G37+[1]Julio!G37+[1]Agosto!G37+[1]Sept!G37+[1]Oct!G37+[1]Nov.!G37+[1]Dic.!G37</f>
        <v>40</v>
      </c>
      <c r="H37" s="9">
        <f>[1]Enero!H37+[1]Febrero!H37+[1]Marzo!H37+[1]Abril!H37+[1]Mayo!H37+[1]Junio!H37+[1]Julio!H37+[1]Agosto!H37+[1]Sept!H37+[1]Oct!H37+[1]Nov.!H37+[1]Dic.!H37</f>
        <v>40</v>
      </c>
      <c r="I37" s="9">
        <f>[1]Enero!I37+[1]Febrero!I37+[1]Marzo!I37+[1]Abril!I37+[1]Mayo!I37+[1]Junio!I37+[1]Julio!I37+[1]Agosto!I37+[1]Sept!I37+[1]Oct!I37+[1]Nov.!I37+[1]Dic.!I37</f>
        <v>70</v>
      </c>
      <c r="J37" s="9">
        <f>[1]Enero!J37+[1]Febrero!J37+[1]Marzo!J37+[1]Abril!J37+[1]Mayo!J37+[1]Junio!J37+[1]Julio!J37+[1]Agosto!J37+[1]Sept!J37+[1]Oct!J37+[1]Nov.!J37+[1]Dic.!J37</f>
        <v>40</v>
      </c>
      <c r="K37" s="9">
        <f>[1]Enero!K37+[1]Febrero!K37+[1]Marzo!K37+[1]Abril!K37+[1]Mayo!K37+[1]Junio!K37+[1]Julio!K37+[1]Agosto!K37+[1]Sept!K37+[1]Oct!K37+[1]Nov.!K37+[1]Dic.!K37</f>
        <v>30</v>
      </c>
      <c r="L37" s="9">
        <f>[1]Enero!L37+[1]Febrero!L37+[1]Marzo!L37+[1]Abril!L37+[1]Mayo!L37+[1]Junio!L37+[1]Julio!L37+[1]Agosto!L37+[1]Sept!L37+[1]Oct!L37+[1]Nov.!L37+[1]Dic.!L37</f>
        <v>0</v>
      </c>
      <c r="M37" s="9">
        <f>[1]Enero!M37+[1]Febrero!M37+[1]Marzo!M37+[1]Abril!M37+[1]Mayo!M37+[1]Junio!M37+[1]Julio!M37+[1]Agosto!M37+[1]Sept!M37+[1]Oct!M37+[1]Nov.!M37+[1]Dic.!M37</f>
        <v>5</v>
      </c>
      <c r="N37" s="9">
        <f>[1]Enero!N37+[1]Febrero!N37+[1]Marzo!N37+[1]Abril!N37+[1]Mayo!N37+[1]Junio!N37+[1]Julio!N37+[1]Agosto!N37+[1]Sept!N37+[1]Oct!N37+[1]Nov.!N37+[1]Dic.!N37</f>
        <v>0</v>
      </c>
      <c r="O37" s="9">
        <f>[1]Enero!O37+[1]Febrero!O37+[1]Marzo!O37+[1]Abril!O37+[1]Mayo!O37+[1]Junio!O37+[1]Julio!O37+[1]Agosto!O37+[1]Sept!O37+[1]Oct!O37+[1]Nov.!O37+[1]Dic.!O37</f>
        <v>15</v>
      </c>
      <c r="P37" s="56">
        <f t="shared" si="5"/>
        <v>405</v>
      </c>
      <c r="Q37" s="31">
        <v>1950</v>
      </c>
      <c r="R37" s="16">
        <f t="shared" si="4"/>
        <v>789750</v>
      </c>
      <c r="S37" s="27">
        <f>P37*8</f>
        <v>3240</v>
      </c>
      <c r="T37" s="19">
        <f>S37/30</f>
        <v>108</v>
      </c>
    </row>
    <row r="38" spans="1:20" ht="15.75" x14ac:dyDescent="0.25">
      <c r="A38" s="20" t="s">
        <v>58</v>
      </c>
      <c r="B38" s="14" t="s">
        <v>28</v>
      </c>
      <c r="C38" s="9">
        <f>[1]Enero!C38+[1]Febrero!C38+[1]Marzo!C38+[1]Abril!C38+[1]Mayo!C38+[1]Junio!C38+[1]Julio!C38+[1]Agosto!C38+[1]Sept!C38+[1]Oct!C38+[1]Nov.!C38+[1]Dic.!C38</f>
        <v>35</v>
      </c>
      <c r="D38" s="9">
        <f>[1]Enero!D38+[1]Febrero!D38+[1]Marzo!D38+[1]Abril!D38+[1]Mayo!D38+[1]Junio!D38+[1]Julio!D38+[1]Agosto!D38+[1]Sept!D38+[1]Oct!D38+[1]Nov.!D38+[1]Dic.!D38</f>
        <v>26</v>
      </c>
      <c r="E38" s="9">
        <f>[1]Enero!E38+[1]Febrero!E38+[1]Marzo!E38+[1]Abril!E38+[1]Mayo!E38+[1]Junio!E38+[1]Julio!E38+[1]Agosto!E38+[1]Sept!E38+[1]Oct!E38+[1]Nov.!E38+[1]Dic.!E38</f>
        <v>35</v>
      </c>
      <c r="F38" s="9">
        <f>[1]Enero!F38+[1]Febrero!F38+[1]Marzo!F38+[1]Abril!F38+[1]Mayo!F38+[1]Junio!F38+[1]Julio!F38+[1]Agosto!F38+[1]Sept!F38+[1]Oct!F38+[1]Nov.!F38+[1]Dic.!F38</f>
        <v>16</v>
      </c>
      <c r="G38" s="9">
        <f>[1]Enero!G38+[1]Febrero!G38+[1]Marzo!G38+[1]Abril!G38+[1]Mayo!G38+[1]Junio!G38+[1]Julio!G38+[1]Agosto!G38+[1]Sept!G38+[1]Oct!G38+[1]Nov.!G38+[1]Dic.!G38</f>
        <v>35</v>
      </c>
      <c r="H38" s="9">
        <f>[1]Enero!H38+[1]Febrero!H38+[1]Marzo!H38+[1]Abril!H38+[1]Mayo!H38+[1]Junio!H38+[1]Julio!H38+[1]Agosto!H38+[1]Sept!H38+[1]Oct!H38+[1]Nov.!H38+[1]Dic.!H38</f>
        <v>30</v>
      </c>
      <c r="I38" s="9">
        <f>[1]Enero!I38+[1]Febrero!I38+[1]Marzo!I38+[1]Abril!I38+[1]Mayo!I38+[1]Junio!I38+[1]Julio!I38+[1]Agosto!I38+[1]Sept!I38+[1]Oct!I38+[1]Nov.!I38+[1]Dic.!I38</f>
        <v>25</v>
      </c>
      <c r="J38" s="9">
        <f>[1]Enero!J38+[1]Febrero!J38+[1]Marzo!J38+[1]Abril!J38+[1]Mayo!J38+[1]Junio!J38+[1]Julio!J38+[1]Agosto!J38+[1]Sept!J38+[1]Oct!J38+[1]Nov.!J38+[1]Dic.!J38</f>
        <v>30</v>
      </c>
      <c r="K38" s="9">
        <f>[1]Enero!K38+[1]Febrero!K38+[1]Marzo!K38+[1]Abril!K38+[1]Mayo!K38+[1]Junio!K38+[1]Julio!K38+[1]Agosto!K38+[1]Sept!K38+[1]Oct!K38+[1]Nov.!K38+[1]Dic.!K38</f>
        <v>23</v>
      </c>
      <c r="L38" s="9">
        <f>[1]Enero!L38+[1]Febrero!L38+[1]Marzo!L38+[1]Abril!L38+[1]Mayo!L38+[1]Junio!L38+[1]Julio!L38+[1]Agosto!L38+[1]Sept!L38+[1]Oct!L38+[1]Nov.!L38+[1]Dic.!L38</f>
        <v>0</v>
      </c>
      <c r="M38" s="9">
        <f>[1]Enero!M38+[1]Febrero!M38+[1]Marzo!M38+[1]Abril!M38+[1]Mayo!M38+[1]Junio!M38+[1]Julio!M38+[1]Agosto!M38+[1]Sept!M38+[1]Oct!M38+[1]Nov.!M38+[1]Dic.!M38</f>
        <v>3</v>
      </c>
      <c r="N38" s="9">
        <f>[1]Enero!N38+[1]Febrero!N38+[1]Marzo!N38+[1]Abril!N38+[1]Mayo!N38+[1]Junio!N38+[1]Julio!N38+[1]Agosto!N38+[1]Sept!N38+[1]Oct!N38+[1]Nov.!N38+[1]Dic.!N38</f>
        <v>0</v>
      </c>
      <c r="O38" s="9">
        <f>[1]Enero!O38+[1]Febrero!O38+[1]Marzo!O38+[1]Abril!O38+[1]Mayo!O38+[1]Junio!O38+[1]Julio!O38+[1]Agosto!O38+[1]Sept!O38+[1]Oct!O38+[1]Nov.!O38+[1]Dic.!O38</f>
        <v>16</v>
      </c>
      <c r="P38" s="56">
        <f t="shared" si="5"/>
        <v>274</v>
      </c>
      <c r="Q38" s="31">
        <v>740</v>
      </c>
      <c r="R38" s="16">
        <f t="shared" si="4"/>
        <v>202760</v>
      </c>
      <c r="S38" s="27">
        <f>P38*8</f>
        <v>2192</v>
      </c>
      <c r="T38" s="19">
        <f>S38/20</f>
        <v>109.6</v>
      </c>
    </row>
    <row r="39" spans="1:20" ht="15.75" x14ac:dyDescent="0.25">
      <c r="A39" s="21" t="s">
        <v>59</v>
      </c>
      <c r="B39" s="14" t="s">
        <v>60</v>
      </c>
      <c r="C39" s="22">
        <f t="shared" ref="C39:R39" si="6">SUM(C40:C45)</f>
        <v>0</v>
      </c>
      <c r="D39" s="22">
        <f t="shared" si="6"/>
        <v>40950</v>
      </c>
      <c r="E39" s="22">
        <f t="shared" si="6"/>
        <v>55555</v>
      </c>
      <c r="F39" s="22">
        <f t="shared" si="6"/>
        <v>77500</v>
      </c>
      <c r="G39" s="22">
        <f t="shared" si="6"/>
        <v>260662</v>
      </c>
      <c r="H39" s="22">
        <f t="shared" si="6"/>
        <v>712574</v>
      </c>
      <c r="I39" s="22">
        <f t="shared" si="6"/>
        <v>37000</v>
      </c>
      <c r="J39" s="22">
        <f t="shared" si="6"/>
        <v>0</v>
      </c>
      <c r="K39" s="22">
        <f t="shared" si="6"/>
        <v>0</v>
      </c>
      <c r="L39" s="22">
        <f t="shared" si="6"/>
        <v>0</v>
      </c>
      <c r="M39" s="22">
        <f t="shared" si="6"/>
        <v>0</v>
      </c>
      <c r="N39" s="22">
        <f t="shared" si="6"/>
        <v>0</v>
      </c>
      <c r="O39" s="22">
        <f>SUM(O40:O45)</f>
        <v>495800</v>
      </c>
      <c r="P39" s="55">
        <f t="shared" si="6"/>
        <v>1680041</v>
      </c>
      <c r="Q39" s="23"/>
      <c r="R39" s="22">
        <f t="shared" si="6"/>
        <v>3360082</v>
      </c>
      <c r="S39" s="22">
        <f>SUM(S40:S45)</f>
        <v>16800.41</v>
      </c>
      <c r="T39" s="30">
        <f>SUM(T40:T45)</f>
        <v>336.00819999999999</v>
      </c>
    </row>
    <row r="40" spans="1:20" ht="15.75" x14ac:dyDescent="0.25">
      <c r="A40" s="20" t="s">
        <v>61</v>
      </c>
      <c r="B40" s="14" t="s">
        <v>62</v>
      </c>
      <c r="C40" s="9">
        <f>[1]Enero!C40+[1]Febrero!C40+[1]Marzo!C40+[1]Abril!C40+[1]Mayo!C40+[1]Junio!C40+[1]Julio!C40+[1]Agosto!C40+[1]Sept!C40+[1]Oct!C40+[1]Nov.!C40+[1]Dic.!C40</f>
        <v>0</v>
      </c>
      <c r="D40" s="9">
        <f>[1]Enero!D40+[1]Febrero!D40+[1]Marzo!D40+[1]Abril!D40+[1]Mayo!D40+[1]Junio!D40+[1]Julio!D40+[1]Agosto!D40+[1]Sept!D40+[1]Oct!D40+[1]Nov.!D40+[1]Dic.!D40</f>
        <v>40950</v>
      </c>
      <c r="E40" s="9">
        <f>[1]Enero!E40+[1]Febrero!E40+[1]Marzo!E40+[1]Abril!E40+[1]Mayo!E40+[1]Junio!E40+[1]Julio!E40+[1]Agosto!E40+[1]Sept!E40+[1]Oct!E40+[1]Nov.!E40+[1]Dic.!E40</f>
        <v>55026</v>
      </c>
      <c r="F40" s="9">
        <f>[1]Enero!F40+[1]Febrero!F40+[1]Marzo!F40+[1]Abril!F40+[1]Mayo!F40+[1]Junio!F40+[1]Julio!F40+[1]Agosto!F40+[1]Sept!F40+[1]Oct!F40+[1]Nov.!F40+[1]Dic.!F40</f>
        <v>77500</v>
      </c>
      <c r="G40" s="9">
        <f>[1]Enero!G40+[1]Febrero!G40+[1]Marzo!G40+[1]Abril!G40+[1]Mayo!G40+[1]Junio!G40+[1]Julio!G40+[1]Agosto!G40+[1]Sept!G40+[1]Oct!G40+[1]Nov.!G40+[1]Dic.!G40</f>
        <v>72225</v>
      </c>
      <c r="H40" s="9">
        <f>[1]Enero!H40+[1]Febrero!H40+[1]Marzo!H40+[1]Abril!H40+[1]Mayo!H40+[1]Junio!H40+[1]Julio!H40+[1]Agosto!H40+[1]Sept!H40+[1]Oct!H40+[1]Nov.!H40+[1]Dic.!H40</f>
        <v>669474</v>
      </c>
      <c r="I40" s="9">
        <f>[1]Enero!I40+[1]Febrero!I40+[1]Marzo!I40+[1]Abril!I40+[1]Mayo!I40+[1]Junio!I40+[1]Julio!I40+[1]Agosto!I40+[1]Sept!I40+[1]Oct!I40+[1]Nov.!I40+[1]Dic.!I40</f>
        <v>37000</v>
      </c>
      <c r="J40" s="9">
        <f>[1]Enero!J40+[1]Febrero!J40+[1]Marzo!J40+[1]Abril!J40+[1]Mayo!J40+[1]Junio!J40+[1]Julio!J40+[1]Agosto!J40+[1]Sept!J40+[1]Oct!J40+[1]Nov.!J40+[1]Dic.!J40</f>
        <v>0</v>
      </c>
      <c r="K40" s="9">
        <f>[1]Enero!K40+[1]Febrero!K40+[1]Marzo!K40+[1]Abril!K40+[1]Mayo!K40+[1]Junio!K40+[1]Julio!K40+[1]Agosto!K40+[1]Sept!K40+[1]Oct!K40+[1]Nov.!K40+[1]Dic.!K40</f>
        <v>0</v>
      </c>
      <c r="L40" s="9">
        <f>[1]Enero!L40+[1]Febrero!L40+[1]Marzo!L40+[1]Abril!L40+[1]Mayo!L40+[1]Junio!L40+[1]Julio!L40+[1]Agosto!L40+[1]Sept!L40+[1]Oct!L40+[1]Nov.!L40+[1]Dic.!L40</f>
        <v>0</v>
      </c>
      <c r="M40" s="9">
        <f>[1]Enero!M40+[1]Febrero!M40+[1]Marzo!M40+[1]Abril!M40+[1]Mayo!M40+[1]Junio!M40+[1]Julio!M40+[1]Agosto!M40+[1]Sept!M40+[1]Oct!M40+[1]Nov.!M40+[1]Dic.!M40</f>
        <v>0</v>
      </c>
      <c r="N40" s="9">
        <f>[1]Enero!N40+[1]Febrero!N40+[1]Marzo!N40+[1]Abril!N40+[1]Mayo!N40+[1]Junio!N40+[1]Julio!N40+[1]Agosto!N40+[1]Sept!N40+[1]Oct!N40+[1]Nov.!N40+[1]Dic.!N40</f>
        <v>0</v>
      </c>
      <c r="O40" s="9">
        <f>[1]Enero!O40+[1]Febrero!O40+[1]Marzo!O40+[1]Abril!O40+[1]Mayo!O40+[1]Junio!O40+[1]Julio!O40+[1]Agosto!O40+[1]Sept!O40+[1]Oct!O40+[1]Nov.!O40+[1]Dic.!O40</f>
        <v>484200</v>
      </c>
      <c r="P40" s="56">
        <f>SUM(C40:O40)</f>
        <v>1436375</v>
      </c>
      <c r="Q40" s="16">
        <v>2</v>
      </c>
      <c r="R40" s="16">
        <f t="shared" ref="R40:R45" si="7">P40*Q40</f>
        <v>2872750</v>
      </c>
      <c r="S40" s="27">
        <f t="shared" ref="S40:S45" si="8">P40/100</f>
        <v>14363.75</v>
      </c>
      <c r="T40" s="19">
        <f t="shared" ref="T40:T47" si="9">S40/50</f>
        <v>287.27499999999998</v>
      </c>
    </row>
    <row r="41" spans="1:20" ht="15.75" x14ac:dyDescent="0.25">
      <c r="A41" s="20" t="s">
        <v>61</v>
      </c>
      <c r="B41" s="14" t="s">
        <v>63</v>
      </c>
      <c r="C41" s="9">
        <f>[1]Enero!C41+[1]Febrero!C41+[1]Marzo!C41+[1]Abril!C41+[1]Mayo!C41+[1]Junio!C41+[1]Julio!C41+[1]Agosto!C41+[1]Sept!C41+[1]Oct!C41+[1]Nov.!C41+[1]Dic.!C41</f>
        <v>0</v>
      </c>
      <c r="D41" s="9">
        <f>[1]Enero!D41+[1]Febrero!D41+[1]Marzo!D41+[1]Abril!D41+[1]Mayo!D41+[1]Junio!D41+[1]Julio!D41+[1]Agosto!D41+[1]Sept!D41+[1]Oct!D41+[1]Nov.!D41+[1]Dic.!D41</f>
        <v>0</v>
      </c>
      <c r="E41" s="9">
        <f>[1]Enero!E41+[1]Febrero!E41+[1]Marzo!E41+[1]Abril!E41+[1]Mayo!E41+[1]Junio!E41+[1]Julio!E41+[1]Agosto!E41+[1]Sept!E41+[1]Oct!E41+[1]Nov.!E41+[1]Dic.!E41</f>
        <v>0</v>
      </c>
      <c r="F41" s="9">
        <f>[1]Enero!F41+[1]Febrero!F41+[1]Marzo!F41+[1]Abril!F41+[1]Mayo!F41+[1]Junio!F41+[1]Julio!F41+[1]Agosto!F41+[1]Sept!F41+[1]Oct!F41+[1]Nov.!F41+[1]Dic.!F41</f>
        <v>0</v>
      </c>
      <c r="G41" s="9">
        <f>[1]Enero!G41+[1]Febrero!G41+[1]Marzo!G41+[1]Abril!G41+[1]Mayo!G41+[1]Junio!G41+[1]Julio!G41+[1]Agosto!G41+[1]Sept!G41+[1]Oct!G41+[1]Nov.!G41+[1]Dic.!G41</f>
        <v>0</v>
      </c>
      <c r="H41" s="9">
        <f>[1]Enero!H41+[1]Febrero!H41+[1]Marzo!H41+[1]Abril!H41+[1]Mayo!H41+[1]Junio!H41+[1]Julio!H41+[1]Agosto!H41+[1]Sept!H41+[1]Oct!H41+[1]Nov.!H41+[1]Dic.!H41</f>
        <v>0</v>
      </c>
      <c r="I41" s="9">
        <f>[1]Enero!I41+[1]Febrero!I41+[1]Marzo!I41+[1]Abril!I41+[1]Mayo!I41+[1]Junio!I41+[1]Julio!I41+[1]Agosto!I41+[1]Sept!I41+[1]Oct!I41+[1]Nov.!I41+[1]Dic.!I41</f>
        <v>0</v>
      </c>
      <c r="J41" s="9">
        <f>[1]Enero!J41+[1]Febrero!J41+[1]Marzo!J41+[1]Abril!J41+[1]Mayo!J41+[1]Junio!J41+[1]Julio!J41+[1]Agosto!J41+[1]Sept!J41+[1]Oct!J41+[1]Nov.!J41+[1]Dic.!J41</f>
        <v>0</v>
      </c>
      <c r="K41" s="9">
        <f>[1]Enero!K41+[1]Febrero!K41+[1]Marzo!K41+[1]Abril!K41+[1]Mayo!K41+[1]Junio!K41+[1]Julio!K41+[1]Agosto!K41+[1]Sept!K41+[1]Oct!K41+[1]Nov.!K41+[1]Dic.!K41</f>
        <v>0</v>
      </c>
      <c r="L41" s="9">
        <f>[1]Enero!L41+[1]Febrero!L41+[1]Marzo!L41+[1]Abril!L41+[1]Mayo!L41+[1]Junio!L41+[1]Julio!L41+[1]Agosto!L41+[1]Sept!L41+[1]Oct!L41+[1]Nov.!L41+[1]Dic.!L41</f>
        <v>0</v>
      </c>
      <c r="M41" s="9">
        <f>[1]Enero!M41+[1]Febrero!M41+[1]Marzo!M41+[1]Abril!M41+[1]Mayo!M41+[1]Junio!M41+[1]Julio!M41+[1]Agosto!M41+[1]Sept!M41+[1]Oct!M41+[1]Nov.!M41+[1]Dic.!M41</f>
        <v>0</v>
      </c>
      <c r="N41" s="9">
        <f>[1]Enero!N41+[1]Febrero!N41+[1]Marzo!N41+[1]Abril!N41+[1]Mayo!N41+[1]Junio!N41+[1]Julio!N41+[1]Agosto!N41+[1]Sept!N41+[1]Oct!N41+[1]Nov.!N41+[1]Dic.!N41</f>
        <v>0</v>
      </c>
      <c r="O41" s="9">
        <f>[1]Enero!O41+[1]Febrero!O41+[1]Marzo!O41+[1]Abril!O41+[1]Mayo!O41+[1]Junio!O41+[1]Julio!O41+[1]Agosto!O41+[1]Sept!O41+[1]Oct!O41+[1]Nov.!O41+[1]Dic.!O41</f>
        <v>0</v>
      </c>
      <c r="P41" s="56">
        <f t="shared" ref="P41:P45" si="10">SUM(C41:O41)</f>
        <v>0</v>
      </c>
      <c r="Q41" s="16">
        <v>0</v>
      </c>
      <c r="R41" s="16">
        <f t="shared" si="7"/>
        <v>0</v>
      </c>
      <c r="S41" s="27">
        <f t="shared" si="8"/>
        <v>0</v>
      </c>
      <c r="T41" s="19">
        <f t="shared" si="9"/>
        <v>0</v>
      </c>
    </row>
    <row r="42" spans="1:20" ht="15.75" x14ac:dyDescent="0.25">
      <c r="A42" s="20" t="s">
        <v>61</v>
      </c>
      <c r="B42" s="33" t="s">
        <v>64</v>
      </c>
      <c r="C42" s="9">
        <f>[1]Enero!C42+[1]Febrero!C42+[1]Marzo!C42+[1]Abril!C42+[1]Mayo!C42+[1]Junio!C42+[1]Julio!C42+[1]Agosto!C42+[1]Sept!C42+[1]Oct!C42+[1]Nov.!C42+[1]Dic.!C42</f>
        <v>0</v>
      </c>
      <c r="D42" s="9">
        <f>[1]Enero!D42+[1]Febrero!D42+[1]Marzo!D42+[1]Abril!D42+[1]Mayo!D42+[1]Junio!D42+[1]Julio!D42+[1]Agosto!D42+[1]Sept!D42+[1]Oct!D42+[1]Nov.!D42+[1]Dic.!D42</f>
        <v>0</v>
      </c>
      <c r="E42" s="9">
        <f>[1]Enero!E42+[1]Febrero!E42+[1]Marzo!E42+[1]Abril!E42+[1]Mayo!E42+[1]Junio!E42+[1]Julio!E42+[1]Agosto!E42+[1]Sept!E42+[1]Oct!E42+[1]Nov.!E42+[1]Dic.!E42</f>
        <v>529</v>
      </c>
      <c r="F42" s="9">
        <f>[1]Enero!F42+[1]Febrero!F42+[1]Marzo!F42+[1]Abril!F42+[1]Mayo!F42+[1]Junio!F42+[1]Julio!F42+[1]Agosto!F42+[1]Sept!F42+[1]Oct!F42+[1]Nov.!F42+[1]Dic.!F42</f>
        <v>0</v>
      </c>
      <c r="G42" s="9">
        <f>[1]Enero!G42+[1]Febrero!G42+[1]Marzo!G42+[1]Abril!G42+[1]Mayo!G42+[1]Junio!G42+[1]Julio!G42+[1]Agosto!G42+[1]Sept!G42+[1]Oct!G42+[1]Nov.!G42+[1]Dic.!G42</f>
        <v>26050</v>
      </c>
      <c r="H42" s="9">
        <f>[1]Enero!H42+[1]Febrero!H42+[1]Marzo!H42+[1]Abril!H42+[1]Mayo!H42+[1]Junio!H42+[1]Julio!H42+[1]Agosto!H42+[1]Sept!H42+[1]Oct!H42+[1]Nov.!H42+[1]Dic.!H42</f>
        <v>0</v>
      </c>
      <c r="I42" s="9">
        <f>[1]Enero!I42+[1]Febrero!I42+[1]Marzo!I42+[1]Abril!I42+[1]Mayo!I42+[1]Junio!I42+[1]Julio!I42+[1]Agosto!I42+[1]Sept!I42+[1]Oct!I42+[1]Nov.!I42+[1]Dic.!I42</f>
        <v>0</v>
      </c>
      <c r="J42" s="9">
        <f>[1]Enero!J42+[1]Febrero!J42+[1]Marzo!J42+[1]Abril!J42+[1]Mayo!J42+[1]Junio!J42+[1]Julio!J42+[1]Agosto!J42+[1]Sept!J42+[1]Oct!J42+[1]Nov.!J42+[1]Dic.!J42</f>
        <v>0</v>
      </c>
      <c r="K42" s="9">
        <f>[1]Enero!K42+[1]Febrero!K42+[1]Marzo!K42+[1]Abril!K42+[1]Mayo!K42+[1]Junio!K42+[1]Julio!K42+[1]Agosto!K42+[1]Sept!K42+[1]Oct!K42+[1]Nov.!K42+[1]Dic.!K42</f>
        <v>0</v>
      </c>
      <c r="L42" s="9">
        <f>[1]Enero!L42+[1]Febrero!L42+[1]Marzo!L42+[1]Abril!L42+[1]Mayo!L42+[1]Junio!L42+[1]Julio!L42+[1]Agosto!L42+[1]Sept!L42+[1]Oct!L42+[1]Nov.!L42+[1]Dic.!L42</f>
        <v>0</v>
      </c>
      <c r="M42" s="9">
        <f>[1]Enero!M42+[1]Febrero!M42+[1]Marzo!M42+[1]Abril!M42+[1]Mayo!M42+[1]Junio!M42+[1]Julio!M42+[1]Agosto!M42+[1]Sept!M42+[1]Oct!M42+[1]Nov.!M42+[1]Dic.!M42</f>
        <v>0</v>
      </c>
      <c r="N42" s="9">
        <f>[1]Enero!N42+[1]Febrero!N42+[1]Marzo!N42+[1]Abril!N42+[1]Mayo!N42+[1]Junio!N42+[1]Julio!N42+[1]Agosto!N42+[1]Sept!N42+[1]Oct!N42+[1]Nov.!N42+[1]Dic.!N42</f>
        <v>0</v>
      </c>
      <c r="O42" s="9">
        <f>[1]Enero!O42+[1]Febrero!O42+[1]Marzo!O42+[1]Abril!O42+[1]Mayo!O42+[1]Junio!O42+[1]Julio!O42+[1]Agosto!O42+[1]Sept!O42+[1]Oct!O42+[1]Nov.!O42+[1]Dic.!O42</f>
        <v>0</v>
      </c>
      <c r="P42" s="56">
        <f>SUM(C42:O42)</f>
        <v>26579</v>
      </c>
      <c r="Q42" s="16">
        <v>2</v>
      </c>
      <c r="R42" s="16">
        <f t="shared" si="7"/>
        <v>53158</v>
      </c>
      <c r="S42" s="27">
        <f t="shared" si="8"/>
        <v>265.79000000000002</v>
      </c>
      <c r="T42" s="19">
        <f t="shared" si="9"/>
        <v>5.3158000000000003</v>
      </c>
    </row>
    <row r="43" spans="1:20" ht="15.75" x14ac:dyDescent="0.25">
      <c r="A43" s="20" t="s">
        <v>65</v>
      </c>
      <c r="B43" s="14" t="s">
        <v>62</v>
      </c>
      <c r="C43" s="9">
        <f>[1]Enero!C43+[1]Febrero!C43+[1]Marzo!C43+[1]Abril!C43+[1]Mayo!C43+[1]Junio!C43+[1]Julio!C43+[1]Agosto!C43+[1]Sept!C43+[1]Oct!C43+[1]Nov.!C43+[1]Dic.!C43</f>
        <v>0</v>
      </c>
      <c r="D43" s="9">
        <f>[1]Enero!D43+[1]Febrero!D43+[1]Marzo!D43+[1]Abril!D43+[1]Mayo!D43+[1]Junio!D43+[1]Julio!D43+[1]Agosto!D43+[1]Sept!D43+[1]Oct!D43+[1]Nov.!D43+[1]Dic.!D43</f>
        <v>0</v>
      </c>
      <c r="E43" s="9">
        <f>[1]Enero!E43+[1]Febrero!E43+[1]Marzo!E43+[1]Abril!E43+[1]Mayo!E43+[1]Junio!E43+[1]Julio!E43+[1]Agosto!E43+[1]Sept!E43+[1]Oct!E43+[1]Nov.!E43+[1]Dic.!E43</f>
        <v>0</v>
      </c>
      <c r="F43" s="9">
        <f>[1]Enero!F43+[1]Febrero!F43+[1]Marzo!F43+[1]Abril!F43+[1]Mayo!F43+[1]Junio!F43+[1]Julio!F43+[1]Agosto!F43+[1]Sept!F43+[1]Oct!F43+[1]Nov.!F43+[1]Dic.!F43</f>
        <v>0</v>
      </c>
      <c r="G43" s="9">
        <f>[1]Enero!G43+[1]Febrero!G43+[1]Marzo!G43+[1]Abril!G43+[1]Mayo!G43+[1]Junio!G43+[1]Julio!G43+[1]Agosto!G43+[1]Sept!G43+[1]Oct!G43+[1]Nov.!G43+[1]Dic.!G43</f>
        <v>70630</v>
      </c>
      <c r="H43" s="9">
        <f>[1]Enero!H43+[1]Febrero!H43+[1]Marzo!H43+[1]Abril!H43+[1]Mayo!H43+[1]Junio!H43+[1]Julio!H43+[1]Agosto!H43+[1]Sept!H43+[1]Oct!H43+[1]Nov.!H43+[1]Dic.!H43</f>
        <v>43100</v>
      </c>
      <c r="I43" s="9">
        <f>[1]Enero!I43+[1]Febrero!I43+[1]Marzo!I43+[1]Abril!I43+[1]Mayo!I43+[1]Junio!I43+[1]Julio!I43+[1]Agosto!I43+[1]Sept!I43+[1]Oct!I43+[1]Nov.!I43+[1]Dic.!I43</f>
        <v>0</v>
      </c>
      <c r="J43" s="9">
        <f>[1]Enero!J43+[1]Febrero!J43+[1]Marzo!J43+[1]Abril!J43+[1]Mayo!J43+[1]Junio!J43+[1]Julio!J43+[1]Agosto!J43+[1]Sept!J43+[1]Oct!J43+[1]Nov.!J43+[1]Dic.!J43</f>
        <v>0</v>
      </c>
      <c r="K43" s="9">
        <f>[1]Enero!K43+[1]Febrero!K43+[1]Marzo!K43+[1]Abril!K43+[1]Mayo!K43+[1]Junio!K43+[1]Julio!K43+[1]Agosto!K43+[1]Sept!K43+[1]Oct!K43+[1]Nov.!K43+[1]Dic.!K43</f>
        <v>0</v>
      </c>
      <c r="L43" s="9">
        <f>[1]Enero!L43+[1]Febrero!L43+[1]Marzo!L43+[1]Abril!L43+[1]Mayo!L43+[1]Junio!L43+[1]Julio!L43+[1]Agosto!L43+[1]Sept!L43+[1]Oct!L43+[1]Nov.!L43+[1]Dic.!L43</f>
        <v>0</v>
      </c>
      <c r="M43" s="9">
        <f>[1]Enero!M43+[1]Febrero!M43+[1]Marzo!M43+[1]Abril!M43+[1]Mayo!M43+[1]Junio!M43+[1]Julio!M43+[1]Agosto!M43+[1]Sept!M43+[1]Oct!M43+[1]Nov.!M43+[1]Dic.!M43</f>
        <v>0</v>
      </c>
      <c r="N43" s="9">
        <f>[1]Enero!N43+[1]Febrero!N43+[1]Marzo!N43+[1]Abril!N43+[1]Mayo!N43+[1]Junio!N43+[1]Julio!N43+[1]Agosto!N43+[1]Sept!N43+[1]Oct!N43+[1]Nov.!N43+[1]Dic.!N43</f>
        <v>0</v>
      </c>
      <c r="O43" s="9">
        <f>[1]Enero!O43+[1]Febrero!O43+[1]Marzo!O43+[1]Abril!O43+[1]Mayo!O43+[1]Junio!O43+[1]Julio!O43+[1]Agosto!O43+[1]Sept!O43+[1]Oct!O43+[1]Nov.!O43+[1]Dic.!O43</f>
        <v>11600</v>
      </c>
      <c r="P43" s="56">
        <f>SUM(C43:O43)</f>
        <v>125330</v>
      </c>
      <c r="Q43" s="16">
        <v>2</v>
      </c>
      <c r="R43" s="16">
        <f t="shared" si="7"/>
        <v>250660</v>
      </c>
      <c r="S43" s="27">
        <f t="shared" si="8"/>
        <v>1253.3</v>
      </c>
      <c r="T43" s="19">
        <f t="shared" si="9"/>
        <v>25.065999999999999</v>
      </c>
    </row>
    <row r="44" spans="1:20" ht="15.75" x14ac:dyDescent="0.25">
      <c r="A44" s="34" t="s">
        <v>65</v>
      </c>
      <c r="B44" s="33" t="s">
        <v>63</v>
      </c>
      <c r="C44" s="9">
        <f>[1]Enero!C44+[1]Febrero!C44+[1]Marzo!C44+[1]Abril!C44+[1]Mayo!C44+[1]Junio!C44+[1]Julio!C44+[1]Agosto!C44+[1]Sept!C44+[1]Oct!C44+[1]Nov.!C44+[1]Dic.!C44</f>
        <v>0</v>
      </c>
      <c r="D44" s="9">
        <f>[1]Enero!D44+[1]Febrero!D44+[1]Marzo!D44+[1]Abril!D44+[1]Mayo!D44+[1]Junio!D44+[1]Julio!D44+[1]Agosto!D44+[1]Sept!D44+[1]Oct!D44+[1]Nov.!D44+[1]Dic.!D44</f>
        <v>0</v>
      </c>
      <c r="E44" s="9">
        <f>[1]Enero!E44+[1]Febrero!E44+[1]Marzo!E44+[1]Abril!E44+[1]Mayo!E44+[1]Junio!E44+[1]Julio!E44+[1]Agosto!E44+[1]Sept!E44+[1]Oct!E44+[1]Nov.!E44+[1]Dic.!E44</f>
        <v>0</v>
      </c>
      <c r="F44" s="9">
        <f>[1]Enero!F44+[1]Febrero!F44+[1]Marzo!F44+[1]Abril!F44+[1]Mayo!F44+[1]Junio!F44+[1]Julio!F44+[1]Agosto!F44+[1]Sept!F44+[1]Oct!F44+[1]Nov.!F44+[1]Dic.!F44</f>
        <v>0</v>
      </c>
      <c r="G44" s="9">
        <f>[1]Enero!G44+[1]Febrero!G44+[1]Marzo!G44+[1]Abril!G44+[1]Mayo!G44+[1]Junio!G44+[1]Julio!G44+[1]Agosto!G44+[1]Sept!G44+[1]Oct!G44+[1]Nov.!G44+[1]Dic.!G44</f>
        <v>0</v>
      </c>
      <c r="H44" s="9">
        <f>[1]Enero!H44+[1]Febrero!H44+[1]Marzo!H44+[1]Abril!H44+[1]Mayo!H44+[1]Junio!H44+[1]Julio!H44+[1]Agosto!H44+[1]Sept!H44+[1]Oct!H44+[1]Nov.!H44+[1]Dic.!H44</f>
        <v>0</v>
      </c>
      <c r="I44" s="9">
        <f>[1]Enero!I44+[1]Febrero!I44+[1]Marzo!I44+[1]Abril!I44+[1]Mayo!I44+[1]Junio!I44+[1]Julio!I44+[1]Agosto!I44+[1]Sept!I44+[1]Oct!I44+[1]Nov.!I44+[1]Dic.!I44</f>
        <v>0</v>
      </c>
      <c r="J44" s="9">
        <f>[1]Enero!J44+[1]Febrero!J44+[1]Marzo!J44+[1]Abril!J44+[1]Mayo!J44+[1]Junio!J44+[1]Julio!J44+[1]Agosto!J44+[1]Sept!J44+[1]Oct!J44+[1]Nov.!J44+[1]Dic.!J44</f>
        <v>0</v>
      </c>
      <c r="K44" s="9">
        <f>[1]Enero!K44+[1]Febrero!K44+[1]Marzo!K44+[1]Abril!K44+[1]Mayo!K44+[1]Junio!K44+[1]Julio!K44+[1]Agosto!K44+[1]Sept!K44+[1]Oct!K44+[1]Nov.!K44+[1]Dic.!K44</f>
        <v>0</v>
      </c>
      <c r="L44" s="9">
        <f>[1]Enero!L44+[1]Febrero!L44+[1]Marzo!L44+[1]Abril!L44+[1]Mayo!L44+[1]Junio!L44+[1]Julio!L44+[1]Agosto!L44+[1]Sept!L44+[1]Oct!L44+[1]Nov.!L44+[1]Dic.!L44</f>
        <v>0</v>
      </c>
      <c r="M44" s="9">
        <f>[1]Enero!M44+[1]Febrero!M44+[1]Marzo!M44+[1]Abril!M44+[1]Mayo!M44+[1]Junio!M44+[1]Julio!M44+[1]Agosto!M44+[1]Sept!M44+[1]Oct!M44+[1]Nov.!M44+[1]Dic.!M44</f>
        <v>0</v>
      </c>
      <c r="N44" s="9">
        <f>[1]Enero!N44+[1]Febrero!N44+[1]Marzo!N44+[1]Abril!N44+[1]Mayo!N44+[1]Junio!N44+[1]Julio!N44+[1]Agosto!N44+[1]Sept!N44+[1]Oct!N44+[1]Nov.!N44+[1]Dic.!N44</f>
        <v>0</v>
      </c>
      <c r="O44" s="9">
        <f>[1]Enero!O44+[1]Febrero!O44+[1]Marzo!O44+[1]Abril!O44+[1]Mayo!O44+[1]Junio!O44+[1]Julio!O44+[1]Agosto!O44+[1]Sept!O44+[1]Oct!O44+[1]Nov.!O44+[1]Dic.!O44</f>
        <v>0</v>
      </c>
      <c r="P44" s="56">
        <f t="shared" si="10"/>
        <v>0</v>
      </c>
      <c r="Q44" s="16">
        <v>0</v>
      </c>
      <c r="R44" s="16">
        <f t="shared" si="7"/>
        <v>0</v>
      </c>
      <c r="S44" s="18">
        <f t="shared" si="8"/>
        <v>0</v>
      </c>
      <c r="T44" s="19">
        <f t="shared" si="9"/>
        <v>0</v>
      </c>
    </row>
    <row r="45" spans="1:20" ht="15.75" x14ac:dyDescent="0.25">
      <c r="A45" s="34" t="s">
        <v>65</v>
      </c>
      <c r="B45" s="33" t="s">
        <v>64</v>
      </c>
      <c r="C45" s="9">
        <f>[1]Enero!C45+[1]Febrero!C45+[1]Marzo!C45+[1]Abril!C45+[1]Mayo!C45+[1]Junio!C45+[1]Julio!C45+[1]Agosto!C45+[1]Sept!C45+[1]Oct!C45+[1]Nov.!C45+[1]Dic.!C45</f>
        <v>0</v>
      </c>
      <c r="D45" s="9">
        <f>[1]Enero!D45+[1]Febrero!D45+[1]Marzo!D45+[1]Abril!D45+[1]Mayo!D45+[1]Junio!D45+[1]Julio!D45+[1]Agosto!D45+[1]Sept!D45+[1]Oct!D45+[1]Nov.!D45+[1]Dic.!D45</f>
        <v>0</v>
      </c>
      <c r="E45" s="9">
        <f>[1]Enero!E45+[1]Febrero!E45+[1]Marzo!E45+[1]Abril!E45+[1]Mayo!E45+[1]Junio!E45+[1]Julio!E45+[1]Agosto!E45+[1]Sept!E45+[1]Oct!E45+[1]Nov.!E45+[1]Dic.!E45</f>
        <v>0</v>
      </c>
      <c r="F45" s="9">
        <f>[1]Enero!F45+[1]Febrero!F45+[1]Marzo!F45+[1]Abril!F45+[1]Mayo!F45+[1]Junio!F45+[1]Julio!F45+[1]Agosto!F45+[1]Sept!F45+[1]Oct!F45+[1]Nov.!F45+[1]Dic.!F45</f>
        <v>0</v>
      </c>
      <c r="G45" s="9">
        <f>[1]Enero!G45+[1]Febrero!G45+[1]Marzo!G45+[1]Abril!G45+[1]Mayo!G45+[1]Junio!G45+[1]Julio!G45+[1]Agosto!G45+[1]Sept!G45+[1]Oct!G45+[1]Nov.!G45+[1]Dic.!G45</f>
        <v>91757</v>
      </c>
      <c r="H45" s="9">
        <f>[1]Enero!H45+[1]Febrero!H45+[1]Marzo!H45+[1]Abril!H45+[1]Mayo!H45+[1]Junio!H45+[1]Julio!H45+[1]Agosto!H45+[1]Sept!H45+[1]Oct!H45+[1]Nov.!H45+[1]Dic.!H45</f>
        <v>0</v>
      </c>
      <c r="I45" s="9">
        <f>[1]Enero!I45+[1]Febrero!I45+[1]Marzo!I45+[1]Abril!I45+[1]Mayo!I45+[1]Junio!I45+[1]Julio!I45+[1]Agosto!I45+[1]Sept!I45+[1]Oct!I45+[1]Nov.!I45+[1]Dic.!I45</f>
        <v>0</v>
      </c>
      <c r="J45" s="9">
        <f>[1]Enero!J45+[1]Febrero!J45+[1]Marzo!J45+[1]Abril!J45+[1]Mayo!J45+[1]Junio!J45+[1]Julio!J45+[1]Agosto!J45+[1]Sept!J45+[1]Oct!J45+[1]Nov.!J45+[1]Dic.!J45</f>
        <v>0</v>
      </c>
      <c r="K45" s="9">
        <f>[1]Enero!K45+[1]Febrero!K45+[1]Marzo!K45+[1]Abril!K45+[1]Mayo!K45+[1]Junio!K45+[1]Julio!K45+[1]Agosto!K45+[1]Sept!K45+[1]Oct!K45+[1]Nov.!K45+[1]Dic.!K45</f>
        <v>0</v>
      </c>
      <c r="L45" s="9">
        <f>[1]Enero!L45+[1]Febrero!L45+[1]Marzo!L45+[1]Abril!L45+[1]Mayo!L45+[1]Junio!L45+[1]Julio!L45+[1]Agosto!L45+[1]Sept!L45+[1]Oct!L45+[1]Nov.!L45+[1]Dic.!L45</f>
        <v>0</v>
      </c>
      <c r="M45" s="9">
        <f>[1]Enero!M45+[1]Febrero!M45+[1]Marzo!M45+[1]Abril!M45+[1]Mayo!M45+[1]Junio!M45+[1]Julio!M45+[1]Agosto!M45+[1]Sept!M45+[1]Oct!M45+[1]Nov.!M45+[1]Dic.!M45</f>
        <v>0</v>
      </c>
      <c r="N45" s="9">
        <f>[1]Enero!N45+[1]Febrero!N45+[1]Marzo!N45+[1]Abril!N45+[1]Mayo!N45+[1]Junio!N45+[1]Julio!N45+[1]Agosto!N45+[1]Sept!N45+[1]Oct!N45+[1]Nov.!N45+[1]Dic.!N45</f>
        <v>0</v>
      </c>
      <c r="O45" s="9">
        <f>[1]Enero!O45+[1]Febrero!O45+[1]Marzo!O45+[1]Abril!O45+[1]Mayo!O45+[1]Junio!O45+[1]Julio!O45+[1]Agosto!O45+[1]Sept!O45+[1]Oct!O45+[1]Nov.!O45+[1]Dic.!O45</f>
        <v>0</v>
      </c>
      <c r="P45" s="56">
        <f t="shared" si="10"/>
        <v>91757</v>
      </c>
      <c r="Q45" s="16">
        <v>2</v>
      </c>
      <c r="R45" s="16">
        <f t="shared" si="7"/>
        <v>183514</v>
      </c>
      <c r="S45" s="27">
        <f t="shared" si="8"/>
        <v>917.57</v>
      </c>
      <c r="T45" s="19">
        <f t="shared" si="9"/>
        <v>18.351400000000002</v>
      </c>
    </row>
    <row r="46" spans="1:20" ht="15.75" x14ac:dyDescent="0.25">
      <c r="A46" s="21" t="s">
        <v>66</v>
      </c>
      <c r="B46" s="14" t="s">
        <v>60</v>
      </c>
      <c r="C46" s="22">
        <f t="shared" ref="C46:P46" si="11">C47</f>
        <v>0</v>
      </c>
      <c r="D46" s="22">
        <f t="shared" si="11"/>
        <v>0</v>
      </c>
      <c r="E46" s="22">
        <f t="shared" si="11"/>
        <v>0</v>
      </c>
      <c r="F46" s="22">
        <f t="shared" si="11"/>
        <v>0</v>
      </c>
      <c r="G46" s="22">
        <f t="shared" si="11"/>
        <v>0</v>
      </c>
      <c r="H46" s="22">
        <f t="shared" si="11"/>
        <v>0</v>
      </c>
      <c r="I46" s="22">
        <f t="shared" si="11"/>
        <v>0</v>
      </c>
      <c r="J46" s="22">
        <f t="shared" si="11"/>
        <v>0</v>
      </c>
      <c r="K46" s="22">
        <f t="shared" si="11"/>
        <v>0</v>
      </c>
      <c r="L46" s="22">
        <f t="shared" si="11"/>
        <v>0</v>
      </c>
      <c r="M46" s="22">
        <f t="shared" si="11"/>
        <v>0</v>
      </c>
      <c r="N46" s="22"/>
      <c r="O46" s="22">
        <f t="shared" si="11"/>
        <v>0</v>
      </c>
      <c r="P46" s="55">
        <f t="shared" si="11"/>
        <v>0</v>
      </c>
      <c r="Q46" s="16"/>
      <c r="R46" s="22">
        <f>R47</f>
        <v>0</v>
      </c>
      <c r="S46" s="30">
        <f>S47</f>
        <v>0</v>
      </c>
      <c r="T46" s="35">
        <f t="shared" si="9"/>
        <v>0</v>
      </c>
    </row>
    <row r="47" spans="1:20" ht="16.5" thickBot="1" x14ac:dyDescent="0.3">
      <c r="A47" s="36" t="s">
        <v>67</v>
      </c>
      <c r="B47" s="37" t="s">
        <v>63</v>
      </c>
      <c r="C47" s="9">
        <f>[1]Mayo!C47+[1]Abril!C47+[1]Marzo!C47+[1]Febrero!C47+[1]Enero!C47+[1]Junio!C47+[1]Julio!C137+[1]Agosto!C47+[1]Sept!C47+[1]Oct!C47+[1]Nov.!C47+[1]Dic.!C47</f>
        <v>0</v>
      </c>
      <c r="D47" s="9">
        <f>[1]Mayo!D47+[1]Abril!D47+[1]Marzo!D47+[1]Febrero!D47+[1]Enero!D47+[1]Junio!D47+[1]Julio!D137+[1]Agosto!D47+[1]Sept!D47+[1]Oct!D47+[1]Nov.!D47+[1]Dic.!D47</f>
        <v>0</v>
      </c>
      <c r="E47" s="9">
        <f>[1]Mayo!E47+[1]Abril!E47+[1]Marzo!E47+[1]Febrero!E47+[1]Enero!E47+[1]Junio!E47+[1]Julio!E137+[1]Agosto!E47+[1]Sept!E47+[1]Oct!E47+[1]Nov.!E47+[1]Dic.!E47</f>
        <v>0</v>
      </c>
      <c r="F47" s="9">
        <f>[1]Mayo!F47+[1]Abril!F47+[1]Marzo!F47+[1]Febrero!F47+[1]Enero!F47+[1]Junio!F47+[1]Julio!F137+[1]Agosto!F47+[1]Sept!F47+[1]Oct!F47+[1]Nov.!F47+[1]Dic.!F47</f>
        <v>0</v>
      </c>
      <c r="G47" s="9">
        <f>[1]Mayo!G47+[1]Abril!G47+[1]Marzo!G47+[1]Febrero!G47+[1]Enero!G47+[1]Junio!G47+[1]Julio!G137+[1]Agosto!G47+[1]Sept!G47+[1]Oct!G47+[1]Nov.!G47+[1]Dic.!G47</f>
        <v>0</v>
      </c>
      <c r="H47" s="9">
        <f>[1]Mayo!H47+[1]Abril!H47+[1]Marzo!H47+[1]Febrero!H47+[1]Enero!H47+[1]Junio!H47+[1]Julio!H137+[1]Agosto!H47+[1]Sept!H47+[1]Oct!H47+[1]Nov.!H47+[1]Dic.!H47</f>
        <v>0</v>
      </c>
      <c r="I47" s="9">
        <f>[1]Mayo!I47+[1]Abril!I47+[1]Marzo!I47+[1]Febrero!I47+[1]Enero!I47+[1]Junio!I47+[1]Julio!I137+[1]Agosto!I47+[1]Sept!I47+[1]Oct!I47+[1]Nov.!I47+[1]Dic.!I47</f>
        <v>0</v>
      </c>
      <c r="J47" s="9">
        <f>[1]Mayo!J47+[1]Abril!J47+[1]Marzo!J47+[1]Febrero!J47+[1]Enero!J47+[1]Junio!J47+[1]Julio!J137+[1]Agosto!J47+[1]Sept!J47+[1]Oct!J47+[1]Nov.!J47+[1]Dic.!J47</f>
        <v>0</v>
      </c>
      <c r="K47" s="9">
        <f>[1]Mayo!K47+[1]Abril!K47+[1]Marzo!K47+[1]Febrero!K47+[1]Enero!K47+[1]Junio!K47+[1]Julio!K137+[1]Agosto!K47+[1]Sept!K47+[1]Oct!K47+[1]Nov.!K47+[1]Dic.!K47</f>
        <v>0</v>
      </c>
      <c r="L47" s="9">
        <f>[1]Mayo!L47+[1]Abril!L47+[1]Marzo!L47+[1]Febrero!L47+[1]Enero!L47+[1]Junio!L47+[1]Julio!L137+[1]Agosto!L47+[1]Sept!L47+[1]Oct!L47+[1]Nov.!L47+[1]Dic.!L47</f>
        <v>0</v>
      </c>
      <c r="M47" s="9">
        <f>[1]Mayo!M47+[1]Abril!M47+[1]Marzo!M47+[1]Febrero!M47+[1]Enero!M47+[1]Junio!M47+[1]Julio!M137+[1]Agosto!M47+[1]Sept!M47+[1]Oct!M47+[1]Nov.!M47+[1]Dic.!M47</f>
        <v>0</v>
      </c>
      <c r="N47" s="9">
        <f>[1]Mayo!N47+[1]Abril!N47+[1]Marzo!N47+[1]Febrero!N47+[1]Enero!N47+[1]Junio!N47+[1]Julio!N137+[1]Agosto!N47+[1]Sept!N47+[1]Oct!N47+[1]Nov.!N47+[1]Dic.!N47</f>
        <v>0</v>
      </c>
      <c r="O47" s="9">
        <f>[1]Mayo!O47+[1]Abril!O47+[1]Marzo!O47+[1]Febrero!O47+[1]Enero!O47+[1]Junio!O47+[1]Julio!O137+[1]Agosto!O47+[1]Sept!O47+[1]Oct!O47+[1]Nov.!O47+[1]Dic.!O47</f>
        <v>0</v>
      </c>
      <c r="P47" s="57">
        <f>SUM(C47:O47)</f>
        <v>0</v>
      </c>
      <c r="Q47" s="38"/>
      <c r="R47" s="16">
        <f>P47*Q47</f>
        <v>0</v>
      </c>
      <c r="S47" s="39">
        <f>P47/10</f>
        <v>0</v>
      </c>
      <c r="T47" s="40">
        <f t="shared" si="9"/>
        <v>0</v>
      </c>
    </row>
    <row r="48" spans="1:20" ht="16.5" thickBot="1" x14ac:dyDescent="0.3">
      <c r="A48" s="41" t="s">
        <v>68</v>
      </c>
      <c r="B48" s="42"/>
      <c r="C48" s="43"/>
      <c r="D48" s="43"/>
      <c r="E48" s="43"/>
      <c r="F48" s="43"/>
      <c r="G48" s="43"/>
      <c r="H48" s="43"/>
      <c r="I48" s="43"/>
      <c r="J48" s="43"/>
      <c r="K48" s="44"/>
      <c r="L48" s="44"/>
      <c r="M48" s="44"/>
      <c r="N48" s="44"/>
      <c r="O48" s="44"/>
      <c r="P48" s="44"/>
      <c r="Q48" s="45"/>
      <c r="R48" s="46">
        <f>+R46+R39+R17+R12+R9+R20</f>
        <v>66576197</v>
      </c>
      <c r="S48" s="47">
        <f>+S46+S39+S17+S12+S9+S20</f>
        <v>233936.77507936509</v>
      </c>
      <c r="T48" s="47">
        <f>+T46+T39+T17+T12+T9+T20</f>
        <v>5168.4743904761899</v>
      </c>
    </row>
    <row r="49" spans="1:18" x14ac:dyDescent="0.2">
      <c r="P49" s="48"/>
    </row>
    <row r="50" spans="1:18" ht="15.75" x14ac:dyDescent="0.25">
      <c r="A50" s="49"/>
      <c r="I50" s="58"/>
      <c r="J50" s="50"/>
      <c r="L50" s="58"/>
      <c r="M50" s="50"/>
      <c r="P50" s="49"/>
    </row>
    <row r="51" spans="1:18" x14ac:dyDescent="0.2">
      <c r="A51" s="49"/>
      <c r="J51" s="50"/>
      <c r="P51" s="49"/>
      <c r="R51" s="50"/>
    </row>
    <row r="52" spans="1:18" x14ac:dyDescent="0.2">
      <c r="A52" s="49" t="s">
        <v>69</v>
      </c>
      <c r="J52" s="50"/>
      <c r="O52" s="50"/>
      <c r="P52" s="48"/>
    </row>
    <row r="53" spans="1:18" x14ac:dyDescent="0.2">
      <c r="A53" s="49"/>
      <c r="J53" s="50"/>
      <c r="P53" s="49"/>
    </row>
    <row r="54" spans="1:18" ht="15" x14ac:dyDescent="0.25">
      <c r="A54" s="51" t="s">
        <v>70</v>
      </c>
      <c r="J54" s="50"/>
      <c r="P54" s="49"/>
    </row>
    <row r="55" spans="1:18" x14ac:dyDescent="0.2">
      <c r="A55" s="49" t="s">
        <v>71</v>
      </c>
      <c r="O55" s="50"/>
      <c r="P55" s="49"/>
    </row>
    <row r="56" spans="1:18" ht="15" x14ac:dyDescent="0.25">
      <c r="A56" s="51"/>
    </row>
    <row r="57" spans="1:18" x14ac:dyDescent="0.2">
      <c r="O57" s="50"/>
    </row>
  </sheetData>
  <mergeCells count="23">
    <mergeCell ref="T7:T8"/>
    <mergeCell ref="M7:M8"/>
    <mergeCell ref="N7:N8"/>
    <mergeCell ref="O7:O8"/>
    <mergeCell ref="P7:P8"/>
    <mergeCell ref="Q7:Q8"/>
    <mergeCell ref="R7:R8"/>
    <mergeCell ref="K7:K8"/>
    <mergeCell ref="A1:T1"/>
    <mergeCell ref="A2:T2"/>
    <mergeCell ref="A3:T3"/>
    <mergeCell ref="A4:T4"/>
    <mergeCell ref="A5:T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rintOptions horizontalCentered="1"/>
  <pageMargins left="0" right="0" top="0" bottom="0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56"/>
  <sheetViews>
    <sheetView tabSelected="1" zoomScale="110" zoomScaleNormal="110" workbookViewId="0">
      <selection activeCell="J18" sqref="J18"/>
    </sheetView>
  </sheetViews>
  <sheetFormatPr baseColWidth="10" defaultRowHeight="9.75" customHeight="1" x14ac:dyDescent="0.2"/>
  <cols>
    <col min="1" max="1" width="30.42578125" style="77" customWidth="1"/>
    <col min="2" max="2" width="13.28515625" style="77" customWidth="1"/>
    <col min="3" max="3" width="11.140625" style="104" customWidth="1"/>
    <col min="4" max="4" width="9.85546875" style="77" customWidth="1"/>
    <col min="5" max="5" width="9.5703125" style="77" customWidth="1"/>
    <col min="6" max="6" width="10.42578125" style="77" customWidth="1"/>
    <col min="7" max="7" width="9.85546875" style="77" customWidth="1"/>
    <col min="8" max="8" width="10.140625" style="77" customWidth="1"/>
    <col min="9" max="9" width="10.140625" style="61" customWidth="1"/>
    <col min="10" max="10" width="10.5703125" style="61" customWidth="1"/>
    <col min="11" max="11" width="10" style="76" customWidth="1"/>
    <col min="12" max="12" width="10" style="61" customWidth="1"/>
    <col min="13" max="13" width="12.42578125" style="65" customWidth="1"/>
    <col min="14" max="14" width="11.28515625" style="61" customWidth="1"/>
    <col min="15" max="15" width="10" style="61" bestFit="1" customWidth="1"/>
    <col min="16" max="25" width="11.42578125" style="61"/>
    <col min="26" max="16384" width="11.42578125" style="77"/>
  </cols>
  <sheetData>
    <row r="1" spans="1:25" s="61" customFormat="1" ht="9.75" customHeight="1" x14ac:dyDescent="0.2">
      <c r="C1" s="65"/>
      <c r="K1" s="76"/>
      <c r="M1" s="65"/>
    </row>
    <row r="2" spans="1:25" s="61" customFormat="1" ht="9.75" customHeight="1" x14ac:dyDescent="0.2">
      <c r="C2" s="65"/>
      <c r="K2" s="76"/>
      <c r="M2" s="65"/>
    </row>
    <row r="3" spans="1:25" ht="9.75" customHeight="1" x14ac:dyDescent="0.2">
      <c r="A3" s="61"/>
      <c r="B3" s="61"/>
      <c r="C3" s="65"/>
      <c r="D3" s="61"/>
      <c r="E3" s="61"/>
      <c r="F3" s="61"/>
      <c r="G3" s="61"/>
      <c r="H3" s="61"/>
    </row>
    <row r="4" spans="1:25" s="61" customFormat="1" ht="9.75" customHeight="1" x14ac:dyDescent="0.2">
      <c r="C4" s="65"/>
      <c r="I4" s="78"/>
      <c r="K4" s="76"/>
      <c r="M4" s="65"/>
    </row>
    <row r="5" spans="1:25" ht="9.75" customHeight="1" x14ac:dyDescent="0.2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</row>
    <row r="6" spans="1:25" ht="9.75" customHeight="1" x14ac:dyDescent="0.2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25" s="74" customFormat="1" ht="12" customHeight="1" x14ac:dyDescent="0.25">
      <c r="A7" s="122" t="s">
        <v>99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60"/>
      <c r="T7" s="60"/>
      <c r="U7" s="60"/>
      <c r="V7" s="60"/>
      <c r="W7" s="60"/>
      <c r="X7" s="60"/>
      <c r="Y7" s="60"/>
    </row>
    <row r="8" spans="1:25" s="100" customFormat="1" ht="14.25" customHeight="1" x14ac:dyDescent="0.25">
      <c r="A8" s="121" t="s">
        <v>100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99"/>
      <c r="T8" s="99"/>
      <c r="U8" s="99"/>
      <c r="V8" s="99"/>
      <c r="W8" s="99"/>
      <c r="X8" s="99"/>
      <c r="Y8" s="99"/>
    </row>
    <row r="9" spans="1:25" s="98" customFormat="1" ht="17.25" customHeight="1" x14ac:dyDescent="0.2">
      <c r="A9" s="120" t="s">
        <v>158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97"/>
      <c r="T9" s="97"/>
      <c r="U9" s="97"/>
      <c r="V9" s="97"/>
      <c r="W9" s="97"/>
      <c r="X9" s="97"/>
      <c r="Y9" s="97"/>
    </row>
    <row r="10" spans="1:25" s="74" customFormat="1" ht="23.25" customHeight="1" x14ac:dyDescent="0.25">
      <c r="A10" s="75" t="s">
        <v>143</v>
      </c>
      <c r="B10" s="75" t="s">
        <v>6</v>
      </c>
      <c r="C10" s="59">
        <v>2010</v>
      </c>
      <c r="D10" s="59">
        <v>2011</v>
      </c>
      <c r="E10" s="59">
        <v>2012</v>
      </c>
      <c r="F10" s="59">
        <v>2013</v>
      </c>
      <c r="G10" s="59">
        <v>2014</v>
      </c>
      <c r="H10" s="59">
        <v>2015</v>
      </c>
      <c r="I10" s="59">
        <v>2016</v>
      </c>
      <c r="J10" s="59">
        <v>2017</v>
      </c>
      <c r="K10" s="59">
        <v>2018</v>
      </c>
      <c r="L10" s="59">
        <v>2019</v>
      </c>
      <c r="M10" s="59">
        <v>2020</v>
      </c>
      <c r="N10" s="59">
        <v>2021</v>
      </c>
      <c r="O10" s="59">
        <v>2022</v>
      </c>
      <c r="P10" s="59" t="s">
        <v>153</v>
      </c>
      <c r="Q10" s="59" t="s">
        <v>156</v>
      </c>
      <c r="R10" s="59" t="s">
        <v>157</v>
      </c>
      <c r="S10" s="60"/>
      <c r="T10" s="60"/>
      <c r="U10" s="60"/>
      <c r="V10" s="60"/>
      <c r="W10" s="60"/>
      <c r="X10" s="60"/>
      <c r="Y10" s="60"/>
    </row>
    <row r="11" spans="1:25" s="61" customFormat="1" ht="9.75" customHeight="1" x14ac:dyDescent="0.2">
      <c r="A11" s="66" t="s">
        <v>145</v>
      </c>
      <c r="B11" s="66"/>
      <c r="C11" s="101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</row>
    <row r="12" spans="1:25" s="61" customFormat="1" ht="12.95" customHeight="1" x14ac:dyDescent="0.2">
      <c r="A12" s="61" t="s">
        <v>152</v>
      </c>
      <c r="B12" s="62" t="s">
        <v>27</v>
      </c>
      <c r="C12" s="105">
        <v>4402</v>
      </c>
      <c r="D12" s="105">
        <v>3634</v>
      </c>
      <c r="E12" s="105">
        <v>3212</v>
      </c>
      <c r="F12" s="105">
        <v>5449</v>
      </c>
      <c r="G12" s="105">
        <v>6064</v>
      </c>
      <c r="H12" s="105">
        <v>1563</v>
      </c>
      <c r="I12" s="105">
        <v>559</v>
      </c>
      <c r="J12" s="90">
        <v>0</v>
      </c>
      <c r="K12" s="105">
        <v>1809</v>
      </c>
      <c r="L12" s="105">
        <v>286</v>
      </c>
      <c r="M12" s="105">
        <v>9940</v>
      </c>
      <c r="N12" s="105">
        <v>5141</v>
      </c>
      <c r="O12" s="105">
        <v>8546</v>
      </c>
      <c r="P12" s="105">
        <v>9012</v>
      </c>
      <c r="Q12" s="105">
        <v>8517</v>
      </c>
      <c r="R12" s="64">
        <v>7290</v>
      </c>
    </row>
    <row r="13" spans="1:25" s="61" customFormat="1" ht="12.95" customHeight="1" x14ac:dyDescent="0.2">
      <c r="A13" s="61" t="s">
        <v>97</v>
      </c>
      <c r="B13" s="62" t="s">
        <v>27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83">
        <v>0</v>
      </c>
      <c r="N13" s="105">
        <v>200</v>
      </c>
      <c r="O13" s="105">
        <v>237</v>
      </c>
      <c r="P13" s="105">
        <v>2015</v>
      </c>
      <c r="Q13" s="83">
        <v>0</v>
      </c>
      <c r="R13" s="83">
        <v>0</v>
      </c>
    </row>
    <row r="14" spans="1:25" s="61" customFormat="1" ht="9.75" customHeight="1" x14ac:dyDescent="0.2">
      <c r="A14" s="66" t="s">
        <v>108</v>
      </c>
      <c r="B14" s="67"/>
      <c r="C14" s="84"/>
      <c r="D14" s="68"/>
      <c r="E14" s="68"/>
      <c r="F14" s="68"/>
      <c r="G14" s="68"/>
      <c r="H14" s="68"/>
      <c r="I14" s="68"/>
      <c r="J14" s="68"/>
      <c r="K14" s="68"/>
      <c r="L14" s="68"/>
      <c r="M14" s="84"/>
      <c r="N14" s="69"/>
      <c r="O14" s="81"/>
      <c r="P14" s="81"/>
      <c r="Q14" s="81"/>
      <c r="R14" s="81"/>
    </row>
    <row r="15" spans="1:25" s="61" customFormat="1" ht="12.95" customHeight="1" x14ac:dyDescent="0.2">
      <c r="A15" s="61" t="s">
        <v>149</v>
      </c>
      <c r="B15" s="62" t="s">
        <v>63</v>
      </c>
      <c r="C15" s="105">
        <v>45250</v>
      </c>
      <c r="D15" s="63">
        <v>0</v>
      </c>
      <c r="E15" s="105">
        <v>14410</v>
      </c>
      <c r="F15" s="105">
        <v>75672</v>
      </c>
      <c r="G15" s="105">
        <v>57830</v>
      </c>
      <c r="H15" s="63">
        <v>0</v>
      </c>
      <c r="I15" s="63">
        <v>0</v>
      </c>
      <c r="J15" s="105">
        <v>18281</v>
      </c>
      <c r="K15" s="105">
        <v>9</v>
      </c>
      <c r="L15" s="105">
        <v>11890</v>
      </c>
      <c r="M15" s="105">
        <v>31353</v>
      </c>
      <c r="N15" s="105">
        <v>33344</v>
      </c>
      <c r="O15" s="105">
        <v>17394</v>
      </c>
      <c r="P15" s="105">
        <v>192449</v>
      </c>
      <c r="Q15" s="105">
        <v>29337</v>
      </c>
      <c r="R15" s="64">
        <v>204450</v>
      </c>
    </row>
    <row r="16" spans="1:25" s="61" customFormat="1" ht="12.95" customHeight="1" x14ac:dyDescent="0.2">
      <c r="A16" s="61" t="s">
        <v>150</v>
      </c>
      <c r="B16" s="62" t="s">
        <v>104</v>
      </c>
      <c r="C16" s="8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105">
        <v>27294</v>
      </c>
      <c r="N16" s="63">
        <v>0</v>
      </c>
      <c r="O16" s="105">
        <v>57435</v>
      </c>
      <c r="P16" s="93">
        <v>0</v>
      </c>
      <c r="Q16" s="93">
        <v>0</v>
      </c>
      <c r="R16" s="93">
        <v>0</v>
      </c>
    </row>
    <row r="17" spans="1:18" s="61" customFormat="1" ht="9.75" customHeight="1" x14ac:dyDescent="0.2">
      <c r="A17" s="66" t="s">
        <v>109</v>
      </c>
      <c r="B17" s="67"/>
      <c r="C17" s="84"/>
      <c r="D17" s="68"/>
      <c r="E17" s="68"/>
      <c r="F17" s="68"/>
      <c r="G17" s="68"/>
      <c r="H17" s="68"/>
      <c r="I17" s="68"/>
      <c r="J17" s="68"/>
      <c r="K17" s="68"/>
      <c r="L17" s="68"/>
      <c r="M17" s="84"/>
      <c r="N17" s="70"/>
      <c r="O17" s="82"/>
      <c r="P17" s="82"/>
      <c r="Q17" s="82"/>
      <c r="R17" s="82"/>
    </row>
    <row r="18" spans="1:18" s="61" customFormat="1" ht="12.95" customHeight="1" x14ac:dyDescent="0.2">
      <c r="A18" s="61" t="s">
        <v>83</v>
      </c>
      <c r="B18" s="62" t="s">
        <v>27</v>
      </c>
      <c r="C18" s="105">
        <v>7.5</v>
      </c>
      <c r="D18" s="105">
        <v>1630</v>
      </c>
      <c r="E18" s="105">
        <v>13993</v>
      </c>
      <c r="F18" s="105">
        <v>11302</v>
      </c>
      <c r="G18" s="105">
        <v>1683.8</v>
      </c>
      <c r="H18" s="105">
        <v>3115</v>
      </c>
      <c r="I18" s="105">
        <v>3000</v>
      </c>
      <c r="J18" s="105">
        <v>3956</v>
      </c>
      <c r="K18" s="105">
        <v>12008</v>
      </c>
      <c r="L18" s="105">
        <v>14215</v>
      </c>
      <c r="M18" s="105">
        <v>21948</v>
      </c>
      <c r="N18" s="105">
        <v>29660</v>
      </c>
      <c r="O18" s="105">
        <v>34224</v>
      </c>
      <c r="P18" s="105">
        <v>43148.130000000005</v>
      </c>
      <c r="Q18" s="105">
        <v>3880.75</v>
      </c>
      <c r="R18" s="64">
        <v>21796</v>
      </c>
    </row>
    <row r="19" spans="1:18" s="61" customFormat="1" ht="12.95" customHeight="1" x14ac:dyDescent="0.2">
      <c r="A19" s="61" t="s">
        <v>73</v>
      </c>
      <c r="B19" s="62" t="s">
        <v>27</v>
      </c>
      <c r="C19" s="105">
        <v>1255.3</v>
      </c>
      <c r="D19" s="105">
        <v>638</v>
      </c>
      <c r="E19" s="105">
        <v>5021</v>
      </c>
      <c r="F19" s="105">
        <v>4107</v>
      </c>
      <c r="G19" s="105">
        <v>1901.5</v>
      </c>
      <c r="H19" s="105">
        <v>3286</v>
      </c>
      <c r="I19" s="105">
        <v>2340</v>
      </c>
      <c r="J19" s="105">
        <v>1000</v>
      </c>
      <c r="K19" s="105">
        <v>2049</v>
      </c>
      <c r="L19" s="105">
        <v>4535</v>
      </c>
      <c r="M19" s="105">
        <v>2224</v>
      </c>
      <c r="N19" s="64">
        <v>4932</v>
      </c>
      <c r="O19" s="105">
        <v>4458</v>
      </c>
      <c r="P19" s="105">
        <v>3767.9300000000003</v>
      </c>
      <c r="Q19" s="105">
        <v>3562</v>
      </c>
      <c r="R19" s="64">
        <v>8749</v>
      </c>
    </row>
    <row r="20" spans="1:18" s="61" customFormat="1" ht="12.95" customHeight="1" x14ac:dyDescent="0.2">
      <c r="A20" s="61" t="s">
        <v>84</v>
      </c>
      <c r="B20" s="62" t="s">
        <v>27</v>
      </c>
      <c r="C20" s="105"/>
      <c r="D20" s="63">
        <v>0</v>
      </c>
      <c r="E20" s="105">
        <v>395</v>
      </c>
      <c r="F20" s="63">
        <v>0</v>
      </c>
      <c r="G20" s="105">
        <v>120</v>
      </c>
      <c r="H20" s="71">
        <v>0</v>
      </c>
      <c r="I20" s="63">
        <v>0</v>
      </c>
      <c r="J20" s="63">
        <v>0</v>
      </c>
      <c r="K20" s="63">
        <v>0</v>
      </c>
      <c r="L20" s="63">
        <v>0</v>
      </c>
      <c r="M20" s="105">
        <v>23</v>
      </c>
      <c r="N20" s="63">
        <v>0</v>
      </c>
      <c r="O20" s="83">
        <v>0</v>
      </c>
      <c r="P20" s="93">
        <v>0</v>
      </c>
      <c r="Q20" s="93">
        <v>0</v>
      </c>
      <c r="R20" s="93">
        <v>0</v>
      </c>
    </row>
    <row r="21" spans="1:18" s="61" customFormat="1" ht="12.95" customHeight="1" x14ac:dyDescent="0.2">
      <c r="A21" s="61" t="s">
        <v>85</v>
      </c>
      <c r="B21" s="62" t="s">
        <v>27</v>
      </c>
      <c r="C21" s="105">
        <v>994.75</v>
      </c>
      <c r="D21" s="105">
        <v>1580</v>
      </c>
      <c r="E21" s="105">
        <v>1237</v>
      </c>
      <c r="F21" s="105">
        <v>1637.5</v>
      </c>
      <c r="G21" s="105">
        <v>824</v>
      </c>
      <c r="H21" s="63">
        <v>0</v>
      </c>
      <c r="I21" s="63">
        <v>0</v>
      </c>
      <c r="J21" s="63">
        <v>0</v>
      </c>
      <c r="K21" s="105">
        <v>200</v>
      </c>
      <c r="L21" s="105">
        <v>886</v>
      </c>
      <c r="M21" s="105">
        <v>327</v>
      </c>
      <c r="N21" s="92">
        <v>0</v>
      </c>
      <c r="O21" s="83">
        <v>0</v>
      </c>
      <c r="P21" s="105">
        <v>658</v>
      </c>
      <c r="Q21" s="105">
        <v>88</v>
      </c>
      <c r="R21" s="93">
        <v>0</v>
      </c>
    </row>
    <row r="22" spans="1:18" s="61" customFormat="1" ht="9.75" customHeight="1" x14ac:dyDescent="0.2">
      <c r="A22" s="66" t="s">
        <v>110</v>
      </c>
      <c r="B22" s="67"/>
      <c r="C22" s="84"/>
      <c r="D22" s="68"/>
      <c r="E22" s="68"/>
      <c r="F22" s="68"/>
      <c r="G22" s="68"/>
      <c r="H22" s="68"/>
      <c r="I22" s="68"/>
      <c r="J22" s="68"/>
      <c r="K22" s="68"/>
      <c r="L22" s="68"/>
      <c r="M22" s="84"/>
      <c r="N22" s="69"/>
      <c r="O22" s="81"/>
      <c r="P22" s="81"/>
      <c r="Q22" s="81"/>
      <c r="R22" s="81"/>
    </row>
    <row r="23" spans="1:18" s="61" customFormat="1" ht="12.95" customHeight="1" x14ac:dyDescent="0.2">
      <c r="A23" s="61" t="s">
        <v>37</v>
      </c>
      <c r="B23" s="62" t="s">
        <v>74</v>
      </c>
      <c r="C23" s="105">
        <v>147</v>
      </c>
      <c r="D23" s="105">
        <v>235</v>
      </c>
      <c r="E23" s="105">
        <v>325</v>
      </c>
      <c r="F23" s="105">
        <v>784</v>
      </c>
      <c r="G23" s="105">
        <v>1229</v>
      </c>
      <c r="H23" s="105">
        <v>1512</v>
      </c>
      <c r="I23" s="105">
        <v>1119</v>
      </c>
      <c r="J23" s="105">
        <v>1036</v>
      </c>
      <c r="K23" s="105">
        <v>1188</v>
      </c>
      <c r="L23" s="105">
        <v>1505</v>
      </c>
      <c r="M23" s="105">
        <v>982</v>
      </c>
      <c r="N23" s="65">
        <v>851</v>
      </c>
      <c r="O23" s="105">
        <v>1548</v>
      </c>
      <c r="P23" s="105">
        <v>2074</v>
      </c>
      <c r="Q23" s="105">
        <v>1093</v>
      </c>
      <c r="R23" s="64">
        <v>2728</v>
      </c>
    </row>
    <row r="24" spans="1:18" s="61" customFormat="1" ht="12.95" customHeight="1" x14ac:dyDescent="0.2">
      <c r="A24" s="61" t="s">
        <v>38</v>
      </c>
      <c r="B24" s="62" t="s">
        <v>74</v>
      </c>
      <c r="C24" s="105">
        <v>178</v>
      </c>
      <c r="D24" s="105">
        <v>565</v>
      </c>
      <c r="E24" s="105">
        <v>804</v>
      </c>
      <c r="F24" s="105">
        <v>2483</v>
      </c>
      <c r="G24" s="105">
        <v>2896</v>
      </c>
      <c r="H24" s="105">
        <v>4320</v>
      </c>
      <c r="I24" s="105">
        <v>4950</v>
      </c>
      <c r="J24" s="105">
        <v>2958</v>
      </c>
      <c r="K24" s="105">
        <v>3099</v>
      </c>
      <c r="L24" s="105">
        <v>4840</v>
      </c>
      <c r="M24" s="105">
        <v>3511</v>
      </c>
      <c r="N24" s="64">
        <v>2557</v>
      </c>
      <c r="O24" s="105">
        <v>3307</v>
      </c>
      <c r="P24" s="105">
        <v>4742</v>
      </c>
      <c r="Q24" s="105">
        <v>3168</v>
      </c>
      <c r="R24" s="64">
        <v>2527</v>
      </c>
    </row>
    <row r="25" spans="1:18" s="61" customFormat="1" ht="9.75" customHeight="1" x14ac:dyDescent="0.2">
      <c r="A25" s="66" t="s">
        <v>111</v>
      </c>
      <c r="B25" s="67"/>
      <c r="C25" s="84"/>
      <c r="D25" s="68"/>
      <c r="E25" s="68"/>
      <c r="F25" s="68"/>
      <c r="G25" s="68"/>
      <c r="H25" s="68"/>
      <c r="I25" s="68"/>
      <c r="J25" s="68"/>
      <c r="K25" s="68"/>
      <c r="L25" s="68"/>
      <c r="M25" s="84"/>
      <c r="N25" s="69"/>
      <c r="O25" s="81"/>
      <c r="P25" s="81"/>
      <c r="Q25" s="81"/>
      <c r="R25" s="81"/>
    </row>
    <row r="26" spans="1:18" s="61" customFormat="1" ht="12.95" customHeight="1" x14ac:dyDescent="0.2">
      <c r="A26" s="61" t="s">
        <v>105</v>
      </c>
      <c r="B26" s="62" t="s">
        <v>40</v>
      </c>
      <c r="C26" s="105">
        <v>3340</v>
      </c>
      <c r="D26" s="105">
        <v>2350</v>
      </c>
      <c r="E26" s="105">
        <v>2613</v>
      </c>
      <c r="F26" s="105">
        <v>4354</v>
      </c>
      <c r="G26" s="105">
        <v>977</v>
      </c>
      <c r="H26" s="105">
        <f>315+328</f>
        <v>643</v>
      </c>
      <c r="I26" s="105">
        <v>505</v>
      </c>
      <c r="J26" s="105">
        <v>1854</v>
      </c>
      <c r="K26" s="105">
        <v>105</v>
      </c>
      <c r="L26" s="105">
        <v>1280</v>
      </c>
      <c r="M26" s="105">
        <v>926</v>
      </c>
      <c r="N26" s="65">
        <v>202</v>
      </c>
      <c r="O26" s="105">
        <v>363</v>
      </c>
      <c r="P26" s="105">
        <v>116</v>
      </c>
      <c r="Q26" s="105">
        <v>159</v>
      </c>
      <c r="R26" s="64">
        <v>303</v>
      </c>
    </row>
    <row r="27" spans="1:18" s="61" customFormat="1" ht="12.95" customHeight="1" x14ac:dyDescent="0.2">
      <c r="A27" s="61" t="s">
        <v>86</v>
      </c>
      <c r="B27" s="62" t="s">
        <v>40</v>
      </c>
      <c r="C27" s="105">
        <v>777</v>
      </c>
      <c r="D27" s="105">
        <v>582</v>
      </c>
      <c r="E27" s="105">
        <v>937</v>
      </c>
      <c r="F27" s="105">
        <v>213</v>
      </c>
      <c r="G27" s="105">
        <v>269</v>
      </c>
      <c r="H27" s="63">
        <v>0</v>
      </c>
      <c r="I27" s="63">
        <v>0</v>
      </c>
      <c r="J27" s="63">
        <v>0</v>
      </c>
      <c r="K27" s="105">
        <v>154</v>
      </c>
      <c r="L27" s="105">
        <v>425</v>
      </c>
      <c r="M27" s="105">
        <v>7</v>
      </c>
      <c r="N27" s="92">
        <v>0</v>
      </c>
      <c r="O27" s="105">
        <v>141</v>
      </c>
      <c r="P27" s="105">
        <v>71</v>
      </c>
      <c r="Q27" s="105">
        <v>43</v>
      </c>
      <c r="R27" s="64">
        <v>48</v>
      </c>
    </row>
    <row r="28" spans="1:18" s="61" customFormat="1" ht="12.95" customHeight="1" x14ac:dyDescent="0.2">
      <c r="A28" s="61" t="s">
        <v>75</v>
      </c>
      <c r="B28" s="62" t="s">
        <v>40</v>
      </c>
      <c r="C28" s="105">
        <v>4013</v>
      </c>
      <c r="D28" s="105">
        <v>2703</v>
      </c>
      <c r="E28" s="105">
        <v>2052</v>
      </c>
      <c r="F28" s="105">
        <v>4223</v>
      </c>
      <c r="G28" s="105">
        <v>893</v>
      </c>
      <c r="H28" s="105">
        <v>247</v>
      </c>
      <c r="I28" s="105">
        <v>1010</v>
      </c>
      <c r="J28" s="105">
        <v>1315</v>
      </c>
      <c r="K28" s="105">
        <v>220</v>
      </c>
      <c r="L28" s="105">
        <v>2140</v>
      </c>
      <c r="M28" s="105">
        <v>3603</v>
      </c>
      <c r="N28" s="92">
        <v>0</v>
      </c>
      <c r="O28" s="105">
        <v>499</v>
      </c>
      <c r="P28" s="105">
        <v>49</v>
      </c>
      <c r="Q28" s="105">
        <v>128</v>
      </c>
      <c r="R28" s="64">
        <v>403</v>
      </c>
    </row>
    <row r="29" spans="1:18" s="61" customFormat="1" ht="12.95" customHeight="1" x14ac:dyDescent="0.2">
      <c r="A29" s="61" t="s">
        <v>76</v>
      </c>
      <c r="B29" s="62" t="s">
        <v>40</v>
      </c>
      <c r="C29" s="105">
        <v>3808</v>
      </c>
      <c r="D29" s="105">
        <v>1728</v>
      </c>
      <c r="E29" s="105">
        <v>2822</v>
      </c>
      <c r="F29" s="105">
        <v>2018</v>
      </c>
      <c r="G29" s="105">
        <v>382</v>
      </c>
      <c r="H29" s="105">
        <v>436</v>
      </c>
      <c r="I29" s="105">
        <v>955</v>
      </c>
      <c r="J29" s="105">
        <v>975</v>
      </c>
      <c r="K29" s="105">
        <v>89</v>
      </c>
      <c r="L29" s="105">
        <v>970</v>
      </c>
      <c r="M29" s="105">
        <v>2837</v>
      </c>
      <c r="N29" s="92">
        <v>0</v>
      </c>
      <c r="O29" s="105">
        <v>479</v>
      </c>
      <c r="P29" s="105">
        <v>73</v>
      </c>
      <c r="Q29" s="105">
        <v>284</v>
      </c>
      <c r="R29" s="64">
        <v>252</v>
      </c>
    </row>
    <row r="30" spans="1:18" s="61" customFormat="1" ht="12.95" customHeight="1" x14ac:dyDescent="0.2">
      <c r="A30" s="61" t="s">
        <v>77</v>
      </c>
      <c r="B30" s="62" t="s">
        <v>40</v>
      </c>
      <c r="C30" s="105">
        <v>177</v>
      </c>
      <c r="D30" s="105">
        <v>277</v>
      </c>
      <c r="E30" s="105">
        <v>78</v>
      </c>
      <c r="F30" s="105">
        <v>227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83">
        <v>0</v>
      </c>
      <c r="N30" s="92">
        <v>0</v>
      </c>
      <c r="O30" s="105">
        <v>14</v>
      </c>
      <c r="P30" s="92">
        <v>0</v>
      </c>
      <c r="Q30" s="92">
        <v>0</v>
      </c>
      <c r="R30" s="92">
        <v>0</v>
      </c>
    </row>
    <row r="31" spans="1:18" s="61" customFormat="1" ht="12.95" customHeight="1" x14ac:dyDescent="0.2">
      <c r="A31" s="61" t="s">
        <v>87</v>
      </c>
      <c r="B31" s="62" t="s">
        <v>40</v>
      </c>
      <c r="C31" s="105">
        <v>254</v>
      </c>
      <c r="D31" s="105">
        <v>29</v>
      </c>
      <c r="E31" s="63">
        <v>0</v>
      </c>
      <c r="F31" s="105">
        <v>2544</v>
      </c>
      <c r="G31" s="105">
        <v>664</v>
      </c>
      <c r="H31" s="105">
        <v>427</v>
      </c>
      <c r="I31" s="105">
        <v>2744</v>
      </c>
      <c r="J31" s="105">
        <v>3234</v>
      </c>
      <c r="K31" s="63">
        <v>5662</v>
      </c>
      <c r="L31" s="63">
        <v>0</v>
      </c>
      <c r="M31" s="105">
        <v>6126</v>
      </c>
      <c r="N31" s="92">
        <v>0</v>
      </c>
      <c r="O31" s="105">
        <v>6</v>
      </c>
      <c r="P31" s="105">
        <v>71</v>
      </c>
      <c r="Q31" s="92">
        <v>0</v>
      </c>
      <c r="R31" s="92">
        <v>0</v>
      </c>
    </row>
    <row r="32" spans="1:18" s="61" customFormat="1" ht="12.95" customHeight="1" x14ac:dyDescent="0.2">
      <c r="A32" s="61" t="s">
        <v>88</v>
      </c>
      <c r="B32" s="62" t="s">
        <v>40</v>
      </c>
      <c r="C32" s="105">
        <v>216</v>
      </c>
      <c r="D32" s="105">
        <v>475</v>
      </c>
      <c r="E32" s="105">
        <v>67</v>
      </c>
      <c r="F32" s="105">
        <v>204</v>
      </c>
      <c r="G32" s="105">
        <v>3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83">
        <v>0</v>
      </c>
      <c r="N32" s="92">
        <v>0</v>
      </c>
      <c r="O32" s="64"/>
      <c r="P32" s="92">
        <v>0</v>
      </c>
      <c r="Q32" s="92">
        <v>0</v>
      </c>
      <c r="R32" s="92">
        <v>0</v>
      </c>
    </row>
    <row r="33" spans="1:18" s="61" customFormat="1" ht="12.95" customHeight="1" x14ac:dyDescent="0.2">
      <c r="A33" s="61" t="s">
        <v>89</v>
      </c>
      <c r="B33" s="62" t="s">
        <v>40</v>
      </c>
      <c r="C33" s="105">
        <v>3154.5</v>
      </c>
      <c r="D33" s="105">
        <v>1657</v>
      </c>
      <c r="E33" s="105">
        <v>2282</v>
      </c>
      <c r="F33" s="105">
        <v>1479</v>
      </c>
      <c r="G33" s="105">
        <v>341</v>
      </c>
      <c r="H33" s="105">
        <v>199</v>
      </c>
      <c r="I33" s="105">
        <v>945</v>
      </c>
      <c r="J33" s="105">
        <v>895</v>
      </c>
      <c r="K33" s="63">
        <v>50</v>
      </c>
      <c r="L33" s="105">
        <v>1630</v>
      </c>
      <c r="M33" s="105">
        <v>790</v>
      </c>
      <c r="N33" s="92">
        <v>0</v>
      </c>
      <c r="O33" s="105">
        <v>454</v>
      </c>
      <c r="P33" s="105">
        <v>27</v>
      </c>
      <c r="Q33" s="105">
        <v>184</v>
      </c>
      <c r="R33" s="64">
        <v>458</v>
      </c>
    </row>
    <row r="34" spans="1:18" s="61" customFormat="1" ht="12.95" customHeight="1" x14ac:dyDescent="0.2">
      <c r="A34" s="61" t="s">
        <v>90</v>
      </c>
      <c r="B34" s="62" t="s">
        <v>40</v>
      </c>
      <c r="C34" s="83">
        <v>0</v>
      </c>
      <c r="D34" s="105">
        <v>1525</v>
      </c>
      <c r="E34" s="105">
        <v>1196</v>
      </c>
      <c r="F34" s="105">
        <v>489</v>
      </c>
      <c r="G34" s="105">
        <v>580</v>
      </c>
      <c r="H34" s="105">
        <v>275</v>
      </c>
      <c r="I34" s="105">
        <v>375</v>
      </c>
      <c r="J34" s="105">
        <v>349</v>
      </c>
      <c r="K34" s="63">
        <v>77</v>
      </c>
      <c r="L34" s="105">
        <v>530</v>
      </c>
      <c r="M34" s="105">
        <v>1752</v>
      </c>
      <c r="N34" s="92">
        <v>0</v>
      </c>
      <c r="O34" s="105">
        <v>207</v>
      </c>
      <c r="P34" s="105">
        <v>37</v>
      </c>
      <c r="Q34" s="105">
        <v>87</v>
      </c>
      <c r="R34" s="64">
        <v>123</v>
      </c>
    </row>
    <row r="35" spans="1:18" s="61" customFormat="1" ht="12.95" customHeight="1" x14ac:dyDescent="0.2">
      <c r="A35" s="61" t="s">
        <v>91</v>
      </c>
      <c r="B35" s="62" t="s">
        <v>40</v>
      </c>
      <c r="C35" s="105">
        <v>2072</v>
      </c>
      <c r="D35" s="105">
        <v>787</v>
      </c>
      <c r="E35" s="105">
        <v>1408</v>
      </c>
      <c r="F35" s="105">
        <v>3651</v>
      </c>
      <c r="G35" s="105">
        <v>679</v>
      </c>
      <c r="H35" s="105">
        <v>445</v>
      </c>
      <c r="I35" s="105">
        <v>625</v>
      </c>
      <c r="J35" s="105">
        <v>604</v>
      </c>
      <c r="K35" s="63">
        <v>99</v>
      </c>
      <c r="L35" s="105">
        <v>815</v>
      </c>
      <c r="M35" s="105">
        <v>2648</v>
      </c>
      <c r="N35" s="92">
        <v>0</v>
      </c>
      <c r="O35" s="105">
        <v>163</v>
      </c>
      <c r="P35" s="105">
        <v>30</v>
      </c>
      <c r="Q35" s="105">
        <v>36</v>
      </c>
      <c r="R35" s="64">
        <v>92</v>
      </c>
    </row>
    <row r="36" spans="1:18" s="61" customFormat="1" ht="12.95" customHeight="1" x14ac:dyDescent="0.2">
      <c r="A36" s="61" t="s">
        <v>92</v>
      </c>
      <c r="B36" s="62" t="s">
        <v>40</v>
      </c>
      <c r="C36" s="105">
        <v>1243</v>
      </c>
      <c r="D36" s="105">
        <v>972</v>
      </c>
      <c r="E36" s="105">
        <v>1455</v>
      </c>
      <c r="F36" s="105">
        <v>542</v>
      </c>
      <c r="G36" s="105">
        <v>459</v>
      </c>
      <c r="H36" s="105">
        <v>264</v>
      </c>
      <c r="I36" s="63">
        <v>0</v>
      </c>
      <c r="J36" s="105">
        <v>200</v>
      </c>
      <c r="K36" s="63">
        <v>101</v>
      </c>
      <c r="L36" s="105">
        <v>258</v>
      </c>
      <c r="M36" s="105">
        <v>88</v>
      </c>
      <c r="N36" s="65">
        <v>424</v>
      </c>
      <c r="O36" s="105">
        <v>226</v>
      </c>
      <c r="P36" s="105">
        <v>27</v>
      </c>
      <c r="Q36" s="105">
        <v>143</v>
      </c>
      <c r="R36" s="64">
        <v>161</v>
      </c>
    </row>
    <row r="37" spans="1:18" s="61" customFormat="1" ht="12.95" customHeight="1" x14ac:dyDescent="0.2">
      <c r="A37" s="61" t="s">
        <v>93</v>
      </c>
      <c r="B37" s="62" t="s">
        <v>40</v>
      </c>
      <c r="C37" s="105">
        <v>270</v>
      </c>
      <c r="D37" s="105">
        <v>80</v>
      </c>
      <c r="E37" s="105">
        <v>539</v>
      </c>
      <c r="F37" s="105">
        <v>268</v>
      </c>
      <c r="G37" s="105">
        <v>388</v>
      </c>
      <c r="H37" s="63">
        <v>0</v>
      </c>
      <c r="I37" s="63">
        <v>0</v>
      </c>
      <c r="J37" s="105">
        <v>144</v>
      </c>
      <c r="K37" s="63">
        <v>84</v>
      </c>
      <c r="L37" s="105">
        <v>245</v>
      </c>
      <c r="M37" s="105">
        <v>4</v>
      </c>
      <c r="N37" s="65">
        <v>157</v>
      </c>
      <c r="O37" s="105">
        <v>107</v>
      </c>
      <c r="P37" s="105">
        <v>37</v>
      </c>
      <c r="Q37" s="105">
        <v>36</v>
      </c>
      <c r="R37" s="64">
        <v>35</v>
      </c>
    </row>
    <row r="38" spans="1:18" s="61" customFormat="1" ht="12.95" customHeight="1" x14ac:dyDescent="0.2">
      <c r="A38" s="61" t="s">
        <v>94</v>
      </c>
      <c r="B38" s="62" t="s">
        <v>40</v>
      </c>
      <c r="C38" s="105">
        <v>224</v>
      </c>
      <c r="D38" s="105">
        <v>876</v>
      </c>
      <c r="E38" s="105">
        <v>1252</v>
      </c>
      <c r="F38" s="105">
        <v>640</v>
      </c>
      <c r="G38" s="63">
        <v>0</v>
      </c>
      <c r="H38" s="105">
        <v>149</v>
      </c>
      <c r="I38" s="105">
        <v>574</v>
      </c>
      <c r="J38" s="105">
        <v>418</v>
      </c>
      <c r="K38" s="63">
        <v>16</v>
      </c>
      <c r="L38" s="105">
        <v>510</v>
      </c>
      <c r="M38" s="105">
        <v>52</v>
      </c>
      <c r="N38" s="65">
        <v>269</v>
      </c>
      <c r="O38" s="105">
        <v>160</v>
      </c>
      <c r="P38" s="105">
        <v>32</v>
      </c>
      <c r="Q38" s="105">
        <v>159</v>
      </c>
      <c r="R38" s="64">
        <v>36</v>
      </c>
    </row>
    <row r="39" spans="1:18" s="61" customFormat="1" ht="12.95" customHeight="1" x14ac:dyDescent="0.2">
      <c r="A39" s="61" t="s">
        <v>78</v>
      </c>
      <c r="B39" s="62" t="s">
        <v>40</v>
      </c>
      <c r="C39" s="105">
        <v>3950</v>
      </c>
      <c r="D39" s="105">
        <v>2262</v>
      </c>
      <c r="E39" s="105">
        <v>3072</v>
      </c>
      <c r="F39" s="105">
        <v>3190</v>
      </c>
      <c r="G39" s="105">
        <v>1171</v>
      </c>
      <c r="H39" s="105">
        <v>665</v>
      </c>
      <c r="I39" s="105">
        <v>585</v>
      </c>
      <c r="J39" s="105">
        <v>394</v>
      </c>
      <c r="K39" s="63">
        <v>119</v>
      </c>
      <c r="L39" s="105">
        <v>1075</v>
      </c>
      <c r="M39" s="105">
        <v>5078</v>
      </c>
      <c r="N39" s="65">
        <v>0</v>
      </c>
      <c r="O39" s="105">
        <v>713</v>
      </c>
      <c r="P39" s="105">
        <v>320</v>
      </c>
      <c r="Q39" s="105">
        <v>952</v>
      </c>
      <c r="R39" s="64">
        <v>546</v>
      </c>
    </row>
    <row r="40" spans="1:18" s="61" customFormat="1" ht="12.95" customHeight="1" x14ac:dyDescent="0.2">
      <c r="A40" s="61" t="s">
        <v>95</v>
      </c>
      <c r="B40" s="62" t="s">
        <v>40</v>
      </c>
      <c r="C40" s="105">
        <v>777</v>
      </c>
      <c r="D40" s="105">
        <v>894</v>
      </c>
      <c r="E40" s="105">
        <v>1097</v>
      </c>
      <c r="F40" s="105">
        <v>336</v>
      </c>
      <c r="G40" s="105">
        <v>497</v>
      </c>
      <c r="H40" s="105">
        <v>286</v>
      </c>
      <c r="I40" s="105">
        <v>294</v>
      </c>
      <c r="J40" s="105">
        <v>325</v>
      </c>
      <c r="K40" s="63">
        <v>41</v>
      </c>
      <c r="L40" s="105">
        <v>340</v>
      </c>
      <c r="M40" s="105">
        <v>63</v>
      </c>
      <c r="N40" s="65">
        <v>0</v>
      </c>
      <c r="O40" s="105">
        <v>155</v>
      </c>
      <c r="P40" s="105">
        <v>35</v>
      </c>
      <c r="Q40" s="105">
        <v>41</v>
      </c>
      <c r="R40" s="64">
        <v>43</v>
      </c>
    </row>
    <row r="41" spans="1:18" s="61" customFormat="1" ht="12.95" customHeight="1" x14ac:dyDescent="0.2">
      <c r="A41" s="61" t="s">
        <v>96</v>
      </c>
      <c r="B41" s="62" t="s">
        <v>40</v>
      </c>
      <c r="C41" s="105">
        <v>1599.5</v>
      </c>
      <c r="D41" s="105">
        <v>1668</v>
      </c>
      <c r="E41" s="105">
        <v>1171</v>
      </c>
      <c r="F41" s="105">
        <v>1053</v>
      </c>
      <c r="G41" s="105">
        <v>804</v>
      </c>
      <c r="H41" s="105">
        <v>361</v>
      </c>
      <c r="I41" s="63">
        <v>0</v>
      </c>
      <c r="J41" s="105">
        <v>729</v>
      </c>
      <c r="K41" s="63">
        <v>74</v>
      </c>
      <c r="L41" s="105">
        <v>545</v>
      </c>
      <c r="M41" s="83">
        <v>0</v>
      </c>
      <c r="N41" s="65">
        <v>17</v>
      </c>
      <c r="O41" s="105">
        <v>181</v>
      </c>
      <c r="P41" s="105">
        <v>44</v>
      </c>
      <c r="Q41" s="105">
        <v>114</v>
      </c>
      <c r="R41" s="64">
        <v>120</v>
      </c>
    </row>
    <row r="42" spans="1:18" s="61" customFormat="1" ht="12.95" customHeight="1" x14ac:dyDescent="0.2">
      <c r="A42" s="61" t="s">
        <v>79</v>
      </c>
      <c r="B42" s="62" t="s">
        <v>40</v>
      </c>
      <c r="C42" s="105">
        <v>2440.5</v>
      </c>
      <c r="D42" s="105">
        <v>1703</v>
      </c>
      <c r="E42" s="105">
        <v>1599</v>
      </c>
      <c r="F42" s="105">
        <v>369</v>
      </c>
      <c r="G42" s="105">
        <v>610</v>
      </c>
      <c r="H42" s="105">
        <v>367</v>
      </c>
      <c r="I42" s="105">
        <v>369</v>
      </c>
      <c r="J42" s="105">
        <v>405</v>
      </c>
      <c r="K42" s="63">
        <v>45</v>
      </c>
      <c r="L42" s="105">
        <v>795</v>
      </c>
      <c r="M42" s="83">
        <v>0</v>
      </c>
      <c r="N42" s="65">
        <v>0</v>
      </c>
      <c r="O42" s="105">
        <v>175</v>
      </c>
      <c r="P42" s="105">
        <v>44</v>
      </c>
      <c r="Q42" s="105">
        <v>37</v>
      </c>
      <c r="R42" s="64">
        <v>76</v>
      </c>
    </row>
    <row r="43" spans="1:18" s="61" customFormat="1" ht="12.95" customHeight="1" x14ac:dyDescent="0.2">
      <c r="A43" s="61" t="s">
        <v>80</v>
      </c>
      <c r="B43" s="62" t="s">
        <v>40</v>
      </c>
      <c r="C43" s="105">
        <v>1512.5</v>
      </c>
      <c r="D43" s="105">
        <v>1256</v>
      </c>
      <c r="E43" s="105">
        <v>1964</v>
      </c>
      <c r="F43" s="105">
        <v>5094</v>
      </c>
      <c r="G43" s="105">
        <v>1030</v>
      </c>
      <c r="H43" s="105">
        <v>451</v>
      </c>
      <c r="I43" s="105">
        <v>470</v>
      </c>
      <c r="J43" s="105">
        <v>274</v>
      </c>
      <c r="K43" s="63">
        <v>80</v>
      </c>
      <c r="L43" s="105">
        <v>1193</v>
      </c>
      <c r="M43" s="105">
        <v>485</v>
      </c>
      <c r="N43" s="65">
        <v>690</v>
      </c>
      <c r="O43" s="105">
        <v>144</v>
      </c>
      <c r="P43" s="105">
        <v>64</v>
      </c>
      <c r="Q43" s="105">
        <v>77</v>
      </c>
      <c r="R43" s="64">
        <v>121</v>
      </c>
    </row>
    <row r="44" spans="1:18" s="61" customFormat="1" ht="12.95" customHeight="1" x14ac:dyDescent="0.2">
      <c r="A44" s="61" t="s">
        <v>98</v>
      </c>
      <c r="B44" s="62" t="s">
        <v>144</v>
      </c>
      <c r="C44" s="83">
        <v>0</v>
      </c>
      <c r="D44" s="63">
        <v>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105">
        <v>1706.19</v>
      </c>
      <c r="M44" s="105">
        <v>1211</v>
      </c>
      <c r="N44" s="64">
        <v>2126</v>
      </c>
      <c r="O44" s="105">
        <v>2758</v>
      </c>
      <c r="P44" s="92">
        <v>0</v>
      </c>
      <c r="Q44" s="92">
        <v>0</v>
      </c>
      <c r="R44" s="64">
        <v>370</v>
      </c>
    </row>
    <row r="45" spans="1:18" s="61" customFormat="1" ht="9.75" customHeight="1" x14ac:dyDescent="0.2">
      <c r="A45" s="66" t="s">
        <v>107</v>
      </c>
      <c r="B45" s="67"/>
      <c r="C45" s="84"/>
      <c r="D45" s="68"/>
      <c r="E45" s="68"/>
      <c r="F45" s="68"/>
      <c r="G45" s="68"/>
      <c r="H45" s="68"/>
      <c r="I45" s="68"/>
      <c r="J45" s="68"/>
      <c r="K45" s="68"/>
      <c r="L45" s="68"/>
      <c r="M45" s="84"/>
      <c r="N45" s="69"/>
      <c r="O45" s="81"/>
      <c r="P45" s="81"/>
      <c r="Q45" s="81"/>
      <c r="R45" s="81"/>
    </row>
    <row r="46" spans="1:18" s="61" customFormat="1" ht="12.95" customHeight="1" x14ac:dyDescent="0.2">
      <c r="A46" s="61" t="s">
        <v>81</v>
      </c>
      <c r="B46" s="62" t="s">
        <v>147</v>
      </c>
      <c r="C46" s="105">
        <v>190423</v>
      </c>
      <c r="D46" s="105">
        <v>343781</v>
      </c>
      <c r="E46" s="105">
        <v>231500</v>
      </c>
      <c r="F46" s="105">
        <v>593642</v>
      </c>
      <c r="G46" s="105">
        <v>75655</v>
      </c>
      <c r="H46" s="105">
        <v>95759</v>
      </c>
      <c r="I46" s="105">
        <v>152555</v>
      </c>
      <c r="J46" s="105">
        <v>125330</v>
      </c>
      <c r="K46" s="63">
        <v>172363</v>
      </c>
      <c r="L46" s="105">
        <v>50877</v>
      </c>
      <c r="M46" s="105">
        <v>72830</v>
      </c>
      <c r="N46" s="64">
        <v>364621</v>
      </c>
      <c r="O46" s="105">
        <v>147710</v>
      </c>
      <c r="P46" s="105">
        <v>283520</v>
      </c>
      <c r="Q46" s="92">
        <v>0</v>
      </c>
      <c r="R46" s="64">
        <v>390100</v>
      </c>
    </row>
    <row r="47" spans="1:18" s="61" customFormat="1" ht="12.95" customHeight="1" x14ac:dyDescent="0.2">
      <c r="A47" s="61" t="s">
        <v>81</v>
      </c>
      <c r="B47" s="62" t="s">
        <v>146</v>
      </c>
      <c r="C47" s="105">
        <v>272534</v>
      </c>
      <c r="D47" s="105">
        <v>25000</v>
      </c>
      <c r="E47" s="105">
        <v>279000</v>
      </c>
      <c r="F47" s="105">
        <v>666350</v>
      </c>
      <c r="G47" s="105">
        <v>595972</v>
      </c>
      <c r="H47" s="105">
        <v>50394</v>
      </c>
      <c r="I47" s="105">
        <v>33599</v>
      </c>
      <c r="J47" s="105">
        <v>91757</v>
      </c>
      <c r="K47" s="63">
        <v>37950</v>
      </c>
      <c r="L47" s="105">
        <v>463524</v>
      </c>
      <c r="M47" s="105">
        <v>328553</v>
      </c>
      <c r="N47" s="64">
        <v>481107</v>
      </c>
      <c r="O47" s="105">
        <v>820</v>
      </c>
      <c r="P47" s="92">
        <v>0</v>
      </c>
      <c r="Q47" s="105">
        <v>407259</v>
      </c>
      <c r="R47" s="92">
        <v>0</v>
      </c>
    </row>
    <row r="48" spans="1:18" s="61" customFormat="1" ht="12.95" customHeight="1" x14ac:dyDescent="0.2">
      <c r="A48" s="61" t="s">
        <v>82</v>
      </c>
      <c r="B48" s="62" t="s">
        <v>147</v>
      </c>
      <c r="C48" s="105">
        <v>1184515</v>
      </c>
      <c r="D48" s="105"/>
      <c r="E48" s="105">
        <v>1444233</v>
      </c>
      <c r="F48" s="105">
        <v>4650358</v>
      </c>
      <c r="G48" s="105">
        <v>1028501</v>
      </c>
      <c r="H48" s="105">
        <v>1007991</v>
      </c>
      <c r="I48" s="105">
        <v>2071289</v>
      </c>
      <c r="J48" s="105">
        <v>1436375</v>
      </c>
      <c r="K48" s="63">
        <v>1594432</v>
      </c>
      <c r="L48" s="105">
        <v>3627495</v>
      </c>
      <c r="M48" s="105">
        <v>2593271</v>
      </c>
      <c r="N48" s="64">
        <v>4054183</v>
      </c>
      <c r="O48" s="105">
        <v>4992815</v>
      </c>
      <c r="P48" s="105">
        <v>5847132</v>
      </c>
      <c r="Q48" s="105">
        <v>6904109</v>
      </c>
      <c r="R48" s="64">
        <v>6136860</v>
      </c>
    </row>
    <row r="49" spans="1:18" s="61" customFormat="1" ht="12.95" customHeight="1" x14ac:dyDescent="0.2">
      <c r="A49" s="61" t="s">
        <v>82</v>
      </c>
      <c r="B49" s="62" t="s">
        <v>148</v>
      </c>
      <c r="C49" s="105">
        <v>94800</v>
      </c>
      <c r="D49" s="105">
        <v>659001</v>
      </c>
      <c r="E49" s="105">
        <v>1445397</v>
      </c>
      <c r="F49" s="105">
        <v>849270</v>
      </c>
      <c r="G49" s="105">
        <v>690983</v>
      </c>
      <c r="H49" s="105">
        <v>93114</v>
      </c>
      <c r="I49" s="105">
        <v>22599</v>
      </c>
      <c r="J49" s="105">
        <v>26579</v>
      </c>
      <c r="K49" s="63">
        <v>22232</v>
      </c>
      <c r="L49" s="105">
        <v>1769252</v>
      </c>
      <c r="M49" s="105">
        <v>1552167</v>
      </c>
      <c r="N49" s="64">
        <v>1346903</v>
      </c>
      <c r="O49" s="105">
        <v>23505</v>
      </c>
      <c r="P49" s="105">
        <v>1750</v>
      </c>
      <c r="Q49" s="92">
        <v>0</v>
      </c>
      <c r="R49" s="92">
        <v>0</v>
      </c>
    </row>
    <row r="50" spans="1:18" s="61" customFormat="1" ht="10.5" customHeight="1" x14ac:dyDescent="0.2">
      <c r="A50" s="66" t="s">
        <v>106</v>
      </c>
      <c r="B50" s="67"/>
      <c r="C50" s="84"/>
      <c r="D50" s="68"/>
      <c r="E50" s="68"/>
      <c r="F50" s="68"/>
      <c r="G50" s="68"/>
      <c r="H50" s="72"/>
      <c r="I50" s="68"/>
      <c r="J50" s="72"/>
      <c r="K50" s="68"/>
      <c r="L50" s="68"/>
      <c r="M50" s="84"/>
      <c r="N50" s="69"/>
      <c r="O50" s="69"/>
      <c r="P50" s="69"/>
      <c r="Q50" s="69"/>
      <c r="R50" s="69"/>
    </row>
    <row r="51" spans="1:18" s="61" customFormat="1" ht="12.95" customHeight="1" x14ac:dyDescent="0.2">
      <c r="A51" s="61" t="s">
        <v>113</v>
      </c>
      <c r="B51" s="62" t="s">
        <v>63</v>
      </c>
      <c r="C51" s="83">
        <v>0</v>
      </c>
      <c r="D51" s="63">
        <v>0</v>
      </c>
      <c r="E51" s="105">
        <v>15412</v>
      </c>
      <c r="F51" s="105">
        <v>47282.45</v>
      </c>
      <c r="G51" s="105">
        <v>305163</v>
      </c>
      <c r="H51" s="105">
        <v>62921</v>
      </c>
      <c r="I51" s="105">
        <v>41433</v>
      </c>
      <c r="J51" s="105">
        <v>192168</v>
      </c>
      <c r="K51" s="63">
        <v>143678</v>
      </c>
      <c r="L51" s="105">
        <v>858942</v>
      </c>
      <c r="M51" s="105">
        <v>36560</v>
      </c>
      <c r="N51" s="64">
        <v>163202</v>
      </c>
      <c r="O51" s="64">
        <v>77049</v>
      </c>
      <c r="P51" s="105">
        <v>478202</v>
      </c>
      <c r="Q51" s="105">
        <v>109852</v>
      </c>
      <c r="R51" s="105">
        <v>251901</v>
      </c>
    </row>
    <row r="52" spans="1:18" s="61" customFormat="1" ht="12.95" customHeight="1" x14ac:dyDescent="0.2">
      <c r="A52" s="61" t="s">
        <v>136</v>
      </c>
      <c r="B52" s="62" t="s">
        <v>63</v>
      </c>
      <c r="C52" s="83">
        <v>0</v>
      </c>
      <c r="D52" s="63">
        <v>0</v>
      </c>
      <c r="E52" s="105">
        <v>1080</v>
      </c>
      <c r="F52" s="105">
        <v>1263.5</v>
      </c>
      <c r="G52" s="105">
        <v>516</v>
      </c>
      <c r="H52" s="105">
        <v>1104</v>
      </c>
      <c r="I52" s="105">
        <v>961</v>
      </c>
      <c r="J52" s="105">
        <v>1645</v>
      </c>
      <c r="K52" s="63">
        <v>748</v>
      </c>
      <c r="L52" s="105">
        <v>321</v>
      </c>
      <c r="M52" s="105">
        <v>75</v>
      </c>
      <c r="N52" s="65">
        <v>325</v>
      </c>
      <c r="O52" s="63">
        <v>0</v>
      </c>
      <c r="P52" s="63">
        <v>0</v>
      </c>
      <c r="Q52" s="63">
        <v>0</v>
      </c>
      <c r="R52" s="63">
        <v>0</v>
      </c>
    </row>
    <row r="53" spans="1:18" s="61" customFormat="1" ht="12.95" customHeight="1" x14ac:dyDescent="0.2">
      <c r="A53" s="61" t="s">
        <v>155</v>
      </c>
      <c r="B53" s="62"/>
      <c r="C53" s="83"/>
      <c r="D53" s="63"/>
      <c r="E53" s="105"/>
      <c r="F53" s="105"/>
      <c r="G53" s="105"/>
      <c r="H53" s="105"/>
      <c r="I53" s="105"/>
      <c r="J53" s="105"/>
      <c r="K53" s="63"/>
      <c r="L53" s="63"/>
      <c r="M53" s="105"/>
      <c r="N53" s="65"/>
      <c r="O53" s="63"/>
      <c r="P53" s="105">
        <v>221443</v>
      </c>
      <c r="Q53" s="105">
        <v>103864</v>
      </c>
      <c r="R53" s="105">
        <v>13000</v>
      </c>
    </row>
    <row r="54" spans="1:18" s="61" customFormat="1" ht="12.95" customHeight="1" x14ac:dyDescent="0.2">
      <c r="A54" s="61" t="s">
        <v>114</v>
      </c>
      <c r="B54" s="62" t="s">
        <v>63</v>
      </c>
      <c r="C54" s="83">
        <v>0</v>
      </c>
      <c r="D54" s="63">
        <v>0</v>
      </c>
      <c r="E54" s="105">
        <v>473</v>
      </c>
      <c r="F54" s="105">
        <v>925.9</v>
      </c>
      <c r="G54" s="105">
        <v>1611</v>
      </c>
      <c r="H54" s="105">
        <v>2333</v>
      </c>
      <c r="I54" s="105">
        <v>2602</v>
      </c>
      <c r="J54" s="105">
        <v>1449</v>
      </c>
      <c r="K54" s="63">
        <v>6142</v>
      </c>
      <c r="L54" s="105">
        <v>1097</v>
      </c>
      <c r="M54" s="105">
        <v>356</v>
      </c>
      <c r="N54" s="65">
        <v>739</v>
      </c>
      <c r="O54" s="63">
        <v>0</v>
      </c>
      <c r="P54" s="63">
        <v>0</v>
      </c>
      <c r="Q54" s="63">
        <v>0</v>
      </c>
      <c r="R54" s="63"/>
    </row>
    <row r="55" spans="1:18" s="61" customFormat="1" ht="12.95" customHeight="1" x14ac:dyDescent="0.2">
      <c r="A55" s="61" t="s">
        <v>115</v>
      </c>
      <c r="B55" s="62" t="s">
        <v>63</v>
      </c>
      <c r="C55" s="83">
        <v>0</v>
      </c>
      <c r="D55" s="63">
        <v>0</v>
      </c>
      <c r="E55" s="105">
        <v>3624</v>
      </c>
      <c r="F55" s="105">
        <v>4860.6499999999996</v>
      </c>
      <c r="G55" s="105">
        <v>6603</v>
      </c>
      <c r="H55" s="105">
        <v>3474</v>
      </c>
      <c r="I55" s="105">
        <v>4801</v>
      </c>
      <c r="J55" s="105">
        <v>2461</v>
      </c>
      <c r="K55" s="63">
        <v>1908</v>
      </c>
      <c r="L55" s="105">
        <v>1653</v>
      </c>
      <c r="M55" s="105">
        <v>3313</v>
      </c>
      <c r="N55" s="64">
        <v>3950</v>
      </c>
      <c r="O55" s="64">
        <v>2790</v>
      </c>
      <c r="P55" s="105">
        <v>4018</v>
      </c>
      <c r="Q55" s="105">
        <v>2455</v>
      </c>
      <c r="R55" s="105">
        <v>1085</v>
      </c>
    </row>
    <row r="56" spans="1:18" s="61" customFormat="1" ht="12.95" customHeight="1" x14ac:dyDescent="0.2">
      <c r="A56" s="61" t="s">
        <v>116</v>
      </c>
      <c r="B56" s="62" t="s">
        <v>63</v>
      </c>
      <c r="C56" s="83">
        <v>0</v>
      </c>
      <c r="D56" s="63">
        <v>0</v>
      </c>
      <c r="E56" s="105">
        <v>184</v>
      </c>
      <c r="F56" s="105">
        <v>59</v>
      </c>
      <c r="G56" s="105">
        <v>153</v>
      </c>
      <c r="H56" s="105">
        <v>576</v>
      </c>
      <c r="I56" s="105">
        <v>1153</v>
      </c>
      <c r="J56" s="105">
        <v>146</v>
      </c>
      <c r="K56" s="63">
        <v>281</v>
      </c>
      <c r="L56" s="105">
        <v>323</v>
      </c>
      <c r="M56" s="105">
        <v>18</v>
      </c>
      <c r="N56" s="65">
        <v>215</v>
      </c>
      <c r="O56" s="63">
        <v>0</v>
      </c>
      <c r="P56" s="63">
        <v>0</v>
      </c>
      <c r="Q56" s="63">
        <v>0</v>
      </c>
      <c r="R56" s="63">
        <v>0</v>
      </c>
    </row>
    <row r="57" spans="1:18" s="61" customFormat="1" ht="12.95" customHeight="1" x14ac:dyDescent="0.2">
      <c r="A57" s="61" t="s">
        <v>137</v>
      </c>
      <c r="B57" s="62" t="s">
        <v>63</v>
      </c>
      <c r="C57" s="83">
        <v>0</v>
      </c>
      <c r="D57" s="63">
        <v>0</v>
      </c>
      <c r="E57" s="105">
        <v>67</v>
      </c>
      <c r="F57" s="105">
        <v>1507.3</v>
      </c>
      <c r="G57" s="105">
        <v>4061</v>
      </c>
      <c r="H57" s="105">
        <v>6014</v>
      </c>
      <c r="I57" s="105">
        <v>2264.8000000000002</v>
      </c>
      <c r="J57" s="105">
        <v>536</v>
      </c>
      <c r="K57" s="63">
        <v>50</v>
      </c>
      <c r="L57" s="105">
        <v>100</v>
      </c>
      <c r="M57" s="83">
        <v>0</v>
      </c>
      <c r="N57" s="83">
        <v>0</v>
      </c>
      <c r="O57" s="63">
        <v>0</v>
      </c>
      <c r="P57" s="63">
        <v>0</v>
      </c>
      <c r="Q57" s="63">
        <v>0</v>
      </c>
      <c r="R57" s="63">
        <v>0</v>
      </c>
    </row>
    <row r="58" spans="1:18" s="61" customFormat="1" ht="12.95" customHeight="1" x14ac:dyDescent="0.2">
      <c r="A58" s="61" t="s">
        <v>117</v>
      </c>
      <c r="B58" s="62" t="s">
        <v>63</v>
      </c>
      <c r="C58" s="83">
        <v>0</v>
      </c>
      <c r="D58" s="63">
        <v>0</v>
      </c>
      <c r="E58" s="105">
        <v>6927</v>
      </c>
      <c r="F58" s="105">
        <v>6569.5</v>
      </c>
      <c r="G58" s="105">
        <v>24650</v>
      </c>
      <c r="H58" s="105">
        <v>18759</v>
      </c>
      <c r="I58" s="105">
        <v>25576</v>
      </c>
      <c r="J58" s="105">
        <v>22674</v>
      </c>
      <c r="K58" s="63">
        <v>21497</v>
      </c>
      <c r="L58" s="105">
        <v>37528</v>
      </c>
      <c r="M58" s="105">
        <v>14618</v>
      </c>
      <c r="N58" s="64">
        <v>26091</v>
      </c>
      <c r="O58" s="64">
        <v>14756</v>
      </c>
      <c r="P58" s="105">
        <v>14417</v>
      </c>
      <c r="Q58" s="105">
        <v>9315</v>
      </c>
      <c r="R58" s="105">
        <v>6599</v>
      </c>
    </row>
    <row r="59" spans="1:18" s="61" customFormat="1" ht="12.95" customHeight="1" x14ac:dyDescent="0.2">
      <c r="A59" s="61" t="s">
        <v>118</v>
      </c>
      <c r="B59" s="62" t="s">
        <v>63</v>
      </c>
      <c r="C59" s="83">
        <v>0</v>
      </c>
      <c r="D59" s="63">
        <v>0</v>
      </c>
      <c r="E59" s="105">
        <v>21376</v>
      </c>
      <c r="F59" s="105">
        <v>31616</v>
      </c>
      <c r="G59" s="105">
        <v>222797</v>
      </c>
      <c r="H59" s="105">
        <v>134812</v>
      </c>
      <c r="I59" s="105">
        <v>85834</v>
      </c>
      <c r="J59" s="105">
        <v>79409</v>
      </c>
      <c r="K59" s="63">
        <v>68606</v>
      </c>
      <c r="L59" s="105">
        <v>75771</v>
      </c>
      <c r="M59" s="105">
        <v>38677</v>
      </c>
      <c r="N59" s="64">
        <v>61394</v>
      </c>
      <c r="O59" s="64">
        <v>31081</v>
      </c>
      <c r="P59" s="105">
        <v>29064</v>
      </c>
      <c r="Q59" s="105">
        <v>20507</v>
      </c>
      <c r="R59" s="105">
        <v>12904</v>
      </c>
    </row>
    <row r="60" spans="1:18" s="61" customFormat="1" ht="12.95" customHeight="1" x14ac:dyDescent="0.2">
      <c r="A60" s="61" t="s">
        <v>119</v>
      </c>
      <c r="B60" s="62" t="s">
        <v>63</v>
      </c>
      <c r="C60" s="83">
        <v>0</v>
      </c>
      <c r="D60" s="63">
        <v>0</v>
      </c>
      <c r="E60" s="63">
        <v>0</v>
      </c>
      <c r="F60" s="63">
        <v>0</v>
      </c>
      <c r="G60" s="105">
        <v>37</v>
      </c>
      <c r="H60" s="105">
        <v>88</v>
      </c>
      <c r="I60" s="105">
        <v>1545</v>
      </c>
      <c r="J60" s="105">
        <v>1619</v>
      </c>
      <c r="K60" s="63">
        <v>3000</v>
      </c>
      <c r="L60" s="105">
        <v>724</v>
      </c>
      <c r="M60" s="105">
        <v>1934</v>
      </c>
      <c r="N60" s="64">
        <v>3980</v>
      </c>
      <c r="O60" s="63">
        <v>0</v>
      </c>
      <c r="P60" s="63">
        <v>0</v>
      </c>
      <c r="Q60" s="63">
        <v>0</v>
      </c>
      <c r="R60" s="63"/>
    </row>
    <row r="61" spans="1:18" s="61" customFormat="1" ht="12.95" customHeight="1" x14ac:dyDescent="0.2">
      <c r="A61" s="61" t="s">
        <v>120</v>
      </c>
      <c r="B61" s="62" t="s">
        <v>63</v>
      </c>
      <c r="C61" s="83">
        <v>0</v>
      </c>
      <c r="D61" s="63">
        <v>0</v>
      </c>
      <c r="E61" s="105">
        <v>1230</v>
      </c>
      <c r="F61" s="105">
        <v>4092</v>
      </c>
      <c r="G61" s="105">
        <v>55</v>
      </c>
      <c r="H61" s="105">
        <v>1144</v>
      </c>
      <c r="I61" s="105">
        <v>355</v>
      </c>
      <c r="J61" s="105">
        <v>639</v>
      </c>
      <c r="K61" s="63">
        <v>102</v>
      </c>
      <c r="L61" s="105">
        <v>552</v>
      </c>
      <c r="M61" s="105">
        <v>934</v>
      </c>
      <c r="N61" s="64">
        <v>1291</v>
      </c>
      <c r="O61" s="63">
        <v>0</v>
      </c>
      <c r="P61" s="63">
        <v>0</v>
      </c>
      <c r="Q61" s="63">
        <v>0</v>
      </c>
      <c r="R61" s="63">
        <v>0</v>
      </c>
    </row>
    <row r="62" spans="1:18" s="61" customFormat="1" ht="12.95" customHeight="1" x14ac:dyDescent="0.2">
      <c r="A62" s="61" t="s">
        <v>121</v>
      </c>
      <c r="B62" s="62" t="s">
        <v>63</v>
      </c>
      <c r="C62" s="83">
        <v>0</v>
      </c>
      <c r="D62" s="63">
        <v>0</v>
      </c>
      <c r="E62" s="105">
        <v>3021</v>
      </c>
      <c r="F62" s="105">
        <v>6085.15</v>
      </c>
      <c r="G62" s="105">
        <v>10584</v>
      </c>
      <c r="H62" s="105">
        <v>1439</v>
      </c>
      <c r="I62" s="105">
        <v>582</v>
      </c>
      <c r="J62" s="105">
        <v>1219</v>
      </c>
      <c r="K62" s="63">
        <v>1603</v>
      </c>
      <c r="L62" s="105">
        <v>394</v>
      </c>
      <c r="M62" s="105">
        <v>574</v>
      </c>
      <c r="N62" s="64">
        <v>2659</v>
      </c>
      <c r="O62" s="63">
        <v>0</v>
      </c>
      <c r="P62" s="63">
        <v>0</v>
      </c>
      <c r="Q62" s="63">
        <v>0</v>
      </c>
      <c r="R62" s="63"/>
    </row>
    <row r="63" spans="1:18" s="61" customFormat="1" ht="12.95" customHeight="1" x14ac:dyDescent="0.2">
      <c r="A63" s="61" t="s">
        <v>138</v>
      </c>
      <c r="B63" s="62" t="s">
        <v>63</v>
      </c>
      <c r="C63" s="83">
        <v>0</v>
      </c>
      <c r="D63" s="63">
        <v>0</v>
      </c>
      <c r="E63" s="105">
        <v>4492</v>
      </c>
      <c r="F63" s="105">
        <v>19097</v>
      </c>
      <c r="G63" s="105">
        <v>65690</v>
      </c>
      <c r="H63" s="105">
        <v>42411</v>
      </c>
      <c r="I63" s="105">
        <v>61731</v>
      </c>
      <c r="J63" s="105">
        <v>97089</v>
      </c>
      <c r="K63" s="63">
        <v>42691</v>
      </c>
      <c r="L63" s="105">
        <v>63310</v>
      </c>
      <c r="M63" s="105">
        <v>41814</v>
      </c>
      <c r="N63" s="64">
        <v>47113</v>
      </c>
      <c r="O63" s="64">
        <v>32593</v>
      </c>
      <c r="P63" s="105">
        <v>36264</v>
      </c>
      <c r="Q63" s="105">
        <v>6668</v>
      </c>
      <c r="R63" s="105">
        <v>3816</v>
      </c>
    </row>
    <row r="64" spans="1:18" s="61" customFormat="1" ht="12.95" customHeight="1" x14ac:dyDescent="0.2">
      <c r="A64" s="61" t="s">
        <v>122</v>
      </c>
      <c r="B64" s="62" t="s">
        <v>63</v>
      </c>
      <c r="C64" s="83">
        <v>0</v>
      </c>
      <c r="D64" s="63">
        <v>0</v>
      </c>
      <c r="E64" s="105">
        <v>5818</v>
      </c>
      <c r="F64" s="105">
        <v>7885.62</v>
      </c>
      <c r="G64" s="105">
        <v>13701</v>
      </c>
      <c r="H64" s="105">
        <v>5141</v>
      </c>
      <c r="I64" s="105">
        <v>8271</v>
      </c>
      <c r="J64" s="105">
        <v>12892</v>
      </c>
      <c r="K64" s="63">
        <v>25072</v>
      </c>
      <c r="L64" s="105">
        <v>12236</v>
      </c>
      <c r="M64" s="105">
        <v>11670</v>
      </c>
      <c r="N64" s="64">
        <v>11784</v>
      </c>
      <c r="O64" s="64">
        <v>3320</v>
      </c>
      <c r="P64" s="105">
        <v>3564</v>
      </c>
      <c r="Q64" s="105">
        <v>4080</v>
      </c>
      <c r="R64" s="105">
        <v>6063</v>
      </c>
    </row>
    <row r="65" spans="1:18" s="61" customFormat="1" ht="12.95" customHeight="1" x14ac:dyDescent="0.2">
      <c r="A65" s="61" t="s">
        <v>123</v>
      </c>
      <c r="B65" s="62" t="s">
        <v>63</v>
      </c>
      <c r="C65" s="83">
        <v>0</v>
      </c>
      <c r="D65" s="63">
        <v>0</v>
      </c>
      <c r="E65" s="105">
        <v>2938</v>
      </c>
      <c r="F65" s="105">
        <v>1817</v>
      </c>
      <c r="G65" s="105">
        <v>9368</v>
      </c>
      <c r="H65" s="105">
        <v>3059</v>
      </c>
      <c r="I65" s="105">
        <v>2156</v>
      </c>
      <c r="J65" s="105">
        <v>2038</v>
      </c>
      <c r="K65" s="63">
        <v>5066</v>
      </c>
      <c r="L65" s="105">
        <v>6878</v>
      </c>
      <c r="M65" s="105">
        <v>2926</v>
      </c>
      <c r="N65" s="65">
        <v>784</v>
      </c>
      <c r="O65" s="63">
        <v>0</v>
      </c>
      <c r="P65" s="63">
        <v>0</v>
      </c>
      <c r="Q65" s="63">
        <v>0</v>
      </c>
      <c r="R65" s="63"/>
    </row>
    <row r="66" spans="1:18" s="61" customFormat="1" ht="12.95" customHeight="1" x14ac:dyDescent="0.2">
      <c r="A66" s="61" t="s">
        <v>124</v>
      </c>
      <c r="B66" s="62" t="s">
        <v>63</v>
      </c>
      <c r="C66" s="83">
        <v>0</v>
      </c>
      <c r="D66" s="63">
        <v>0</v>
      </c>
      <c r="E66" s="105">
        <v>3654</v>
      </c>
      <c r="F66" s="105">
        <v>4646.25</v>
      </c>
      <c r="G66" s="105">
        <v>38171</v>
      </c>
      <c r="H66" s="105">
        <v>1062</v>
      </c>
      <c r="I66" s="105">
        <v>8932</v>
      </c>
      <c r="J66" s="105">
        <v>6720</v>
      </c>
      <c r="K66" s="63">
        <v>4392</v>
      </c>
      <c r="L66" s="105">
        <v>3818</v>
      </c>
      <c r="M66" s="105">
        <v>6055</v>
      </c>
      <c r="N66" s="64">
        <v>4662</v>
      </c>
      <c r="O66" s="63">
        <v>0</v>
      </c>
      <c r="P66" s="63">
        <v>0</v>
      </c>
      <c r="Q66" s="63">
        <v>0</v>
      </c>
      <c r="R66" s="63">
        <v>0</v>
      </c>
    </row>
    <row r="67" spans="1:18" s="61" customFormat="1" ht="12.95" customHeight="1" x14ac:dyDescent="0.2">
      <c r="A67" s="61" t="s">
        <v>154</v>
      </c>
      <c r="B67" s="62" t="s">
        <v>63</v>
      </c>
      <c r="C67" s="83"/>
      <c r="D67" s="63"/>
      <c r="E67" s="105"/>
      <c r="F67" s="105"/>
      <c r="G67" s="105"/>
      <c r="H67" s="63"/>
      <c r="I67" s="105"/>
      <c r="J67" s="63"/>
      <c r="K67" s="63"/>
      <c r="L67" s="63"/>
      <c r="M67" s="83"/>
      <c r="N67" s="64"/>
      <c r="O67" s="63"/>
      <c r="P67" s="105">
        <v>237249</v>
      </c>
      <c r="Q67" s="105">
        <v>196869</v>
      </c>
      <c r="R67" s="105">
        <v>187364</v>
      </c>
    </row>
    <row r="68" spans="1:18" s="61" customFormat="1" ht="12.95" customHeight="1" x14ac:dyDescent="0.2">
      <c r="A68" s="61" t="s">
        <v>125</v>
      </c>
      <c r="B68" s="62" t="s">
        <v>63</v>
      </c>
      <c r="C68" s="83">
        <v>0</v>
      </c>
      <c r="D68" s="63">
        <v>0</v>
      </c>
      <c r="E68" s="105">
        <v>617</v>
      </c>
      <c r="F68" s="105">
        <v>2616.1999999999998</v>
      </c>
      <c r="G68" s="105">
        <v>4833</v>
      </c>
      <c r="H68" s="105">
        <v>3487</v>
      </c>
      <c r="I68" s="105">
        <v>533</v>
      </c>
      <c r="J68" s="105">
        <v>350</v>
      </c>
      <c r="K68" s="63"/>
      <c r="L68" s="105">
        <v>188</v>
      </c>
      <c r="M68" s="105">
        <v>420</v>
      </c>
      <c r="N68" s="64">
        <v>1267</v>
      </c>
      <c r="O68" s="63">
        <v>0</v>
      </c>
      <c r="P68" s="63">
        <v>0</v>
      </c>
      <c r="Q68" s="63">
        <v>0</v>
      </c>
      <c r="R68" s="63"/>
    </row>
    <row r="69" spans="1:18" s="61" customFormat="1" ht="12.95" customHeight="1" x14ac:dyDescent="0.2">
      <c r="A69" s="61" t="s">
        <v>126</v>
      </c>
      <c r="B69" s="62" t="s">
        <v>63</v>
      </c>
      <c r="C69" s="83">
        <v>0</v>
      </c>
      <c r="D69" s="63">
        <v>0</v>
      </c>
      <c r="E69" s="105">
        <v>693</v>
      </c>
      <c r="F69" s="105">
        <v>287.45</v>
      </c>
      <c r="G69" s="105">
        <v>5464</v>
      </c>
      <c r="H69" s="105">
        <v>442</v>
      </c>
      <c r="I69" s="105">
        <v>112</v>
      </c>
      <c r="J69" s="105">
        <v>66</v>
      </c>
      <c r="K69" s="63">
        <v>433</v>
      </c>
      <c r="L69" s="105">
        <v>420</v>
      </c>
      <c r="M69" s="105">
        <v>134</v>
      </c>
      <c r="N69" s="65">
        <v>139</v>
      </c>
      <c r="O69" s="63">
        <v>0</v>
      </c>
      <c r="P69" s="63">
        <v>0</v>
      </c>
      <c r="Q69" s="63">
        <v>0</v>
      </c>
      <c r="R69" s="63">
        <v>0</v>
      </c>
    </row>
    <row r="70" spans="1:18" s="61" customFormat="1" ht="12.95" customHeight="1" x14ac:dyDescent="0.2">
      <c r="A70" s="61" t="s">
        <v>127</v>
      </c>
      <c r="B70" s="62" t="s">
        <v>63</v>
      </c>
      <c r="C70" s="83">
        <v>0</v>
      </c>
      <c r="D70" s="63">
        <v>0</v>
      </c>
      <c r="E70" s="105">
        <v>10316</v>
      </c>
      <c r="F70" s="105">
        <v>27262.65</v>
      </c>
      <c r="G70" s="105">
        <v>57370</v>
      </c>
      <c r="H70" s="105">
        <v>37653</v>
      </c>
      <c r="I70" s="105">
        <v>42844</v>
      </c>
      <c r="J70" s="105">
        <v>93486</v>
      </c>
      <c r="K70" s="63">
        <v>41159</v>
      </c>
      <c r="L70" s="105">
        <v>79765</v>
      </c>
      <c r="M70" s="105">
        <v>69313</v>
      </c>
      <c r="N70" s="64">
        <v>46122</v>
      </c>
      <c r="O70" s="64">
        <v>34031</v>
      </c>
      <c r="P70" s="105">
        <v>87167</v>
      </c>
      <c r="Q70" s="105">
        <v>192373</v>
      </c>
      <c r="R70" s="105">
        <v>78421</v>
      </c>
    </row>
    <row r="71" spans="1:18" s="61" customFormat="1" ht="12.95" customHeight="1" x14ac:dyDescent="0.2">
      <c r="A71" s="61" t="s">
        <v>128</v>
      </c>
      <c r="B71" s="62" t="s">
        <v>63</v>
      </c>
      <c r="C71" s="83">
        <v>0</v>
      </c>
      <c r="D71" s="63">
        <v>0</v>
      </c>
      <c r="E71" s="63">
        <v>0</v>
      </c>
      <c r="F71" s="105">
        <v>1609.7</v>
      </c>
      <c r="G71" s="105">
        <v>1894</v>
      </c>
      <c r="H71" s="105">
        <v>2910</v>
      </c>
      <c r="I71" s="105">
        <v>318</v>
      </c>
      <c r="J71" s="105">
        <v>101</v>
      </c>
      <c r="K71" s="63">
        <v>536</v>
      </c>
      <c r="L71" s="105">
        <v>1489</v>
      </c>
      <c r="M71" s="105">
        <v>718</v>
      </c>
      <c r="N71" s="64">
        <v>1771</v>
      </c>
      <c r="O71" s="63">
        <v>0</v>
      </c>
      <c r="P71" s="63">
        <v>0</v>
      </c>
      <c r="Q71" s="63">
        <v>0</v>
      </c>
      <c r="R71" s="63">
        <v>0</v>
      </c>
    </row>
    <row r="72" spans="1:18" s="61" customFormat="1" ht="12.95" customHeight="1" x14ac:dyDescent="0.2">
      <c r="A72" s="61" t="s">
        <v>129</v>
      </c>
      <c r="B72" s="62" t="s">
        <v>63</v>
      </c>
      <c r="C72" s="83">
        <v>0</v>
      </c>
      <c r="D72" s="63">
        <v>0</v>
      </c>
      <c r="E72" s="63">
        <v>0</v>
      </c>
      <c r="F72" s="105">
        <v>628.29999999999995</v>
      </c>
      <c r="G72" s="105">
        <v>2524</v>
      </c>
      <c r="H72" s="105">
        <v>152</v>
      </c>
      <c r="I72" s="105">
        <v>2202</v>
      </c>
      <c r="J72" s="105">
        <v>2667</v>
      </c>
      <c r="K72" s="63">
        <v>2547</v>
      </c>
      <c r="L72" s="105">
        <v>272</v>
      </c>
      <c r="M72" s="83">
        <v>0</v>
      </c>
      <c r="N72" s="65">
        <v>82</v>
      </c>
      <c r="O72" s="63">
        <v>0</v>
      </c>
      <c r="P72" s="63">
        <v>0</v>
      </c>
      <c r="Q72" s="63">
        <v>0</v>
      </c>
      <c r="R72" s="63">
        <v>0</v>
      </c>
    </row>
    <row r="73" spans="1:18" s="61" customFormat="1" ht="12.95" customHeight="1" x14ac:dyDescent="0.2">
      <c r="A73" s="61" t="s">
        <v>139</v>
      </c>
      <c r="B73" s="62" t="s">
        <v>63</v>
      </c>
      <c r="C73" s="83">
        <v>0</v>
      </c>
      <c r="D73" s="63">
        <v>0</v>
      </c>
      <c r="E73" s="105">
        <v>355</v>
      </c>
      <c r="F73" s="105">
        <v>649.35</v>
      </c>
      <c r="G73" s="105">
        <v>3788</v>
      </c>
      <c r="H73" s="105">
        <v>2065</v>
      </c>
      <c r="I73" s="105">
        <v>3739</v>
      </c>
      <c r="J73" s="105">
        <v>1362</v>
      </c>
      <c r="K73" s="63">
        <v>881</v>
      </c>
      <c r="L73" s="105">
        <v>1266</v>
      </c>
      <c r="M73" s="105">
        <v>832</v>
      </c>
      <c r="N73" s="65">
        <v>661</v>
      </c>
      <c r="O73" s="63">
        <v>0</v>
      </c>
      <c r="P73" s="63">
        <v>0</v>
      </c>
      <c r="Q73" s="63">
        <v>0</v>
      </c>
      <c r="R73" s="63"/>
    </row>
    <row r="74" spans="1:18" s="61" customFormat="1" ht="12.95" customHeight="1" x14ac:dyDescent="0.2">
      <c r="A74" s="61" t="s">
        <v>141</v>
      </c>
      <c r="B74" s="62" t="s">
        <v>140</v>
      </c>
      <c r="C74" s="83">
        <v>0</v>
      </c>
      <c r="D74" s="63">
        <v>0</v>
      </c>
      <c r="E74" s="63">
        <v>0</v>
      </c>
      <c r="F74" s="63">
        <v>0</v>
      </c>
      <c r="G74" s="63">
        <v>0</v>
      </c>
      <c r="H74" s="63">
        <v>0</v>
      </c>
      <c r="I74" s="105">
        <v>80000</v>
      </c>
      <c r="J74" s="105">
        <v>36600</v>
      </c>
      <c r="K74" s="63">
        <v>120000</v>
      </c>
      <c r="L74" s="105">
        <v>61500</v>
      </c>
      <c r="M74" s="105">
        <v>7105</v>
      </c>
      <c r="N74" s="64">
        <v>2050</v>
      </c>
      <c r="O74" s="63">
        <v>0</v>
      </c>
      <c r="P74" s="63">
        <v>0</v>
      </c>
      <c r="Q74" s="63">
        <v>0</v>
      </c>
      <c r="R74" s="63">
        <v>0</v>
      </c>
    </row>
    <row r="75" spans="1:18" s="61" customFormat="1" ht="12.95" customHeight="1" x14ac:dyDescent="0.2">
      <c r="A75" s="61" t="s">
        <v>130</v>
      </c>
      <c r="B75" s="62" t="s">
        <v>63</v>
      </c>
      <c r="C75" s="83">
        <v>0</v>
      </c>
      <c r="D75" s="63">
        <v>0</v>
      </c>
      <c r="E75" s="105">
        <v>2131</v>
      </c>
      <c r="F75" s="105">
        <v>1645.55</v>
      </c>
      <c r="G75" s="105">
        <v>11366</v>
      </c>
      <c r="H75" s="105">
        <v>3896</v>
      </c>
      <c r="I75" s="105">
        <v>2287</v>
      </c>
      <c r="J75" s="105">
        <v>818</v>
      </c>
      <c r="K75" s="63">
        <v>1421</v>
      </c>
      <c r="L75" s="105">
        <v>1175</v>
      </c>
      <c r="M75" s="105">
        <v>2404</v>
      </c>
      <c r="N75" s="64">
        <v>3545</v>
      </c>
      <c r="O75" s="63">
        <v>0</v>
      </c>
      <c r="P75" s="63">
        <v>0</v>
      </c>
      <c r="Q75" s="63">
        <v>0</v>
      </c>
      <c r="R75" s="63">
        <v>0</v>
      </c>
    </row>
    <row r="76" spans="1:18" s="61" customFormat="1" ht="12.95" customHeight="1" x14ac:dyDescent="0.2">
      <c r="A76" s="61" t="s">
        <v>131</v>
      </c>
      <c r="B76" s="62" t="s">
        <v>63</v>
      </c>
      <c r="C76" s="83">
        <v>0</v>
      </c>
      <c r="D76" s="63">
        <v>0</v>
      </c>
      <c r="E76" s="105">
        <v>469</v>
      </c>
      <c r="F76" s="105">
        <v>547</v>
      </c>
      <c r="G76" s="105">
        <v>911</v>
      </c>
      <c r="H76" s="105">
        <v>392</v>
      </c>
      <c r="I76" s="105">
        <v>236</v>
      </c>
      <c r="J76" s="105">
        <v>650</v>
      </c>
      <c r="K76" s="63">
        <v>128</v>
      </c>
      <c r="L76" s="105">
        <v>125</v>
      </c>
      <c r="M76" s="105">
        <v>286</v>
      </c>
      <c r="N76" s="65">
        <v>343</v>
      </c>
      <c r="O76" s="63">
        <v>0</v>
      </c>
      <c r="P76" s="63">
        <v>0</v>
      </c>
      <c r="Q76" s="63">
        <v>0</v>
      </c>
      <c r="R76" s="63">
        <v>0</v>
      </c>
    </row>
    <row r="77" spans="1:18" s="61" customFormat="1" ht="12.95" customHeight="1" x14ac:dyDescent="0.2">
      <c r="A77" s="61" t="s">
        <v>142</v>
      </c>
      <c r="B77" s="62" t="s">
        <v>63</v>
      </c>
      <c r="C77" s="83">
        <v>0</v>
      </c>
      <c r="D77" s="63">
        <v>0</v>
      </c>
      <c r="E77" s="105">
        <v>186</v>
      </c>
      <c r="F77" s="105">
        <v>1300.5</v>
      </c>
      <c r="G77" s="105">
        <v>15464</v>
      </c>
      <c r="H77" s="105">
        <v>1273</v>
      </c>
      <c r="I77" s="105">
        <v>12490</v>
      </c>
      <c r="J77" s="105">
        <v>5913</v>
      </c>
      <c r="K77" s="63">
        <v>20198</v>
      </c>
      <c r="L77" s="105">
        <v>12440</v>
      </c>
      <c r="M77" s="105">
        <v>13534</v>
      </c>
      <c r="N77" s="64">
        <v>16908</v>
      </c>
      <c r="O77" s="63">
        <v>0</v>
      </c>
      <c r="P77" s="63">
        <v>0</v>
      </c>
      <c r="Q77" s="63">
        <v>0</v>
      </c>
      <c r="R77" s="63"/>
    </row>
    <row r="78" spans="1:18" s="61" customFormat="1" ht="12.95" customHeight="1" x14ac:dyDescent="0.2">
      <c r="A78" s="61" t="s">
        <v>132</v>
      </c>
      <c r="B78" s="62" t="s">
        <v>63</v>
      </c>
      <c r="C78" s="83">
        <v>0</v>
      </c>
      <c r="D78" s="63">
        <v>0</v>
      </c>
      <c r="E78" s="105">
        <v>8077</v>
      </c>
      <c r="F78" s="105">
        <v>566.5</v>
      </c>
      <c r="G78" s="105">
        <v>401</v>
      </c>
      <c r="H78" s="105">
        <v>250</v>
      </c>
      <c r="I78" s="105">
        <v>1221</v>
      </c>
      <c r="J78" s="105">
        <v>47</v>
      </c>
      <c r="K78" s="63"/>
      <c r="L78" s="105"/>
      <c r="M78" s="83">
        <v>0</v>
      </c>
      <c r="N78" s="65">
        <v>102</v>
      </c>
      <c r="O78" s="63">
        <v>0</v>
      </c>
      <c r="P78" s="63">
        <v>0</v>
      </c>
      <c r="Q78" s="63">
        <v>0</v>
      </c>
      <c r="R78" s="63">
        <v>0</v>
      </c>
    </row>
    <row r="79" spans="1:18" s="61" customFormat="1" ht="12.95" customHeight="1" x14ac:dyDescent="0.2">
      <c r="A79" s="61" t="s">
        <v>133</v>
      </c>
      <c r="B79" s="62" t="s">
        <v>63</v>
      </c>
      <c r="C79" s="83">
        <v>0</v>
      </c>
      <c r="D79" s="63">
        <v>0</v>
      </c>
      <c r="E79" s="105">
        <v>2232</v>
      </c>
      <c r="F79" s="105">
        <v>5038.1000000000004</v>
      </c>
      <c r="G79" s="105">
        <v>3374</v>
      </c>
      <c r="H79" s="105">
        <v>2042</v>
      </c>
      <c r="I79" s="105">
        <v>4163</v>
      </c>
      <c r="J79" s="105">
        <v>5021</v>
      </c>
      <c r="K79" s="63">
        <v>4970</v>
      </c>
      <c r="L79" s="105">
        <v>8257</v>
      </c>
      <c r="M79" s="105">
        <v>2067</v>
      </c>
      <c r="N79" s="64">
        <v>3184</v>
      </c>
      <c r="O79" s="63">
        <v>0</v>
      </c>
      <c r="P79" s="63">
        <v>0</v>
      </c>
      <c r="Q79" s="63">
        <v>0</v>
      </c>
      <c r="R79" s="63">
        <v>0</v>
      </c>
    </row>
    <row r="80" spans="1:18" s="61" customFormat="1" ht="12.95" customHeight="1" x14ac:dyDescent="0.2">
      <c r="A80" s="61" t="s">
        <v>134</v>
      </c>
      <c r="B80" s="62" t="s">
        <v>63</v>
      </c>
      <c r="C80" s="83">
        <v>0</v>
      </c>
      <c r="D80" s="63">
        <v>0</v>
      </c>
      <c r="E80" s="105">
        <v>641</v>
      </c>
      <c r="F80" s="105">
        <v>4255</v>
      </c>
      <c r="G80" s="105">
        <v>1690</v>
      </c>
      <c r="H80" s="105">
        <v>106</v>
      </c>
      <c r="I80" s="105">
        <v>940</v>
      </c>
      <c r="J80" s="105">
        <v>2094</v>
      </c>
      <c r="K80" s="63">
        <v>496</v>
      </c>
      <c r="L80" s="105">
        <v>1430</v>
      </c>
      <c r="M80" s="105">
        <v>25</v>
      </c>
      <c r="N80" s="83">
        <v>0</v>
      </c>
      <c r="O80" s="63">
        <v>0</v>
      </c>
      <c r="P80" s="63">
        <v>0</v>
      </c>
      <c r="Q80" s="63">
        <v>0</v>
      </c>
      <c r="R80" s="63">
        <v>0</v>
      </c>
    </row>
    <row r="81" spans="1:18" s="61" customFormat="1" ht="12.95" customHeight="1" x14ac:dyDescent="0.2">
      <c r="A81" s="61" t="s">
        <v>135</v>
      </c>
      <c r="B81" s="62" t="s">
        <v>63</v>
      </c>
      <c r="C81" s="83">
        <v>0</v>
      </c>
      <c r="D81" s="63">
        <v>0</v>
      </c>
      <c r="E81" s="105">
        <v>44442</v>
      </c>
      <c r="F81" s="105">
        <v>31196.3</v>
      </c>
      <c r="G81" s="105">
        <v>34288</v>
      </c>
      <c r="H81" s="105">
        <v>35473</v>
      </c>
      <c r="I81" s="105">
        <v>26319</v>
      </c>
      <c r="J81" s="105">
        <v>32195</v>
      </c>
      <c r="K81" s="63">
        <v>21060</v>
      </c>
      <c r="L81" s="105">
        <v>5389</v>
      </c>
      <c r="M81" s="105">
        <v>4462</v>
      </c>
      <c r="N81" s="64">
        <v>17011</v>
      </c>
      <c r="O81" s="64">
        <v>23904</v>
      </c>
      <c r="P81" s="105">
        <v>14195</v>
      </c>
      <c r="Q81" s="105">
        <v>2190</v>
      </c>
      <c r="R81" s="105">
        <v>1153</v>
      </c>
    </row>
    <row r="82" spans="1:18" s="61" customFormat="1" ht="12.95" customHeight="1" x14ac:dyDescent="0.2">
      <c r="A82" s="61" t="s">
        <v>112</v>
      </c>
      <c r="B82" s="62" t="s">
        <v>63</v>
      </c>
      <c r="C82" s="83">
        <v>0</v>
      </c>
      <c r="D82" s="63">
        <v>0</v>
      </c>
      <c r="E82" s="105">
        <v>5302</v>
      </c>
      <c r="F82" s="105">
        <v>2850.3</v>
      </c>
      <c r="G82" s="105">
        <v>5544</v>
      </c>
      <c r="H82" s="105">
        <v>1048</v>
      </c>
      <c r="I82" s="105">
        <v>703</v>
      </c>
      <c r="J82" s="105">
        <v>7655</v>
      </c>
      <c r="K82" s="63">
        <v>1740</v>
      </c>
      <c r="L82" s="105">
        <v>1804</v>
      </c>
      <c r="M82" s="105">
        <v>3420</v>
      </c>
      <c r="N82" s="73">
        <v>71026</v>
      </c>
      <c r="O82" s="64">
        <v>151760</v>
      </c>
      <c r="P82" s="105">
        <v>36667</v>
      </c>
      <c r="Q82" s="105">
        <v>47133</v>
      </c>
      <c r="R82" s="105">
        <v>41303</v>
      </c>
    </row>
    <row r="83" spans="1:18" s="61" customFormat="1" ht="4.5" customHeight="1" x14ac:dyDescent="0.2">
      <c r="A83" s="79"/>
      <c r="B83" s="79"/>
      <c r="C83" s="102"/>
      <c r="D83" s="79"/>
      <c r="E83" s="79"/>
      <c r="F83" s="79"/>
      <c r="G83" s="79"/>
      <c r="H83" s="79"/>
      <c r="I83" s="79"/>
      <c r="J83" s="79"/>
      <c r="K83" s="79"/>
      <c r="L83" s="80"/>
      <c r="M83" s="85"/>
      <c r="N83" s="79"/>
      <c r="O83" s="79"/>
      <c r="P83" s="91"/>
      <c r="Q83" s="91"/>
      <c r="R83" s="91"/>
    </row>
    <row r="84" spans="1:18" s="61" customFormat="1" ht="12.75" customHeight="1" x14ac:dyDescent="0.2">
      <c r="A84" s="87" t="s">
        <v>103</v>
      </c>
      <c r="B84" s="86"/>
      <c r="C84" s="103"/>
      <c r="D84" s="86"/>
      <c r="E84" s="86"/>
      <c r="F84" s="86"/>
      <c r="G84" s="86"/>
      <c r="H84" s="86"/>
      <c r="I84" s="86"/>
      <c r="J84" s="86"/>
      <c r="K84" s="76"/>
      <c r="M84" s="65"/>
      <c r="Q84" s="64"/>
    </row>
    <row r="85" spans="1:18" s="61" customFormat="1" ht="14.25" customHeight="1" x14ac:dyDescent="0.2">
      <c r="A85" s="87" t="s">
        <v>160</v>
      </c>
      <c r="B85" s="86"/>
      <c r="C85" s="103"/>
      <c r="D85" s="86"/>
      <c r="E85" s="86"/>
      <c r="F85" s="86"/>
      <c r="G85" s="86"/>
      <c r="H85" s="86"/>
      <c r="I85" s="86"/>
      <c r="J85" s="86"/>
      <c r="K85" s="76"/>
      <c r="M85" s="65"/>
      <c r="Q85" s="64"/>
    </row>
    <row r="86" spans="1:18" s="61" customFormat="1" ht="13.5" customHeight="1" x14ac:dyDescent="0.2">
      <c r="A86" s="88" t="s">
        <v>101</v>
      </c>
      <c r="B86" s="86"/>
      <c r="C86" s="103"/>
      <c r="D86" s="86"/>
      <c r="E86" s="86"/>
      <c r="F86" s="86"/>
      <c r="G86" s="86"/>
      <c r="H86" s="86"/>
      <c r="I86" s="86"/>
      <c r="J86" s="86"/>
      <c r="K86" s="76"/>
      <c r="M86" s="65"/>
      <c r="Q86" s="65"/>
    </row>
    <row r="87" spans="1:18" s="61" customFormat="1" ht="9.75" customHeight="1" x14ac:dyDescent="0.2">
      <c r="A87" s="88" t="s">
        <v>102</v>
      </c>
      <c r="B87" s="86"/>
      <c r="C87" s="103"/>
      <c r="D87" s="86"/>
      <c r="E87" s="86"/>
      <c r="F87" s="86"/>
      <c r="G87" s="86"/>
      <c r="H87" s="86"/>
      <c r="I87" s="86"/>
      <c r="J87" s="86"/>
      <c r="K87" s="76"/>
      <c r="M87" s="65"/>
      <c r="Q87" s="65"/>
    </row>
    <row r="88" spans="1:18" s="61" customFormat="1" ht="9.75" customHeight="1" x14ac:dyDescent="0.2">
      <c r="A88" s="86" t="s">
        <v>151</v>
      </c>
      <c r="B88" s="86"/>
      <c r="C88" s="103"/>
      <c r="D88" s="86"/>
      <c r="E88" s="86"/>
      <c r="F88" s="86"/>
      <c r="G88" s="86"/>
      <c r="H88" s="86"/>
      <c r="I88" s="86"/>
      <c r="J88" s="86"/>
      <c r="K88" s="76"/>
      <c r="M88" s="65"/>
      <c r="Q88" s="64"/>
    </row>
    <row r="89" spans="1:18" s="61" customFormat="1" ht="9.75" customHeight="1" x14ac:dyDescent="0.2">
      <c r="A89" s="88" t="s">
        <v>159</v>
      </c>
      <c r="B89" s="86"/>
      <c r="C89" s="103"/>
      <c r="D89" s="86"/>
      <c r="E89" s="86"/>
      <c r="F89" s="86"/>
      <c r="G89" s="86"/>
      <c r="H89" s="86"/>
      <c r="I89" s="86"/>
      <c r="J89" s="86"/>
      <c r="K89" s="76"/>
      <c r="M89" s="65"/>
      <c r="Q89" s="64"/>
    </row>
    <row r="90" spans="1:18" s="61" customFormat="1" ht="9.75" customHeight="1" x14ac:dyDescent="0.2">
      <c r="A90" s="86"/>
      <c r="B90" s="86"/>
      <c r="C90" s="103"/>
      <c r="D90" s="86"/>
      <c r="E90" s="86"/>
      <c r="F90" s="86"/>
      <c r="G90" s="86"/>
      <c r="H90" s="86"/>
      <c r="I90" s="86"/>
      <c r="J90" s="86"/>
      <c r="K90" s="76"/>
      <c r="M90" s="65"/>
      <c r="Q90" s="94"/>
    </row>
    <row r="91" spans="1:18" s="61" customFormat="1" ht="9.75" customHeight="1" x14ac:dyDescent="0.2">
      <c r="C91" s="65"/>
      <c r="K91" s="76"/>
      <c r="M91" s="65"/>
      <c r="Q91" s="64"/>
    </row>
    <row r="92" spans="1:18" s="61" customFormat="1" ht="9.75" customHeight="1" x14ac:dyDescent="0.2">
      <c r="A92" s="89"/>
      <c r="C92" s="65"/>
      <c r="K92" s="76"/>
      <c r="M92" s="65"/>
      <c r="Q92" s="64"/>
    </row>
    <row r="93" spans="1:18" s="61" customFormat="1" ht="9.75" customHeight="1" x14ac:dyDescent="0.2">
      <c r="C93" s="65"/>
      <c r="K93" s="76"/>
      <c r="M93" s="65"/>
      <c r="Q93" s="93"/>
    </row>
    <row r="94" spans="1:18" s="61" customFormat="1" ht="9.75" customHeight="1" x14ac:dyDescent="0.2">
      <c r="C94" s="65"/>
      <c r="K94" s="76"/>
      <c r="M94" s="65"/>
      <c r="Q94" s="64"/>
    </row>
    <row r="95" spans="1:18" s="61" customFormat="1" ht="9.75" customHeight="1" x14ac:dyDescent="0.2">
      <c r="C95" s="65"/>
      <c r="K95" s="76"/>
      <c r="M95" s="65"/>
      <c r="Q95" s="65"/>
    </row>
    <row r="96" spans="1:18" s="61" customFormat="1" ht="9.75" customHeight="1" x14ac:dyDescent="0.2">
      <c r="C96" s="65"/>
      <c r="K96" s="76"/>
      <c r="M96" s="65"/>
      <c r="Q96" s="64"/>
    </row>
    <row r="97" spans="1:17" s="61" customFormat="1" ht="9.75" customHeight="1" x14ac:dyDescent="0.2">
      <c r="C97" s="65"/>
      <c r="K97" s="76"/>
      <c r="M97" s="65"/>
      <c r="Q97" s="64"/>
    </row>
    <row r="98" spans="1:17" s="61" customFormat="1" ht="9.75" customHeight="1" x14ac:dyDescent="0.2">
      <c r="C98" s="65"/>
      <c r="K98" s="76"/>
      <c r="M98" s="65"/>
      <c r="Q98" s="65"/>
    </row>
    <row r="99" spans="1:17" ht="9.75" customHeight="1" x14ac:dyDescent="0.2">
      <c r="A99" s="61"/>
      <c r="Q99" s="64"/>
    </row>
    <row r="100" spans="1:17" ht="9.75" customHeight="1" x14ac:dyDescent="0.2">
      <c r="A100" s="61"/>
      <c r="Q100" s="64"/>
    </row>
    <row r="101" spans="1:17" ht="9.75" customHeight="1" x14ac:dyDescent="0.2">
      <c r="A101" s="61"/>
      <c r="Q101" s="64"/>
    </row>
    <row r="102" spans="1:17" ht="9.75" customHeight="1" x14ac:dyDescent="0.2">
      <c r="A102" s="61"/>
      <c r="Q102" s="64"/>
    </row>
    <row r="103" spans="1:17" ht="9.75" customHeight="1" x14ac:dyDescent="0.2">
      <c r="A103" s="61"/>
      <c r="Q103" s="92"/>
    </row>
    <row r="104" spans="1:17" ht="9.75" customHeight="1" x14ac:dyDescent="0.2">
      <c r="A104" s="61"/>
      <c r="Q104" s="64"/>
    </row>
    <row r="105" spans="1:17" ht="9.75" customHeight="1" x14ac:dyDescent="0.2">
      <c r="A105" s="61"/>
      <c r="Q105" s="64"/>
    </row>
    <row r="106" spans="1:17" ht="9.75" customHeight="1" x14ac:dyDescent="0.2">
      <c r="A106" s="61"/>
      <c r="Q106" s="64"/>
    </row>
    <row r="107" spans="1:17" ht="9.75" customHeight="1" x14ac:dyDescent="0.2">
      <c r="A107" s="61"/>
      <c r="Q107" s="64"/>
    </row>
    <row r="108" spans="1:17" ht="9.75" customHeight="1" x14ac:dyDescent="0.2">
      <c r="A108" s="61"/>
      <c r="Q108" s="64"/>
    </row>
    <row r="109" spans="1:17" ht="9.75" customHeight="1" x14ac:dyDescent="0.2">
      <c r="A109" s="61"/>
      <c r="Q109" s="64"/>
    </row>
    <row r="110" spans="1:17" ht="9.75" customHeight="1" x14ac:dyDescent="0.2">
      <c r="A110" s="61"/>
      <c r="Q110" s="64"/>
    </row>
    <row r="111" spans="1:17" ht="9.75" customHeight="1" x14ac:dyDescent="0.2">
      <c r="A111" s="61"/>
      <c r="Q111" s="64"/>
    </row>
    <row r="112" spans="1:17" ht="9.75" customHeight="1" x14ac:dyDescent="0.2">
      <c r="A112" s="61"/>
      <c r="Q112" s="64"/>
    </row>
    <row r="113" spans="1:17" ht="9.75" customHeight="1" x14ac:dyDescent="0.2">
      <c r="A113" s="61"/>
      <c r="Q113" s="64"/>
    </row>
    <row r="114" spans="1:17" ht="9.75" customHeight="1" x14ac:dyDescent="0.2">
      <c r="A114" s="61"/>
      <c r="Q114" s="64"/>
    </row>
    <row r="115" spans="1:17" ht="9.75" customHeight="1" x14ac:dyDescent="0.2">
      <c r="A115" s="61"/>
      <c r="Q115" s="64"/>
    </row>
    <row r="116" spans="1:17" ht="9.75" customHeight="1" x14ac:dyDescent="0.2">
      <c r="A116" s="61"/>
      <c r="Q116" s="64"/>
    </row>
    <row r="117" spans="1:17" ht="9.75" customHeight="1" x14ac:dyDescent="0.2">
      <c r="A117" s="61"/>
      <c r="Q117" s="64"/>
    </row>
    <row r="118" spans="1:17" ht="9.75" customHeight="1" x14ac:dyDescent="0.2">
      <c r="A118" s="61"/>
      <c r="Q118" s="65"/>
    </row>
    <row r="119" spans="1:17" ht="9.75" customHeight="1" x14ac:dyDescent="0.2">
      <c r="A119" s="61"/>
      <c r="Q119" s="64"/>
    </row>
    <row r="120" spans="1:17" ht="9.75" customHeight="1" x14ac:dyDescent="0.2">
      <c r="A120" s="61"/>
      <c r="Q120" s="64"/>
    </row>
    <row r="121" spans="1:17" ht="9.75" customHeight="1" x14ac:dyDescent="0.2">
      <c r="A121" s="61"/>
      <c r="Q121" s="64"/>
    </row>
    <row r="122" spans="1:17" ht="9.75" customHeight="1" x14ac:dyDescent="0.2">
      <c r="A122" s="61"/>
      <c r="Q122" s="64"/>
    </row>
    <row r="123" spans="1:17" ht="9.75" customHeight="1" x14ac:dyDescent="0.2">
      <c r="A123" s="61"/>
    </row>
    <row r="124" spans="1:17" ht="9.75" customHeight="1" x14ac:dyDescent="0.2">
      <c r="A124" s="61"/>
      <c r="Q124" s="64"/>
    </row>
    <row r="125" spans="1:17" ht="9.75" customHeight="1" x14ac:dyDescent="0.2">
      <c r="A125" s="61"/>
      <c r="Q125" s="63"/>
    </row>
    <row r="126" spans="1:17" ht="9.75" customHeight="1" x14ac:dyDescent="0.2">
      <c r="A126" s="61"/>
      <c r="Q126" s="64"/>
    </row>
    <row r="127" spans="1:17" ht="9.75" customHeight="1" x14ac:dyDescent="0.2">
      <c r="A127" s="61"/>
      <c r="Q127" s="63"/>
    </row>
    <row r="128" spans="1:17" ht="9.75" customHeight="1" x14ac:dyDescent="0.2">
      <c r="Q128" s="64"/>
    </row>
    <row r="129" spans="17:17" ht="9.75" customHeight="1" x14ac:dyDescent="0.2">
      <c r="Q129" s="63"/>
    </row>
    <row r="130" spans="17:17" ht="9.75" customHeight="1" x14ac:dyDescent="0.2">
      <c r="Q130" s="63"/>
    </row>
    <row r="131" spans="17:17" ht="9.75" customHeight="1" x14ac:dyDescent="0.2">
      <c r="Q131" s="64"/>
    </row>
    <row r="132" spans="17:17" ht="9.75" customHeight="1" x14ac:dyDescent="0.2">
      <c r="Q132" s="64"/>
    </row>
    <row r="133" spans="17:17" ht="9.75" customHeight="1" x14ac:dyDescent="0.2">
      <c r="Q133" s="63"/>
    </row>
    <row r="134" spans="17:17" ht="9.75" customHeight="1" x14ac:dyDescent="0.2">
      <c r="Q134" s="63"/>
    </row>
    <row r="135" spans="17:17" ht="9.75" customHeight="1" x14ac:dyDescent="0.2">
      <c r="Q135" s="63"/>
    </row>
    <row r="136" spans="17:17" ht="9.75" customHeight="1" x14ac:dyDescent="0.2">
      <c r="Q136" s="64"/>
    </row>
    <row r="137" spans="17:17" ht="9.75" customHeight="1" x14ac:dyDescent="0.2">
      <c r="Q137" s="64"/>
    </row>
    <row r="138" spans="17:17" ht="9.75" customHeight="1" x14ac:dyDescent="0.2">
      <c r="Q138" s="63"/>
    </row>
    <row r="139" spans="17:17" ht="9.75" customHeight="1" x14ac:dyDescent="0.2">
      <c r="Q139" s="63"/>
    </row>
    <row r="140" spans="17:17" ht="9.75" customHeight="1" x14ac:dyDescent="0.2">
      <c r="Q140" s="64"/>
    </row>
    <row r="141" spans="17:17" ht="9.75" customHeight="1" x14ac:dyDescent="0.2">
      <c r="Q141" s="63"/>
    </row>
    <row r="142" spans="17:17" ht="9.75" customHeight="1" x14ac:dyDescent="0.2">
      <c r="Q142" s="63"/>
    </row>
    <row r="143" spans="17:17" ht="9.75" customHeight="1" x14ac:dyDescent="0.2">
      <c r="Q143" s="64"/>
    </row>
    <row r="144" spans="17:17" ht="9.75" customHeight="1" x14ac:dyDescent="0.2">
      <c r="Q144" s="63"/>
    </row>
    <row r="145" spans="17:17" ht="9.75" customHeight="1" x14ac:dyDescent="0.2">
      <c r="Q145" s="63"/>
    </row>
    <row r="146" spans="17:17" ht="9.75" customHeight="1" x14ac:dyDescent="0.2">
      <c r="Q146" s="63"/>
    </row>
    <row r="147" spans="17:17" ht="9.75" customHeight="1" x14ac:dyDescent="0.2">
      <c r="Q147" s="63"/>
    </row>
    <row r="148" spans="17:17" ht="9.75" customHeight="1" x14ac:dyDescent="0.2">
      <c r="Q148" s="63"/>
    </row>
    <row r="149" spans="17:17" ht="9.75" customHeight="1" x14ac:dyDescent="0.2">
      <c r="Q149" s="63"/>
    </row>
    <row r="150" spans="17:17" ht="9.75" customHeight="1" x14ac:dyDescent="0.2">
      <c r="Q150" s="63"/>
    </row>
    <row r="151" spans="17:17" ht="9.75" customHeight="1" x14ac:dyDescent="0.2">
      <c r="Q151" s="63"/>
    </row>
    <row r="152" spans="17:17" ht="9.75" customHeight="1" x14ac:dyDescent="0.2">
      <c r="Q152" s="63"/>
    </row>
    <row r="153" spans="17:17" ht="9.75" customHeight="1" x14ac:dyDescent="0.2">
      <c r="Q153" s="63"/>
    </row>
    <row r="154" spans="17:17" ht="9.75" customHeight="1" x14ac:dyDescent="0.2">
      <c r="Q154" s="64"/>
    </row>
    <row r="155" spans="17:17" ht="9.75" customHeight="1" x14ac:dyDescent="0.2">
      <c r="Q155" s="73"/>
    </row>
    <row r="156" spans="17:17" ht="9.75" customHeight="1" x14ac:dyDescent="0.2">
      <c r="Q156" s="95"/>
    </row>
  </sheetData>
  <mergeCells count="4">
    <mergeCell ref="A5:K5"/>
    <mergeCell ref="A9:R9"/>
    <mergeCell ref="A8:R8"/>
    <mergeCell ref="A7:R7"/>
  </mergeCells>
  <pageMargins left="0.24" right="0.24" top="0.17" bottom="0.18" header="0.17" footer="0.17"/>
  <pageSetup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Consolidado diciembre</vt:lpstr>
      <vt:lpstr>Dist. Siembra</vt:lpstr>
      <vt:lpstr>'Consolidado diciembre'!Área_de_impresión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Aurelia Encarnacion</dc:creator>
  <cp:lastModifiedBy>Economia Agropecuaria</cp:lastModifiedBy>
  <cp:lastPrinted>2023-03-22T14:35:24Z</cp:lastPrinted>
  <dcterms:created xsi:type="dcterms:W3CDTF">2018-01-22T14:22:01Z</dcterms:created>
  <dcterms:modified xsi:type="dcterms:W3CDTF">2026-05-21T21:07:24Z</dcterms:modified>
</cp:coreProperties>
</file>