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Todo 2025\Estadisticas 2025 (division de precios)\"/>
    </mc:Choice>
  </mc:AlternateContent>
  <xr:revisionPtr revIDLastSave="0" documentId="8_{F8A7C1E2-1AD3-419C-A1AC-796C208ACF7C}" xr6:coauthVersionLast="47" xr6:coauthVersionMax="47" xr10:uidLastSave="{00000000-0000-0000-0000-000000000000}"/>
  <bookViews>
    <workbookView xWindow="-120" yWindow="-120" windowWidth="20730" windowHeight="11160" tabRatio="855" activeTab="15" xr2:uid="{00000000-000D-0000-FFFF-FFFF00000000}"/>
  </bookViews>
  <sheets>
    <sheet name="2010" sheetId="10" r:id="rId1"/>
    <sheet name="2011" sheetId="11" r:id="rId2"/>
    <sheet name="2012" sheetId="12" r:id="rId3"/>
    <sheet name="2013" sheetId="9" r:id="rId4"/>
    <sheet name="2014" sheetId="13" r:id="rId5"/>
    <sheet name="2015" sheetId="14" r:id="rId6"/>
    <sheet name="2016 " sheetId="16" r:id="rId7"/>
    <sheet name="2017" sheetId="17" r:id="rId8"/>
    <sheet name="2018" sheetId="18" r:id="rId9"/>
    <sheet name="2019" sheetId="20" r:id="rId10"/>
    <sheet name="2020" sheetId="22" r:id="rId11"/>
    <sheet name="2021-" sheetId="23" state="hidden" r:id="rId12"/>
    <sheet name="2021" sheetId="21" r:id="rId13"/>
    <sheet name="2022" sheetId="24" r:id="rId14"/>
    <sheet name="2023" sheetId="25" r:id="rId15"/>
    <sheet name="2024" sheetId="26" r:id="rId16"/>
    <sheet name="2025" sheetId="2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0" l="1"/>
  <c r="D85" i="12"/>
  <c r="H52" i="12"/>
  <c r="F52" i="12"/>
  <c r="E52" i="12"/>
  <c r="D52" i="12"/>
  <c r="D113" i="16"/>
  <c r="D10" i="12" l="1"/>
  <c r="G62" i="10"/>
  <c r="F62" i="10"/>
  <c r="D62" i="10"/>
  <c r="I54" i="10"/>
  <c r="F54" i="10"/>
  <c r="D54" i="10"/>
  <c r="E49" i="10"/>
  <c r="F49" i="10"/>
  <c r="D49" i="10"/>
  <c r="G44" i="10"/>
  <c r="F44" i="10"/>
  <c r="D44" i="10"/>
  <c r="I75" i="10"/>
  <c r="I84" i="10"/>
  <c r="I72" i="10"/>
  <c r="I70" i="10"/>
  <c r="I63" i="10"/>
  <c r="G63" i="12"/>
  <c r="D63" i="12"/>
  <c r="G62" i="12"/>
  <c r="D62" i="12"/>
  <c r="H93" i="12"/>
  <c r="F93" i="12"/>
  <c r="G84" i="12"/>
  <c r="G81" i="12"/>
  <c r="D63" i="10"/>
  <c r="H59" i="11"/>
  <c r="F59" i="11"/>
  <c r="E59" i="11"/>
  <c r="D59" i="11"/>
  <c r="E59" i="12"/>
  <c r="D59" i="12"/>
  <c r="P59" i="12"/>
  <c r="E48" i="12"/>
  <c r="G48" i="12"/>
  <c r="F48" i="12"/>
  <c r="H39" i="12"/>
  <c r="D43" i="12"/>
  <c r="G39" i="12"/>
  <c r="G44" i="12"/>
  <c r="H44" i="12"/>
  <c r="F44" i="12"/>
  <c r="G45" i="12"/>
  <c r="H10" i="12"/>
  <c r="G66" i="11"/>
  <c r="G64" i="11"/>
  <c r="G63" i="11"/>
  <c r="D63" i="11"/>
  <c r="G62" i="11"/>
  <c r="D62" i="11"/>
  <c r="G46" i="11"/>
  <c r="I45" i="11"/>
  <c r="D45" i="11"/>
  <c r="H43" i="11"/>
  <c r="G42" i="11"/>
  <c r="D39" i="11"/>
  <c r="G39" i="11"/>
  <c r="G28" i="11"/>
  <c r="H15" i="11"/>
  <c r="F14" i="11"/>
  <c r="G14" i="11"/>
  <c r="I13" i="11"/>
  <c r="E64" i="10"/>
  <c r="F74" i="10"/>
  <c r="H67" i="10"/>
  <c r="G67" i="10"/>
  <c r="D67" i="10"/>
  <c r="H66" i="10"/>
  <c r="G66" i="10"/>
  <c r="D66" i="10"/>
  <c r="D64" i="10"/>
  <c r="F64" i="10"/>
  <c r="J46" i="10"/>
  <c r="F10" i="10"/>
  <c r="F20" i="12"/>
  <c r="H53" i="10"/>
  <c r="E53" i="10"/>
  <c r="D53" i="10"/>
</calcChain>
</file>

<file path=xl/sharedStrings.xml><?xml version="1.0" encoding="utf-8"?>
<sst xmlns="http://schemas.openxmlformats.org/spreadsheetml/2006/main" count="4354" uniqueCount="315">
  <si>
    <t>Pollo vivo</t>
  </si>
  <si>
    <t>Pollo procesado</t>
  </si>
  <si>
    <t>Und.</t>
  </si>
  <si>
    <t>Quintal</t>
  </si>
  <si>
    <t>Rac.</t>
  </si>
  <si>
    <t>Huevo granja</t>
  </si>
  <si>
    <t>Maíz en grano</t>
  </si>
  <si>
    <t>Batata</t>
  </si>
  <si>
    <t>Ñame</t>
  </si>
  <si>
    <t>Papa blanca</t>
  </si>
  <si>
    <t>Yuca</t>
  </si>
  <si>
    <t>Guineo Verde</t>
  </si>
  <si>
    <t>Coco seco</t>
  </si>
  <si>
    <t>Auyama</t>
  </si>
  <si>
    <t>Berenjena</t>
  </si>
  <si>
    <t>Zanahoria</t>
  </si>
  <si>
    <t>Espinaca</t>
  </si>
  <si>
    <t>Molondrón</t>
  </si>
  <si>
    <t>Pepino</t>
  </si>
  <si>
    <t>Rabano</t>
  </si>
  <si>
    <t>Vainitas</t>
  </si>
  <si>
    <t>Remolacha</t>
  </si>
  <si>
    <t>Repollo</t>
  </si>
  <si>
    <t>Coliflor</t>
  </si>
  <si>
    <t>Brocolis</t>
  </si>
  <si>
    <t>Apio</t>
  </si>
  <si>
    <t>Tayota</t>
  </si>
  <si>
    <t>Aguacate</t>
  </si>
  <si>
    <t>Coco de Agua</t>
  </si>
  <si>
    <t>Lechosa</t>
  </si>
  <si>
    <t>Melón</t>
  </si>
  <si>
    <t>Piña</t>
  </si>
  <si>
    <t>Toronja</t>
  </si>
  <si>
    <t>Zapote</t>
  </si>
  <si>
    <t>Chinola</t>
  </si>
  <si>
    <t>Sandia</t>
  </si>
  <si>
    <t>Mango</t>
  </si>
  <si>
    <t xml:space="preserve">R E G I O N A L E S </t>
  </si>
  <si>
    <t>Norte</t>
  </si>
  <si>
    <t>Nordeste</t>
  </si>
  <si>
    <t>Noroeste</t>
  </si>
  <si>
    <t>Central</t>
  </si>
  <si>
    <t>Suroeste</t>
  </si>
  <si>
    <t>Sur</t>
  </si>
  <si>
    <t>Este</t>
  </si>
  <si>
    <t>Norcentral</t>
  </si>
  <si>
    <t>Cereales</t>
  </si>
  <si>
    <t>Raíces-Tuberculos</t>
  </si>
  <si>
    <t>Yautía coco</t>
  </si>
  <si>
    <t>Musáseas</t>
  </si>
  <si>
    <t xml:space="preserve">Leguminosas </t>
  </si>
  <si>
    <t>Oleaginosas</t>
  </si>
  <si>
    <t>Legumbres-Hortalizas</t>
  </si>
  <si>
    <t>Cilantro Ancho</t>
  </si>
  <si>
    <t>Cilantrico</t>
  </si>
  <si>
    <t>Mata</t>
  </si>
  <si>
    <t xml:space="preserve">Quintal </t>
  </si>
  <si>
    <t>Frutas</t>
  </si>
  <si>
    <t xml:space="preserve">Guineo Maduro </t>
  </si>
  <si>
    <t>Ciento</t>
  </si>
  <si>
    <t>Paquete</t>
  </si>
  <si>
    <t>NORTE</t>
  </si>
  <si>
    <t>NORDESTE</t>
  </si>
  <si>
    <t>NOROESTE</t>
  </si>
  <si>
    <t>CENTRAL</t>
  </si>
  <si>
    <t>NORCENTRAL</t>
  </si>
  <si>
    <t>SUR</t>
  </si>
  <si>
    <t>SUROESTE</t>
  </si>
  <si>
    <t>ESTE</t>
  </si>
  <si>
    <t xml:space="preserve">Cereza </t>
  </si>
  <si>
    <t>Lata</t>
  </si>
  <si>
    <t>Unidad</t>
  </si>
  <si>
    <t xml:space="preserve"> </t>
  </si>
  <si>
    <t>.</t>
  </si>
  <si>
    <t>Guandul v. vaina</t>
  </si>
  <si>
    <t>Cuadro 6.2.5</t>
  </si>
  <si>
    <t>Plátano FHIA -20</t>
  </si>
  <si>
    <t>1 de 4</t>
  </si>
  <si>
    <t>2 de 4</t>
  </si>
  <si>
    <t>3 de 4</t>
  </si>
  <si>
    <t>Pecuarios</t>
  </si>
  <si>
    <t>PRODUCTO</t>
  </si>
  <si>
    <t>UNIDAD</t>
  </si>
  <si>
    <t>REGIONALES</t>
  </si>
  <si>
    <t>Mata/Cto</t>
  </si>
  <si>
    <t>1 de 5</t>
  </si>
  <si>
    <t>2 de 5</t>
  </si>
  <si>
    <t>3 de 5</t>
  </si>
  <si>
    <t>4 de 5</t>
  </si>
  <si>
    <t>5 de 5</t>
  </si>
  <si>
    <t>Ciento(Paq)</t>
  </si>
  <si>
    <t xml:space="preserve">Remolacha </t>
  </si>
  <si>
    <t xml:space="preserve">Guineo Maduro                </t>
  </si>
  <si>
    <t xml:space="preserve">Chinola             </t>
  </si>
  <si>
    <t>Cubeta</t>
  </si>
  <si>
    <t>Res banda</t>
  </si>
  <si>
    <t>Cerdo banda</t>
  </si>
  <si>
    <t xml:space="preserve">              Elaborado en la División de Estadísticas Agropecuarias y Análisis de Precios del Departamento de Economía Agropecuaria.</t>
  </si>
  <si>
    <t>FUENTE: Ministerio de Agricultura, Informes Mensuales de Precios de las Unidades Regionales de Planificación y Economía (URPEs).</t>
  </si>
  <si>
    <t>Mata/Cto.</t>
  </si>
  <si>
    <r>
      <rPr>
        <b/>
        <sz val="10.5"/>
        <color indexed="8"/>
        <rFont val="Arial Narrow"/>
        <family val="2"/>
      </rPr>
      <t>FUENTE:</t>
    </r>
    <r>
      <rPr>
        <sz val="10.5"/>
        <color indexed="8"/>
        <rFont val="Arial Narrow"/>
        <family val="2"/>
      </rPr>
      <t xml:space="preserve"> Ministerio de Agricultura de la República Dominicana. Informes Mensuales de Precios de las Unidades Regionales de Planificación y Economía (URPEs).2016</t>
    </r>
  </si>
  <si>
    <r>
      <rPr>
        <b/>
        <sz val="8"/>
        <color indexed="8"/>
        <rFont val="Arial Narrow"/>
        <family val="2"/>
      </rPr>
      <t>FUENTE:</t>
    </r>
    <r>
      <rPr>
        <sz val="8"/>
        <color indexed="8"/>
        <rFont val="Arial Narrow"/>
        <family val="2"/>
      </rPr>
      <t xml:space="preserve"> Ministerio de Agricultura de la República Dominicana. Informes Mensuales de Precios de las Unidades Regionales de Planificación y Economía (URPE). 2015</t>
    </r>
  </si>
  <si>
    <r>
      <rPr>
        <b/>
        <sz val="9"/>
        <color indexed="8"/>
        <rFont val="Arial Narrow"/>
        <family val="2"/>
      </rPr>
      <t>FUENTE:</t>
    </r>
    <r>
      <rPr>
        <sz val="9"/>
        <color indexed="8"/>
        <rFont val="Arial Narrow"/>
        <family val="2"/>
      </rPr>
      <t xml:space="preserve"> Ministerio de Agricultura de la República Dominicana. Informes Mensuales de Precios de las Unidades Regionales de Planificación y Economía (URPE). 2013</t>
    </r>
  </si>
  <si>
    <r>
      <rPr>
        <b/>
        <sz val="9"/>
        <color indexed="8"/>
        <rFont val="Arial Narrow"/>
        <family val="2"/>
      </rPr>
      <t>FUENTE:</t>
    </r>
    <r>
      <rPr>
        <sz val="9"/>
        <color indexed="8"/>
        <rFont val="Arial Narrow"/>
        <family val="2"/>
      </rPr>
      <t xml:space="preserve"> Ministerio de Agricultura de la República Dominicana. Informes Mensuales de Precios de las Unidades Regionales de Planificación y Economía (URPE). 2012</t>
    </r>
  </si>
  <si>
    <r>
      <rPr>
        <b/>
        <sz val="9"/>
        <color indexed="8"/>
        <rFont val="Arial Narrow"/>
        <family val="2"/>
      </rPr>
      <t>FUENTE:</t>
    </r>
    <r>
      <rPr>
        <sz val="9"/>
        <color indexed="8"/>
        <rFont val="Arial Narrow"/>
        <family val="2"/>
      </rPr>
      <t xml:space="preserve"> Ministerio de Agricultura de la República Dominicana. Informes Mensuales de Precios de las Unidades Regionales de Planificación y Economía (URPE). 2011</t>
    </r>
  </si>
  <si>
    <t xml:space="preserve">              Elaborado:  En la División de Captura y Análisis de Precios del Departamento de Economía Agropecuaria.</t>
  </si>
  <si>
    <t>FUENTE: Ministerio de Agricultura, Informes Mensuales de Precios de las Unidades Regionales de Planificación y Economía (URPEs), 2019.-</t>
  </si>
  <si>
    <t>1 de 2</t>
  </si>
  <si>
    <t>PRODUCTOS</t>
  </si>
  <si>
    <t xml:space="preserve">              Elaborado en la División de Captura y Análisis de Precios Agropecuarios del Departamento de Economía Agropecuaria y Estdísticas.</t>
  </si>
  <si>
    <t>FUENTE: Ministerio de Agricultura, Informes Mensuales de Precios de las Unidades Regionales de Planificación y Economía (URPEs), 2018.-</t>
  </si>
  <si>
    <t xml:space="preserve">Millar </t>
  </si>
  <si>
    <t>Consolidado Mensual de Precios  Promedios al por Mayor de Productos Agropecuarios                                                                                             por Regional, 2020 (En RD$)</t>
  </si>
  <si>
    <t xml:space="preserve">Arroz </t>
  </si>
  <si>
    <t xml:space="preserve"> Superior</t>
  </si>
  <si>
    <t xml:space="preserve"> Selecto</t>
  </si>
  <si>
    <t xml:space="preserve"> Super Selecto</t>
  </si>
  <si>
    <t>Yautía</t>
  </si>
  <si>
    <t xml:space="preserve"> amarilla</t>
  </si>
  <si>
    <t xml:space="preserve"> blanca</t>
  </si>
  <si>
    <t>Plátano</t>
  </si>
  <si>
    <t xml:space="preserve"> Barahona, grande </t>
  </si>
  <si>
    <t>Barahona, mediano</t>
  </si>
  <si>
    <t>Cibao, grande</t>
  </si>
  <si>
    <t>Cibao, mediano</t>
  </si>
  <si>
    <t xml:space="preserve"> Maeño, grande</t>
  </si>
  <si>
    <t>roja (Yacomelo)</t>
  </si>
  <si>
    <t>roja (José Beta)</t>
  </si>
  <si>
    <t>Habichuela</t>
  </si>
  <si>
    <t>negra</t>
  </si>
  <si>
    <t xml:space="preserve">blanca            </t>
  </si>
  <si>
    <t xml:space="preserve"> Gira</t>
  </si>
  <si>
    <t>Cubanela</t>
  </si>
  <si>
    <t>Ajíes</t>
  </si>
  <si>
    <t xml:space="preserve"> Gustoso</t>
  </si>
  <si>
    <t>Cachucha</t>
  </si>
  <si>
    <t>Morrón</t>
  </si>
  <si>
    <t xml:space="preserve">Ajo </t>
  </si>
  <si>
    <t>importado</t>
  </si>
  <si>
    <t xml:space="preserve"> criollo</t>
  </si>
  <si>
    <t xml:space="preserve">Cebolla </t>
  </si>
  <si>
    <t>Amarilla</t>
  </si>
  <si>
    <t>Roja Criolla</t>
  </si>
  <si>
    <t>Roja Importado</t>
  </si>
  <si>
    <t xml:space="preserve">Lechuga </t>
  </si>
  <si>
    <t>criolla</t>
  </si>
  <si>
    <t xml:space="preserve">repollada </t>
  </si>
  <si>
    <t xml:space="preserve">Tomate </t>
  </si>
  <si>
    <t>ensalada</t>
  </si>
  <si>
    <t>industrial</t>
  </si>
  <si>
    <t xml:space="preserve"> Criollo, grande         </t>
  </si>
  <si>
    <t xml:space="preserve"> Semil 34, grande</t>
  </si>
  <si>
    <t xml:space="preserve">Lechosa </t>
  </si>
  <si>
    <t>Maradol, grande</t>
  </si>
  <si>
    <t>Maradol, mediana</t>
  </si>
  <si>
    <t>Maradol, pequeña</t>
  </si>
  <si>
    <t xml:space="preserve"> Red Lady, grande</t>
  </si>
  <si>
    <t xml:space="preserve"> Red Lady, mediana</t>
  </si>
  <si>
    <t xml:space="preserve"> Red Lady, pequeña</t>
  </si>
  <si>
    <t>Limón</t>
  </si>
  <si>
    <t xml:space="preserve"> agrio</t>
  </si>
  <si>
    <t xml:space="preserve"> Persa</t>
  </si>
  <si>
    <t xml:space="preserve">Melón </t>
  </si>
  <si>
    <t xml:space="preserve">Cantaloupe, grande                          </t>
  </si>
  <si>
    <t xml:space="preserve">Cantaloupe, mediano                     </t>
  </si>
  <si>
    <t>Naranja</t>
  </si>
  <si>
    <t xml:space="preserve"> agria                         </t>
  </si>
  <si>
    <t>Millar</t>
  </si>
  <si>
    <t xml:space="preserve"> dulce                       </t>
  </si>
  <si>
    <t xml:space="preserve"> MD2, grande</t>
  </si>
  <si>
    <t>Cayena Lisa, grande</t>
  </si>
  <si>
    <t>Sandia Fonda</t>
  </si>
  <si>
    <t xml:space="preserve"> grande</t>
  </si>
  <si>
    <t>mediana</t>
  </si>
  <si>
    <t>pequeña</t>
  </si>
  <si>
    <t>Avícolas y Pecuarios</t>
  </si>
  <si>
    <t>Carnes</t>
  </si>
  <si>
    <t>Pollo</t>
  </si>
  <si>
    <t>FUENTE: Ministerio de Agricultura, Informes Mensuales de Precios de las Unidades Regionales de Planificación y Economía (URPEs), 2020</t>
  </si>
  <si>
    <t xml:space="preserve">              Elaborado en la División de Captura y Análisis de Precios, del Departamento de Economía Agropecuaria y Estadísticas.</t>
  </si>
  <si>
    <t xml:space="preserve"> Maeño, mediano</t>
  </si>
  <si>
    <t xml:space="preserve"> FHIA -20</t>
  </si>
  <si>
    <t xml:space="preserve"> FHIA -21</t>
  </si>
  <si>
    <t>Guandul</t>
  </si>
  <si>
    <t>V. vaina</t>
  </si>
  <si>
    <t>V. seco</t>
  </si>
  <si>
    <t>FHIA -20</t>
  </si>
  <si>
    <t xml:space="preserve">Guandul </t>
  </si>
  <si>
    <t>Verde vaina</t>
  </si>
  <si>
    <t>Grano seco</t>
  </si>
  <si>
    <t xml:space="preserve">Berenjena </t>
  </si>
  <si>
    <t xml:space="preserve">Criolla </t>
  </si>
  <si>
    <t xml:space="preserve"> China</t>
  </si>
  <si>
    <t>Tommy Atkins, grande</t>
  </si>
  <si>
    <t>Keitt, grande, primera</t>
  </si>
  <si>
    <t>Yamaguí, grande, primera</t>
  </si>
  <si>
    <t xml:space="preserve">Sandia </t>
  </si>
  <si>
    <t>grande</t>
  </si>
  <si>
    <t>Gota de Oro, grande</t>
  </si>
  <si>
    <t>Banilejo, grande, primera</t>
  </si>
  <si>
    <t>Puntica, grande</t>
  </si>
  <si>
    <t xml:space="preserve"> Agrio</t>
  </si>
  <si>
    <t xml:space="preserve">Agria                         </t>
  </si>
  <si>
    <t xml:space="preserve">Dulce                       </t>
  </si>
  <si>
    <t>Red Lady, grande</t>
  </si>
  <si>
    <t>Red Lady, mediana</t>
  </si>
  <si>
    <t>Red Lady, pequeña</t>
  </si>
  <si>
    <t>FUENTE: Ministerio de Agricultura, Informes Mensuales de Precios de las Unidades Regionales de Planificación y Economía (URPEs), 2021</t>
  </si>
  <si>
    <t>Arroz</t>
  </si>
  <si>
    <t>Superior</t>
  </si>
  <si>
    <t>Selecto</t>
  </si>
  <si>
    <t>Super Selecto</t>
  </si>
  <si>
    <t xml:space="preserve">Yautía </t>
  </si>
  <si>
    <t>Blanca</t>
  </si>
  <si>
    <t>Coco</t>
  </si>
  <si>
    <t xml:space="preserve">Plátano </t>
  </si>
  <si>
    <t>Barahona, grande</t>
  </si>
  <si>
    <t>Maeño, grande</t>
  </si>
  <si>
    <t>Maeño, mediano</t>
  </si>
  <si>
    <t>FHIA -21</t>
  </si>
  <si>
    <t>Cilantro</t>
  </si>
  <si>
    <t>Verduras</t>
  </si>
  <si>
    <t>Semil 34, grande</t>
  </si>
  <si>
    <t>Popenoe</t>
  </si>
  <si>
    <t>Carla</t>
  </si>
  <si>
    <t>FUENTE: Ministerio de Agricultura, Informes Mensuales de Precios de las Unidades Regionales de Planificación y Economía (URPEs), 2022</t>
  </si>
  <si>
    <t>Gandul</t>
  </si>
  <si>
    <t xml:space="preserve"> verde. vaina</t>
  </si>
  <si>
    <t>grano Seco</t>
  </si>
  <si>
    <t>Criolla</t>
  </si>
  <si>
    <t>China</t>
  </si>
  <si>
    <t>Seco</t>
  </si>
  <si>
    <t>Ancho</t>
  </si>
  <si>
    <t xml:space="preserve"> Bugalú</t>
  </si>
  <si>
    <t>Ensalada</t>
  </si>
  <si>
    <t xml:space="preserve"> Yamaguí, grande, primera</t>
  </si>
  <si>
    <t>Mamgo</t>
  </si>
  <si>
    <t>procesado</t>
  </si>
  <si>
    <t>vivo</t>
  </si>
  <si>
    <t>Procesado</t>
  </si>
  <si>
    <t>Cayena Lisa</t>
  </si>
  <si>
    <t xml:space="preserve"> gira</t>
  </si>
  <si>
    <t>Agrio</t>
  </si>
  <si>
    <t>MD2, grande</t>
  </si>
  <si>
    <t>Persa</t>
  </si>
  <si>
    <t>amarilla</t>
  </si>
  <si>
    <t>blanca</t>
  </si>
  <si>
    <t>Ciento/Paq.</t>
  </si>
  <si>
    <t>Cibao</t>
  </si>
  <si>
    <t xml:space="preserve">Barahona, grande </t>
  </si>
  <si>
    <t xml:space="preserve">roja </t>
  </si>
  <si>
    <t>Cto./Mata</t>
  </si>
  <si>
    <t>repollada</t>
  </si>
  <si>
    <t>Industrial</t>
  </si>
  <si>
    <t xml:space="preserve">Criollo, grande         </t>
  </si>
  <si>
    <t>verde. vaina</t>
  </si>
  <si>
    <t>4 de 4</t>
  </si>
  <si>
    <r>
      <rPr>
        <b/>
        <sz val="8"/>
        <color indexed="8"/>
        <rFont val="Arial Narrow"/>
        <family val="2"/>
      </rPr>
      <t>FUENTE:</t>
    </r>
    <r>
      <rPr>
        <sz val="8"/>
        <color indexed="8"/>
        <rFont val="Arial Narrow"/>
        <family val="2"/>
      </rPr>
      <t xml:space="preserve"> Ministerio de Agricultura de la República Dominicana. Informes Mensuales de Precios de las Unidades Regionales de Planificación y Economía (URPE). 2014</t>
    </r>
  </si>
  <si>
    <t>Elaborado:  En la División de Captura y Análisis de Precios del Departamento de Economía Agropecuaria.</t>
  </si>
  <si>
    <t>2  de 4</t>
  </si>
  <si>
    <t>3  de 4</t>
  </si>
  <si>
    <t>4  de 4</t>
  </si>
  <si>
    <t>Dulce</t>
  </si>
  <si>
    <t>Unid</t>
  </si>
  <si>
    <t>Maìz en grano</t>
  </si>
  <si>
    <r>
      <rPr>
        <b/>
        <sz val="9"/>
        <color indexed="8"/>
        <rFont val="Calibri"/>
        <family val="2"/>
        <scheme val="minor"/>
      </rPr>
      <t>FUENTE:</t>
    </r>
    <r>
      <rPr>
        <sz val="9"/>
        <color indexed="8"/>
        <rFont val="Calibri"/>
        <family val="2"/>
        <scheme val="minor"/>
      </rPr>
      <t xml:space="preserve"> Ministerio de Agricultura de la República Dominicana. Informes Mensuales de Precios de las Unidades Regionales de Planificación y Economía (URPE). 2010</t>
    </r>
  </si>
  <si>
    <t>2 de 2</t>
  </si>
  <si>
    <t>Barahona</t>
  </si>
  <si>
    <t>Verde en  vaina</t>
  </si>
  <si>
    <t>Roja (Yacomelo)</t>
  </si>
  <si>
    <t>Roja (José Beta)</t>
  </si>
  <si>
    <t>Negra</t>
  </si>
  <si>
    <t xml:space="preserve">Blanca            </t>
  </si>
  <si>
    <t>Gira</t>
  </si>
  <si>
    <t>Gustoso</t>
  </si>
  <si>
    <t>Ajo</t>
  </si>
  <si>
    <t>Importado</t>
  </si>
  <si>
    <t>Criollo</t>
  </si>
  <si>
    <t>Cebolla</t>
  </si>
  <si>
    <t>Repollada</t>
  </si>
  <si>
    <t>Bugalú</t>
  </si>
  <si>
    <t>Agria</t>
  </si>
  <si>
    <t xml:space="preserve">Piña </t>
  </si>
  <si>
    <t>Grande</t>
  </si>
  <si>
    <t>Mediana</t>
  </si>
  <si>
    <t>Pequeña</t>
  </si>
  <si>
    <t>Unuidad</t>
  </si>
  <si>
    <t xml:space="preserve"> Banilejo, grande, primera</t>
  </si>
  <si>
    <t xml:space="preserve"> Keitt, grande, primera</t>
  </si>
  <si>
    <t xml:space="preserve">Carne </t>
  </si>
  <si>
    <t>Vivo</t>
  </si>
  <si>
    <t>FUENTE: Ministerio de Agricultura, Informes Mensuales de Precios de las Unidades Regionales de Planificación y Economía (URPEs), 2023</t>
  </si>
  <si>
    <t>Cuadro 6.2.6</t>
  </si>
  <si>
    <t>Consolidado Precios Promedios Anual por Regionales Agropecuarias a Nivel Mayorista, 2017 (En RD$)</t>
  </si>
  <si>
    <t>Cuadro 6.2.7</t>
  </si>
  <si>
    <t>FUENTE: Ministerio de Agricultura, Informes Mensuales de Precios de las Unidades Regionales de Planificación y Economía (URPEs), 2024</t>
  </si>
  <si>
    <t>6 de 5</t>
  </si>
  <si>
    <t>FUENTE: Ministerio de Agricultura, Informes Mensuales de Precios de las Unidades Regionales de Planificación y Economía (URPEs), 2025</t>
  </si>
  <si>
    <t>Consolidado Precios Promedios Mensual por Regionales Agropecuarias a Nivel Mayorista, Enero-Diciembre 2010 (En RD$)</t>
  </si>
  <si>
    <t>Consolidado Precios Promedios Mensual por Regionales Agropecuarias a Nivel Mayorista, Enero-Diciembre 2025 (En RD$)</t>
  </si>
  <si>
    <t>Consolidado Precios Promedios Mensual por Regionales Agropecuarias a Nivel Mayorista, Enero-Diciembre 2024 (En RD$)</t>
  </si>
  <si>
    <t>Consolidado Precios Promedios Mensual por Regionales Agropecuarias a Nivel Mayorista, Enero-Diciembre 2023 (En RD$)</t>
  </si>
  <si>
    <t>Consolidado Precios Promedios Mensual por Regionales Agropecuarias a Nivel Mayorista, Enero-Diciembre 2022 (En RD$)</t>
  </si>
  <si>
    <t>Consolidado Precios Promedios Mensual por Regionales Agropecuarias a Nivel Mayorista, Enero-Diciembre 2021 (En RD$)</t>
  </si>
  <si>
    <t>Consolidado Precios Promedios Mensual por Regionales Agropecuarias a Nivel Mayorista, Enero-Diciembre 2020 (En RD$)</t>
  </si>
  <si>
    <t>Consolidado Precios Promedios Mensual por Regionales Agropecuarias a Nivel Mayorista, Enero-Diciembre 2019 (En RD$)</t>
  </si>
  <si>
    <t>Consolidado Precios Promedios Mensual por Regionales Agropecuarias a Nivel Mayorista, Enero-Diciembre 2018 (En RD$)</t>
  </si>
  <si>
    <t>Consolidado Precios Promedios Mensual por Regionales Agropecuarias a Nivel Mayorista, Enero-Diciembre 2017 (En RD$)</t>
  </si>
  <si>
    <t>Consolidado Precios Promedios Mensual por Regionales Agropecuarias a Nivel Mayorista,  Enero-Diciembre 2015 (En RD$)</t>
  </si>
  <si>
    <t>Consolidado Precios Promedios Mensual por Regionales Agropecuarias a Nivel Mayorista,  Enero-Diciembre 2016 (En RD$)</t>
  </si>
  <si>
    <t>Consolidado Precios Promedios Mensual por Regionales Agropecuarias a Nivel Mayorista,  Enero-Diciembre 2015  (En RD$)</t>
  </si>
  <si>
    <t>Consolidado Precios Promedios Mensual por Regionales Agropecuarias a Nivel Mayorista,  Enero-Diciembre 2014 (En RD$)</t>
  </si>
  <si>
    <t>Consolidado Precios Promedios Mensual por Regionales Agropecuarias a Nivel Mayorista, Enero-Diciembre 2013 (En RD$)</t>
  </si>
  <si>
    <t>Consolidado Precios Promedios Mensual por Regionales Agropecuarias a Nivel Mayorista, Enero-Diciembre 2012 (En RD$)</t>
  </si>
  <si>
    <t>Consolidado Precios Promedios Mensual por Regionales Agropecuarias a Nivel Mayorista, Enero-Diciembre 2011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</si>
</sst>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(* #,##0_);_(* \(#,##0\);_(* &quot;-&quot;??_);_(@_)"/>
  </numFmts>
  <fonts count="9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sz val="8"/>
      <color indexed="8"/>
      <name val="Arial Narrow"/>
      <family val="2"/>
    </font>
    <font>
      <sz val="12"/>
      <color indexed="8"/>
      <name val="Arial Narrow"/>
      <family val="2"/>
    </font>
    <font>
      <sz val="9.5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14"/>
      <name val="Arial Narrow"/>
      <family val="2"/>
    </font>
    <font>
      <sz val="8.5"/>
      <name val="Arial Narrow"/>
      <family val="2"/>
    </font>
    <font>
      <sz val="7"/>
      <color indexed="12"/>
      <name val="Arial Narrow"/>
      <family val="2"/>
    </font>
    <font>
      <b/>
      <sz val="7"/>
      <color indexed="12"/>
      <name val="Arial Narrow"/>
      <family val="2"/>
    </font>
    <font>
      <b/>
      <sz val="12"/>
      <name val="Arial Narrow"/>
      <family val="2"/>
    </font>
    <font>
      <sz val="10"/>
      <color indexed="8"/>
      <name val="Arial Narrow"/>
      <family val="2"/>
    </font>
    <font>
      <b/>
      <sz val="1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name val="Arial Narrow"/>
      <family val="2"/>
    </font>
    <font>
      <b/>
      <sz val="13"/>
      <name val="Arial Narrow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Korinna BT"/>
    </font>
    <font>
      <sz val="7"/>
      <name val="Arial"/>
      <family val="2"/>
    </font>
    <font>
      <b/>
      <sz val="10"/>
      <name val="Arial"/>
      <family val="2"/>
    </font>
    <font>
      <b/>
      <u/>
      <sz val="9"/>
      <color indexed="12"/>
      <name val="Arial Narrow"/>
      <family val="2"/>
    </font>
    <font>
      <b/>
      <u/>
      <sz val="12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9.5"/>
      <color theme="0"/>
      <name val="Arial Narrow"/>
      <family val="2"/>
    </font>
    <font>
      <b/>
      <sz val="9"/>
      <color theme="0"/>
      <name val="Garamond"/>
      <family val="1"/>
    </font>
    <font>
      <b/>
      <sz val="14"/>
      <color theme="1"/>
      <name val="Arial Narrow"/>
      <family val="2"/>
    </font>
    <font>
      <sz val="9"/>
      <name val="Arial"/>
      <family val="2"/>
    </font>
    <font>
      <b/>
      <sz val="8"/>
      <color indexed="8"/>
      <name val="Arial Narrow"/>
      <family val="2"/>
    </font>
    <font>
      <b/>
      <u/>
      <sz val="9"/>
      <name val="Arial Narrow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0"/>
      <name val="Arial Narrow"/>
      <family val="2"/>
    </font>
    <font>
      <b/>
      <sz val="14"/>
      <color indexed="8"/>
      <name val="Arial Narrow"/>
      <family val="2"/>
    </font>
    <font>
      <b/>
      <sz val="12"/>
      <color theme="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name val="Arial Narrow"/>
      <family val="2"/>
    </font>
    <font>
      <b/>
      <sz val="12"/>
      <color theme="0"/>
      <name val="Korinna BT"/>
    </font>
    <font>
      <sz val="10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 Narrow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7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9"/>
      <color indexed="17"/>
      <name val="Calibri"/>
      <family val="2"/>
      <scheme val="minor"/>
    </font>
    <font>
      <sz val="7"/>
      <color indexed="17"/>
      <name val="Calibri"/>
      <family val="2"/>
      <scheme val="minor"/>
    </font>
    <font>
      <sz val="9"/>
      <name val="Calibri"/>
      <family val="2"/>
      <scheme val="minor"/>
    </font>
    <font>
      <sz val="9"/>
      <color indexed="12"/>
      <name val="Calibri"/>
      <family val="2"/>
      <scheme val="minor"/>
    </font>
    <font>
      <sz val="7"/>
      <color indexed="12"/>
      <name val="Calibri"/>
      <family val="2"/>
      <scheme val="minor"/>
    </font>
    <font>
      <b/>
      <u/>
      <sz val="12"/>
      <name val="Calibri"/>
      <family val="2"/>
      <scheme val="minor"/>
    </font>
    <font>
      <sz val="9.5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b/>
      <u/>
      <sz val="7"/>
      <color indexed="12"/>
      <name val="Calibri"/>
      <family val="2"/>
      <scheme val="minor"/>
    </font>
    <font>
      <b/>
      <sz val="10"/>
      <name val="Calibri"/>
      <family val="2"/>
      <scheme val="minor"/>
    </font>
    <font>
      <u/>
      <sz val="9"/>
      <name val="Calibri"/>
      <family val="2"/>
      <scheme val="minor"/>
    </font>
    <font>
      <u/>
      <sz val="7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7"/>
      <color indexed="12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7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medium">
        <color theme="0"/>
      </left>
      <right style="thin">
        <color theme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50" fillId="0" borderId="0" applyFont="0" applyFill="0" applyBorder="0" applyAlignment="0" applyProtection="0"/>
  </cellStyleXfs>
  <cellXfs count="680">
    <xf numFmtId="0" fontId="0" fillId="0" borderId="0" xfId="0"/>
    <xf numFmtId="164" fontId="3" fillId="2" borderId="0" xfId="1" applyFont="1" applyFill="1" applyBorder="1" applyAlignment="1" applyProtection="1">
      <alignment horizontal="center"/>
    </xf>
    <xf numFmtId="43" fontId="3" fillId="2" borderId="0" xfId="1" applyNumberFormat="1" applyFont="1" applyFill="1" applyBorder="1" applyAlignment="1" applyProtection="1"/>
    <xf numFmtId="43" fontId="30" fillId="2" borderId="0" xfId="1" applyNumberFormat="1" applyFont="1" applyFill="1" applyBorder="1"/>
    <xf numFmtId="43" fontId="31" fillId="2" borderId="0" xfId="1" applyNumberFormat="1" applyFont="1" applyFill="1" applyBorder="1" applyAlignment="1">
      <alignment horizontal="right"/>
    </xf>
    <xf numFmtId="0" fontId="0" fillId="2" borderId="0" xfId="0" applyFill="1"/>
    <xf numFmtId="2" fontId="6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4" fillId="0" borderId="0" xfId="0" applyFont="1"/>
    <xf numFmtId="0" fontId="15" fillId="0" borderId="0" xfId="0" applyFont="1"/>
    <xf numFmtId="0" fontId="9" fillId="0" borderId="0" xfId="0" applyFont="1"/>
    <xf numFmtId="0" fontId="11" fillId="2" borderId="0" xfId="0" applyFont="1" applyFill="1"/>
    <xf numFmtId="0" fontId="13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164" fontId="9" fillId="2" borderId="0" xfId="1" applyFont="1" applyFill="1" applyBorder="1"/>
    <xf numFmtId="164" fontId="9" fillId="2" borderId="0" xfId="1" applyFont="1" applyFill="1" applyBorder="1" applyAlignment="1" applyProtection="1">
      <alignment horizontal="center"/>
    </xf>
    <xf numFmtId="164" fontId="13" fillId="2" borderId="0" xfId="1" applyFont="1" applyFill="1" applyBorder="1"/>
    <xf numFmtId="164" fontId="13" fillId="2" borderId="0" xfId="1" quotePrefix="1" applyFont="1" applyFill="1" applyBorder="1"/>
    <xf numFmtId="0" fontId="15" fillId="2" borderId="0" xfId="0" applyFont="1" applyFill="1"/>
    <xf numFmtId="0" fontId="33" fillId="2" borderId="0" xfId="0" applyFont="1" applyFill="1" applyAlignment="1">
      <alignment horizontal="center"/>
    </xf>
    <xf numFmtId="164" fontId="11" fillId="2" borderId="0" xfId="1" applyFont="1" applyFill="1"/>
    <xf numFmtId="164" fontId="11" fillId="0" borderId="0" xfId="1" applyFont="1"/>
    <xf numFmtId="164" fontId="13" fillId="2" borderId="0" xfId="1" applyFont="1" applyFill="1" applyBorder="1" applyAlignment="1">
      <alignment vertical="top" wrapText="1"/>
    </xf>
    <xf numFmtId="0" fontId="20" fillId="2" borderId="0" xfId="0" applyFont="1" applyFill="1"/>
    <xf numFmtId="2" fontId="6" fillId="0" borderId="8" xfId="0" applyNumberFormat="1" applyFont="1" applyBorder="1" applyAlignment="1">
      <alignment horizontal="center"/>
    </xf>
    <xf numFmtId="0" fontId="17" fillId="2" borderId="0" xfId="0" applyFont="1" applyFill="1"/>
    <xf numFmtId="0" fontId="10" fillId="2" borderId="0" xfId="0" applyFont="1" applyFill="1"/>
    <xf numFmtId="164" fontId="3" fillId="2" borderId="0" xfId="1" applyFont="1" applyFill="1"/>
    <xf numFmtId="0" fontId="17" fillId="2" borderId="0" xfId="0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43" fontId="10" fillId="2" borderId="0" xfId="0" applyNumberFormat="1" applyFont="1" applyFill="1"/>
    <xf numFmtId="165" fontId="17" fillId="2" borderId="0" xfId="1" applyNumberFormat="1" applyFont="1" applyFill="1" applyBorder="1" applyAlignment="1">
      <alignment horizontal="center"/>
    </xf>
    <xf numFmtId="164" fontId="17" fillId="2" borderId="0" xfId="1" applyFont="1" applyFill="1" applyBorder="1"/>
    <xf numFmtId="164" fontId="13" fillId="2" borderId="0" xfId="0" applyNumberFormat="1" applyFont="1" applyFill="1" applyAlignment="1">
      <alignment horizontal="center"/>
    </xf>
    <xf numFmtId="165" fontId="34" fillId="2" borderId="0" xfId="1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1" fillId="0" borderId="8" xfId="0" applyFont="1" applyBorder="1"/>
    <xf numFmtId="0" fontId="11" fillId="0" borderId="11" xfId="0" applyFont="1" applyBorder="1"/>
    <xf numFmtId="2" fontId="6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4" fontId="10" fillId="0" borderId="0" xfId="1" applyFont="1"/>
    <xf numFmtId="164" fontId="6" fillId="2" borderId="0" xfId="1" applyFont="1" applyFill="1" applyBorder="1" applyAlignment="1">
      <alignment horizontal="center"/>
    </xf>
    <xf numFmtId="0" fontId="4" fillId="2" borderId="0" xfId="0" applyFont="1" applyFill="1"/>
    <xf numFmtId="164" fontId="10" fillId="2" borderId="0" xfId="1" applyFont="1" applyFill="1"/>
    <xf numFmtId="0" fontId="10" fillId="2" borderId="0" xfId="0" applyFont="1" applyFill="1" applyAlignment="1">
      <alignment horizontal="center"/>
    </xf>
    <xf numFmtId="0" fontId="26" fillId="0" borderId="0" xfId="0" applyFont="1"/>
    <xf numFmtId="164" fontId="36" fillId="2" borderId="0" xfId="1" applyFont="1" applyFill="1" applyBorder="1" applyAlignment="1" applyProtection="1">
      <alignment horizontal="center"/>
    </xf>
    <xf numFmtId="0" fontId="26" fillId="2" borderId="0" xfId="0" applyFont="1" applyFill="1"/>
    <xf numFmtId="0" fontId="37" fillId="2" borderId="0" xfId="0" applyFont="1" applyFill="1" applyAlignment="1">
      <alignment horizontal="center"/>
    </xf>
    <xf numFmtId="0" fontId="9" fillId="2" borderId="0" xfId="0" applyFont="1" applyFill="1"/>
    <xf numFmtId="0" fontId="27" fillId="2" borderId="0" xfId="0" applyFont="1" applyFill="1" applyAlignment="1">
      <alignment horizontal="center"/>
    </xf>
    <xf numFmtId="0" fontId="29" fillId="2" borderId="0" xfId="0" applyFont="1" applyFill="1" applyAlignment="1">
      <alignment horizontal="left"/>
    </xf>
    <xf numFmtId="2" fontId="25" fillId="0" borderId="0" xfId="0" applyNumberFormat="1" applyFont="1"/>
    <xf numFmtId="164" fontId="0" fillId="2" borderId="0" xfId="1" applyFont="1" applyFill="1" applyBorder="1"/>
    <xf numFmtId="2" fontId="25" fillId="2" borderId="0" xfId="0" applyNumberFormat="1" applyFont="1" applyFill="1"/>
    <xf numFmtId="0" fontId="9" fillId="2" borderId="0" xfId="0" applyFont="1" applyFill="1" applyAlignment="1">
      <alignment horizontal="left"/>
    </xf>
    <xf numFmtId="164" fontId="39" fillId="2" borderId="0" xfId="1" applyFont="1" applyFill="1" applyBorder="1"/>
    <xf numFmtId="0" fontId="39" fillId="2" borderId="0" xfId="0" applyFont="1" applyFill="1"/>
    <xf numFmtId="164" fontId="1" fillId="2" borderId="0" xfId="1" applyFont="1" applyFill="1" applyBorder="1"/>
    <xf numFmtId="0" fontId="39" fillId="0" borderId="0" xfId="0" applyFont="1"/>
    <xf numFmtId="164" fontId="3" fillId="2" borderId="0" xfId="1" applyFont="1" applyFill="1" applyBorder="1"/>
    <xf numFmtId="43" fontId="9" fillId="2" borderId="0" xfId="0" applyNumberFormat="1" applyFont="1" applyFill="1"/>
    <xf numFmtId="164" fontId="10" fillId="2" borderId="0" xfId="1" applyFont="1" applyFill="1" applyBorder="1"/>
    <xf numFmtId="164" fontId="9" fillId="2" borderId="0" xfId="1" applyFont="1" applyFill="1"/>
    <xf numFmtId="0" fontId="14" fillId="2" borderId="0" xfId="0" applyFont="1" applyFill="1"/>
    <xf numFmtId="164" fontId="11" fillId="2" borderId="0" xfId="1" applyFont="1" applyFill="1" applyBorder="1"/>
    <xf numFmtId="0" fontId="3" fillId="2" borderId="0" xfId="0" applyFont="1" applyFill="1"/>
    <xf numFmtId="0" fontId="16" fillId="2" borderId="0" xfId="0" applyFont="1" applyFill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43" fontId="11" fillId="2" borderId="0" xfId="0" applyNumberFormat="1" applyFont="1" applyFill="1"/>
    <xf numFmtId="164" fontId="20" fillId="2" borderId="0" xfId="1" applyFont="1" applyFill="1" applyBorder="1"/>
    <xf numFmtId="164" fontId="16" fillId="2" borderId="0" xfId="1" applyFont="1" applyFill="1" applyBorder="1" applyAlignment="1" applyProtection="1">
      <alignment horizontal="center"/>
    </xf>
    <xf numFmtId="164" fontId="23" fillId="2" borderId="0" xfId="1" applyFont="1" applyFill="1" applyBorder="1" applyAlignment="1" applyProtection="1">
      <alignment horizontal="left"/>
    </xf>
    <xf numFmtId="164" fontId="7" fillId="2" borderId="0" xfId="1" applyFont="1" applyFill="1" applyBorder="1" applyAlignment="1" applyProtection="1">
      <alignment horizontal="left"/>
    </xf>
    <xf numFmtId="164" fontId="8" fillId="2" borderId="0" xfId="1" applyFont="1" applyFill="1" applyBorder="1" applyAlignment="1" applyProtection="1">
      <alignment horizontal="center"/>
    </xf>
    <xf numFmtId="0" fontId="21" fillId="2" borderId="0" xfId="0" applyFont="1" applyFill="1" applyAlignment="1">
      <alignment horizontal="center"/>
    </xf>
    <xf numFmtId="2" fontId="3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164" fontId="0" fillId="2" borderId="0" xfId="0" applyNumberFormat="1" applyFill="1"/>
    <xf numFmtId="164" fontId="10" fillId="2" borderId="0" xfId="0" applyNumberFormat="1" applyFont="1" applyFill="1"/>
    <xf numFmtId="0" fontId="1" fillId="2" borderId="0" xfId="0" applyFont="1" applyFill="1"/>
    <xf numFmtId="164" fontId="9" fillId="2" borderId="0" xfId="1" applyFont="1" applyFill="1" applyBorder="1" applyAlignment="1">
      <alignment vertical="top" wrapText="1"/>
    </xf>
    <xf numFmtId="164" fontId="42" fillId="2" borderId="0" xfId="1" applyFont="1" applyFill="1" applyBorder="1" applyAlignment="1" applyProtection="1">
      <alignment horizontal="center"/>
    </xf>
    <xf numFmtId="0" fontId="43" fillId="0" borderId="0" xfId="0" applyFont="1"/>
    <xf numFmtId="0" fontId="44" fillId="2" borderId="0" xfId="0" applyFont="1" applyFill="1"/>
    <xf numFmtId="164" fontId="45" fillId="2" borderId="0" xfId="1" applyFont="1" applyFill="1"/>
    <xf numFmtId="0" fontId="45" fillId="2" borderId="0" xfId="0" applyFont="1" applyFill="1"/>
    <xf numFmtId="0" fontId="45" fillId="0" borderId="0" xfId="0" applyFont="1"/>
    <xf numFmtId="164" fontId="45" fillId="0" borderId="0" xfId="1" applyFont="1"/>
    <xf numFmtId="2" fontId="46" fillId="3" borderId="13" xfId="0" applyNumberFormat="1" applyFont="1" applyFill="1" applyBorder="1" applyAlignment="1">
      <alignment horizontal="center" wrapText="1"/>
    </xf>
    <xf numFmtId="0" fontId="24" fillId="2" borderId="0" xfId="0" applyFont="1" applyFill="1" applyAlignment="1">
      <alignment horizontal="center"/>
    </xf>
    <xf numFmtId="164" fontId="24" fillId="2" borderId="0" xfId="1" applyFont="1" applyFill="1" applyBorder="1" applyAlignment="1">
      <alignment horizontal="center"/>
    </xf>
    <xf numFmtId="0" fontId="20" fillId="3" borderId="0" xfId="0" applyFont="1" applyFill="1"/>
    <xf numFmtId="2" fontId="6" fillId="3" borderId="0" xfId="0" applyNumberFormat="1" applyFont="1" applyFill="1" applyAlignment="1">
      <alignment horizontal="center"/>
    </xf>
    <xf numFmtId="0" fontId="11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164" fontId="10" fillId="3" borderId="0" xfId="1" applyFont="1" applyFill="1" applyBorder="1"/>
    <xf numFmtId="0" fontId="9" fillId="3" borderId="0" xfId="0" applyFont="1" applyFill="1" applyAlignment="1">
      <alignment horizontal="left"/>
    </xf>
    <xf numFmtId="164" fontId="9" fillId="3" borderId="0" xfId="1" applyFont="1" applyFill="1" applyBorder="1"/>
    <xf numFmtId="0" fontId="27" fillId="2" borderId="0" xfId="0" applyFont="1" applyFill="1"/>
    <xf numFmtId="2" fontId="33" fillId="3" borderId="21" xfId="0" applyNumberFormat="1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166" fontId="10" fillId="2" borderId="24" xfId="1" applyNumberFormat="1" applyFont="1" applyFill="1" applyBorder="1"/>
    <xf numFmtId="0" fontId="27" fillId="2" borderId="24" xfId="0" applyFont="1" applyFill="1" applyBorder="1"/>
    <xf numFmtId="166" fontId="10" fillId="2" borderId="0" xfId="1" applyNumberFormat="1" applyFont="1" applyFill="1" applyBorder="1"/>
    <xf numFmtId="0" fontId="27" fillId="2" borderId="23" xfId="0" applyFont="1" applyFill="1" applyBorder="1"/>
    <xf numFmtId="0" fontId="27" fillId="2" borderId="25" xfId="0" applyFont="1" applyFill="1" applyBorder="1"/>
    <xf numFmtId="0" fontId="27" fillId="2" borderId="26" xfId="0" applyFont="1" applyFill="1" applyBorder="1"/>
    <xf numFmtId="166" fontId="0" fillId="2" borderId="0" xfId="1" applyNumberFormat="1" applyFont="1" applyFill="1" applyBorder="1"/>
    <xf numFmtId="0" fontId="29" fillId="2" borderId="0" xfId="0" applyFont="1" applyFill="1"/>
    <xf numFmtId="0" fontId="10" fillId="2" borderId="0" xfId="0" applyFont="1" applyFill="1" applyAlignment="1">
      <alignment horizontal="left"/>
    </xf>
    <xf numFmtId="0" fontId="27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left"/>
    </xf>
    <xf numFmtId="0" fontId="27" fillId="2" borderId="2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left"/>
    </xf>
    <xf numFmtId="0" fontId="27" fillId="2" borderId="23" xfId="0" applyFont="1" applyFill="1" applyBorder="1" applyAlignment="1">
      <alignment horizontal="center"/>
    </xf>
    <xf numFmtId="0" fontId="27" fillId="2" borderId="25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164" fontId="9" fillId="2" borderId="24" xfId="1" applyFont="1" applyFill="1" applyBorder="1"/>
    <xf numFmtId="164" fontId="10" fillId="2" borderId="24" xfId="1" applyFont="1" applyFill="1" applyBorder="1"/>
    <xf numFmtId="2" fontId="46" fillId="3" borderId="21" xfId="0" applyNumberFormat="1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left"/>
    </xf>
    <xf numFmtId="0" fontId="9" fillId="0" borderId="32" xfId="0" applyFont="1" applyBorder="1"/>
    <xf numFmtId="0" fontId="10" fillId="2" borderId="24" xfId="0" applyFont="1" applyFill="1" applyBorder="1"/>
    <xf numFmtId="0" fontId="27" fillId="2" borderId="23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left"/>
    </xf>
    <xf numFmtId="0" fontId="18" fillId="2" borderId="33" xfId="0" applyFont="1" applyFill="1" applyBorder="1" applyAlignment="1">
      <alignment horizontal="left"/>
    </xf>
    <xf numFmtId="0" fontId="10" fillId="2" borderId="33" xfId="0" applyFont="1" applyFill="1" applyBorder="1"/>
    <xf numFmtId="164" fontId="51" fillId="2" borderId="33" xfId="1" applyFont="1" applyFill="1" applyBorder="1"/>
    <xf numFmtId="164" fontId="51" fillId="2" borderId="1" xfId="1" applyFont="1" applyFill="1" applyBorder="1"/>
    <xf numFmtId="164" fontId="51" fillId="2" borderId="33" xfId="1" applyFont="1" applyFill="1" applyBorder="1" applyAlignment="1">
      <alignment horizontal="right"/>
    </xf>
    <xf numFmtId="164" fontId="51" fillId="2" borderId="1" xfId="1" applyFont="1" applyFill="1" applyBorder="1" applyAlignment="1">
      <alignment horizontal="right"/>
    </xf>
    <xf numFmtId="0" fontId="10" fillId="2" borderId="35" xfId="0" applyFont="1" applyFill="1" applyBorder="1" applyAlignment="1">
      <alignment horizontal="left"/>
    </xf>
    <xf numFmtId="0" fontId="9" fillId="0" borderId="24" xfId="0" applyFont="1" applyBorder="1" applyAlignment="1">
      <alignment horizontal="left"/>
    </xf>
    <xf numFmtId="164" fontId="9" fillId="2" borderId="24" xfId="1" applyFont="1" applyFill="1" applyBorder="1" applyAlignment="1">
      <alignment horizontal="right"/>
    </xf>
    <xf numFmtId="0" fontId="21" fillId="2" borderId="26" xfId="0" applyFont="1" applyFill="1" applyBorder="1" applyAlignment="1">
      <alignment horizontal="left"/>
    </xf>
    <xf numFmtId="0" fontId="9" fillId="2" borderId="34" xfId="0" applyFont="1" applyFill="1" applyBorder="1" applyAlignment="1">
      <alignment horizontal="left"/>
    </xf>
    <xf numFmtId="0" fontId="9" fillId="2" borderId="32" xfId="0" applyFont="1" applyFill="1" applyBorder="1" applyAlignment="1">
      <alignment horizontal="left"/>
    </xf>
    <xf numFmtId="0" fontId="9" fillId="2" borderId="35" xfId="0" applyFont="1" applyFill="1" applyBorder="1" applyAlignment="1">
      <alignment horizontal="left"/>
    </xf>
    <xf numFmtId="0" fontId="28" fillId="2" borderId="24" xfId="0" applyFont="1" applyFill="1" applyBorder="1" applyAlignment="1">
      <alignment horizontal="left"/>
    </xf>
    <xf numFmtId="0" fontId="21" fillId="2" borderId="24" xfId="0" applyFont="1" applyFill="1" applyBorder="1"/>
    <xf numFmtId="0" fontId="41" fillId="2" borderId="0" xfId="0" applyFont="1" applyFill="1" applyAlignment="1">
      <alignment horizontal="left"/>
    </xf>
    <xf numFmtId="0" fontId="9" fillId="2" borderId="31" xfId="0" applyFont="1" applyFill="1" applyBorder="1" applyAlignment="1">
      <alignment horizontal="left"/>
    </xf>
    <xf numFmtId="0" fontId="21" fillId="2" borderId="23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/>
    </xf>
    <xf numFmtId="43" fontId="9" fillId="2" borderId="24" xfId="4" applyFont="1" applyFill="1" applyBorder="1"/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164" fontId="9" fillId="2" borderId="31" xfId="1" applyFont="1" applyFill="1" applyBorder="1" applyAlignment="1">
      <alignment horizontal="right"/>
    </xf>
    <xf numFmtId="164" fontId="9" fillId="2" borderId="1" xfId="1" applyFont="1" applyFill="1" applyBorder="1" applyAlignment="1">
      <alignment horizontal="right"/>
    </xf>
    <xf numFmtId="164" fontId="51" fillId="2" borderId="36" xfId="1" applyFont="1" applyFill="1" applyBorder="1"/>
    <xf numFmtId="164" fontId="9" fillId="2" borderId="26" xfId="1" applyFont="1" applyFill="1" applyBorder="1" applyAlignment="1">
      <alignment horizontal="right"/>
    </xf>
    <xf numFmtId="164" fontId="9" fillId="2" borderId="33" xfId="1" applyFont="1" applyFill="1" applyBorder="1" applyAlignment="1">
      <alignment horizontal="right"/>
    </xf>
    <xf numFmtId="164" fontId="9" fillId="2" borderId="35" xfId="1" applyFont="1" applyFill="1" applyBorder="1" applyAlignment="1">
      <alignment horizontal="right"/>
    </xf>
    <xf numFmtId="0" fontId="9" fillId="2" borderId="23" xfId="0" applyFont="1" applyFill="1" applyBorder="1" applyAlignment="1">
      <alignment horizontal="center"/>
    </xf>
    <xf numFmtId="164" fontId="9" fillId="2" borderId="23" xfId="1" applyFont="1" applyFill="1" applyBorder="1"/>
    <xf numFmtId="0" fontId="24" fillId="2" borderId="26" xfId="0" applyFont="1" applyFill="1" applyBorder="1"/>
    <xf numFmtId="0" fontId="9" fillId="2" borderId="26" xfId="0" applyFont="1" applyFill="1" applyBorder="1" applyAlignment="1">
      <alignment horizontal="center"/>
    </xf>
    <xf numFmtId="164" fontId="9" fillId="2" borderId="26" xfId="1" applyFont="1" applyFill="1" applyBorder="1"/>
    <xf numFmtId="0" fontId="29" fillId="2" borderId="33" xfId="0" applyFont="1" applyFill="1" applyBorder="1" applyAlignment="1">
      <alignment horizontal="left"/>
    </xf>
    <xf numFmtId="164" fontId="10" fillId="2" borderId="33" xfId="1" applyFont="1" applyFill="1" applyBorder="1"/>
    <xf numFmtId="164" fontId="10" fillId="2" borderId="1" xfId="1" applyFont="1" applyFill="1" applyBorder="1"/>
    <xf numFmtId="164" fontId="6" fillId="2" borderId="0" xfId="1" applyFont="1" applyFill="1" applyAlignment="1">
      <alignment horizontal="center"/>
    </xf>
    <xf numFmtId="164" fontId="24" fillId="2" borderId="0" xfId="1" applyFont="1" applyFill="1" applyAlignment="1">
      <alignment horizontal="center"/>
    </xf>
    <xf numFmtId="164" fontId="33" fillId="3" borderId="21" xfId="1" applyFont="1" applyFill="1" applyBorder="1" applyAlignment="1">
      <alignment horizontal="center" wrapText="1"/>
    </xf>
    <xf numFmtId="164" fontId="29" fillId="2" borderId="0" xfId="1" applyFont="1" applyFill="1" applyAlignment="1">
      <alignment horizontal="left"/>
    </xf>
    <xf numFmtId="164" fontId="33" fillId="2" borderId="0" xfId="1" applyFont="1" applyFill="1" applyAlignment="1">
      <alignment horizontal="center"/>
    </xf>
    <xf numFmtId="164" fontId="10" fillId="2" borderId="24" xfId="1" applyFont="1" applyFill="1" applyBorder="1" applyAlignment="1">
      <alignment horizontal="left"/>
    </xf>
    <xf numFmtId="164" fontId="10" fillId="2" borderId="24" xfId="1" applyFont="1" applyFill="1" applyBorder="1" applyAlignment="1">
      <alignment horizontal="center"/>
    </xf>
    <xf numFmtId="164" fontId="8" fillId="2" borderId="0" xfId="1" applyFont="1" applyFill="1" applyAlignment="1">
      <alignment horizontal="left"/>
    </xf>
    <xf numFmtId="164" fontId="29" fillId="2" borderId="0" xfId="1" applyFont="1" applyFill="1"/>
    <xf numFmtId="164" fontId="10" fillId="2" borderId="0" xfId="1" applyFont="1" applyFill="1" applyAlignment="1">
      <alignment horizontal="left"/>
    </xf>
    <xf numFmtId="164" fontId="10" fillId="2" borderId="0" xfId="1" applyFont="1" applyFill="1" applyAlignment="1">
      <alignment horizontal="center"/>
    </xf>
    <xf numFmtId="164" fontId="6" fillId="0" borderId="0" xfId="1" applyFont="1" applyAlignment="1">
      <alignment horizontal="center"/>
    </xf>
    <xf numFmtId="164" fontId="24" fillId="2" borderId="0" xfId="1" applyFont="1" applyFill="1"/>
    <xf numFmtId="164" fontId="6" fillId="2" borderId="0" xfId="1" applyFont="1" applyFill="1"/>
    <xf numFmtId="164" fontId="24" fillId="2" borderId="24" xfId="1" applyFont="1" applyFill="1" applyBorder="1"/>
    <xf numFmtId="164" fontId="24" fillId="2" borderId="23" xfId="1" applyFont="1" applyFill="1" applyBorder="1"/>
    <xf numFmtId="164" fontId="24" fillId="2" borderId="25" xfId="1" applyFont="1" applyFill="1" applyBorder="1"/>
    <xf numFmtId="164" fontId="24" fillId="2" borderId="26" xfId="1" applyFont="1" applyFill="1" applyBorder="1"/>
    <xf numFmtId="164" fontId="6" fillId="0" borderId="0" xfId="1" applyFont="1"/>
    <xf numFmtId="164" fontId="24" fillId="2" borderId="23" xfId="1" applyFont="1" applyFill="1" applyBorder="1" applyAlignment="1">
      <alignment horizontal="center"/>
    </xf>
    <xf numFmtId="164" fontId="24" fillId="2" borderId="26" xfId="1" applyFont="1" applyFill="1" applyBorder="1" applyAlignment="1">
      <alignment horizontal="center"/>
    </xf>
    <xf numFmtId="164" fontId="24" fillId="2" borderId="24" xfId="1" applyFont="1" applyFill="1" applyBorder="1" applyAlignment="1">
      <alignment horizontal="center"/>
    </xf>
    <xf numFmtId="164" fontId="24" fillId="2" borderId="25" xfId="1" applyFont="1" applyFill="1" applyBorder="1" applyAlignment="1">
      <alignment horizontal="center"/>
    </xf>
    <xf numFmtId="164" fontId="39" fillId="2" borderId="24" xfId="1" applyFont="1" applyFill="1" applyBorder="1"/>
    <xf numFmtId="0" fontId="0" fillId="3" borderId="0" xfId="0" applyFill="1"/>
    <xf numFmtId="164" fontId="39" fillId="3" borderId="0" xfId="1" applyFont="1" applyFill="1" applyBorder="1"/>
    <xf numFmtId="0" fontId="36" fillId="2" borderId="0" xfId="0" applyFont="1" applyFill="1" applyAlignment="1">
      <alignment horizontal="left"/>
    </xf>
    <xf numFmtId="0" fontId="53" fillId="2" borderId="0" xfId="0" applyFont="1" applyFill="1"/>
    <xf numFmtId="164" fontId="24" fillId="2" borderId="0" xfId="1" applyFont="1" applyFill="1" applyBorder="1" applyAlignment="1">
      <alignment horizontal="center" vertical="center" wrapText="1"/>
    </xf>
    <xf numFmtId="164" fontId="10" fillId="2" borderId="0" xfId="1" applyFont="1" applyFill="1" applyBorder="1" applyAlignment="1">
      <alignment horizontal="left"/>
    </xf>
    <xf numFmtId="164" fontId="10" fillId="2" borderId="23" xfId="1" applyFont="1" applyFill="1" applyBorder="1" applyAlignment="1">
      <alignment horizontal="left"/>
    </xf>
    <xf numFmtId="164" fontId="39" fillId="2" borderId="23" xfId="1" applyFont="1" applyFill="1" applyBorder="1"/>
    <xf numFmtId="164" fontId="24" fillId="2" borderId="24" xfId="1" applyFont="1" applyFill="1" applyBorder="1" applyAlignment="1">
      <alignment horizontal="center" vertical="center" wrapText="1"/>
    </xf>
    <xf numFmtId="164" fontId="54" fillId="2" borderId="24" xfId="1" applyFont="1" applyFill="1" applyBorder="1"/>
    <xf numFmtId="0" fontId="26" fillId="3" borderId="0" xfId="0" applyFont="1" applyFill="1"/>
    <xf numFmtId="164" fontId="0" fillId="3" borderId="0" xfId="1" applyFont="1" applyFill="1" applyBorder="1"/>
    <xf numFmtId="0" fontId="53" fillId="3" borderId="0" xfId="0" applyFont="1" applyFill="1"/>
    <xf numFmtId="2" fontId="32" fillId="3" borderId="0" xfId="0" applyNumberFormat="1" applyFont="1" applyFill="1" applyAlignment="1">
      <alignment vertical="center" wrapText="1"/>
    </xf>
    <xf numFmtId="164" fontId="39" fillId="2" borderId="1" xfId="1" applyFont="1" applyFill="1" applyBorder="1"/>
    <xf numFmtId="0" fontId="54" fillId="2" borderId="0" xfId="0" applyFont="1" applyFill="1" applyAlignment="1">
      <alignment horizontal="center"/>
    </xf>
    <xf numFmtId="164" fontId="10" fillId="2" borderId="26" xfId="1" applyFont="1" applyFill="1" applyBorder="1" applyAlignment="1">
      <alignment horizontal="left"/>
    </xf>
    <xf numFmtId="2" fontId="46" fillId="3" borderId="20" xfId="0" applyNumberFormat="1" applyFont="1" applyFill="1" applyBorder="1" applyAlignment="1">
      <alignment horizontal="center" wrapText="1"/>
    </xf>
    <xf numFmtId="164" fontId="24" fillId="2" borderId="26" xfId="1" applyFont="1" applyFill="1" applyBorder="1" applyAlignment="1">
      <alignment vertical="center" wrapText="1"/>
    </xf>
    <xf numFmtId="165" fontId="17" fillId="2" borderId="24" xfId="1" applyNumberFormat="1" applyFont="1" applyFill="1" applyBorder="1" applyAlignment="1">
      <alignment horizontal="center"/>
    </xf>
    <xf numFmtId="0" fontId="10" fillId="3" borderId="0" xfId="0" applyFont="1" applyFill="1"/>
    <xf numFmtId="165" fontId="17" fillId="3" borderId="0" xfId="1" applyNumberFormat="1" applyFont="1" applyFill="1" applyBorder="1" applyAlignment="1">
      <alignment horizontal="center"/>
    </xf>
    <xf numFmtId="0" fontId="10" fillId="0" borderId="24" xfId="0" applyFont="1" applyBorder="1"/>
    <xf numFmtId="0" fontId="10" fillId="0" borderId="26" xfId="0" applyFont="1" applyBorder="1"/>
    <xf numFmtId="165" fontId="34" fillId="3" borderId="3" xfId="1" applyNumberFormat="1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/>
    </xf>
    <xf numFmtId="0" fontId="34" fillId="3" borderId="17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165" fontId="34" fillId="3" borderId="16" xfId="1" applyNumberFormat="1" applyFont="1" applyFill="1" applyBorder="1" applyAlignment="1">
      <alignment horizontal="center"/>
    </xf>
    <xf numFmtId="165" fontId="34" fillId="3" borderId="43" xfId="1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164" fontId="24" fillId="2" borderId="28" xfId="1" applyFont="1" applyFill="1" applyBorder="1" applyAlignment="1">
      <alignment vertical="center" wrapText="1"/>
    </xf>
    <xf numFmtId="0" fontId="10" fillId="0" borderId="25" xfId="0" applyFont="1" applyBorder="1"/>
    <xf numFmtId="165" fontId="17" fillId="2" borderId="23" xfId="1" applyNumberFormat="1" applyFont="1" applyFill="1" applyBorder="1" applyAlignment="1">
      <alignment horizontal="center"/>
    </xf>
    <xf numFmtId="165" fontId="17" fillId="2" borderId="26" xfId="1" applyNumberFormat="1" applyFont="1" applyFill="1" applyBorder="1" applyAlignment="1">
      <alignment horizontal="center"/>
    </xf>
    <xf numFmtId="164" fontId="8" fillId="2" borderId="33" xfId="1" applyFont="1" applyFill="1" applyBorder="1" applyAlignment="1" applyProtection="1">
      <alignment horizontal="center"/>
    </xf>
    <xf numFmtId="0" fontId="21" fillId="2" borderId="33" xfId="0" applyFont="1" applyFill="1" applyBorder="1" applyAlignment="1">
      <alignment horizontal="center"/>
    </xf>
    <xf numFmtId="164" fontId="24" fillId="2" borderId="23" xfId="1" applyFont="1" applyFill="1" applyBorder="1" applyAlignment="1"/>
    <xf numFmtId="164" fontId="24" fillId="2" borderId="25" xfId="1" applyFont="1" applyFill="1" applyBorder="1" applyAlignment="1"/>
    <xf numFmtId="164" fontId="24" fillId="2" borderId="26" xfId="1" applyFont="1" applyFill="1" applyBorder="1" applyAlignment="1"/>
    <xf numFmtId="164" fontId="8" fillId="2" borderId="24" xfId="1" applyFont="1" applyFill="1" applyBorder="1" applyAlignment="1" applyProtection="1">
      <alignment horizontal="left"/>
    </xf>
    <xf numFmtId="164" fontId="9" fillId="2" borderId="24" xfId="1" applyFont="1" applyFill="1" applyBorder="1" applyAlignment="1">
      <alignment horizontal="left"/>
    </xf>
    <xf numFmtId="164" fontId="0" fillId="3" borderId="0" xfId="1" applyFont="1" applyFill="1"/>
    <xf numFmtId="164" fontId="29" fillId="2" borderId="0" xfId="1" applyFont="1" applyFill="1" applyBorder="1" applyAlignment="1" applyProtection="1">
      <alignment horizontal="left"/>
    </xf>
    <xf numFmtId="164" fontId="39" fillId="2" borderId="0" xfId="1" applyFont="1" applyFill="1"/>
    <xf numFmtId="164" fontId="10" fillId="3" borderId="0" xfId="1" applyFont="1" applyFill="1"/>
    <xf numFmtId="164" fontId="10" fillId="0" borderId="23" xfId="1" applyFont="1" applyBorder="1"/>
    <xf numFmtId="164" fontId="29" fillId="2" borderId="33" xfId="1" applyFont="1" applyFill="1" applyBorder="1"/>
    <xf numFmtId="164" fontId="53" fillId="2" borderId="0" xfId="1" applyFont="1" applyFill="1"/>
    <xf numFmtId="0" fontId="56" fillId="2" borderId="0" xfId="0" applyFont="1" applyFill="1"/>
    <xf numFmtId="164" fontId="57" fillId="2" borderId="0" xfId="0" applyNumberFormat="1" applyFont="1" applyFill="1"/>
    <xf numFmtId="43" fontId="56" fillId="2" borderId="0" xfId="0" applyNumberFormat="1" applyFont="1" applyFill="1"/>
    <xf numFmtId="0" fontId="56" fillId="0" borderId="0" xfId="0" applyFont="1"/>
    <xf numFmtId="0" fontId="34" fillId="3" borderId="4" xfId="0" applyFont="1" applyFill="1" applyBorder="1" applyAlignment="1">
      <alignment horizontal="center"/>
    </xf>
    <xf numFmtId="0" fontId="9" fillId="2" borderId="24" xfId="0" applyFont="1" applyFill="1" applyBorder="1"/>
    <xf numFmtId="0" fontId="9" fillId="2" borderId="1" xfId="0" applyFont="1" applyFill="1" applyBorder="1" applyAlignment="1">
      <alignment horizontal="left"/>
    </xf>
    <xf numFmtId="165" fontId="20" fillId="2" borderId="24" xfId="1" applyNumberFormat="1" applyFont="1" applyFill="1" applyBorder="1" applyAlignment="1">
      <alignment horizontal="center"/>
    </xf>
    <xf numFmtId="164" fontId="10" fillId="2" borderId="1" xfId="1" applyFont="1" applyFill="1" applyBorder="1" applyAlignment="1">
      <alignment horizontal="left"/>
    </xf>
    <xf numFmtId="0" fontId="9" fillId="0" borderId="24" xfId="0" applyFont="1" applyBorder="1"/>
    <xf numFmtId="0" fontId="38" fillId="2" borderId="0" xfId="0" applyFont="1" applyFill="1" applyAlignment="1">
      <alignment vertical="center"/>
    </xf>
    <xf numFmtId="0" fontId="9" fillId="2" borderId="23" xfId="0" applyFont="1" applyFill="1" applyBorder="1"/>
    <xf numFmtId="0" fontId="9" fillId="2" borderId="25" xfId="0" applyFont="1" applyFill="1" applyBorder="1"/>
    <xf numFmtId="0" fontId="9" fillId="2" borderId="26" xfId="0" applyFont="1" applyFill="1" applyBorder="1"/>
    <xf numFmtId="0" fontId="20" fillId="2" borderId="0" xfId="0" applyFont="1" applyFill="1" applyAlignment="1">
      <alignment horizontal="left"/>
    </xf>
    <xf numFmtId="164" fontId="24" fillId="2" borderId="23" xfId="1" applyFont="1" applyFill="1" applyBorder="1" applyAlignment="1">
      <alignment vertical="center" wrapText="1"/>
    </xf>
    <xf numFmtId="0" fontId="34" fillId="3" borderId="0" xfId="0" applyFont="1" applyFill="1" applyAlignment="1">
      <alignment horizontal="center"/>
    </xf>
    <xf numFmtId="0" fontId="34" fillId="3" borderId="3" xfId="0" applyFont="1" applyFill="1" applyBorder="1" applyAlignment="1">
      <alignment horizontal="center"/>
    </xf>
    <xf numFmtId="164" fontId="24" fillId="2" borderId="31" xfId="1" applyFont="1" applyFill="1" applyBorder="1" applyAlignment="1">
      <alignment horizontal="center"/>
    </xf>
    <xf numFmtId="164" fontId="24" fillId="2" borderId="35" xfId="1" applyFont="1" applyFill="1" applyBorder="1" applyAlignment="1">
      <alignment horizontal="center"/>
    </xf>
    <xf numFmtId="0" fontId="59" fillId="3" borderId="4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164" fontId="20" fillId="2" borderId="24" xfId="1" applyFont="1" applyFill="1" applyBorder="1"/>
    <xf numFmtId="164" fontId="9" fillId="2" borderId="2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165" fontId="9" fillId="2" borderId="24" xfId="1" applyNumberFormat="1" applyFont="1" applyFill="1" applyBorder="1" applyAlignment="1">
      <alignment horizontal="left" vertical="center"/>
    </xf>
    <xf numFmtId="165" fontId="10" fillId="3" borderId="0" xfId="1" applyNumberFormat="1" applyFont="1" applyFill="1" applyBorder="1" applyAlignment="1">
      <alignment horizontal="left" vertical="center"/>
    </xf>
    <xf numFmtId="164" fontId="13" fillId="2" borderId="24" xfId="0" applyNumberFormat="1" applyFont="1" applyFill="1" applyBorder="1" applyAlignment="1">
      <alignment horizontal="center"/>
    </xf>
    <xf numFmtId="164" fontId="13" fillId="2" borderId="24" xfId="1" applyFont="1" applyFill="1" applyBorder="1"/>
    <xf numFmtId="0" fontId="9" fillId="3" borderId="0" xfId="0" applyFont="1" applyFill="1"/>
    <xf numFmtId="164" fontId="9" fillId="3" borderId="0" xfId="0" applyNumberFormat="1" applyFont="1" applyFill="1" applyAlignment="1">
      <alignment horizontal="center"/>
    </xf>
    <xf numFmtId="0" fontId="35" fillId="2" borderId="0" xfId="0" applyFont="1" applyFill="1" applyAlignment="1">
      <alignment vertical="center"/>
    </xf>
    <xf numFmtId="164" fontId="13" fillId="3" borderId="0" xfId="1" applyFont="1" applyFill="1" applyBorder="1"/>
    <xf numFmtId="164" fontId="24" fillId="2" borderId="24" xfId="1" applyFont="1" applyFill="1" applyBorder="1" applyAlignment="1">
      <alignment vertical="center" wrapText="1"/>
    </xf>
    <xf numFmtId="164" fontId="13" fillId="3" borderId="0" xfId="0" applyNumberFormat="1" applyFont="1" applyFill="1" applyAlignment="1">
      <alignment horizontal="center"/>
    </xf>
    <xf numFmtId="0" fontId="60" fillId="2" borderId="0" xfId="0" applyFont="1" applyFill="1"/>
    <xf numFmtId="164" fontId="62" fillId="2" borderId="0" xfId="1" applyFont="1" applyFill="1"/>
    <xf numFmtId="0" fontId="62" fillId="2" borderId="0" xfId="0" applyFont="1" applyFill="1"/>
    <xf numFmtId="0" fontId="63" fillId="2" borderId="0" xfId="0" applyFont="1" applyFill="1"/>
    <xf numFmtId="164" fontId="63" fillId="2" borderId="0" xfId="1" applyFont="1" applyFill="1"/>
    <xf numFmtId="0" fontId="63" fillId="0" borderId="0" xfId="0" applyFont="1"/>
    <xf numFmtId="164" fontId="63" fillId="0" borderId="0" xfId="1" applyFont="1"/>
    <xf numFmtId="0" fontId="48" fillId="2" borderId="0" xfId="0" applyFont="1" applyFill="1" applyAlignment="1">
      <alignment horizontal="center"/>
    </xf>
    <xf numFmtId="164" fontId="64" fillId="2" borderId="0" xfId="1" applyFont="1" applyFill="1"/>
    <xf numFmtId="0" fontId="64" fillId="2" borderId="0" xfId="0" applyFont="1" applyFill="1"/>
    <xf numFmtId="164" fontId="65" fillId="2" borderId="0" xfId="1" applyFont="1" applyFill="1"/>
    <xf numFmtId="0" fontId="65" fillId="2" borderId="0" xfId="0" applyFont="1" applyFill="1"/>
    <xf numFmtId="0" fontId="66" fillId="2" borderId="0" xfId="0" applyFont="1" applyFill="1"/>
    <xf numFmtId="164" fontId="66" fillId="2" borderId="0" xfId="1" applyFont="1" applyFill="1"/>
    <xf numFmtId="0" fontId="66" fillId="0" borderId="0" xfId="0" applyFont="1"/>
    <xf numFmtId="164" fontId="66" fillId="0" borderId="0" xfId="1" applyFont="1"/>
    <xf numFmtId="165" fontId="58" fillId="2" borderId="0" xfId="1" applyNumberFormat="1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/>
    </xf>
    <xf numFmtId="164" fontId="67" fillId="2" borderId="0" xfId="1" applyFont="1" applyFill="1" applyAlignment="1">
      <alignment horizontal="left"/>
    </xf>
    <xf numFmtId="164" fontId="68" fillId="2" borderId="0" xfId="1" applyFont="1" applyFill="1" applyBorder="1" applyAlignment="1" applyProtection="1">
      <alignment horizontal="center"/>
    </xf>
    <xf numFmtId="164" fontId="67" fillId="2" borderId="0" xfId="1" applyFont="1" applyFill="1" applyBorder="1" applyAlignment="1" applyProtection="1">
      <alignment horizontal="center"/>
    </xf>
    <xf numFmtId="164" fontId="69" fillId="2" borderId="0" xfId="1" applyFont="1" applyFill="1" applyBorder="1" applyAlignment="1" applyProtection="1">
      <alignment horizontal="left"/>
    </xf>
    <xf numFmtId="164" fontId="70" fillId="2" borderId="0" xfId="1" applyFont="1" applyFill="1"/>
    <xf numFmtId="0" fontId="70" fillId="2" borderId="0" xfId="0" applyFont="1" applyFill="1"/>
    <xf numFmtId="0" fontId="71" fillId="2" borderId="0" xfId="0" applyFont="1" applyFill="1"/>
    <xf numFmtId="164" fontId="71" fillId="2" borderId="0" xfId="1" applyFont="1" applyFill="1"/>
    <xf numFmtId="0" fontId="64" fillId="2" borderId="1" xfId="0" applyFont="1" applyFill="1" applyBorder="1" applyAlignment="1">
      <alignment horizontal="left"/>
    </xf>
    <xf numFmtId="164" fontId="64" fillId="2" borderId="24" xfId="1" applyFont="1" applyFill="1" applyBorder="1" applyAlignment="1" applyProtection="1">
      <alignment horizontal="center"/>
    </xf>
    <xf numFmtId="164" fontId="64" fillId="2" borderId="24" xfId="1" applyFont="1" applyFill="1" applyBorder="1"/>
    <xf numFmtId="164" fontId="64" fillId="2" borderId="0" xfId="1" applyFont="1" applyFill="1" applyBorder="1"/>
    <xf numFmtId="164" fontId="45" fillId="2" borderId="0" xfId="1" applyFont="1" applyFill="1" applyBorder="1"/>
    <xf numFmtId="164" fontId="45" fillId="0" borderId="0" xfId="1" applyFont="1" applyBorder="1"/>
    <xf numFmtId="164" fontId="73" fillId="2" borderId="0" xfId="1" applyFont="1" applyFill="1" applyBorder="1"/>
    <xf numFmtId="0" fontId="73" fillId="2" borderId="0" xfId="0" applyFont="1" applyFill="1"/>
    <xf numFmtId="0" fontId="74" fillId="2" borderId="0" xfId="0" applyFont="1" applyFill="1"/>
    <xf numFmtId="164" fontId="74" fillId="2" borderId="0" xfId="1" applyFont="1" applyFill="1" applyBorder="1"/>
    <xf numFmtId="164" fontId="71" fillId="2" borderId="0" xfId="1" applyFont="1" applyFill="1" applyBorder="1"/>
    <xf numFmtId="164" fontId="72" fillId="2" borderId="23" xfId="1" applyFont="1" applyFill="1" applyBorder="1" applyAlignment="1">
      <alignment horizontal="center"/>
    </xf>
    <xf numFmtId="164" fontId="72" fillId="2" borderId="25" xfId="1" applyFont="1" applyFill="1" applyBorder="1" applyAlignment="1">
      <alignment horizontal="center"/>
    </xf>
    <xf numFmtId="164" fontId="72" fillId="2" borderId="26" xfId="1" applyFont="1" applyFill="1" applyBorder="1" applyAlignment="1">
      <alignment horizontal="center"/>
    </xf>
    <xf numFmtId="0" fontId="75" fillId="2" borderId="0" xfId="0" applyFont="1" applyFill="1" applyAlignment="1">
      <alignment horizontal="center"/>
    </xf>
    <xf numFmtId="164" fontId="72" fillId="2" borderId="24" xfId="1" applyFont="1" applyFill="1" applyBorder="1" applyAlignment="1">
      <alignment horizontal="center"/>
    </xf>
    <xf numFmtId="164" fontId="76" fillId="2" borderId="0" xfId="1" applyFont="1" applyFill="1" applyBorder="1" applyAlignment="1" applyProtection="1">
      <alignment horizontal="left"/>
    </xf>
    <xf numFmtId="164" fontId="77" fillId="2" borderId="0" xfId="1" applyFont="1" applyFill="1" applyBorder="1"/>
    <xf numFmtId="0" fontId="77" fillId="2" borderId="0" xfId="0" applyFont="1" applyFill="1"/>
    <xf numFmtId="0" fontId="77" fillId="0" borderId="0" xfId="0" applyFont="1"/>
    <xf numFmtId="164" fontId="77" fillId="0" borderId="0" xfId="1" applyFont="1"/>
    <xf numFmtId="164" fontId="72" fillId="2" borderId="24" xfId="1" applyFont="1" applyFill="1" applyBorder="1" applyAlignment="1">
      <alignment horizontal="center" vertical="center" wrapText="1"/>
    </xf>
    <xf numFmtId="164" fontId="43" fillId="2" borderId="0" xfId="1" applyFont="1" applyFill="1" applyBorder="1" applyAlignment="1">
      <alignment horizontal="left"/>
    </xf>
    <xf numFmtId="164" fontId="72" fillId="2" borderId="23" xfId="1" applyFont="1" applyFill="1" applyBorder="1"/>
    <xf numFmtId="164" fontId="72" fillId="2" borderId="25" xfId="1" applyFont="1" applyFill="1" applyBorder="1"/>
    <xf numFmtId="164" fontId="72" fillId="2" borderId="26" xfId="1" applyFont="1" applyFill="1" applyBorder="1"/>
    <xf numFmtId="0" fontId="45" fillId="3" borderId="0" xfId="0" applyFont="1" applyFill="1"/>
    <xf numFmtId="164" fontId="64" fillId="2" borderId="0" xfId="1" applyFont="1" applyFill="1" applyBorder="1" applyAlignment="1" applyProtection="1">
      <alignment horizontal="center"/>
    </xf>
    <xf numFmtId="164" fontId="72" fillId="2" borderId="24" xfId="1" applyFont="1" applyFill="1" applyBorder="1"/>
    <xf numFmtId="0" fontId="64" fillId="2" borderId="24" xfId="0" applyFont="1" applyFill="1" applyBorder="1" applyAlignment="1">
      <alignment horizontal="left"/>
    </xf>
    <xf numFmtId="164" fontId="45" fillId="0" borderId="0" xfId="1" applyFont="1" applyFill="1" applyBorder="1"/>
    <xf numFmtId="164" fontId="72" fillId="2" borderId="26" xfId="1" applyFont="1" applyFill="1" applyBorder="1" applyAlignment="1">
      <alignment vertical="center" wrapText="1"/>
    </xf>
    <xf numFmtId="164" fontId="79" fillId="2" borderId="0" xfId="1" applyFont="1" applyFill="1" applyBorder="1"/>
    <xf numFmtId="164" fontId="72" fillId="2" borderId="0" xfId="1" applyFont="1" applyFill="1" applyAlignment="1">
      <alignment horizontal="center"/>
    </xf>
    <xf numFmtId="0" fontId="78" fillId="2" borderId="0" xfId="0" applyFont="1" applyFill="1" applyAlignment="1">
      <alignment horizontal="center"/>
    </xf>
    <xf numFmtId="164" fontId="78" fillId="2" borderId="0" xfId="1" applyFont="1" applyFill="1" applyBorder="1" applyAlignment="1">
      <alignment horizontal="center"/>
    </xf>
    <xf numFmtId="0" fontId="64" fillId="2" borderId="31" xfId="0" applyFont="1" applyFill="1" applyBorder="1" applyAlignment="1">
      <alignment horizontal="center"/>
    </xf>
    <xf numFmtId="165" fontId="64" fillId="2" borderId="24" xfId="1" applyNumberFormat="1" applyFont="1" applyFill="1" applyBorder="1" applyAlignment="1">
      <alignment horizontal="left" vertical="center"/>
    </xf>
    <xf numFmtId="164" fontId="42" fillId="2" borderId="0" xfId="1" applyFont="1" applyFill="1" applyBorder="1"/>
    <xf numFmtId="0" fontId="42" fillId="2" borderId="0" xfId="0" applyFont="1" applyFill="1"/>
    <xf numFmtId="164" fontId="43" fillId="2" borderId="0" xfId="1" applyFont="1" applyFill="1" applyBorder="1"/>
    <xf numFmtId="0" fontId="43" fillId="2" borderId="0" xfId="0" applyFont="1" applyFill="1"/>
    <xf numFmtId="164" fontId="43" fillId="0" borderId="0" xfId="1" applyFont="1" applyFill="1" applyBorder="1"/>
    <xf numFmtId="43" fontId="64" fillId="2" borderId="0" xfId="0" applyNumberFormat="1" applyFont="1" applyFill="1"/>
    <xf numFmtId="43" fontId="42" fillId="2" borderId="0" xfId="0" applyNumberFormat="1" applyFont="1" applyFill="1"/>
    <xf numFmtId="0" fontId="43" fillId="0" borderId="26" xfId="0" applyFont="1" applyBorder="1"/>
    <xf numFmtId="164" fontId="72" fillId="2" borderId="28" xfId="1" applyFont="1" applyFill="1" applyBorder="1" applyAlignment="1">
      <alignment vertical="center" wrapText="1"/>
    </xf>
    <xf numFmtId="164" fontId="72" fillId="2" borderId="25" xfId="1" applyFont="1" applyFill="1" applyBorder="1" applyAlignment="1">
      <alignment horizontal="center" vertical="center"/>
    </xf>
    <xf numFmtId="0" fontId="64" fillId="2" borderId="23" xfId="0" applyFont="1" applyFill="1" applyBorder="1"/>
    <xf numFmtId="0" fontId="64" fillId="2" borderId="25" xfId="0" applyFont="1" applyFill="1" applyBorder="1"/>
    <xf numFmtId="0" fontId="64" fillId="2" borderId="26" xfId="0" applyFont="1" applyFill="1" applyBorder="1"/>
    <xf numFmtId="165" fontId="64" fillId="2" borderId="31" xfId="1" applyNumberFormat="1" applyFont="1" applyFill="1" applyBorder="1" applyAlignment="1">
      <alignment horizontal="left" vertical="center"/>
    </xf>
    <xf numFmtId="164" fontId="72" fillId="2" borderId="23" xfId="1" applyFont="1" applyFill="1" applyBorder="1" applyAlignment="1">
      <alignment vertical="center" wrapText="1"/>
    </xf>
    <xf numFmtId="164" fontId="72" fillId="2" borderId="24" xfId="1" applyFont="1" applyFill="1" applyBorder="1" applyAlignment="1">
      <alignment vertical="center" wrapText="1"/>
    </xf>
    <xf numFmtId="0" fontId="64" fillId="3" borderId="0" xfId="0" applyFont="1" applyFill="1"/>
    <xf numFmtId="0" fontId="81" fillId="2" borderId="0" xfId="0" applyFont="1" applyFill="1"/>
    <xf numFmtId="0" fontId="81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83" fillId="2" borderId="0" xfId="0" applyFont="1" applyFill="1"/>
    <xf numFmtId="0" fontId="64" fillId="0" borderId="0" xfId="0" applyFont="1"/>
    <xf numFmtId="0" fontId="43" fillId="3" borderId="0" xfId="0" applyFont="1" applyFill="1"/>
    <xf numFmtId="164" fontId="80" fillId="2" borderId="24" xfId="1" applyFont="1" applyFill="1" applyBorder="1"/>
    <xf numFmtId="0" fontId="58" fillId="3" borderId="3" xfId="0" applyFont="1" applyFill="1" applyBorder="1" applyAlignment="1">
      <alignment horizontal="center"/>
    </xf>
    <xf numFmtId="164" fontId="64" fillId="3" borderId="0" xfId="1" applyFont="1" applyFill="1" applyBorder="1" applyAlignment="1" applyProtection="1">
      <alignment horizontal="center"/>
    </xf>
    <xf numFmtId="164" fontId="64" fillId="3" borderId="0" xfId="1" applyFont="1" applyFill="1" applyBorder="1"/>
    <xf numFmtId="164" fontId="80" fillId="3" borderId="0" xfId="1" applyFont="1" applyFill="1"/>
    <xf numFmtId="164" fontId="9" fillId="2" borderId="1" xfId="1" applyFont="1" applyFill="1" applyBorder="1" applyAlignment="1" applyProtection="1">
      <alignment horizontal="left"/>
    </xf>
    <xf numFmtId="164" fontId="11" fillId="3" borderId="0" xfId="1" applyFont="1" applyFill="1" applyBorder="1"/>
    <xf numFmtId="164" fontId="9" fillId="2" borderId="24" xfId="1" applyFont="1" applyFill="1" applyBorder="1" applyAlignment="1" applyProtection="1">
      <alignment horizontal="left"/>
    </xf>
    <xf numFmtId="164" fontId="9" fillId="2" borderId="31" xfId="1" applyFont="1" applyFill="1" applyBorder="1" applyAlignment="1">
      <alignment horizontal="left" vertical="center"/>
    </xf>
    <xf numFmtId="164" fontId="20" fillId="2" borderId="0" xfId="1" applyFont="1" applyFill="1" applyBorder="1" applyAlignment="1"/>
    <xf numFmtId="164" fontId="11" fillId="2" borderId="0" xfId="1" applyFont="1" applyFill="1" applyAlignment="1">
      <alignment horizontal="center"/>
    </xf>
    <xf numFmtId="164" fontId="0" fillId="2" borderId="0" xfId="1" applyFont="1" applyFill="1"/>
    <xf numFmtId="164" fontId="0" fillId="0" borderId="0" xfId="1" applyFont="1"/>
    <xf numFmtId="164" fontId="53" fillId="3" borderId="0" xfId="1" applyFont="1" applyFill="1" applyBorder="1"/>
    <xf numFmtId="164" fontId="53" fillId="2" borderId="0" xfId="1" applyFont="1" applyFill="1" applyBorder="1"/>
    <xf numFmtId="164" fontId="6" fillId="3" borderId="0" xfId="1" applyFont="1" applyFill="1" applyAlignment="1">
      <alignment horizontal="center"/>
    </xf>
    <xf numFmtId="164" fontId="56" fillId="2" borderId="0" xfId="1" applyFont="1" applyFill="1"/>
    <xf numFmtId="164" fontId="56" fillId="2" borderId="0" xfId="1" applyFont="1" applyFill="1" applyBorder="1"/>
    <xf numFmtId="164" fontId="34" fillId="3" borderId="0" xfId="1" applyFont="1" applyFill="1" applyBorder="1" applyAlignment="1">
      <alignment horizontal="center"/>
    </xf>
    <xf numFmtId="164" fontId="9" fillId="2" borderId="33" xfId="1" applyFont="1" applyFill="1" applyBorder="1" applyAlignment="1" applyProtection="1">
      <alignment horizontal="left"/>
    </xf>
    <xf numFmtId="164" fontId="9" fillId="2" borderId="31" xfId="1" applyFont="1" applyFill="1" applyBorder="1" applyAlignment="1" applyProtection="1">
      <alignment horizontal="left"/>
    </xf>
    <xf numFmtId="164" fontId="9" fillId="2" borderId="24" xfId="1" applyFont="1" applyFill="1" applyBorder="1" applyAlignment="1">
      <alignment horizontal="left" vertical="center"/>
    </xf>
    <xf numFmtId="164" fontId="24" fillId="2" borderId="23" xfId="1" applyFont="1" applyFill="1" applyBorder="1" applyAlignment="1">
      <alignment horizontal="center" vertical="center" wrapText="1"/>
    </xf>
    <xf numFmtId="164" fontId="24" fillId="2" borderId="26" xfId="1" applyFont="1" applyFill="1" applyBorder="1" applyAlignment="1">
      <alignment horizontal="center" vertical="center" wrapText="1"/>
    </xf>
    <xf numFmtId="164" fontId="24" fillId="2" borderId="25" xfId="1" applyFont="1" applyFill="1" applyBorder="1" applyAlignment="1">
      <alignment horizontal="center" vertical="center" wrapText="1"/>
    </xf>
    <xf numFmtId="164" fontId="24" fillId="2" borderId="27" xfId="1" applyFont="1" applyFill="1" applyBorder="1" applyAlignment="1">
      <alignment horizontal="center" vertical="center"/>
    </xf>
    <xf numFmtId="164" fontId="24" fillId="2" borderId="28" xfId="1" applyFont="1" applyFill="1" applyBorder="1" applyAlignment="1">
      <alignment horizontal="center" vertical="center"/>
    </xf>
    <xf numFmtId="164" fontId="24" fillId="2" borderId="29" xfId="1" applyFont="1" applyFill="1" applyBorder="1" applyAlignment="1">
      <alignment horizontal="center" vertical="center"/>
    </xf>
    <xf numFmtId="164" fontId="24" fillId="2" borderId="23" xfId="1" applyFont="1" applyFill="1" applyBorder="1" applyAlignment="1">
      <alignment horizontal="center" vertical="center"/>
    </xf>
    <xf numFmtId="164" fontId="24" fillId="2" borderId="26" xfId="1" applyFont="1" applyFill="1" applyBorder="1" applyAlignment="1">
      <alignment horizontal="center" vertical="center"/>
    </xf>
    <xf numFmtId="164" fontId="24" fillId="2" borderId="25" xfId="1" applyFont="1" applyFill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164" fontId="24" fillId="3" borderId="0" xfId="1" applyFont="1" applyFill="1"/>
    <xf numFmtId="164" fontId="10" fillId="3" borderId="0" xfId="1" applyFont="1" applyFill="1" applyAlignment="1">
      <alignment horizontal="left"/>
    </xf>
    <xf numFmtId="164" fontId="10" fillId="3" borderId="0" xfId="1" applyFont="1" applyFill="1" applyAlignment="1">
      <alignment horizontal="center"/>
    </xf>
    <xf numFmtId="164" fontId="24" fillId="3" borderId="0" xfId="1" applyFont="1" applyFill="1" applyBorder="1" applyAlignment="1">
      <alignment horizontal="center" vertical="center" wrapText="1"/>
    </xf>
    <xf numFmtId="164" fontId="10" fillId="3" borderId="0" xfId="1" applyFont="1" applyFill="1" applyBorder="1" applyAlignment="1">
      <alignment horizontal="left"/>
    </xf>
    <xf numFmtId="164" fontId="10" fillId="3" borderId="0" xfId="1" applyFont="1" applyFill="1" applyBorder="1" applyAlignment="1">
      <alignment horizontal="center"/>
    </xf>
    <xf numFmtId="0" fontId="84" fillId="2" borderId="0" xfId="0" applyFont="1" applyFill="1" applyAlignment="1">
      <alignment horizontal="left"/>
    </xf>
    <xf numFmtId="0" fontId="84" fillId="2" borderId="32" xfId="0" applyFont="1" applyFill="1" applyBorder="1"/>
    <xf numFmtId="0" fontId="84" fillId="2" borderId="12" xfId="0" applyFont="1" applyFill="1" applyBorder="1"/>
    <xf numFmtId="164" fontId="84" fillId="2" borderId="0" xfId="1" applyFont="1" applyFill="1"/>
    <xf numFmtId="164" fontId="84" fillId="2" borderId="0" xfId="1" applyFont="1" applyFill="1" applyAlignment="1">
      <alignment horizontal="left"/>
    </xf>
    <xf numFmtId="0" fontId="18" fillId="2" borderId="0" xfId="0" applyFont="1" applyFill="1"/>
    <xf numFmtId="0" fontId="18" fillId="2" borderId="31" xfId="0" applyFont="1" applyFill="1" applyBorder="1"/>
    <xf numFmtId="0" fontId="18" fillId="2" borderId="0" xfId="0" applyFont="1" applyFill="1" applyAlignment="1">
      <alignment horizontal="left"/>
    </xf>
    <xf numFmtId="164" fontId="16" fillId="2" borderId="0" xfId="1" applyFont="1" applyFill="1" applyAlignment="1">
      <alignment horizontal="left"/>
    </xf>
    <xf numFmtId="0" fontId="1" fillId="3" borderId="0" xfId="0" applyFont="1" applyFill="1"/>
    <xf numFmtId="164" fontId="16" fillId="2" borderId="0" xfId="1" applyFont="1" applyFill="1"/>
    <xf numFmtId="0" fontId="1" fillId="0" borderId="0" xfId="0" applyFont="1"/>
    <xf numFmtId="0" fontId="16" fillId="2" borderId="33" xfId="0" applyFont="1" applyFill="1" applyBorder="1"/>
    <xf numFmtId="0" fontId="16" fillId="2" borderId="12" xfId="0" applyFont="1" applyFill="1" applyBorder="1"/>
    <xf numFmtId="0" fontId="16" fillId="2" borderId="32" xfId="0" applyFont="1" applyFill="1" applyBorder="1"/>
    <xf numFmtId="2" fontId="85" fillId="2" borderId="0" xfId="0" applyNumberFormat="1" applyFont="1" applyFill="1" applyAlignment="1">
      <alignment horizontal="center"/>
    </xf>
    <xf numFmtId="0" fontId="72" fillId="2" borderId="0" xfId="0" applyFont="1" applyFill="1" applyAlignment="1">
      <alignment horizontal="center"/>
    </xf>
    <xf numFmtId="0" fontId="86" fillId="2" borderId="0" xfId="0" applyFont="1" applyFill="1"/>
    <xf numFmtId="0" fontId="86" fillId="2" borderId="0" xfId="0" applyFont="1" applyFill="1" applyAlignment="1">
      <alignment horizontal="left"/>
    </xf>
    <xf numFmtId="43" fontId="86" fillId="2" borderId="0" xfId="4" applyFont="1" applyFill="1"/>
    <xf numFmtId="43" fontId="87" fillId="3" borderId="5" xfId="4" applyFont="1" applyFill="1" applyBorder="1" applyAlignment="1">
      <alignment horizontal="center" wrapText="1"/>
    </xf>
    <xf numFmtId="43" fontId="87" fillId="3" borderId="46" xfId="4" applyFont="1" applyFill="1" applyBorder="1" applyAlignment="1">
      <alignment horizontal="center" wrapText="1"/>
    </xf>
    <xf numFmtId="0" fontId="88" fillId="2" borderId="31" xfId="0" applyFont="1" applyFill="1" applyBorder="1" applyAlignment="1">
      <alignment horizontal="left"/>
    </xf>
    <xf numFmtId="0" fontId="84" fillId="2" borderId="33" xfId="0" applyFont="1" applyFill="1" applyBorder="1" applyAlignment="1">
      <alignment horizontal="left"/>
    </xf>
    <xf numFmtId="0" fontId="0" fillId="2" borderId="33" xfId="0" applyFill="1" applyBorder="1"/>
    <xf numFmtId="43" fontId="89" fillId="2" borderId="33" xfId="4" applyFont="1" applyFill="1" applyBorder="1"/>
    <xf numFmtId="43" fontId="89" fillId="2" borderId="1" xfId="4" applyFont="1" applyFill="1" applyBorder="1"/>
    <xf numFmtId="0" fontId="89" fillId="2" borderId="0" xfId="0" applyFont="1" applyFill="1"/>
    <xf numFmtId="0" fontId="43" fillId="0" borderId="24" xfId="0" applyFont="1" applyBorder="1" applyAlignment="1">
      <alignment horizontal="left"/>
    </xf>
    <xf numFmtId="0" fontId="43" fillId="2" borderId="24" xfId="0" applyFont="1" applyFill="1" applyBorder="1" applyAlignment="1">
      <alignment horizontal="center"/>
    </xf>
    <xf numFmtId="43" fontId="43" fillId="2" borderId="24" xfId="4" applyFont="1" applyFill="1" applyBorder="1" applyAlignment="1">
      <alignment horizontal="right"/>
    </xf>
    <xf numFmtId="0" fontId="72" fillId="2" borderId="26" xfId="0" applyFont="1" applyFill="1" applyBorder="1" applyAlignment="1">
      <alignment horizontal="left"/>
    </xf>
    <xf numFmtId="43" fontId="89" fillId="2" borderId="33" xfId="4" applyFont="1" applyFill="1" applyBorder="1" applyAlignment="1">
      <alignment horizontal="right"/>
    </xf>
    <xf numFmtId="43" fontId="89" fillId="2" borderId="1" xfId="4" applyFont="1" applyFill="1" applyBorder="1" applyAlignment="1">
      <alignment horizontal="right"/>
    </xf>
    <xf numFmtId="0" fontId="43" fillId="2" borderId="34" xfId="0" applyFont="1" applyFill="1" applyBorder="1" applyAlignment="1">
      <alignment horizontal="left"/>
    </xf>
    <xf numFmtId="0" fontId="43" fillId="2" borderId="24" xfId="0" applyFont="1" applyFill="1" applyBorder="1" applyAlignment="1">
      <alignment horizontal="left"/>
    </xf>
    <xf numFmtId="0" fontId="43" fillId="2" borderId="32" xfId="0" applyFont="1" applyFill="1" applyBorder="1" applyAlignment="1">
      <alignment horizontal="left"/>
    </xf>
    <xf numFmtId="0" fontId="43" fillId="2" borderId="35" xfId="0" applyFont="1" applyFill="1" applyBorder="1" applyAlignment="1">
      <alignment horizontal="left"/>
    </xf>
    <xf numFmtId="0" fontId="86" fillId="0" borderId="0" xfId="0" applyFont="1"/>
    <xf numFmtId="0" fontId="90" fillId="2" borderId="24" xfId="0" applyFont="1" applyFill="1" applyBorder="1" applyAlignment="1">
      <alignment horizontal="left"/>
    </xf>
    <xf numFmtId="0" fontId="86" fillId="2" borderId="24" xfId="0" applyFont="1" applyFill="1" applyBorder="1" applyAlignment="1">
      <alignment horizontal="left"/>
    </xf>
    <xf numFmtId="0" fontId="86" fillId="2" borderId="23" xfId="0" applyFont="1" applyFill="1" applyBorder="1" applyAlignment="1">
      <alignment horizontal="left"/>
    </xf>
    <xf numFmtId="0" fontId="43" fillId="2" borderId="24" xfId="0" applyFont="1" applyFill="1" applyBorder="1"/>
    <xf numFmtId="43" fontId="43" fillId="0" borderId="24" xfId="4" applyFont="1" applyBorder="1" applyAlignment="1">
      <alignment horizontal="left"/>
    </xf>
    <xf numFmtId="43" fontId="43" fillId="2" borderId="24" xfId="4" applyFont="1" applyFill="1" applyBorder="1" applyAlignment="1">
      <alignment horizontal="left"/>
    </xf>
    <xf numFmtId="43" fontId="43" fillId="2" borderId="0" xfId="0" applyNumberFormat="1" applyFont="1" applyFill="1"/>
    <xf numFmtId="0" fontId="86" fillId="2" borderId="29" xfId="0" applyFont="1" applyFill="1" applyBorder="1" applyAlignment="1">
      <alignment horizontal="left"/>
    </xf>
    <xf numFmtId="0" fontId="43" fillId="2" borderId="23" xfId="0" applyFont="1" applyFill="1" applyBorder="1" applyAlignment="1">
      <alignment horizontal="left"/>
    </xf>
    <xf numFmtId="0" fontId="43" fillId="2" borderId="23" xfId="0" applyFont="1" applyFill="1" applyBorder="1" applyAlignment="1">
      <alignment horizontal="center"/>
    </xf>
    <xf numFmtId="43" fontId="43" fillId="2" borderId="23" xfId="4" applyFont="1" applyFill="1" applyBorder="1"/>
    <xf numFmtId="0" fontId="43" fillId="2" borderId="26" xfId="0" applyFont="1" applyFill="1" applyBorder="1" applyAlignment="1">
      <alignment horizontal="left"/>
    </xf>
    <xf numFmtId="0" fontId="43" fillId="2" borderId="26" xfId="0" applyFont="1" applyFill="1" applyBorder="1" applyAlignment="1">
      <alignment horizontal="center"/>
    </xf>
    <xf numFmtId="0" fontId="91" fillId="2" borderId="25" xfId="0" applyFont="1" applyFill="1" applyBorder="1" applyAlignment="1">
      <alignment horizontal="left" vertical="center" wrapText="1"/>
    </xf>
    <xf numFmtId="0" fontId="86" fillId="2" borderId="1" xfId="0" applyFont="1" applyFill="1" applyBorder="1" applyAlignment="1">
      <alignment horizontal="left"/>
    </xf>
    <xf numFmtId="0" fontId="43" fillId="2" borderId="1" xfId="0" applyFont="1" applyFill="1" applyBorder="1" applyAlignment="1">
      <alignment horizontal="left"/>
    </xf>
    <xf numFmtId="0" fontId="86" fillId="2" borderId="25" xfId="0" applyFont="1" applyFill="1" applyBorder="1" applyAlignment="1">
      <alignment horizontal="left"/>
    </xf>
    <xf numFmtId="0" fontId="86" fillId="2" borderId="26" xfId="0" applyFont="1" applyFill="1" applyBorder="1" applyAlignment="1">
      <alignment horizontal="left"/>
    </xf>
    <xf numFmtId="0" fontId="88" fillId="2" borderId="0" xfId="0" applyFont="1" applyFill="1" applyAlignment="1">
      <alignment horizontal="left"/>
    </xf>
    <xf numFmtId="0" fontId="72" fillId="2" borderId="0" xfId="0" applyFont="1" applyFill="1" applyAlignment="1">
      <alignment horizontal="left"/>
    </xf>
    <xf numFmtId="43" fontId="43" fillId="2" borderId="0" xfId="4" applyFont="1" applyFill="1" applyBorder="1"/>
    <xf numFmtId="0" fontId="43" fillId="2" borderId="0" xfId="0" applyFont="1" applyFill="1" applyAlignment="1">
      <alignment horizontal="left"/>
    </xf>
    <xf numFmtId="43" fontId="43" fillId="2" borderId="0" xfId="4" applyFont="1" applyFill="1" applyAlignment="1">
      <alignment horizontal="left"/>
    </xf>
    <xf numFmtId="43" fontId="43" fillId="2" borderId="0" xfId="4" applyFont="1" applyFill="1"/>
    <xf numFmtId="2" fontId="44" fillId="2" borderId="0" xfId="0" applyNumberFormat="1" applyFont="1" applyFill="1" applyAlignment="1">
      <alignment horizontal="center"/>
    </xf>
    <xf numFmtId="2" fontId="44" fillId="2" borderId="0" xfId="0" applyNumberFormat="1" applyFont="1" applyFill="1"/>
    <xf numFmtId="2" fontId="44" fillId="0" borderId="0" xfId="0" applyNumberFormat="1" applyFont="1"/>
    <xf numFmtId="2" fontId="44" fillId="0" borderId="0" xfId="0" applyNumberFormat="1" applyFont="1" applyAlignment="1">
      <alignment horizontal="center"/>
    </xf>
    <xf numFmtId="43" fontId="43" fillId="0" borderId="0" xfId="4" applyFont="1"/>
    <xf numFmtId="0" fontId="72" fillId="2" borderId="24" xfId="0" applyFont="1" applyFill="1" applyBorder="1" applyAlignment="1">
      <alignment horizontal="left" vertical="center" wrapText="1"/>
    </xf>
    <xf numFmtId="0" fontId="78" fillId="2" borderId="0" xfId="0" applyFont="1" applyFill="1" applyAlignment="1">
      <alignment vertical="center" wrapText="1"/>
    </xf>
    <xf numFmtId="0" fontId="91" fillId="2" borderId="25" xfId="0" applyFont="1" applyFill="1" applyBorder="1" applyAlignment="1">
      <alignment horizontal="left" vertical="center" wrapText="1"/>
    </xf>
    <xf numFmtId="43" fontId="72" fillId="2" borderId="24" xfId="4" applyFont="1" applyFill="1" applyBorder="1" applyAlignment="1">
      <alignment horizontal="right"/>
    </xf>
    <xf numFmtId="164" fontId="24" fillId="2" borderId="24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91" fillId="2" borderId="25" xfId="0" applyFont="1" applyFill="1" applyBorder="1" applyAlignment="1">
      <alignment horizontal="left" vertical="center" wrapText="1"/>
    </xf>
    <xf numFmtId="164" fontId="24" fillId="2" borderId="24" xfId="1" applyFont="1" applyFill="1" applyBorder="1" applyAlignment="1">
      <alignment horizontal="center" vertical="center"/>
    </xf>
    <xf numFmtId="164" fontId="9" fillId="2" borderId="27" xfId="1" applyFont="1" applyFill="1" applyBorder="1"/>
    <xf numFmtId="164" fontId="9" fillId="2" borderId="28" xfId="1" applyFont="1" applyFill="1" applyBorder="1"/>
    <xf numFmtId="164" fontId="72" fillId="2" borderId="23" xfId="1" applyFont="1" applyFill="1" applyBorder="1" applyAlignment="1">
      <alignment horizontal="center" vertical="center" wrapText="1"/>
    </xf>
    <xf numFmtId="164" fontId="72" fillId="2" borderId="26" xfId="1" applyFont="1" applyFill="1" applyBorder="1" applyAlignment="1">
      <alignment horizontal="center" vertical="center" wrapText="1"/>
    </xf>
    <xf numFmtId="164" fontId="72" fillId="2" borderId="25" xfId="1" applyFont="1" applyFill="1" applyBorder="1" applyAlignment="1">
      <alignment horizontal="center" vertical="center" wrapText="1"/>
    </xf>
    <xf numFmtId="0" fontId="58" fillId="3" borderId="4" xfId="0" applyFont="1" applyFill="1" applyBorder="1" applyAlignment="1">
      <alignment horizontal="center"/>
    </xf>
    <xf numFmtId="0" fontId="61" fillId="2" borderId="0" xfId="0" applyFont="1" applyFill="1" applyAlignment="1">
      <alignment horizontal="center" vertical="center" wrapText="1"/>
    </xf>
    <xf numFmtId="0" fontId="75" fillId="2" borderId="0" xfId="0" applyFont="1" applyFill="1"/>
    <xf numFmtId="2" fontId="92" fillId="2" borderId="0" xfId="0" applyNumberFormat="1" applyFont="1" applyFill="1" applyAlignment="1">
      <alignment horizontal="center"/>
    </xf>
    <xf numFmtId="0" fontId="93" fillId="2" borderId="0" xfId="0" applyFont="1" applyFill="1" applyAlignment="1">
      <alignment horizontal="left"/>
    </xf>
    <xf numFmtId="43" fontId="75" fillId="2" borderId="0" xfId="0" applyNumberFormat="1" applyFont="1" applyFill="1"/>
    <xf numFmtId="0" fontId="78" fillId="2" borderId="0" xfId="0" applyFont="1" applyFill="1"/>
    <xf numFmtId="2" fontId="76" fillId="2" borderId="0" xfId="0" applyNumberFormat="1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164" fontId="16" fillId="2" borderId="0" xfId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164" fontId="7" fillId="2" borderId="0" xfId="1" applyFont="1" applyFill="1"/>
    <xf numFmtId="164" fontId="7" fillId="2" borderId="0" xfId="1" applyFont="1" applyFill="1" applyAlignment="1">
      <alignment horizontal="center"/>
    </xf>
    <xf numFmtId="164" fontId="16" fillId="2" borderId="0" xfId="1" applyFont="1" applyFill="1" applyAlignment="1">
      <alignment horizontal="center"/>
    </xf>
    <xf numFmtId="164" fontId="56" fillId="2" borderId="0" xfId="1" applyFont="1" applyFill="1" applyAlignment="1">
      <alignment horizontal="left"/>
    </xf>
    <xf numFmtId="164" fontId="56" fillId="2" borderId="0" xfId="1" applyFont="1" applyFill="1" applyAlignment="1">
      <alignment horizontal="center"/>
    </xf>
    <xf numFmtId="164" fontId="57" fillId="2" borderId="0" xfId="1" applyFont="1" applyFill="1" applyBorder="1"/>
    <xf numFmtId="164" fontId="94" fillId="2" borderId="0" xfId="1" applyFont="1" applyFill="1" applyBorder="1" applyAlignment="1">
      <alignment horizontal="center"/>
    </xf>
    <xf numFmtId="164" fontId="95" fillId="2" borderId="0" xfId="1" applyFont="1" applyFill="1" applyBorder="1"/>
    <xf numFmtId="164" fontId="56" fillId="2" borderId="0" xfId="1" applyFont="1" applyFill="1" applyBorder="1" applyAlignment="1">
      <alignment horizontal="left"/>
    </xf>
    <xf numFmtId="164" fontId="96" fillId="2" borderId="0" xfId="1" applyFont="1" applyFill="1" applyBorder="1" applyAlignment="1">
      <alignment horizontal="left"/>
    </xf>
    <xf numFmtId="0" fontId="94" fillId="2" borderId="0" xfId="0" applyFont="1" applyFill="1" applyAlignment="1">
      <alignment horizontal="center"/>
    </xf>
    <xf numFmtId="164" fontId="57" fillId="2" borderId="0" xfId="1" applyFont="1" applyFill="1"/>
    <xf numFmtId="0" fontId="57" fillId="2" borderId="0" xfId="0" applyFont="1" applyFill="1"/>
    <xf numFmtId="2" fontId="7" fillId="2" borderId="0" xfId="0" applyNumberFormat="1" applyFont="1" applyFill="1"/>
    <xf numFmtId="164" fontId="7" fillId="2" borderId="0" xfId="1" applyFont="1" applyFill="1" applyBorder="1"/>
    <xf numFmtId="164" fontId="56" fillId="2" borderId="0" xfId="1" applyFont="1" applyFill="1" applyBorder="1" applyAlignment="1" applyProtection="1">
      <alignment horizontal="left"/>
    </xf>
    <xf numFmtId="164" fontId="56" fillId="2" borderId="0" xfId="0" applyNumberFormat="1" applyFont="1" applyFill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4" fontId="16" fillId="2" borderId="0" xfId="1" applyFont="1" applyFill="1" applyBorder="1" applyAlignment="1">
      <alignment horizontal="right"/>
    </xf>
    <xf numFmtId="2" fontId="92" fillId="2" borderId="0" xfId="0" applyNumberFormat="1" applyFont="1" applyFill="1"/>
    <xf numFmtId="164" fontId="42" fillId="2" borderId="0" xfId="1" applyFont="1" applyFill="1"/>
    <xf numFmtId="0" fontId="97" fillId="2" borderId="0" xfId="0" applyFont="1" applyFill="1" applyAlignment="1">
      <alignment vertical="center"/>
    </xf>
    <xf numFmtId="164" fontId="72" fillId="2" borderId="23" xfId="1" applyFont="1" applyFill="1" applyBorder="1" applyAlignment="1">
      <alignment horizontal="center" vertical="center" wrapText="1"/>
    </xf>
    <xf numFmtId="164" fontId="72" fillId="2" borderId="26" xfId="1" applyFont="1" applyFill="1" applyBorder="1" applyAlignment="1">
      <alignment horizontal="center" vertical="center" wrapText="1"/>
    </xf>
    <xf numFmtId="2" fontId="58" fillId="3" borderId="0" xfId="0" applyNumberFormat="1" applyFont="1" applyFill="1" applyAlignment="1">
      <alignment horizontal="center" vertical="center" wrapText="1"/>
    </xf>
    <xf numFmtId="164" fontId="72" fillId="2" borderId="25" xfId="1" applyFont="1" applyFill="1" applyBorder="1" applyAlignment="1">
      <alignment horizontal="center" vertical="center" wrapText="1"/>
    </xf>
    <xf numFmtId="164" fontId="72" fillId="2" borderId="27" xfId="1" applyFont="1" applyFill="1" applyBorder="1" applyAlignment="1">
      <alignment horizontal="center" vertical="center"/>
    </xf>
    <xf numFmtId="164" fontId="72" fillId="2" borderId="28" xfId="1" applyFont="1" applyFill="1" applyBorder="1" applyAlignment="1">
      <alignment horizontal="center" vertical="center"/>
    </xf>
    <xf numFmtId="164" fontId="72" fillId="2" borderId="29" xfId="1" applyFont="1" applyFill="1" applyBorder="1" applyAlignment="1">
      <alignment horizontal="center" vertical="center"/>
    </xf>
    <xf numFmtId="0" fontId="97" fillId="2" borderId="0" xfId="0" applyFont="1" applyFill="1" applyAlignment="1">
      <alignment horizontal="center" vertical="center"/>
    </xf>
    <xf numFmtId="0" fontId="78" fillId="2" borderId="0" xfId="0" applyFont="1" applyFill="1" applyAlignment="1">
      <alignment vertical="center" wrapText="1"/>
    </xf>
    <xf numFmtId="165" fontId="48" fillId="3" borderId="4" xfId="1" applyNumberFormat="1" applyFont="1" applyFill="1" applyBorder="1" applyAlignment="1">
      <alignment horizontal="center" vertical="center"/>
    </xf>
    <xf numFmtId="165" fontId="48" fillId="3" borderId="3" xfId="1" applyNumberFormat="1" applyFont="1" applyFill="1" applyBorder="1" applyAlignment="1">
      <alignment horizontal="center" vertical="center"/>
    </xf>
    <xf numFmtId="0" fontId="58" fillId="3" borderId="4" xfId="0" applyFont="1" applyFill="1" applyBorder="1" applyAlignment="1">
      <alignment horizontal="center"/>
    </xf>
    <xf numFmtId="0" fontId="61" fillId="2" borderId="0" xfId="0" applyFont="1" applyFill="1" applyAlignment="1">
      <alignment horizontal="center" vertical="center" wrapText="1"/>
    </xf>
    <xf numFmtId="2" fontId="32" fillId="3" borderId="0" xfId="0" applyNumberFormat="1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165" fontId="34" fillId="3" borderId="4" xfId="1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/>
    </xf>
    <xf numFmtId="164" fontId="24" fillId="2" borderId="23" xfId="1" applyFont="1" applyFill="1" applyBorder="1" applyAlignment="1">
      <alignment horizontal="center" vertical="center" wrapText="1"/>
    </xf>
    <xf numFmtId="164" fontId="24" fillId="2" borderId="26" xfId="1" applyFont="1" applyFill="1" applyBorder="1" applyAlignment="1">
      <alignment horizontal="center" vertical="center" wrapText="1"/>
    </xf>
    <xf numFmtId="164" fontId="24" fillId="2" borderId="25" xfId="1" applyFont="1" applyFill="1" applyBorder="1" applyAlignment="1">
      <alignment horizontal="center" vertical="center" wrapText="1"/>
    </xf>
    <xf numFmtId="164" fontId="24" fillId="2" borderId="27" xfId="1" applyFont="1" applyFill="1" applyBorder="1" applyAlignment="1">
      <alignment horizontal="center" vertical="center"/>
    </xf>
    <xf numFmtId="164" fontId="24" fillId="2" borderId="28" xfId="1" applyFont="1" applyFill="1" applyBorder="1" applyAlignment="1">
      <alignment horizontal="center" vertical="center"/>
    </xf>
    <xf numFmtId="164" fontId="24" fillId="2" borderId="29" xfId="1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/>
    </xf>
    <xf numFmtId="164" fontId="24" fillId="2" borderId="23" xfId="1" applyFont="1" applyFill="1" applyBorder="1" applyAlignment="1">
      <alignment horizontal="center" vertical="center"/>
    </xf>
    <xf numFmtId="164" fontId="24" fillId="2" borderId="26" xfId="1" applyFont="1" applyFill="1" applyBorder="1" applyAlignment="1">
      <alignment horizontal="center" vertical="center"/>
    </xf>
    <xf numFmtId="0" fontId="78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5" fontId="34" fillId="3" borderId="3" xfId="1" applyNumberFormat="1" applyFont="1" applyFill="1" applyBorder="1" applyAlignment="1">
      <alignment horizontal="center"/>
    </xf>
    <xf numFmtId="165" fontId="34" fillId="3" borderId="16" xfId="1" applyNumberFormat="1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165" fontId="34" fillId="3" borderId="43" xfId="1" applyNumberFormat="1" applyFont="1" applyFill="1" applyBorder="1" applyAlignment="1">
      <alignment horizontal="center"/>
    </xf>
    <xf numFmtId="0" fontId="34" fillId="3" borderId="15" xfId="0" applyFont="1" applyFill="1" applyBorder="1" applyAlignment="1">
      <alignment horizontal="center"/>
    </xf>
    <xf numFmtId="0" fontId="34" fillId="3" borderId="14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20" fillId="2" borderId="0" xfId="0" applyFont="1" applyFill="1" applyAlignment="1">
      <alignment horizontal="left"/>
    </xf>
    <xf numFmtId="164" fontId="24" fillId="2" borderId="34" xfId="1" applyFont="1" applyFill="1" applyBorder="1" applyAlignment="1">
      <alignment horizontal="center" vertical="center" wrapText="1"/>
    </xf>
    <xf numFmtId="164" fontId="24" fillId="2" borderId="32" xfId="1" applyFont="1" applyFill="1" applyBorder="1" applyAlignment="1">
      <alignment horizontal="center" vertical="center" wrapText="1"/>
    </xf>
    <xf numFmtId="164" fontId="24" fillId="2" borderId="27" xfId="1" applyFont="1" applyFill="1" applyBorder="1" applyAlignment="1">
      <alignment horizontal="center" vertical="center" wrapText="1"/>
    </xf>
    <xf numFmtId="164" fontId="24" fillId="2" borderId="28" xfId="1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/>
    </xf>
    <xf numFmtId="0" fontId="34" fillId="3" borderId="17" xfId="0" applyFont="1" applyFill="1" applyBorder="1" applyAlignment="1">
      <alignment horizontal="center"/>
    </xf>
    <xf numFmtId="2" fontId="32" fillId="3" borderId="2" xfId="0" applyNumberFormat="1" applyFont="1" applyFill="1" applyBorder="1" applyAlignment="1">
      <alignment horizontal="center" vertical="center" wrapText="1"/>
    </xf>
    <xf numFmtId="164" fontId="24" fillId="2" borderId="29" xfId="1" applyFont="1" applyFill="1" applyBorder="1" applyAlignment="1">
      <alignment horizontal="center" vertical="center" wrapText="1"/>
    </xf>
    <xf numFmtId="164" fontId="24" fillId="2" borderId="24" xfId="1" applyFont="1" applyFill="1" applyBorder="1" applyAlignment="1">
      <alignment horizontal="center" vertical="center" wrapText="1"/>
    </xf>
    <xf numFmtId="2" fontId="32" fillId="3" borderId="18" xfId="0" applyNumberFormat="1" applyFont="1" applyFill="1" applyBorder="1" applyAlignment="1">
      <alignment horizontal="center" vertical="center" wrapText="1"/>
    </xf>
    <xf numFmtId="2" fontId="32" fillId="3" borderId="20" xfId="0" applyNumberFormat="1" applyFont="1" applyFill="1" applyBorder="1" applyAlignment="1">
      <alignment horizontal="center" vertical="center" wrapText="1"/>
    </xf>
    <xf numFmtId="2" fontId="52" fillId="3" borderId="19" xfId="0" applyNumberFormat="1" applyFont="1" applyFill="1" applyBorder="1" applyAlignment="1">
      <alignment horizontal="center"/>
    </xf>
    <xf numFmtId="164" fontId="24" fillId="2" borderId="25" xfId="1" applyFont="1" applyFill="1" applyBorder="1" applyAlignment="1">
      <alignment horizontal="center" vertical="center"/>
    </xf>
    <xf numFmtId="2" fontId="32" fillId="3" borderId="9" xfId="0" applyNumberFormat="1" applyFont="1" applyFill="1" applyBorder="1" applyAlignment="1">
      <alignment horizontal="center" vertical="center" wrapText="1"/>
    </xf>
    <xf numFmtId="2" fontId="32" fillId="3" borderId="37" xfId="0" applyNumberFormat="1" applyFont="1" applyFill="1" applyBorder="1" applyAlignment="1">
      <alignment horizontal="center" vertical="center" wrapText="1"/>
    </xf>
    <xf numFmtId="2" fontId="32" fillId="3" borderId="38" xfId="0" applyNumberFormat="1" applyFont="1" applyFill="1" applyBorder="1" applyAlignment="1">
      <alignment horizontal="center" vertical="center" wrapText="1"/>
    </xf>
    <xf numFmtId="2" fontId="52" fillId="3" borderId="39" xfId="0" applyNumberFormat="1" applyFont="1" applyFill="1" applyBorder="1" applyAlignment="1">
      <alignment horizontal="center"/>
    </xf>
    <xf numFmtId="2" fontId="52" fillId="3" borderId="40" xfId="0" applyNumberFormat="1" applyFont="1" applyFill="1" applyBorder="1" applyAlignment="1">
      <alignment horizontal="center"/>
    </xf>
    <xf numFmtId="2" fontId="52" fillId="3" borderId="41" xfId="0" applyNumberFormat="1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32" fillId="3" borderId="13" xfId="0" applyNumberFormat="1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2" fontId="32" fillId="3" borderId="42" xfId="0" applyNumberFormat="1" applyFont="1" applyFill="1" applyBorder="1" applyAlignment="1">
      <alignment horizontal="center" vertical="center" wrapText="1"/>
    </xf>
    <xf numFmtId="2" fontId="32" fillId="3" borderId="5" xfId="0" applyNumberFormat="1" applyFont="1" applyFill="1" applyBorder="1" applyAlignment="1">
      <alignment horizontal="center" vertical="center" wrapText="1"/>
    </xf>
    <xf numFmtId="2" fontId="32" fillId="3" borderId="30" xfId="0" applyNumberFormat="1" applyFont="1" applyFill="1" applyBorder="1" applyAlignment="1">
      <alignment horizontal="center" vertical="center" wrapText="1"/>
    </xf>
    <xf numFmtId="2" fontId="32" fillId="3" borderId="2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52" fillId="3" borderId="19" xfId="0" applyNumberFormat="1" applyFont="1" applyFill="1" applyBorder="1" applyAlignment="1">
      <alignment horizontal="center" vertical="center" wrapText="1"/>
    </xf>
    <xf numFmtId="164" fontId="32" fillId="3" borderId="0" xfId="1" applyFont="1" applyFill="1" applyAlignment="1">
      <alignment horizontal="center" wrapText="1"/>
    </xf>
    <xf numFmtId="164" fontId="32" fillId="3" borderId="9" xfId="1" applyFont="1" applyFill="1" applyBorder="1" applyAlignment="1">
      <alignment horizontal="center" wrapText="1"/>
    </xf>
    <xf numFmtId="164" fontId="32" fillId="3" borderId="18" xfId="1" applyFont="1" applyFill="1" applyBorder="1" applyAlignment="1">
      <alignment horizontal="center" wrapText="1"/>
    </xf>
    <xf numFmtId="164" fontId="32" fillId="3" borderId="21" xfId="1" applyFont="1" applyFill="1" applyBorder="1" applyAlignment="1">
      <alignment horizontal="center" wrapText="1"/>
    </xf>
    <xf numFmtId="164" fontId="34" fillId="3" borderId="19" xfId="1" applyFont="1" applyFill="1" applyBorder="1" applyAlignment="1">
      <alignment horizontal="center"/>
    </xf>
    <xf numFmtId="164" fontId="7" fillId="0" borderId="0" xfId="1" applyFont="1" applyAlignment="1">
      <alignment horizontal="center"/>
    </xf>
    <xf numFmtId="0" fontId="27" fillId="2" borderId="23" xfId="0" applyFont="1" applyFill="1" applyBorder="1" applyAlignment="1">
      <alignment vertical="center" wrapText="1"/>
    </xf>
    <xf numFmtId="0" fontId="27" fillId="2" borderId="25" xfId="0" applyFont="1" applyFill="1" applyBorder="1" applyAlignment="1">
      <alignment vertical="center" wrapText="1"/>
    </xf>
    <xf numFmtId="0" fontId="27" fillId="2" borderId="26" xfId="0" applyFont="1" applyFill="1" applyBorder="1" applyAlignment="1">
      <alignment vertical="center" wrapText="1"/>
    </xf>
    <xf numFmtId="0" fontId="27" fillId="2" borderId="23" xfId="0" applyFont="1" applyFill="1" applyBorder="1"/>
    <xf numFmtId="0" fontId="27" fillId="2" borderId="26" xfId="0" applyFont="1" applyFill="1" applyBorder="1"/>
    <xf numFmtId="2" fontId="4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2" fontId="32" fillId="3" borderId="0" xfId="0" applyNumberFormat="1" applyFont="1" applyFill="1" applyAlignment="1">
      <alignment horizontal="center" wrapText="1"/>
    </xf>
    <xf numFmtId="2" fontId="32" fillId="3" borderId="9" xfId="0" applyNumberFormat="1" applyFont="1" applyFill="1" applyBorder="1" applyAlignment="1">
      <alignment horizontal="center" wrapText="1"/>
    </xf>
    <xf numFmtId="2" fontId="32" fillId="3" borderId="18" xfId="0" applyNumberFormat="1" applyFont="1" applyFill="1" applyBorder="1" applyAlignment="1">
      <alignment horizontal="center" wrapText="1"/>
    </xf>
    <xf numFmtId="2" fontId="32" fillId="3" borderId="21" xfId="0" applyNumberFormat="1" applyFont="1" applyFill="1" applyBorder="1" applyAlignment="1">
      <alignment horizontal="center" wrapText="1"/>
    </xf>
    <xf numFmtId="2" fontId="48" fillId="3" borderId="19" xfId="0" applyNumberFormat="1" applyFont="1" applyFill="1" applyBorder="1" applyAlignment="1">
      <alignment horizontal="center"/>
    </xf>
    <xf numFmtId="0" fontId="27" fillId="2" borderId="25" xfId="0" applyFont="1" applyFill="1" applyBorder="1"/>
    <xf numFmtId="0" fontId="27" fillId="2" borderId="27" xfId="0" applyFont="1" applyFill="1" applyBorder="1" applyAlignment="1">
      <alignment vertical="center"/>
    </xf>
    <xf numFmtId="0" fontId="27" fillId="2" borderId="28" xfId="0" applyFont="1" applyFill="1" applyBorder="1" applyAlignment="1">
      <alignment vertical="center"/>
    </xf>
    <xf numFmtId="0" fontId="27" fillId="2" borderId="29" xfId="0" applyFont="1" applyFill="1" applyBorder="1" applyAlignment="1">
      <alignment vertical="center"/>
    </xf>
    <xf numFmtId="2" fontId="34" fillId="3" borderId="19" xfId="0" applyNumberFormat="1" applyFont="1" applyFill="1" applyBorder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24" fillId="2" borderId="23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27" fillId="2" borderId="25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0" fontId="21" fillId="0" borderId="2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21" fillId="2" borderId="26" xfId="0" applyFont="1" applyFill="1" applyBorder="1" applyAlignment="1">
      <alignment horizontal="left" vertical="center"/>
    </xf>
    <xf numFmtId="0" fontId="21" fillId="2" borderId="34" xfId="0" applyFont="1" applyFill="1" applyBorder="1" applyAlignment="1">
      <alignment horizontal="left" vertical="center"/>
    </xf>
    <xf numFmtId="0" fontId="21" fillId="2" borderId="32" xfId="0" applyFont="1" applyFill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1" fillId="2" borderId="26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2" fontId="87" fillId="3" borderId="0" xfId="0" applyNumberFormat="1" applyFont="1" applyFill="1" applyAlignment="1">
      <alignment horizontal="center" vertical="center" wrapText="1"/>
    </xf>
    <xf numFmtId="2" fontId="87" fillId="3" borderId="9" xfId="0" applyNumberFormat="1" applyFont="1" applyFill="1" applyBorder="1" applyAlignment="1">
      <alignment horizontal="center" vertical="center" wrapText="1"/>
    </xf>
    <xf numFmtId="2" fontId="87" fillId="3" borderId="18" xfId="0" applyNumberFormat="1" applyFont="1" applyFill="1" applyBorder="1" applyAlignment="1">
      <alignment horizontal="center" vertical="center" wrapText="1"/>
    </xf>
    <xf numFmtId="2" fontId="87" fillId="3" borderId="21" xfId="0" applyNumberFormat="1" applyFont="1" applyFill="1" applyBorder="1" applyAlignment="1">
      <alignment horizontal="center" vertical="center" wrapText="1"/>
    </xf>
    <xf numFmtId="43" fontId="87" fillId="3" borderId="44" xfId="4" applyFont="1" applyFill="1" applyBorder="1" applyAlignment="1">
      <alignment horizontal="center"/>
    </xf>
    <xf numFmtId="43" fontId="87" fillId="3" borderId="14" xfId="4" applyFont="1" applyFill="1" applyBorder="1" applyAlignment="1">
      <alignment horizontal="center"/>
    </xf>
    <xf numFmtId="43" fontId="87" fillId="3" borderId="45" xfId="4" applyFont="1" applyFill="1" applyBorder="1" applyAlignment="1">
      <alignment horizontal="center"/>
    </xf>
    <xf numFmtId="0" fontId="72" fillId="2" borderId="23" xfId="0" applyFont="1" applyFill="1" applyBorder="1" applyAlignment="1">
      <alignment horizontal="left" vertical="center" wrapText="1"/>
    </xf>
    <xf numFmtId="0" fontId="86" fillId="0" borderId="26" xfId="0" applyFont="1" applyBorder="1" applyAlignment="1">
      <alignment horizontal="left" vertical="center" wrapText="1"/>
    </xf>
    <xf numFmtId="0" fontId="72" fillId="2" borderId="23" xfId="0" applyFont="1" applyFill="1" applyBorder="1" applyAlignment="1">
      <alignment horizontal="left" vertical="center"/>
    </xf>
    <xf numFmtId="0" fontId="72" fillId="2" borderId="25" xfId="0" applyFont="1" applyFill="1" applyBorder="1" applyAlignment="1">
      <alignment horizontal="left" vertical="center"/>
    </xf>
    <xf numFmtId="0" fontId="72" fillId="2" borderId="26" xfId="0" applyFont="1" applyFill="1" applyBorder="1" applyAlignment="1">
      <alignment horizontal="left" vertical="center"/>
    </xf>
    <xf numFmtId="0" fontId="72" fillId="2" borderId="34" xfId="0" applyFont="1" applyFill="1" applyBorder="1" applyAlignment="1">
      <alignment horizontal="left" vertical="center"/>
    </xf>
    <xf numFmtId="0" fontId="72" fillId="2" borderId="32" xfId="0" applyFont="1" applyFill="1" applyBorder="1" applyAlignment="1">
      <alignment horizontal="left" vertical="center"/>
    </xf>
    <xf numFmtId="0" fontId="72" fillId="2" borderId="35" xfId="0" applyFont="1" applyFill="1" applyBorder="1" applyAlignment="1">
      <alignment horizontal="left" vertical="center"/>
    </xf>
    <xf numFmtId="0" fontId="91" fillId="2" borderId="23" xfId="0" applyFont="1" applyFill="1" applyBorder="1" applyAlignment="1">
      <alignment horizontal="left" vertical="center" wrapText="1"/>
    </xf>
    <xf numFmtId="0" fontId="91" fillId="2" borderId="25" xfId="0" applyFont="1" applyFill="1" applyBorder="1" applyAlignment="1">
      <alignment horizontal="left" vertical="center" wrapText="1"/>
    </xf>
    <xf numFmtId="0" fontId="91" fillId="2" borderId="26" xfId="0" applyFont="1" applyFill="1" applyBorder="1" applyAlignment="1">
      <alignment horizontal="left" vertical="center" wrapText="1"/>
    </xf>
    <xf numFmtId="0" fontId="72" fillId="2" borderId="25" xfId="0" applyFont="1" applyFill="1" applyBorder="1" applyAlignment="1">
      <alignment horizontal="left" vertical="center" wrapText="1"/>
    </xf>
    <xf numFmtId="0" fontId="72" fillId="2" borderId="26" xfId="0" applyFont="1" applyFill="1" applyBorder="1" applyAlignment="1">
      <alignment horizontal="left" vertical="center" wrapText="1"/>
    </xf>
    <xf numFmtId="0" fontId="72" fillId="0" borderId="25" xfId="0" applyFont="1" applyBorder="1" applyAlignment="1">
      <alignment horizontal="left" vertical="center" wrapText="1"/>
    </xf>
    <xf numFmtId="0" fontId="72" fillId="0" borderId="26" xfId="0" applyFont="1" applyBorder="1" applyAlignment="1">
      <alignment horizontal="left" vertical="center" wrapText="1"/>
    </xf>
    <xf numFmtId="2" fontId="76" fillId="2" borderId="0" xfId="0" applyNumberFormat="1" applyFont="1" applyFill="1" applyAlignment="1">
      <alignment horizontal="center" vertical="center"/>
    </xf>
  </cellXfs>
  <cellStyles count="5">
    <cellStyle name="Millares" xfId="1" builtinId="3"/>
    <cellStyle name="Millares 12" xfId="4" xr:uid="{00000000-0005-0000-0000-000001000000}"/>
    <cellStyle name="Millares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46904</xdr:colOff>
      <xdr:row>1</xdr:row>
      <xdr:rowOff>122671</xdr:rowOff>
    </xdr:from>
    <xdr:ext cx="1056409" cy="446308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4" y="360796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184487</xdr:colOff>
      <xdr:row>31</xdr:row>
      <xdr:rowOff>222250</xdr:rowOff>
    </xdr:from>
    <xdr:ext cx="1056409" cy="44630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87" y="6741583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174962</xdr:colOff>
      <xdr:row>57</xdr:row>
      <xdr:rowOff>50800</xdr:rowOff>
    </xdr:from>
    <xdr:ext cx="1056409" cy="446308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62" y="12290425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155912</xdr:colOff>
      <xdr:row>79</xdr:row>
      <xdr:rowOff>212725</xdr:rowOff>
    </xdr:from>
    <xdr:ext cx="1056409" cy="446308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12" y="17662525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32</xdr:row>
      <xdr:rowOff>52918</xdr:rowOff>
    </xdr:from>
    <xdr:to>
      <xdr:col>1</xdr:col>
      <xdr:colOff>10583</xdr:colOff>
      <xdr:row>33</xdr:row>
      <xdr:rowOff>257223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" y="8212668"/>
          <a:ext cx="1322917" cy="4688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179916</xdr:colOff>
      <xdr:row>1</xdr:row>
      <xdr:rowOff>63500</xdr:rowOff>
    </xdr:from>
    <xdr:to>
      <xdr:col>0</xdr:col>
      <xdr:colOff>1341967</xdr:colOff>
      <xdr:row>2</xdr:row>
      <xdr:rowOff>211184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444500"/>
          <a:ext cx="1162051" cy="465184"/>
        </a:xfrm>
        <a:prstGeom prst="rect">
          <a:avLst/>
        </a:prstGeom>
        <a:noFill/>
      </xdr:spPr>
    </xdr:pic>
    <xdr:clientData/>
  </xdr:twoCellAnchor>
  <xdr:oneCellAnchor>
    <xdr:from>
      <xdr:col>0</xdr:col>
      <xdr:colOff>190499</xdr:colOff>
      <xdr:row>58</xdr:row>
      <xdr:rowOff>52917</xdr:rowOff>
    </xdr:from>
    <xdr:ext cx="1162051" cy="46518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5081250"/>
          <a:ext cx="1162051" cy="46518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169333</xdr:colOff>
      <xdr:row>87</xdr:row>
      <xdr:rowOff>10583</xdr:rowOff>
    </xdr:from>
    <xdr:ext cx="1322917" cy="51858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22288500"/>
          <a:ext cx="1322917" cy="51858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126999</xdr:colOff>
      <xdr:row>118</xdr:row>
      <xdr:rowOff>116417</xdr:rowOff>
    </xdr:from>
    <xdr:ext cx="1162051" cy="465184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29591000"/>
          <a:ext cx="1162051" cy="465184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198701</xdr:colOff>
      <xdr:row>1</xdr:row>
      <xdr:rowOff>207698</xdr:rowOff>
    </xdr:from>
    <xdr:to>
      <xdr:col>0</xdr:col>
      <xdr:colOff>1360752</xdr:colOff>
      <xdr:row>2</xdr:row>
      <xdr:rowOff>367024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01" y="541073"/>
          <a:ext cx="1162051" cy="468889"/>
        </a:xfrm>
        <a:prstGeom prst="rect">
          <a:avLst/>
        </a:prstGeom>
        <a:noFill/>
      </xdr:spPr>
    </xdr:pic>
    <xdr:clientData/>
  </xdr:twoCellAnchor>
  <xdr:oneCellAnchor>
    <xdr:from>
      <xdr:col>0</xdr:col>
      <xdr:colOff>202407</xdr:colOff>
      <xdr:row>27</xdr:row>
      <xdr:rowOff>245269</xdr:rowOff>
    </xdr:from>
    <xdr:ext cx="1214437" cy="58816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7091363"/>
          <a:ext cx="1214437" cy="588169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109274</xdr:colOff>
      <xdr:row>54</xdr:row>
      <xdr:rowOff>153461</xdr:rowOff>
    </xdr:from>
    <xdr:ext cx="1307570" cy="529166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74" y="14131399"/>
          <a:ext cx="1307570" cy="529166"/>
        </a:xfrm>
        <a:prstGeom prst="rect">
          <a:avLst/>
        </a:prstGeom>
        <a:noFill/>
      </xdr:spPr>
    </xdr:pic>
    <xdr:clientData/>
  </xdr:oneCellAnchor>
  <xdr:oneCellAnchor>
    <xdr:from>
      <xdr:col>0</xdr:col>
      <xdr:colOff>80962</xdr:colOff>
      <xdr:row>80</xdr:row>
      <xdr:rowOff>157428</xdr:rowOff>
    </xdr:from>
    <xdr:ext cx="1190625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" y="21243397"/>
          <a:ext cx="1190625" cy="457200"/>
        </a:xfrm>
        <a:prstGeom prst="rect">
          <a:avLst/>
        </a:prstGeom>
        <a:noFill/>
      </xdr:spPr>
    </xdr:pic>
    <xdr:clientData/>
  </xdr:oneCellAnchor>
  <xdr:oneCellAnchor>
    <xdr:from>
      <xdr:col>0</xdr:col>
      <xdr:colOff>146578</xdr:colOff>
      <xdr:row>106</xdr:row>
      <xdr:rowOff>250032</xdr:rowOff>
    </xdr:from>
    <xdr:ext cx="1496483" cy="497417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78" y="28729782"/>
          <a:ext cx="1496483" cy="497417"/>
        </a:xfrm>
        <a:prstGeom prst="rect">
          <a:avLst/>
        </a:prstGeom>
        <a:noFill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276225</xdr:rowOff>
    </xdr:from>
    <xdr:to>
      <xdr:col>1</xdr:col>
      <xdr:colOff>171449</xdr:colOff>
      <xdr:row>2</xdr:row>
      <xdr:rowOff>340301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09600"/>
          <a:ext cx="733425" cy="464126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29</xdr:row>
      <xdr:rowOff>257175</xdr:rowOff>
    </xdr:from>
    <xdr:ext cx="771525" cy="64510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"/>
          <a:ext cx="771525" cy="645101"/>
        </a:xfrm>
        <a:prstGeom prst="rect">
          <a:avLst/>
        </a:prstGeom>
        <a:noFill/>
      </xdr:spPr>
    </xdr:pic>
    <xdr:clientData/>
  </xdr:oneCellAnchor>
  <xdr:oneCellAnchor>
    <xdr:from>
      <xdr:col>0</xdr:col>
      <xdr:colOff>219075</xdr:colOff>
      <xdr:row>56</xdr:row>
      <xdr:rowOff>190500</xdr:rowOff>
    </xdr:from>
    <xdr:ext cx="771525" cy="645101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106525"/>
          <a:ext cx="771525" cy="645101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82</xdr:row>
      <xdr:rowOff>228600</xdr:rowOff>
    </xdr:from>
    <xdr:ext cx="771525" cy="645101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1221700"/>
          <a:ext cx="771525" cy="64510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180975</xdr:colOff>
      <xdr:row>108</xdr:row>
      <xdr:rowOff>285750</xdr:rowOff>
    </xdr:from>
    <xdr:ext cx="771525" cy="645101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689300"/>
          <a:ext cx="771525" cy="645101"/>
        </a:xfrm>
        <a:prstGeom prst="rect">
          <a:avLst/>
        </a:prstGeom>
        <a:noFill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86326</xdr:colOff>
      <xdr:row>1</xdr:row>
      <xdr:rowOff>73269</xdr:rowOff>
    </xdr:from>
    <xdr:to>
      <xdr:col>0</xdr:col>
      <xdr:colOff>1256043</xdr:colOff>
      <xdr:row>2</xdr:row>
      <xdr:rowOff>282322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6" y="450082"/>
          <a:ext cx="1169717" cy="523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136072</xdr:colOff>
      <xdr:row>28</xdr:row>
      <xdr:rowOff>80569</xdr:rowOff>
    </xdr:from>
    <xdr:ext cx="1245576" cy="463718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7616833"/>
          <a:ext cx="1245576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136071</xdr:colOff>
      <xdr:row>55</xdr:row>
      <xdr:rowOff>38544</xdr:rowOff>
    </xdr:from>
    <xdr:ext cx="1151374" cy="4762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15027335"/>
          <a:ext cx="115137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191783</xdr:colOff>
      <xdr:row>86</xdr:row>
      <xdr:rowOff>121993</xdr:rowOff>
    </xdr:from>
    <xdr:ext cx="1158464" cy="43276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83" y="22353971"/>
          <a:ext cx="1158464" cy="43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162369</xdr:colOff>
      <xdr:row>113</xdr:row>
      <xdr:rowOff>259554</xdr:rowOff>
    </xdr:from>
    <xdr:ext cx="1051806" cy="515006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69" y="29609114"/>
          <a:ext cx="1051806" cy="515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105446</xdr:colOff>
      <xdr:row>1</xdr:row>
      <xdr:rowOff>114299</xdr:rowOff>
    </xdr:from>
    <xdr:to>
      <xdr:col>0</xdr:col>
      <xdr:colOff>1416049</xdr:colOff>
      <xdr:row>2</xdr:row>
      <xdr:rowOff>309562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6" y="495299"/>
          <a:ext cx="1310603" cy="51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167299</xdr:colOff>
      <xdr:row>30</xdr:row>
      <xdr:rowOff>26255</xdr:rowOff>
    </xdr:from>
    <xdr:ext cx="1043170" cy="50558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99" y="8175422"/>
          <a:ext cx="1043170" cy="50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171295</xdr:colOff>
      <xdr:row>54</xdr:row>
      <xdr:rowOff>398043</xdr:rowOff>
    </xdr:from>
    <xdr:ext cx="982288" cy="4762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95" y="14960710"/>
          <a:ext cx="98228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185387</xdr:colOff>
      <xdr:row>86</xdr:row>
      <xdr:rowOff>49073</xdr:rowOff>
    </xdr:from>
    <xdr:ext cx="1084614" cy="43276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87" y="23067823"/>
          <a:ext cx="1084614" cy="43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166207</xdr:colOff>
      <xdr:row>114</xdr:row>
      <xdr:rowOff>10582</xdr:rowOff>
    </xdr:from>
    <xdr:ext cx="1029708" cy="366839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07" y="30236582"/>
          <a:ext cx="1029708" cy="36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172508</xdr:colOff>
      <xdr:row>29</xdr:row>
      <xdr:rowOff>74083</xdr:rowOff>
    </xdr:from>
    <xdr:ext cx="1150408" cy="5249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" y="7932208"/>
          <a:ext cx="1150408" cy="52493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282310</xdr:colOff>
      <xdr:row>55</xdr:row>
      <xdr:rowOff>79374</xdr:rowOff>
    </xdr:from>
    <xdr:ext cx="1245659" cy="49741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10" y="14700249"/>
          <a:ext cx="1245659" cy="497417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31750</xdr:colOff>
      <xdr:row>1</xdr:row>
      <xdr:rowOff>52915</xdr:rowOff>
    </xdr:from>
    <xdr:to>
      <xdr:col>0</xdr:col>
      <xdr:colOff>1218142</xdr:colOff>
      <xdr:row>2</xdr:row>
      <xdr:rowOff>339724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95815"/>
          <a:ext cx="1386417" cy="59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172508</xdr:colOff>
      <xdr:row>81</xdr:row>
      <xdr:rowOff>63499</xdr:rowOff>
    </xdr:from>
    <xdr:ext cx="1245659" cy="56091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" y="22332949"/>
          <a:ext cx="1245659" cy="560917"/>
        </a:xfrm>
        <a:prstGeom prst="rect">
          <a:avLst/>
        </a:prstGeom>
        <a:noFill/>
      </xdr:spPr>
    </xdr:pic>
    <xdr:clientData/>
  </xdr:oneCellAnchor>
  <xdr:oneCellAnchor>
    <xdr:from>
      <xdr:col>0</xdr:col>
      <xdr:colOff>218016</xdr:colOff>
      <xdr:row>109</xdr:row>
      <xdr:rowOff>93398</xdr:rowOff>
    </xdr:from>
    <xdr:ext cx="1277409" cy="48683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6" y="29597086"/>
          <a:ext cx="1277409" cy="486833"/>
        </a:xfrm>
        <a:prstGeom prst="rect">
          <a:avLst/>
        </a:prstGeom>
        <a:noFill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172508</xdr:colOff>
      <xdr:row>29</xdr:row>
      <xdr:rowOff>74083</xdr:rowOff>
    </xdr:from>
    <xdr:ext cx="1150408" cy="5249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" y="7932208"/>
          <a:ext cx="1150408" cy="524933"/>
        </a:xfrm>
        <a:prstGeom prst="rect">
          <a:avLst/>
        </a:prstGeom>
        <a:noFill/>
      </xdr:spPr>
    </xdr:pic>
    <xdr:clientData/>
  </xdr:oneCellAnchor>
  <xdr:oneCellAnchor>
    <xdr:from>
      <xdr:col>0</xdr:col>
      <xdr:colOff>142875</xdr:colOff>
      <xdr:row>56</xdr:row>
      <xdr:rowOff>115093</xdr:rowOff>
    </xdr:from>
    <xdr:ext cx="928687" cy="49741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985999"/>
          <a:ext cx="928687" cy="497417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83342</xdr:colOff>
      <xdr:row>1</xdr:row>
      <xdr:rowOff>17197</xdr:rowOff>
    </xdr:from>
    <xdr:to>
      <xdr:col>0</xdr:col>
      <xdr:colOff>1107281</xdr:colOff>
      <xdr:row>2</xdr:row>
      <xdr:rowOff>304006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2" y="362478"/>
          <a:ext cx="1023939" cy="5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232040</xdr:colOff>
      <xdr:row>81</xdr:row>
      <xdr:rowOff>265905</xdr:rowOff>
    </xdr:from>
    <xdr:ext cx="899054" cy="56091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040" y="21994811"/>
          <a:ext cx="899054" cy="560917"/>
        </a:xfrm>
        <a:prstGeom prst="rect">
          <a:avLst/>
        </a:prstGeom>
        <a:noFill/>
      </xdr:spPr>
    </xdr:pic>
    <xdr:clientData/>
  </xdr:oneCellAnchor>
  <xdr:oneCellAnchor>
    <xdr:from>
      <xdr:col>0</xdr:col>
      <xdr:colOff>246590</xdr:colOff>
      <xdr:row>111</xdr:row>
      <xdr:rowOff>76730</xdr:rowOff>
    </xdr:from>
    <xdr:ext cx="1003565" cy="48683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90" y="30092386"/>
          <a:ext cx="1003565" cy="486833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103717</xdr:colOff>
      <xdr:row>29</xdr:row>
      <xdr:rowOff>112448</xdr:rowOff>
    </xdr:from>
    <xdr:ext cx="955940" cy="486833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7" y="7887229"/>
          <a:ext cx="955940" cy="486833"/>
        </a:xfrm>
        <a:prstGeom prst="rect">
          <a:avLst/>
        </a:prstGeom>
        <a:noFill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172508</xdr:colOff>
      <xdr:row>29</xdr:row>
      <xdr:rowOff>74083</xdr:rowOff>
    </xdr:from>
    <xdr:ext cx="980017" cy="5249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" y="7932208"/>
          <a:ext cx="980017" cy="52493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284692</xdr:colOff>
      <xdr:row>55</xdr:row>
      <xdr:rowOff>231774</xdr:rowOff>
    </xdr:from>
    <xdr:ext cx="982134" cy="49741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692" y="15024099"/>
          <a:ext cx="982134" cy="497417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142875</xdr:colOff>
      <xdr:row>1</xdr:row>
      <xdr:rowOff>5290</xdr:rowOff>
    </xdr:from>
    <xdr:to>
      <xdr:col>0</xdr:col>
      <xdr:colOff>1151467</xdr:colOff>
      <xdr:row>2</xdr:row>
      <xdr:rowOff>292099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48190"/>
          <a:ext cx="1008592" cy="591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172508</xdr:colOff>
      <xdr:row>81</xdr:row>
      <xdr:rowOff>63499</xdr:rowOff>
    </xdr:from>
    <xdr:ext cx="1245659" cy="560917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08" y="22332949"/>
          <a:ext cx="1245659" cy="560917"/>
        </a:xfrm>
        <a:prstGeom prst="rect">
          <a:avLst/>
        </a:prstGeom>
        <a:noFill/>
      </xdr:spPr>
    </xdr:pic>
    <xdr:clientData/>
  </xdr:oneCellAnchor>
  <xdr:oneCellAnchor>
    <xdr:from>
      <xdr:col>0</xdr:col>
      <xdr:colOff>208492</xdr:colOff>
      <xdr:row>108</xdr:row>
      <xdr:rowOff>186267</xdr:rowOff>
    </xdr:from>
    <xdr:ext cx="1001184" cy="48683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92" y="29694717"/>
          <a:ext cx="1001184" cy="486833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46904</xdr:colOff>
      <xdr:row>1</xdr:row>
      <xdr:rowOff>122671</xdr:rowOff>
    </xdr:from>
    <xdr:ext cx="1056409" cy="446308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04" y="360796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78654</xdr:colOff>
      <xdr:row>30</xdr:row>
      <xdr:rowOff>88275</xdr:rowOff>
    </xdr:from>
    <xdr:ext cx="1056409" cy="446308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54" y="6946275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38967</xdr:colOff>
      <xdr:row>53</xdr:row>
      <xdr:rowOff>27421</xdr:rowOff>
    </xdr:from>
    <xdr:ext cx="1056409" cy="44630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67" y="12147984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86591</xdr:colOff>
      <xdr:row>2</xdr:row>
      <xdr:rowOff>138546</xdr:rowOff>
    </xdr:from>
    <xdr:ext cx="1056409" cy="446308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493569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86591</xdr:colOff>
      <xdr:row>30</xdr:row>
      <xdr:rowOff>138546</xdr:rowOff>
    </xdr:from>
    <xdr:ext cx="1056409" cy="446308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493569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86591</xdr:colOff>
      <xdr:row>53</xdr:row>
      <xdr:rowOff>129886</xdr:rowOff>
    </xdr:from>
    <xdr:ext cx="1056409" cy="44630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13819909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86591</xdr:colOff>
      <xdr:row>75</xdr:row>
      <xdr:rowOff>129886</xdr:rowOff>
    </xdr:from>
    <xdr:ext cx="1056409" cy="446308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13819909"/>
          <a:ext cx="1056409" cy="4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184126</xdr:colOff>
      <xdr:row>2</xdr:row>
      <xdr:rowOff>96380</xdr:rowOff>
    </xdr:from>
    <xdr:ext cx="1099038" cy="549088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405943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184126</xdr:colOff>
      <xdr:row>31</xdr:row>
      <xdr:rowOff>96380</xdr:rowOff>
    </xdr:from>
    <xdr:ext cx="1099038" cy="549088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441661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184126</xdr:colOff>
      <xdr:row>31</xdr:row>
      <xdr:rowOff>96380</xdr:rowOff>
    </xdr:from>
    <xdr:ext cx="1099038" cy="549088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7406818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184126</xdr:colOff>
      <xdr:row>55</xdr:row>
      <xdr:rowOff>96380</xdr:rowOff>
    </xdr:from>
    <xdr:ext cx="1099038" cy="54908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7363955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184126</xdr:colOff>
      <xdr:row>55</xdr:row>
      <xdr:rowOff>96380</xdr:rowOff>
    </xdr:from>
    <xdr:ext cx="1099038" cy="549088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7363955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184126</xdr:colOff>
      <xdr:row>55</xdr:row>
      <xdr:rowOff>96380</xdr:rowOff>
    </xdr:from>
    <xdr:ext cx="1099038" cy="549088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13193255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184126</xdr:colOff>
      <xdr:row>55</xdr:row>
      <xdr:rowOff>96380</xdr:rowOff>
    </xdr:from>
    <xdr:ext cx="1099038" cy="549088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26" y="13193255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257174</xdr:colOff>
      <xdr:row>79</xdr:row>
      <xdr:rowOff>104775</xdr:rowOff>
    </xdr:from>
    <xdr:ext cx="816439" cy="474018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19221450"/>
          <a:ext cx="816439" cy="47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71196</xdr:colOff>
      <xdr:row>30</xdr:row>
      <xdr:rowOff>232833</xdr:rowOff>
    </xdr:from>
    <xdr:ext cx="1099038" cy="44257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6" y="8199197"/>
          <a:ext cx="1099038" cy="44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172220</xdr:colOff>
      <xdr:row>1</xdr:row>
      <xdr:rowOff>74083</xdr:rowOff>
    </xdr:from>
    <xdr:ext cx="1099038" cy="474812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20" y="317500"/>
          <a:ext cx="1099038" cy="474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57</xdr:row>
      <xdr:rowOff>388697</xdr:rowOff>
    </xdr:from>
    <xdr:ext cx="1099038" cy="44257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563629"/>
          <a:ext cx="1099038" cy="44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82</xdr:row>
      <xdr:rowOff>388697</xdr:rowOff>
    </xdr:from>
    <xdr:ext cx="1099038" cy="442576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563629"/>
          <a:ext cx="1099038" cy="44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99038" cy="54908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324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31</xdr:row>
      <xdr:rowOff>0</xdr:rowOff>
    </xdr:from>
    <xdr:ext cx="1099038" cy="54908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324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156882</xdr:colOff>
      <xdr:row>58</xdr:row>
      <xdr:rowOff>67235</xdr:rowOff>
    </xdr:from>
    <xdr:ext cx="1099038" cy="549088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15027088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56029</xdr:colOff>
      <xdr:row>83</xdr:row>
      <xdr:rowOff>56030</xdr:rowOff>
    </xdr:from>
    <xdr:ext cx="1099038" cy="54908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21582530"/>
          <a:ext cx="1099038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42333</xdr:colOff>
      <xdr:row>1</xdr:row>
      <xdr:rowOff>10583</xdr:rowOff>
    </xdr:from>
    <xdr:ext cx="1099038" cy="46371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179916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144197</xdr:colOff>
      <xdr:row>104</xdr:row>
      <xdr:rowOff>153459</xdr:rowOff>
    </xdr:from>
    <xdr:ext cx="1099038" cy="463718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7" y="26537709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63500</xdr:colOff>
      <xdr:row>68</xdr:row>
      <xdr:rowOff>232834</xdr:rowOff>
    </xdr:from>
    <xdr:ext cx="1099038" cy="46371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7578917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74083</xdr:colOff>
      <xdr:row>30</xdr:row>
      <xdr:rowOff>116417</xdr:rowOff>
    </xdr:from>
    <xdr:ext cx="1099038" cy="463718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" y="7249584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154780</xdr:colOff>
      <xdr:row>1</xdr:row>
      <xdr:rowOff>47626</xdr:rowOff>
    </xdr:from>
    <xdr:ext cx="1099038" cy="46371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0" y="345282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214313</xdr:colOff>
      <xdr:row>31</xdr:row>
      <xdr:rowOff>190499</xdr:rowOff>
    </xdr:from>
    <xdr:ext cx="1166812" cy="54768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8072437"/>
          <a:ext cx="1166812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56</xdr:row>
      <xdr:rowOff>0</xdr:rowOff>
    </xdr:from>
    <xdr:ext cx="1099038" cy="463718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54188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85</xdr:row>
      <xdr:rowOff>0</xdr:rowOff>
    </xdr:from>
    <xdr:ext cx="1099038" cy="46371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71437</xdr:colOff>
      <xdr:row>114</xdr:row>
      <xdr:rowOff>23810</xdr:rowOff>
    </xdr:from>
    <xdr:ext cx="1099038" cy="46371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29289373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1</xdr:row>
      <xdr:rowOff>84667</xdr:rowOff>
    </xdr:from>
    <xdr:ext cx="1099038" cy="46371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81000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84666</xdr:colOff>
      <xdr:row>31</xdr:row>
      <xdr:rowOff>42333</xdr:rowOff>
    </xdr:from>
    <xdr:ext cx="1099038" cy="463718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8318500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21166</xdr:colOff>
      <xdr:row>57</xdr:row>
      <xdr:rowOff>10583</xdr:rowOff>
    </xdr:from>
    <xdr:ext cx="1099038" cy="463718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15144750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84</xdr:row>
      <xdr:rowOff>0</xdr:rowOff>
    </xdr:from>
    <xdr:ext cx="1099038" cy="463718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000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263261</xdr:colOff>
      <xdr:row>114</xdr:row>
      <xdr:rowOff>23813</xdr:rowOff>
    </xdr:from>
    <xdr:ext cx="1099038" cy="463718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61" y="29753719"/>
          <a:ext cx="1099038" cy="463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2"/>
  <sheetViews>
    <sheetView topLeftCell="A25" zoomScaleNormal="100" zoomScaleSheetLayoutView="100" workbookViewId="0">
      <selection activeCell="L46" sqref="L46"/>
    </sheetView>
  </sheetViews>
  <sheetFormatPr baseColWidth="10" defaultColWidth="9.42578125" defaultRowHeight="9"/>
  <cols>
    <col min="1" max="1" width="20.7109375" style="290" customWidth="1"/>
    <col min="2" max="2" width="21.28515625" style="290" customWidth="1"/>
    <col min="3" max="3" width="14.85546875" style="93" customWidth="1"/>
    <col min="4" max="10" width="12.7109375" style="93" customWidth="1"/>
    <col min="11" max="11" width="9.140625" style="92" customWidth="1"/>
    <col min="12" max="12" width="10.7109375" style="92" customWidth="1"/>
    <col min="13" max="13" width="8.85546875" style="91" customWidth="1"/>
    <col min="14" max="14" width="8.5703125" style="91" customWidth="1"/>
    <col min="15" max="15" width="7.7109375" style="92" customWidth="1"/>
    <col min="16" max="16" width="9.140625" style="92" customWidth="1"/>
    <col min="17" max="17" width="10.140625" style="92" customWidth="1"/>
    <col min="18" max="18" width="10.140625" style="91" customWidth="1"/>
    <col min="19" max="19" width="2.140625" style="92" customWidth="1"/>
    <col min="20" max="20" width="8.42578125" style="92" customWidth="1"/>
    <col min="21" max="21" width="7.28515625" style="91" customWidth="1"/>
    <col min="22" max="22" width="7.7109375" style="92" customWidth="1"/>
    <col min="23" max="23" width="1.28515625" style="92" customWidth="1"/>
    <col min="24" max="24" width="5.5703125" style="93" customWidth="1"/>
    <col min="25" max="25" width="6.5703125" style="94" customWidth="1"/>
    <col min="26" max="16384" width="9.42578125" style="93"/>
  </cols>
  <sheetData>
    <row r="1" spans="1:25" s="357" customFormat="1" ht="18.75" customHeight="1">
      <c r="B1" s="527"/>
      <c r="C1" s="498"/>
      <c r="D1" s="498"/>
      <c r="E1" s="498"/>
      <c r="F1" s="498"/>
      <c r="G1" s="498"/>
      <c r="H1" s="498"/>
      <c r="I1" s="498"/>
      <c r="J1" s="350" t="s">
        <v>77</v>
      </c>
      <c r="L1" s="528"/>
    </row>
    <row r="2" spans="1:25" s="357" customFormat="1" ht="20.25" customHeight="1">
      <c r="B2" s="537" t="s">
        <v>292</v>
      </c>
      <c r="C2" s="537"/>
      <c r="D2" s="537"/>
      <c r="E2" s="537"/>
      <c r="F2" s="537"/>
      <c r="G2" s="537"/>
      <c r="H2" s="537"/>
      <c r="I2" s="537"/>
      <c r="J2" s="529"/>
      <c r="L2" s="528"/>
    </row>
    <row r="3" spans="1:25" ht="27.75" customHeight="1">
      <c r="B3" s="538" t="s">
        <v>298</v>
      </c>
      <c r="C3" s="538"/>
      <c r="D3" s="538"/>
      <c r="E3" s="538"/>
      <c r="F3" s="538"/>
      <c r="G3" s="538"/>
      <c r="H3" s="538"/>
      <c r="I3" s="538"/>
      <c r="J3" s="538"/>
      <c r="K3" s="497"/>
      <c r="L3" s="497"/>
    </row>
    <row r="4" spans="1:25" s="295" customFormat="1" ht="3.75" customHeight="1">
      <c r="A4" s="290"/>
      <c r="B4" s="290"/>
      <c r="C4" s="542"/>
      <c r="D4" s="542"/>
      <c r="E4" s="542"/>
      <c r="F4" s="542"/>
      <c r="G4" s="542"/>
      <c r="H4" s="542"/>
      <c r="I4" s="542"/>
      <c r="J4" s="542"/>
      <c r="K4" s="497"/>
      <c r="L4" s="497"/>
      <c r="M4" s="291"/>
      <c r="N4" s="291"/>
      <c r="O4" s="292"/>
      <c r="P4" s="292"/>
      <c r="Q4" s="293"/>
      <c r="R4" s="294"/>
      <c r="S4" s="293"/>
      <c r="T4" s="293"/>
      <c r="U4" s="294"/>
      <c r="V4" s="293"/>
      <c r="W4" s="293"/>
      <c r="Y4" s="296"/>
    </row>
    <row r="5" spans="1:25" ht="24" customHeight="1">
      <c r="A5" s="532" t="s">
        <v>108</v>
      </c>
      <c r="B5" s="532"/>
      <c r="C5" s="539" t="s">
        <v>2</v>
      </c>
      <c r="D5" s="541" t="s">
        <v>37</v>
      </c>
      <c r="E5" s="541"/>
      <c r="F5" s="541"/>
      <c r="G5" s="541"/>
      <c r="H5" s="541"/>
      <c r="I5" s="541"/>
      <c r="J5" s="541"/>
      <c r="K5" s="297"/>
      <c r="L5" s="297"/>
      <c r="M5" s="298"/>
      <c r="N5" s="298"/>
      <c r="O5" s="299"/>
      <c r="P5" s="299"/>
    </row>
    <row r="6" spans="1:25" s="304" customFormat="1" ht="19.5" customHeight="1">
      <c r="A6" s="532"/>
      <c r="B6" s="532"/>
      <c r="C6" s="539"/>
      <c r="D6" s="496" t="s">
        <v>38</v>
      </c>
      <c r="E6" s="496" t="s">
        <v>39</v>
      </c>
      <c r="F6" s="496" t="s">
        <v>40</v>
      </c>
      <c r="G6" s="496" t="s">
        <v>41</v>
      </c>
      <c r="H6" s="496" t="s">
        <v>42</v>
      </c>
      <c r="I6" s="496" t="s">
        <v>43</v>
      </c>
      <c r="J6" s="496" t="s">
        <v>44</v>
      </c>
      <c r="K6" s="297"/>
      <c r="L6" s="297"/>
      <c r="M6" s="300"/>
      <c r="N6" s="300"/>
      <c r="O6" s="301"/>
      <c r="P6" s="301"/>
      <c r="Q6" s="302"/>
      <c r="R6" s="303"/>
      <c r="S6" s="302"/>
      <c r="T6" s="302"/>
      <c r="U6" s="303"/>
      <c r="V6" s="302"/>
      <c r="W6" s="302"/>
      <c r="Y6" s="305"/>
    </row>
    <row r="7" spans="1:25" s="304" customFormat="1" ht="3.75" customHeight="1">
      <c r="A7" s="290"/>
      <c r="B7" s="290"/>
      <c r="C7" s="306"/>
      <c r="D7" s="307"/>
      <c r="E7" s="307"/>
      <c r="F7" s="307"/>
      <c r="G7" s="307"/>
      <c r="H7" s="307"/>
      <c r="I7" s="307"/>
      <c r="J7" s="307"/>
      <c r="K7" s="297"/>
      <c r="L7" s="297"/>
      <c r="M7" s="300"/>
      <c r="N7" s="300"/>
      <c r="O7" s="301"/>
      <c r="P7" s="301"/>
      <c r="Q7" s="302"/>
      <c r="R7" s="303"/>
      <c r="S7" s="302"/>
      <c r="T7" s="302"/>
      <c r="U7" s="303"/>
      <c r="V7" s="302"/>
      <c r="W7" s="302"/>
      <c r="Y7" s="305"/>
    </row>
    <row r="8" spans="1:25" s="314" customFormat="1" ht="17.100000000000001" customHeight="1">
      <c r="A8" s="419" t="s">
        <v>46</v>
      </c>
      <c r="B8" s="309"/>
      <c r="C8" s="310"/>
      <c r="D8" s="311"/>
      <c r="E8" s="311"/>
      <c r="F8" s="311"/>
      <c r="G8" s="311"/>
      <c r="H8" s="311"/>
      <c r="I8" s="311"/>
      <c r="J8" s="311"/>
      <c r="K8" s="311"/>
      <c r="L8" s="312"/>
      <c r="M8" s="312"/>
      <c r="N8" s="312"/>
      <c r="O8" s="313"/>
      <c r="P8" s="313"/>
      <c r="R8" s="315"/>
      <c r="U8" s="315"/>
      <c r="Y8" s="315"/>
    </row>
    <row r="9" spans="1:25" ht="17.100000000000001" customHeight="1">
      <c r="A9" s="530" t="s">
        <v>113</v>
      </c>
      <c r="B9" s="316" t="s">
        <v>209</v>
      </c>
      <c r="C9" s="317" t="s">
        <v>3</v>
      </c>
      <c r="D9" s="318">
        <v>1680.8863636363637</v>
      </c>
      <c r="E9" s="318">
        <v>1300</v>
      </c>
      <c r="F9" s="318">
        <v>1697.8333333333333</v>
      </c>
      <c r="G9" s="318">
        <v>1500</v>
      </c>
      <c r="H9" s="318">
        <v>1606.6333333333332</v>
      </c>
      <c r="I9" s="318"/>
      <c r="J9" s="318">
        <v>1586.6222222222223</v>
      </c>
      <c r="K9" s="319"/>
      <c r="L9" s="312"/>
      <c r="M9" s="312"/>
      <c r="N9" s="319"/>
      <c r="O9" s="319"/>
      <c r="P9" s="319"/>
      <c r="Q9" s="320"/>
      <c r="R9" s="320"/>
      <c r="U9" s="320"/>
      <c r="Y9" s="321"/>
    </row>
    <row r="10" spans="1:25" ht="17.100000000000001" customHeight="1">
      <c r="A10" s="533"/>
      <c r="B10" s="316" t="s">
        <v>210</v>
      </c>
      <c r="C10" s="317" t="s">
        <v>3</v>
      </c>
      <c r="D10" s="318">
        <v>1950.3181818181818</v>
      </c>
      <c r="E10" s="318">
        <v>1600</v>
      </c>
      <c r="F10" s="318">
        <f>2137.5/125*100</f>
        <v>1710.0000000000002</v>
      </c>
      <c r="G10" s="318">
        <v>1766.67</v>
      </c>
      <c r="H10" s="318">
        <v>1759.1666666666667</v>
      </c>
      <c r="I10" s="318">
        <v>1697.2</v>
      </c>
      <c r="J10" s="318">
        <v>1741.3600000000001</v>
      </c>
      <c r="K10" s="319"/>
      <c r="L10" s="312"/>
      <c r="M10" s="312"/>
      <c r="N10" s="319"/>
      <c r="O10" s="319"/>
      <c r="P10" s="319"/>
      <c r="Q10" s="320"/>
      <c r="R10" s="320"/>
      <c r="U10" s="320"/>
      <c r="Y10" s="321"/>
    </row>
    <row r="11" spans="1:25" ht="17.100000000000001" customHeight="1">
      <c r="A11" s="531"/>
      <c r="B11" s="316" t="s">
        <v>264</v>
      </c>
      <c r="C11" s="317" t="s">
        <v>3</v>
      </c>
      <c r="D11" s="318">
        <v>748.63636363636363</v>
      </c>
      <c r="E11" s="318">
        <v>608.33333333333337</v>
      </c>
      <c r="F11" s="318">
        <v>695.5</v>
      </c>
      <c r="G11" s="318">
        <v>781.25</v>
      </c>
      <c r="H11" s="318">
        <v>664.5625</v>
      </c>
      <c r="I11" s="318">
        <v>769.6</v>
      </c>
      <c r="J11" s="318">
        <v>906.5</v>
      </c>
      <c r="K11" s="319"/>
      <c r="L11" s="312"/>
      <c r="M11" s="312"/>
      <c r="N11" s="319"/>
      <c r="O11" s="299"/>
      <c r="P11" s="299"/>
      <c r="R11" s="320"/>
      <c r="U11" s="320"/>
      <c r="Y11" s="321"/>
    </row>
    <row r="12" spans="1:25" s="314" customFormat="1" ht="17.100000000000001" customHeight="1">
      <c r="A12" s="419" t="s">
        <v>47</v>
      </c>
      <c r="B12" s="308"/>
      <c r="C12" s="310"/>
      <c r="D12" s="311"/>
      <c r="E12" s="311"/>
      <c r="F12" s="311"/>
      <c r="G12" s="311"/>
      <c r="H12" s="311"/>
      <c r="I12" s="311"/>
      <c r="J12" s="311"/>
      <c r="K12" s="319"/>
      <c r="L12" s="312"/>
      <c r="M12" s="312"/>
      <c r="N12" s="322"/>
      <c r="O12" s="323"/>
      <c r="P12" s="323"/>
      <c r="Q12" s="324"/>
      <c r="R12" s="325"/>
      <c r="S12" s="324"/>
      <c r="T12" s="324"/>
      <c r="U12" s="326"/>
      <c r="Y12" s="315"/>
    </row>
    <row r="13" spans="1:25" ht="17.100000000000001" customHeight="1">
      <c r="A13" s="327"/>
      <c r="B13" s="316" t="s">
        <v>7</v>
      </c>
      <c r="C13" s="317" t="s">
        <v>3</v>
      </c>
      <c r="D13" s="318">
        <v>551.84090909090912</v>
      </c>
      <c r="E13" s="318">
        <v>487.5</v>
      </c>
      <c r="F13" s="318">
        <v>691.66666666666663</v>
      </c>
      <c r="G13" s="318">
        <v>833.33333333333337</v>
      </c>
      <c r="H13" s="318">
        <v>608.33333333333337</v>
      </c>
      <c r="I13" s="318">
        <v>501.2</v>
      </c>
      <c r="J13" s="318">
        <v>346.625</v>
      </c>
      <c r="K13" s="319"/>
      <c r="L13" s="312"/>
      <c r="M13" s="319"/>
      <c r="N13" s="319"/>
      <c r="O13" s="299"/>
      <c r="P13" s="299"/>
      <c r="R13" s="320"/>
      <c r="U13" s="320"/>
      <c r="Y13" s="321"/>
    </row>
    <row r="14" spans="1:25" s="92" customFormat="1" ht="17.100000000000001" customHeight="1">
      <c r="A14" s="328"/>
      <c r="B14" s="316" t="s">
        <v>8</v>
      </c>
      <c r="C14" s="317" t="s">
        <v>3</v>
      </c>
      <c r="D14" s="318">
        <v>1761.8636363636363</v>
      </c>
      <c r="E14" s="318">
        <v>800</v>
      </c>
      <c r="F14" s="318">
        <v>1225</v>
      </c>
      <c r="G14" s="318">
        <v>1700</v>
      </c>
      <c r="H14" s="318">
        <v>1750</v>
      </c>
      <c r="I14" s="318">
        <v>572</v>
      </c>
      <c r="J14" s="318">
        <v>1837.8</v>
      </c>
      <c r="K14" s="319"/>
      <c r="L14" s="312"/>
      <c r="M14" s="319"/>
      <c r="N14" s="319"/>
      <c r="O14" s="299"/>
      <c r="P14" s="299"/>
      <c r="R14" s="320"/>
      <c r="U14" s="320"/>
      <c r="Y14" s="320"/>
    </row>
    <row r="15" spans="1:25" ht="17.100000000000001" customHeight="1">
      <c r="A15" s="329"/>
      <c r="B15" s="316" t="s">
        <v>9</v>
      </c>
      <c r="C15" s="317" t="s">
        <v>3</v>
      </c>
      <c r="D15" s="318">
        <v>1008.4436363636364</v>
      </c>
      <c r="E15" s="318">
        <v>800</v>
      </c>
      <c r="F15" s="318">
        <v>766.66666666666663</v>
      </c>
      <c r="G15" s="318"/>
      <c r="H15" s="318">
        <v>994.75</v>
      </c>
      <c r="I15" s="318">
        <v>975.6</v>
      </c>
      <c r="J15" s="318">
        <v>928.375</v>
      </c>
      <c r="K15" s="319"/>
      <c r="L15" s="319"/>
      <c r="M15" s="319"/>
      <c r="N15" s="319"/>
      <c r="O15" s="299"/>
      <c r="P15" s="299"/>
      <c r="R15" s="320"/>
      <c r="U15" s="320"/>
      <c r="Y15" s="321"/>
    </row>
    <row r="16" spans="1:25" ht="17.100000000000001" customHeight="1">
      <c r="A16" s="534" t="s">
        <v>117</v>
      </c>
      <c r="B16" s="316" t="s">
        <v>245</v>
      </c>
      <c r="C16" s="317" t="s">
        <v>3</v>
      </c>
      <c r="D16" s="318">
        <v>2194.159090909091</v>
      </c>
      <c r="E16" s="318">
        <v>1516.6666666666667</v>
      </c>
      <c r="F16" s="318">
        <v>2816.6666666666665</v>
      </c>
      <c r="G16" s="318"/>
      <c r="H16" s="318">
        <v>2968.75</v>
      </c>
      <c r="I16" s="318"/>
      <c r="J16" s="318">
        <v>1980.575</v>
      </c>
      <c r="K16" s="319"/>
      <c r="L16" s="319"/>
      <c r="M16" s="319"/>
      <c r="N16" s="319"/>
      <c r="O16" s="299"/>
      <c r="P16" s="299"/>
      <c r="R16" s="320"/>
      <c r="U16" s="320"/>
      <c r="Y16" s="321"/>
    </row>
    <row r="17" spans="1:25" ht="17.100000000000001" customHeight="1">
      <c r="A17" s="535"/>
      <c r="B17" s="316" t="s">
        <v>246</v>
      </c>
      <c r="C17" s="317" t="s">
        <v>3</v>
      </c>
      <c r="D17" s="318">
        <v>1481.4318181818182</v>
      </c>
      <c r="E17" s="318">
        <v>1116.6666666666667</v>
      </c>
      <c r="F17" s="318">
        <v>1950</v>
      </c>
      <c r="G17" s="318">
        <v>1833.3333333333333</v>
      </c>
      <c r="H17" s="318">
        <v>1760.4166666666667</v>
      </c>
      <c r="I17" s="318">
        <v>1173.4000000000001</v>
      </c>
      <c r="J17" s="318">
        <v>1773.3333333333333</v>
      </c>
      <c r="K17" s="319"/>
      <c r="L17" s="319"/>
      <c r="M17" s="319"/>
      <c r="N17" s="319"/>
      <c r="O17" s="299"/>
      <c r="P17" s="299"/>
      <c r="R17" s="320"/>
      <c r="U17" s="320"/>
      <c r="Y17" s="321"/>
    </row>
    <row r="18" spans="1:25" ht="17.100000000000001" customHeight="1">
      <c r="A18" s="536"/>
      <c r="B18" s="316" t="s">
        <v>48</v>
      </c>
      <c r="C18" s="317" t="s">
        <v>3</v>
      </c>
      <c r="D18" s="318">
        <v>1407.0454545454545</v>
      </c>
      <c r="E18" s="318">
        <v>1100</v>
      </c>
      <c r="F18" s="318"/>
      <c r="G18" s="318"/>
      <c r="H18" s="318"/>
      <c r="I18" s="318"/>
      <c r="J18" s="318"/>
      <c r="K18" s="319"/>
      <c r="L18" s="330"/>
      <c r="M18" s="319"/>
      <c r="N18" s="319"/>
      <c r="O18" s="299"/>
      <c r="P18" s="299"/>
      <c r="R18" s="320"/>
      <c r="U18" s="320"/>
      <c r="Y18" s="321"/>
    </row>
    <row r="19" spans="1:25" ht="17.100000000000001" customHeight="1">
      <c r="A19" s="331"/>
      <c r="B19" s="316" t="s">
        <v>10</v>
      </c>
      <c r="C19" s="317" t="s">
        <v>3</v>
      </c>
      <c r="D19" s="318">
        <v>558.09090909090912</v>
      </c>
      <c r="E19" s="318">
        <v>420</v>
      </c>
      <c r="F19" s="318">
        <v>633.33333333333337</v>
      </c>
      <c r="G19" s="318">
        <v>750</v>
      </c>
      <c r="H19" s="318">
        <v>472.72727272727275</v>
      </c>
      <c r="I19" s="318">
        <v>387.4</v>
      </c>
      <c r="J19" s="318">
        <v>910.72500000000002</v>
      </c>
      <c r="K19" s="319"/>
      <c r="L19" s="330"/>
      <c r="M19" s="319"/>
      <c r="N19" s="319"/>
      <c r="O19" s="299"/>
      <c r="P19" s="299"/>
      <c r="R19" s="320"/>
      <c r="U19" s="320"/>
      <c r="Y19" s="321"/>
    </row>
    <row r="20" spans="1:25" s="314" customFormat="1" ht="17.100000000000001" customHeight="1">
      <c r="A20" s="415" t="s">
        <v>49</v>
      </c>
      <c r="B20" s="298"/>
      <c r="C20" s="310"/>
      <c r="D20" s="311"/>
      <c r="E20" s="311"/>
      <c r="F20" s="311"/>
      <c r="G20" s="311"/>
      <c r="H20" s="311"/>
      <c r="I20" s="311"/>
      <c r="J20" s="311"/>
      <c r="K20" s="319"/>
      <c r="L20" s="311"/>
      <c r="M20" s="322"/>
      <c r="N20" s="322"/>
      <c r="O20" s="323"/>
      <c r="P20" s="323"/>
      <c r="Q20" s="324"/>
      <c r="R20" s="325"/>
      <c r="S20" s="324"/>
      <c r="T20" s="324"/>
      <c r="U20" s="326"/>
      <c r="Y20" s="315"/>
    </row>
    <row r="21" spans="1:25" s="335" customFormat="1" ht="17.100000000000001" customHeight="1">
      <c r="A21" s="530" t="s">
        <v>120</v>
      </c>
      <c r="B21" s="316" t="s">
        <v>249</v>
      </c>
      <c r="C21" s="317" t="s">
        <v>59</v>
      </c>
      <c r="D21" s="318"/>
      <c r="E21" s="318"/>
      <c r="F21" s="318"/>
      <c r="G21" s="318">
        <v>566.66666666666674</v>
      </c>
      <c r="H21" s="318">
        <v>442.70833333333331</v>
      </c>
      <c r="I21" s="318">
        <v>431.18</v>
      </c>
      <c r="J21" s="318"/>
      <c r="K21" s="319"/>
      <c r="L21" s="332"/>
      <c r="M21" s="319"/>
      <c r="N21" s="319"/>
      <c r="O21" s="299"/>
      <c r="P21" s="299"/>
      <c r="Q21" s="92"/>
      <c r="R21" s="320"/>
      <c r="S21" s="92"/>
      <c r="T21" s="92"/>
      <c r="U21" s="333"/>
      <c r="V21" s="334"/>
      <c r="W21" s="334"/>
      <c r="Y21" s="336"/>
    </row>
    <row r="22" spans="1:25" ht="17.100000000000001" customHeight="1">
      <c r="A22" s="531"/>
      <c r="B22" s="316" t="s">
        <v>248</v>
      </c>
      <c r="C22" s="317" t="s">
        <v>59</v>
      </c>
      <c r="D22" s="318">
        <v>360.42045454545456</v>
      </c>
      <c r="E22" s="318">
        <v>321.25</v>
      </c>
      <c r="F22" s="318">
        <v>516.66666666666674</v>
      </c>
      <c r="G22" s="318"/>
      <c r="H22" s="318"/>
      <c r="I22" s="318"/>
      <c r="J22" s="318">
        <v>380.82499999999999</v>
      </c>
      <c r="K22" s="319"/>
      <c r="L22" s="319"/>
      <c r="M22" s="319"/>
      <c r="N22" s="319"/>
      <c r="O22" s="299"/>
      <c r="P22" s="299"/>
      <c r="R22" s="320"/>
      <c r="U22" s="320"/>
      <c r="Y22" s="321"/>
    </row>
    <row r="23" spans="1:25" ht="17.100000000000001" customHeight="1">
      <c r="A23" s="337"/>
      <c r="B23" s="316" t="s">
        <v>11</v>
      </c>
      <c r="C23" s="317" t="s">
        <v>4</v>
      </c>
      <c r="D23" s="318">
        <v>151.20454545454547</v>
      </c>
      <c r="E23" s="318">
        <v>120</v>
      </c>
      <c r="F23" s="318">
        <v>322.08333333333331</v>
      </c>
      <c r="G23" s="318">
        <v>103.333333333333</v>
      </c>
      <c r="H23" s="318">
        <v>102.20454545454545</v>
      </c>
      <c r="I23" s="318">
        <v>122.4</v>
      </c>
      <c r="J23" s="318"/>
      <c r="K23" s="319"/>
      <c r="L23" s="319"/>
      <c r="M23" s="319"/>
      <c r="N23" s="319"/>
      <c r="O23" s="299"/>
      <c r="P23" s="299"/>
      <c r="R23" s="320"/>
      <c r="U23" s="320"/>
      <c r="Y23" s="321"/>
    </row>
    <row r="24" spans="1:25" s="314" customFormat="1" ht="17.100000000000001" customHeight="1">
      <c r="A24" s="415" t="s">
        <v>50</v>
      </c>
      <c r="B24" s="338"/>
      <c r="C24" s="310"/>
      <c r="D24" s="332"/>
      <c r="E24" s="332"/>
      <c r="F24" s="332"/>
      <c r="G24" s="332"/>
      <c r="H24" s="332"/>
      <c r="I24" s="332"/>
      <c r="J24" s="332"/>
      <c r="K24" s="319"/>
      <c r="L24" s="311"/>
      <c r="M24" s="312"/>
      <c r="N24" s="312"/>
      <c r="O24" s="313"/>
      <c r="P24" s="313"/>
      <c r="R24" s="315"/>
      <c r="U24" s="315"/>
      <c r="Y24" s="315"/>
    </row>
    <row r="25" spans="1:25" ht="17.100000000000001" customHeight="1">
      <c r="A25" s="337" t="s">
        <v>183</v>
      </c>
      <c r="B25" s="316" t="s">
        <v>228</v>
      </c>
      <c r="C25" s="317" t="s">
        <v>3</v>
      </c>
      <c r="D25" s="318">
        <v>2462.681818181818</v>
      </c>
      <c r="E25" s="318"/>
      <c r="F25" s="318"/>
      <c r="G25" s="318"/>
      <c r="H25" s="318"/>
      <c r="I25" s="318"/>
      <c r="J25" s="318"/>
      <c r="K25" s="319"/>
      <c r="L25" s="319"/>
      <c r="M25" s="319"/>
      <c r="N25" s="319"/>
      <c r="O25" s="299"/>
      <c r="P25" s="299"/>
      <c r="R25" s="320"/>
      <c r="U25" s="320"/>
      <c r="Y25" s="321"/>
    </row>
    <row r="26" spans="1:25" ht="17.100000000000001" customHeight="1">
      <c r="A26" s="339"/>
      <c r="B26" s="316" t="s">
        <v>250</v>
      </c>
      <c r="C26" s="317" t="s">
        <v>3</v>
      </c>
      <c r="D26" s="318">
        <v>2729.9772727272725</v>
      </c>
      <c r="E26" s="318">
        <v>2000</v>
      </c>
      <c r="F26" s="318">
        <v>2625</v>
      </c>
      <c r="G26" s="318">
        <v>3000</v>
      </c>
      <c r="H26" s="318">
        <v>2965.6233333333334</v>
      </c>
      <c r="I26" s="318">
        <v>2507</v>
      </c>
      <c r="J26" s="318">
        <v>2600.4</v>
      </c>
      <c r="K26" s="319"/>
      <c r="L26" s="319"/>
      <c r="M26" s="319"/>
      <c r="N26" s="319"/>
      <c r="O26" s="299"/>
      <c r="P26" s="299"/>
      <c r="R26" s="320"/>
      <c r="U26" s="320"/>
      <c r="Y26" s="321"/>
    </row>
    <row r="27" spans="1:25" ht="17.100000000000001" customHeight="1">
      <c r="A27" s="340"/>
      <c r="B27" s="316" t="s">
        <v>129</v>
      </c>
      <c r="C27" s="317" t="s">
        <v>3</v>
      </c>
      <c r="D27" s="318">
        <v>2298.6136363636365</v>
      </c>
      <c r="E27" s="318">
        <v>1833.3333333333333</v>
      </c>
      <c r="F27" s="318">
        <v>1950</v>
      </c>
      <c r="G27" s="318">
        <v>2500</v>
      </c>
      <c r="H27" s="318">
        <v>1769.75</v>
      </c>
      <c r="I27" s="318">
        <v>1996.75</v>
      </c>
      <c r="J27" s="318">
        <v>1842.5250000000001</v>
      </c>
      <c r="K27" s="319"/>
      <c r="L27" s="319"/>
      <c r="M27" s="319"/>
      <c r="N27" s="319"/>
      <c r="O27" s="299"/>
      <c r="P27" s="299"/>
      <c r="R27" s="320"/>
      <c r="U27" s="320"/>
      <c r="Y27" s="321"/>
    </row>
    <row r="28" spans="1:25" ht="17.100000000000001" customHeight="1">
      <c r="A28" s="328" t="s">
        <v>128</v>
      </c>
      <c r="B28" s="316" t="s">
        <v>130</v>
      </c>
      <c r="C28" s="317" t="s">
        <v>3</v>
      </c>
      <c r="D28" s="318">
        <v>2626.75</v>
      </c>
      <c r="E28" s="318">
        <v>1800</v>
      </c>
      <c r="F28" s="318">
        <v>1983.3333333333333</v>
      </c>
      <c r="G28" s="318">
        <v>2300</v>
      </c>
      <c r="H28" s="318">
        <v>2474.9583333333335</v>
      </c>
      <c r="I28" s="318"/>
      <c r="J28" s="318">
        <v>1831.95</v>
      </c>
      <c r="K28" s="319"/>
      <c r="L28" s="319"/>
      <c r="M28" s="319"/>
      <c r="N28" s="319"/>
      <c r="O28" s="299"/>
      <c r="P28" s="299"/>
      <c r="R28" s="320"/>
      <c r="U28" s="320"/>
      <c r="Y28" s="321"/>
    </row>
    <row r="29" spans="1:25" ht="17.100000000000001" customHeight="1">
      <c r="A29" s="341"/>
      <c r="B29" s="316" t="s">
        <v>241</v>
      </c>
      <c r="C29" s="317" t="s">
        <v>3</v>
      </c>
      <c r="D29" s="318">
        <v>2782.090909090909</v>
      </c>
      <c r="E29" s="318">
        <v>2000</v>
      </c>
      <c r="F29" s="318">
        <v>2558.3333333333335</v>
      </c>
      <c r="G29" s="318">
        <v>3000</v>
      </c>
      <c r="H29" s="318">
        <v>2817.7083333333335</v>
      </c>
      <c r="I29" s="318"/>
      <c r="J29" s="318">
        <v>1867.5250000000001</v>
      </c>
      <c r="K29" s="319"/>
      <c r="L29" s="319"/>
      <c r="M29" s="319"/>
      <c r="N29" s="319"/>
      <c r="O29" s="299"/>
      <c r="P29" s="299"/>
      <c r="R29" s="320"/>
      <c r="U29" s="320"/>
      <c r="Y29" s="321"/>
    </row>
    <row r="30" spans="1:25" ht="4.5" customHeight="1">
      <c r="A30" s="342"/>
      <c r="B30" s="342"/>
      <c r="C30" s="342"/>
      <c r="D30" s="342"/>
      <c r="E30" s="342"/>
      <c r="F30" s="342"/>
      <c r="G30" s="342"/>
      <c r="H30" s="342"/>
      <c r="I30" s="342"/>
      <c r="J30" s="342"/>
      <c r="K30" s="319"/>
      <c r="L30" s="319"/>
      <c r="M30" s="319"/>
      <c r="N30" s="319"/>
      <c r="O30" s="299"/>
      <c r="P30" s="299"/>
      <c r="R30" s="320"/>
      <c r="U30" s="320"/>
      <c r="Y30" s="321"/>
    </row>
    <row r="31" spans="1:25" s="357" customFormat="1" ht="18.75" customHeight="1">
      <c r="B31" s="527"/>
      <c r="C31" s="498"/>
      <c r="D31" s="498"/>
      <c r="E31" s="498"/>
      <c r="F31" s="498"/>
      <c r="G31" s="498"/>
      <c r="H31" s="498"/>
      <c r="I31" s="498"/>
      <c r="J31" s="350" t="s">
        <v>78</v>
      </c>
      <c r="L31" s="528"/>
    </row>
    <row r="32" spans="1:25" s="357" customFormat="1" ht="19.5" customHeight="1">
      <c r="B32" s="537" t="s">
        <v>292</v>
      </c>
      <c r="C32" s="537"/>
      <c r="D32" s="537"/>
      <c r="E32" s="537"/>
      <c r="F32" s="537"/>
      <c r="G32" s="537"/>
      <c r="H32" s="537"/>
      <c r="I32" s="537"/>
      <c r="J32" s="529"/>
      <c r="L32" s="528"/>
    </row>
    <row r="33" spans="1:25" ht="32.25" customHeight="1">
      <c r="B33" s="538" t="s">
        <v>298</v>
      </c>
      <c r="C33" s="538"/>
      <c r="D33" s="538"/>
      <c r="E33" s="538"/>
      <c r="F33" s="538"/>
      <c r="G33" s="538"/>
      <c r="H33" s="538"/>
      <c r="I33" s="538"/>
      <c r="J33" s="538"/>
      <c r="K33" s="497"/>
      <c r="L33" s="497"/>
    </row>
    <row r="34" spans="1:25" s="295" customFormat="1" ht="4.5" customHeight="1">
      <c r="A34" s="290"/>
      <c r="B34" s="290"/>
      <c r="C34" s="542"/>
      <c r="D34" s="542"/>
      <c r="E34" s="542"/>
      <c r="F34" s="542"/>
      <c r="G34" s="542"/>
      <c r="H34" s="542"/>
      <c r="I34" s="542"/>
      <c r="J34" s="542"/>
      <c r="K34" s="319"/>
      <c r="L34" s="497"/>
      <c r="M34" s="291"/>
      <c r="N34" s="291"/>
      <c r="O34" s="292"/>
      <c r="P34" s="292"/>
      <c r="Q34" s="293"/>
      <c r="R34" s="294"/>
      <c r="S34" s="293"/>
      <c r="T34" s="293"/>
      <c r="U34" s="294"/>
      <c r="V34" s="293"/>
      <c r="W34" s="293"/>
      <c r="Y34" s="296"/>
    </row>
    <row r="35" spans="1:25" ht="19.5" customHeight="1">
      <c r="A35" s="532" t="s">
        <v>108</v>
      </c>
      <c r="B35" s="532"/>
      <c r="C35" s="539" t="s">
        <v>2</v>
      </c>
      <c r="D35" s="541" t="s">
        <v>37</v>
      </c>
      <c r="E35" s="541"/>
      <c r="F35" s="541"/>
      <c r="G35" s="541"/>
      <c r="H35" s="541"/>
      <c r="I35" s="541"/>
      <c r="J35" s="541"/>
      <c r="K35" s="319"/>
      <c r="L35" s="297"/>
      <c r="M35" s="298"/>
      <c r="N35" s="298"/>
      <c r="O35" s="299"/>
      <c r="P35" s="299"/>
    </row>
    <row r="36" spans="1:25" s="304" customFormat="1" ht="19.5" customHeight="1">
      <c r="A36" s="532"/>
      <c r="B36" s="532"/>
      <c r="C36" s="539"/>
      <c r="D36" s="496" t="s">
        <v>38</v>
      </c>
      <c r="E36" s="496" t="s">
        <v>39</v>
      </c>
      <c r="F36" s="496" t="s">
        <v>40</v>
      </c>
      <c r="G36" s="496" t="s">
        <v>41</v>
      </c>
      <c r="H36" s="496" t="s">
        <v>42</v>
      </c>
      <c r="I36" s="496" t="s">
        <v>43</v>
      </c>
      <c r="J36" s="496" t="s">
        <v>44</v>
      </c>
      <c r="K36" s="319"/>
      <c r="L36" s="297"/>
      <c r="M36" s="300"/>
      <c r="N36" s="300"/>
      <c r="O36" s="301"/>
      <c r="P36" s="301"/>
      <c r="Q36" s="302"/>
      <c r="R36" s="303"/>
      <c r="S36" s="302"/>
      <c r="T36" s="302"/>
      <c r="U36" s="303"/>
      <c r="V36" s="302"/>
      <c r="W36" s="302"/>
      <c r="Y36" s="305"/>
    </row>
    <row r="37" spans="1:25" s="314" customFormat="1" ht="20.25" customHeight="1">
      <c r="A37" s="418" t="s">
        <v>51</v>
      </c>
      <c r="B37" s="308"/>
      <c r="C37" s="310"/>
      <c r="D37" s="311"/>
      <c r="E37" s="311"/>
      <c r="F37" s="311"/>
      <c r="G37" s="311"/>
      <c r="H37" s="311"/>
      <c r="I37" s="311"/>
      <c r="J37" s="311"/>
      <c r="K37" s="319"/>
      <c r="L37" s="311"/>
      <c r="M37" s="312"/>
      <c r="N37" s="312"/>
      <c r="O37" s="313"/>
      <c r="P37" s="313"/>
      <c r="R37" s="315"/>
      <c r="U37" s="315"/>
      <c r="Y37" s="315"/>
    </row>
    <row r="38" spans="1:25" ht="18" customHeight="1">
      <c r="A38" s="344"/>
      <c r="B38" s="316" t="s">
        <v>12</v>
      </c>
      <c r="C38" s="317" t="s">
        <v>59</v>
      </c>
      <c r="D38" s="318">
        <v>951.65909090909099</v>
      </c>
      <c r="E38" s="318">
        <v>833.33333333333303</v>
      </c>
      <c r="F38" s="318"/>
      <c r="G38" s="318">
        <v>1650</v>
      </c>
      <c r="H38" s="318">
        <v>871.875</v>
      </c>
      <c r="I38" s="318">
        <v>1786.1999999999998</v>
      </c>
      <c r="J38" s="318"/>
      <c r="K38" s="319"/>
      <c r="L38" s="319"/>
      <c r="M38" s="319"/>
      <c r="N38" s="319"/>
      <c r="O38" s="299"/>
      <c r="P38" s="299"/>
      <c r="R38" s="320"/>
      <c r="U38" s="320"/>
      <c r="Y38" s="321"/>
    </row>
    <row r="39" spans="1:25" s="314" customFormat="1" ht="20.25" customHeight="1">
      <c r="A39" s="415" t="s">
        <v>52</v>
      </c>
      <c r="B39" s="298"/>
      <c r="C39" s="310"/>
      <c r="D39" s="311"/>
      <c r="E39" s="311"/>
      <c r="F39" s="311"/>
      <c r="G39" s="311"/>
      <c r="H39" s="311"/>
      <c r="I39" s="311"/>
      <c r="J39" s="311"/>
      <c r="K39" s="319"/>
      <c r="L39" s="311"/>
      <c r="M39" s="312"/>
      <c r="N39" s="312"/>
      <c r="O39" s="313"/>
      <c r="P39" s="313"/>
      <c r="R39" s="315"/>
      <c r="U39" s="315"/>
      <c r="Y39" s="315"/>
    </row>
    <row r="40" spans="1:25" ht="18" customHeight="1">
      <c r="A40" s="327" t="s">
        <v>133</v>
      </c>
      <c r="B40" s="345" t="s">
        <v>132</v>
      </c>
      <c r="C40" s="317" t="s">
        <v>3</v>
      </c>
      <c r="D40" s="318">
        <v>1682.8863636363637</v>
      </c>
      <c r="E40" s="318">
        <v>1833.3333333333333</v>
      </c>
      <c r="F40" s="318">
        <v>1320.8333333333333</v>
      </c>
      <c r="G40" s="318">
        <v>1962.5</v>
      </c>
      <c r="H40" s="318">
        <v>1209.375</v>
      </c>
      <c r="I40" s="318">
        <v>1899.2</v>
      </c>
      <c r="J40" s="318">
        <v>1317.575</v>
      </c>
      <c r="K40" s="319"/>
      <c r="L40" s="319"/>
      <c r="M40" s="319"/>
      <c r="N40" s="319"/>
      <c r="O40" s="299"/>
      <c r="P40" s="299"/>
      <c r="R40" s="320"/>
      <c r="U40" s="320"/>
      <c r="Y40" s="321"/>
    </row>
    <row r="41" spans="1:25" ht="17.25" customHeight="1">
      <c r="A41" s="328"/>
      <c r="B41" s="345" t="s">
        <v>136</v>
      </c>
      <c r="C41" s="317" t="s">
        <v>3</v>
      </c>
      <c r="D41" s="318">
        <v>2855.5</v>
      </c>
      <c r="E41" s="318">
        <v>1820.8333333333333</v>
      </c>
      <c r="F41" s="318"/>
      <c r="G41" s="318"/>
      <c r="H41" s="318">
        <v>2468.75</v>
      </c>
      <c r="I41" s="318"/>
      <c r="J41" s="318"/>
      <c r="K41" s="319"/>
      <c r="L41" s="319"/>
      <c r="M41" s="319"/>
      <c r="N41" s="319"/>
      <c r="O41" s="299"/>
      <c r="P41" s="299"/>
      <c r="R41" s="320"/>
      <c r="U41" s="320"/>
      <c r="Y41" s="346"/>
    </row>
    <row r="42" spans="1:25" ht="18" customHeight="1">
      <c r="A42" s="337" t="s">
        <v>137</v>
      </c>
      <c r="B42" s="345" t="s">
        <v>138</v>
      </c>
      <c r="C42" s="317" t="s">
        <v>3</v>
      </c>
      <c r="D42" s="318">
        <v>7053.272727272727</v>
      </c>
      <c r="E42" s="318">
        <v>5166.666666666667</v>
      </c>
      <c r="F42" s="318">
        <v>5616.666666666667</v>
      </c>
      <c r="G42" s="318">
        <v>8000</v>
      </c>
      <c r="H42" s="318">
        <v>7687.5</v>
      </c>
      <c r="I42" s="318">
        <v>6990.2</v>
      </c>
      <c r="J42" s="318">
        <v>2283.7750000000001</v>
      </c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Y42" s="346"/>
    </row>
    <row r="43" spans="1:25" ht="18" customHeight="1">
      <c r="A43" s="347"/>
      <c r="B43" s="345" t="s">
        <v>13</v>
      </c>
      <c r="C43" s="317" t="s">
        <v>3</v>
      </c>
      <c r="D43" s="318">
        <v>1014.2727272727273</v>
      </c>
      <c r="E43" s="318">
        <v>533.33333333333337</v>
      </c>
      <c r="F43" s="318"/>
      <c r="G43" s="318">
        <v>700</v>
      </c>
      <c r="H43" s="318"/>
      <c r="I43" s="318">
        <v>575.79999999999995</v>
      </c>
      <c r="J43" s="318"/>
      <c r="K43" s="319"/>
      <c r="L43" s="319"/>
      <c r="M43" s="319"/>
      <c r="N43" s="319"/>
      <c r="O43" s="319"/>
      <c r="P43" s="319"/>
      <c r="Q43" s="319"/>
      <c r="R43" s="319"/>
      <c r="S43" s="319"/>
      <c r="T43" s="319"/>
      <c r="U43" s="319"/>
      <c r="V43" s="319"/>
      <c r="W43" s="319"/>
      <c r="Y43" s="346"/>
    </row>
    <row r="44" spans="1:25" ht="18" customHeight="1">
      <c r="A44" s="495" t="s">
        <v>14</v>
      </c>
      <c r="B44" s="345" t="s">
        <v>229</v>
      </c>
      <c r="C44" s="317" t="s">
        <v>3</v>
      </c>
      <c r="D44" s="318">
        <f>887.22*0.7</f>
        <v>621.05399999999997</v>
      </c>
      <c r="E44" s="318">
        <v>312.5</v>
      </c>
      <c r="F44" s="318">
        <f>929.19*0.62</f>
        <v>576.09780000000001</v>
      </c>
      <c r="G44" s="318">
        <f>1000*0.58</f>
        <v>580</v>
      </c>
      <c r="H44" s="318">
        <v>393.22916666666669</v>
      </c>
      <c r="I44" s="318">
        <v>630.79999999999995</v>
      </c>
      <c r="J44" s="318">
        <v>334.6</v>
      </c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Y44" s="346"/>
    </row>
    <row r="45" spans="1:25" ht="18" customHeight="1">
      <c r="A45" s="530" t="s">
        <v>140</v>
      </c>
      <c r="B45" s="345" t="s">
        <v>141</v>
      </c>
      <c r="C45" s="317" t="s">
        <v>3</v>
      </c>
      <c r="D45" s="318">
        <v>2243.3863636363635</v>
      </c>
      <c r="E45" s="318">
        <v>1833.3333333333333</v>
      </c>
      <c r="F45" s="318"/>
      <c r="G45" s="318"/>
      <c r="H45" s="318">
        <v>2096.875</v>
      </c>
      <c r="I45" s="318"/>
      <c r="J45" s="318">
        <v>1726.366</v>
      </c>
      <c r="K45" s="319"/>
      <c r="L45" s="348"/>
      <c r="M45" s="348"/>
      <c r="N45" s="348"/>
      <c r="O45" s="348"/>
      <c r="P45" s="348"/>
      <c r="Q45" s="348"/>
      <c r="R45" s="348"/>
      <c r="S45" s="348"/>
      <c r="T45" s="348"/>
      <c r="U45" s="348"/>
      <c r="V45" s="348"/>
      <c r="W45" s="348"/>
      <c r="Y45" s="346"/>
    </row>
    <row r="46" spans="1:25" ht="18" customHeight="1">
      <c r="A46" s="531"/>
      <c r="B46" s="345" t="s">
        <v>142</v>
      </c>
      <c r="C46" s="317" t="s">
        <v>3</v>
      </c>
      <c r="D46" s="318">
        <v>2143.409090909091</v>
      </c>
      <c r="E46" s="318">
        <v>1858.3333333333333</v>
      </c>
      <c r="F46" s="318">
        <v>1695.8333333333333</v>
      </c>
      <c r="G46" s="318">
        <v>2775</v>
      </c>
      <c r="H46" s="318">
        <v>2077.0833333333335</v>
      </c>
      <c r="I46" s="318">
        <v>2035.4</v>
      </c>
      <c r="J46" s="318">
        <f>1041.217*2</f>
        <v>2082.4340000000002</v>
      </c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Y46" s="346"/>
    </row>
    <row r="47" spans="1:25" ht="18" customHeight="1">
      <c r="A47" s="349"/>
      <c r="B47" s="345" t="s">
        <v>15</v>
      </c>
      <c r="C47" s="317" t="s">
        <v>3</v>
      </c>
      <c r="D47" s="318">
        <v>1095.1363636363637</v>
      </c>
      <c r="E47" s="318">
        <v>675</v>
      </c>
      <c r="F47" s="318">
        <v>1108.3333333333333</v>
      </c>
      <c r="G47" s="318">
        <v>1083.3333333333333</v>
      </c>
      <c r="H47" s="318">
        <v>840.625</v>
      </c>
      <c r="I47" s="318">
        <v>865</v>
      </c>
      <c r="J47" s="318">
        <v>1099.05</v>
      </c>
      <c r="K47" s="319"/>
      <c r="L47" s="319"/>
      <c r="M47" s="319"/>
      <c r="N47" s="319"/>
      <c r="O47" s="299"/>
      <c r="P47" s="299"/>
      <c r="R47" s="320"/>
      <c r="U47" s="320"/>
      <c r="Y47" s="346"/>
    </row>
    <row r="48" spans="1:25" ht="18" customHeight="1">
      <c r="A48" s="299"/>
      <c r="B48" s="318" t="s">
        <v>16</v>
      </c>
      <c r="C48" s="317" t="s">
        <v>3</v>
      </c>
      <c r="D48" s="318">
        <v>3559.090909090909</v>
      </c>
      <c r="E48" s="318">
        <v>2000</v>
      </c>
      <c r="F48" s="318"/>
      <c r="G48" s="318"/>
      <c r="H48" s="318"/>
      <c r="I48" s="318"/>
      <c r="J48" s="318"/>
      <c r="K48" s="319"/>
      <c r="L48" s="350"/>
      <c r="M48" s="351"/>
      <c r="N48" s="350"/>
      <c r="O48" s="299"/>
      <c r="P48" s="299"/>
      <c r="R48" s="320"/>
      <c r="U48" s="320"/>
      <c r="Y48" s="346"/>
    </row>
    <row r="49" spans="1:26" ht="18" customHeight="1">
      <c r="A49" s="299"/>
      <c r="B49" s="345" t="s">
        <v>17</v>
      </c>
      <c r="C49" s="317" t="s">
        <v>3</v>
      </c>
      <c r="D49" s="318">
        <f>1214.63*0.5</f>
        <v>607.31500000000005</v>
      </c>
      <c r="E49" s="318">
        <f>800*0.72</f>
        <v>576</v>
      </c>
      <c r="F49" s="318">
        <f>1004.17*0.58</f>
        <v>582.41859999999997</v>
      </c>
      <c r="G49" s="318"/>
      <c r="H49" s="318">
        <v>300.52083333333331</v>
      </c>
      <c r="I49" s="318"/>
      <c r="J49" s="318"/>
      <c r="K49" s="319"/>
      <c r="L49" s="319"/>
      <c r="M49" s="319"/>
      <c r="N49" s="319"/>
      <c r="O49" s="299"/>
      <c r="P49" s="299"/>
      <c r="R49" s="320"/>
      <c r="U49" s="320"/>
      <c r="Y49" s="346"/>
    </row>
    <row r="50" spans="1:26" ht="18" customHeight="1">
      <c r="A50" s="349"/>
      <c r="B50" s="345" t="s">
        <v>18</v>
      </c>
      <c r="C50" s="317" t="s">
        <v>3</v>
      </c>
      <c r="D50" s="318">
        <v>583.94363636363641</v>
      </c>
      <c r="E50" s="318">
        <v>408.33333333333331</v>
      </c>
      <c r="F50" s="318">
        <v>333.33333333333331</v>
      </c>
      <c r="G50" s="318"/>
      <c r="H50" s="318">
        <v>346.35416666666669</v>
      </c>
      <c r="I50" s="318"/>
      <c r="J50" s="318"/>
      <c r="K50" s="319"/>
      <c r="L50" s="319"/>
      <c r="M50" s="319"/>
      <c r="N50" s="319"/>
      <c r="O50" s="299"/>
      <c r="P50" s="299"/>
      <c r="R50" s="320"/>
      <c r="U50" s="320"/>
      <c r="Y50" s="321"/>
    </row>
    <row r="51" spans="1:26" ht="18" customHeight="1">
      <c r="A51" s="299"/>
      <c r="B51" s="318" t="s">
        <v>19</v>
      </c>
      <c r="C51" s="317" t="s">
        <v>3</v>
      </c>
      <c r="D51" s="318">
        <v>2285.9714285714285</v>
      </c>
      <c r="E51" s="318">
        <v>2000</v>
      </c>
      <c r="F51" s="318">
        <v>1916.6666666666667</v>
      </c>
      <c r="G51" s="318"/>
      <c r="H51" s="318">
        <v>2628.8027272727272</v>
      </c>
      <c r="I51" s="318"/>
      <c r="J51" s="318"/>
      <c r="K51" s="319"/>
      <c r="L51" s="319"/>
      <c r="M51" s="319"/>
      <c r="N51" s="319"/>
      <c r="O51" s="299"/>
      <c r="P51" s="299"/>
      <c r="R51" s="320"/>
      <c r="U51" s="320"/>
      <c r="Y51" s="321"/>
    </row>
    <row r="52" spans="1:26" ht="18" customHeight="1">
      <c r="A52" s="349"/>
      <c r="B52" s="345" t="s">
        <v>20</v>
      </c>
      <c r="C52" s="317" t="s">
        <v>3</v>
      </c>
      <c r="D52" s="318">
        <v>1426.75</v>
      </c>
      <c r="E52" s="318"/>
      <c r="F52" s="318"/>
      <c r="G52" s="318"/>
      <c r="H52" s="318"/>
      <c r="I52" s="318"/>
      <c r="J52" s="318"/>
      <c r="K52" s="319"/>
      <c r="L52" s="319"/>
      <c r="M52" s="319"/>
      <c r="N52" s="319"/>
      <c r="O52" s="299"/>
      <c r="P52" s="299"/>
      <c r="R52" s="320"/>
      <c r="U52" s="320"/>
      <c r="Y52" s="321"/>
    </row>
    <row r="53" spans="1:26" ht="18" customHeight="1">
      <c r="A53" s="530" t="s">
        <v>144</v>
      </c>
      <c r="B53" s="345" t="s">
        <v>145</v>
      </c>
      <c r="C53" s="317" t="s">
        <v>55</v>
      </c>
      <c r="D53" s="318">
        <f>7735.45454545455/1000</f>
        <v>7.7354545454545498</v>
      </c>
      <c r="E53" s="318">
        <f>2541.66666666667/1000</f>
        <v>2.5416666666666701</v>
      </c>
      <c r="F53" s="318"/>
      <c r="G53" s="318"/>
      <c r="H53" s="318">
        <f>2319.445/1000</f>
        <v>2.319445</v>
      </c>
      <c r="I53" s="318">
        <v>25</v>
      </c>
      <c r="J53" s="318"/>
      <c r="K53" s="319"/>
      <c r="L53" s="319"/>
      <c r="M53" s="319"/>
      <c r="N53" s="319"/>
      <c r="O53" s="299"/>
      <c r="P53" s="299"/>
      <c r="R53" s="320"/>
      <c r="U53" s="320"/>
      <c r="Y53" s="321"/>
    </row>
    <row r="54" spans="1:26" ht="18" customHeight="1">
      <c r="A54" s="531"/>
      <c r="B54" s="316" t="s">
        <v>252</v>
      </c>
      <c r="C54" s="317" t="s">
        <v>3</v>
      </c>
      <c r="D54" s="318">
        <f>1137.03*0.47</f>
        <v>534.40409999999997</v>
      </c>
      <c r="E54" s="318">
        <v>583.33333333333303</v>
      </c>
      <c r="F54" s="318">
        <f>1441.67*0.35</f>
        <v>504.58449999999999</v>
      </c>
      <c r="G54" s="318"/>
      <c r="H54" s="318"/>
      <c r="I54" s="318">
        <f>1064.33333333333*0.56</f>
        <v>596.02666666666494</v>
      </c>
      <c r="J54" s="318"/>
      <c r="K54" s="319"/>
      <c r="L54" s="319"/>
      <c r="M54" s="319"/>
      <c r="N54" s="319"/>
      <c r="O54" s="299"/>
      <c r="P54" s="299"/>
      <c r="R54" s="320"/>
      <c r="U54" s="320"/>
      <c r="Y54" s="321"/>
    </row>
    <row r="55" spans="1:26" ht="3" customHeight="1">
      <c r="A55" s="376"/>
      <c r="B55" s="376"/>
      <c r="C55" s="379"/>
      <c r="D55" s="379"/>
      <c r="E55" s="379"/>
      <c r="F55" s="379"/>
      <c r="G55" s="379"/>
      <c r="H55" s="379"/>
      <c r="I55" s="379"/>
      <c r="J55" s="379"/>
      <c r="K55" s="319"/>
      <c r="L55" s="319"/>
      <c r="M55" s="319"/>
      <c r="N55" s="319"/>
      <c r="O55" s="299"/>
      <c r="P55" s="299"/>
      <c r="R55" s="320"/>
      <c r="U55" s="320"/>
      <c r="Y55" s="321"/>
    </row>
    <row r="56" spans="1:26" ht="9.75" customHeight="1">
      <c r="C56" s="88"/>
      <c r="D56" s="88"/>
      <c r="E56" s="88"/>
      <c r="F56" s="88"/>
      <c r="G56" s="88"/>
      <c r="H56" s="88"/>
      <c r="I56" s="88"/>
      <c r="J56" s="88"/>
      <c r="K56" s="319"/>
      <c r="L56" s="90"/>
      <c r="M56" s="319"/>
      <c r="N56" s="319"/>
      <c r="O56" s="299"/>
      <c r="P56" s="299"/>
      <c r="R56" s="320"/>
      <c r="U56" s="320"/>
      <c r="Y56" s="321"/>
    </row>
    <row r="57" spans="1:26" s="357" customFormat="1" ht="18.75" customHeight="1">
      <c r="B57" s="527"/>
      <c r="C57" s="498"/>
      <c r="D57" s="498"/>
      <c r="E57" s="498"/>
      <c r="F57" s="498"/>
      <c r="G57" s="498"/>
      <c r="H57" s="498"/>
      <c r="I57" s="498"/>
      <c r="J57" s="350" t="s">
        <v>79</v>
      </c>
      <c r="L57" s="528"/>
    </row>
    <row r="58" spans="1:26" s="357" customFormat="1" ht="20.25" customHeight="1">
      <c r="B58" s="537" t="s">
        <v>292</v>
      </c>
      <c r="C58" s="537"/>
      <c r="D58" s="537"/>
      <c r="E58" s="537"/>
      <c r="F58" s="537"/>
      <c r="G58" s="537"/>
      <c r="H58" s="537"/>
      <c r="I58" s="537"/>
      <c r="J58" s="529"/>
      <c r="L58" s="528"/>
    </row>
    <row r="59" spans="1:26" ht="32.25" customHeight="1">
      <c r="B59" s="538" t="s">
        <v>298</v>
      </c>
      <c r="C59" s="538"/>
      <c r="D59" s="538"/>
      <c r="E59" s="538"/>
      <c r="F59" s="538"/>
      <c r="G59" s="538"/>
      <c r="H59" s="538"/>
      <c r="I59" s="538"/>
      <c r="J59" s="538"/>
      <c r="K59" s="497"/>
      <c r="L59" s="497"/>
    </row>
    <row r="60" spans="1:26" ht="18" customHeight="1">
      <c r="A60" s="532" t="s">
        <v>108</v>
      </c>
      <c r="B60" s="532"/>
      <c r="C60" s="539" t="s">
        <v>2</v>
      </c>
      <c r="D60" s="541" t="s">
        <v>37</v>
      </c>
      <c r="E60" s="541"/>
      <c r="F60" s="541"/>
      <c r="G60" s="541"/>
      <c r="H60" s="541"/>
      <c r="I60" s="541"/>
      <c r="J60" s="541"/>
      <c r="K60" s="319"/>
      <c r="L60" s="350"/>
      <c r="M60" s="319"/>
      <c r="N60" s="319"/>
      <c r="O60" s="299"/>
      <c r="P60" s="299"/>
      <c r="R60" s="320"/>
      <c r="U60" s="320"/>
      <c r="Y60" s="346"/>
    </row>
    <row r="61" spans="1:26" ht="18" customHeight="1">
      <c r="A61" s="532"/>
      <c r="B61" s="532"/>
      <c r="C61" s="540"/>
      <c r="D61" s="378" t="s">
        <v>38</v>
      </c>
      <c r="E61" s="378" t="s">
        <v>39</v>
      </c>
      <c r="F61" s="378" t="s">
        <v>40</v>
      </c>
      <c r="G61" s="378" t="s">
        <v>41</v>
      </c>
      <c r="H61" s="378" t="s">
        <v>42</v>
      </c>
      <c r="I61" s="378" t="s">
        <v>43</v>
      </c>
      <c r="J61" s="378" t="s">
        <v>44</v>
      </c>
      <c r="K61" s="319"/>
      <c r="L61" s="350"/>
      <c r="M61" s="319"/>
      <c r="N61" s="319"/>
      <c r="O61" s="299"/>
      <c r="P61" s="299"/>
      <c r="R61" s="320"/>
      <c r="U61" s="320"/>
      <c r="Y61" s="346"/>
    </row>
    <row r="62" spans="1:26" ht="18" customHeight="1">
      <c r="A62" s="352"/>
      <c r="B62" s="367" t="s">
        <v>21</v>
      </c>
      <c r="C62" s="317" t="s">
        <v>3</v>
      </c>
      <c r="D62" s="318">
        <f>1368.15*0.39</f>
        <v>533.57850000000008</v>
      </c>
      <c r="E62" s="318">
        <v>558.33333333333337</v>
      </c>
      <c r="F62" s="318">
        <f>745.83*0.78</f>
        <v>581.74740000000008</v>
      </c>
      <c r="G62" s="318">
        <f>1800*0.33</f>
        <v>594</v>
      </c>
      <c r="H62" s="318">
        <v>438.84750000000003</v>
      </c>
      <c r="I62" s="318">
        <v>553</v>
      </c>
      <c r="J62" s="318">
        <v>910.13</v>
      </c>
      <c r="K62" s="319"/>
      <c r="L62" s="354"/>
      <c r="M62" s="354"/>
      <c r="N62" s="354"/>
      <c r="O62" s="355"/>
      <c r="P62" s="355"/>
      <c r="Q62" s="320"/>
      <c r="R62" s="320"/>
      <c r="T62" s="356"/>
      <c r="U62" s="356"/>
      <c r="V62" s="356"/>
      <c r="W62" s="357"/>
      <c r="X62" s="89"/>
      <c r="Y62" s="358"/>
      <c r="Z62" s="358"/>
    </row>
    <row r="63" spans="1:26" ht="18" customHeight="1">
      <c r="A63" s="328"/>
      <c r="B63" s="367" t="s">
        <v>22</v>
      </c>
      <c r="C63" s="317" t="s">
        <v>71</v>
      </c>
      <c r="D63" s="318">
        <f>1657.26363636364/100</f>
        <v>16.572636363636398</v>
      </c>
      <c r="E63" s="318">
        <v>15</v>
      </c>
      <c r="F63" s="318">
        <v>18.75</v>
      </c>
      <c r="G63" s="318"/>
      <c r="H63" s="318"/>
      <c r="I63" s="318">
        <f>34832/1000</f>
        <v>34.832000000000001</v>
      </c>
      <c r="J63" s="318"/>
      <c r="K63" s="319"/>
      <c r="L63" s="319"/>
      <c r="M63" s="319"/>
      <c r="N63" s="319"/>
      <c r="O63" s="359"/>
      <c r="P63" s="359"/>
      <c r="Q63" s="359"/>
      <c r="R63" s="319"/>
      <c r="S63" s="359"/>
      <c r="U63" s="320"/>
      <c r="Y63" s="346"/>
    </row>
    <row r="64" spans="1:26" ht="18" customHeight="1">
      <c r="A64" s="530" t="s">
        <v>147</v>
      </c>
      <c r="B64" s="367" t="s">
        <v>234</v>
      </c>
      <c r="C64" s="317" t="s">
        <v>3</v>
      </c>
      <c r="D64" s="318">
        <f>1744.45454545455*0.6</f>
        <v>1046.6727272727301</v>
      </c>
      <c r="E64" s="318">
        <f>775*1.3</f>
        <v>1007.5</v>
      </c>
      <c r="F64" s="318">
        <f>1783.33333333333*0.6</f>
        <v>1069.999999999998</v>
      </c>
      <c r="G64" s="318">
        <v>1433.3333333333333</v>
      </c>
      <c r="H64" s="318">
        <v>1032.5754545454545</v>
      </c>
      <c r="I64" s="377">
        <v>1233.2</v>
      </c>
      <c r="J64" s="318">
        <v>1284.6755555555555</v>
      </c>
      <c r="K64" s="319"/>
      <c r="L64" s="319"/>
      <c r="M64" s="319"/>
      <c r="N64" s="319"/>
      <c r="O64" s="299"/>
      <c r="P64" s="359"/>
      <c r="R64" s="320"/>
      <c r="U64" s="320"/>
      <c r="Y64" s="321"/>
    </row>
    <row r="65" spans="1:25" ht="18" customHeight="1">
      <c r="A65" s="531"/>
      <c r="B65" s="367" t="s">
        <v>253</v>
      </c>
      <c r="C65" s="317" t="s">
        <v>3</v>
      </c>
      <c r="D65" s="318">
        <v>1520.159090909091</v>
      </c>
      <c r="E65" s="318">
        <v>650</v>
      </c>
      <c r="F65" s="318">
        <v>1787.5</v>
      </c>
      <c r="G65" s="318">
        <v>1033.3333333333333</v>
      </c>
      <c r="H65" s="318">
        <v>725</v>
      </c>
      <c r="I65" s="318">
        <v>1188.8</v>
      </c>
      <c r="J65" s="318">
        <v>1312.5</v>
      </c>
      <c r="K65" s="319"/>
      <c r="L65" s="354"/>
      <c r="M65" s="354"/>
      <c r="N65" s="354"/>
      <c r="O65" s="355"/>
      <c r="P65" s="360"/>
      <c r="Q65" s="355"/>
      <c r="R65" s="354"/>
      <c r="U65" s="320"/>
      <c r="Y65" s="321"/>
    </row>
    <row r="66" spans="1:25" ht="18" customHeight="1">
      <c r="A66" s="327"/>
      <c r="B66" s="367" t="s">
        <v>23</v>
      </c>
      <c r="C66" s="317" t="s">
        <v>3</v>
      </c>
      <c r="D66" s="318">
        <f>2342.15909090909*0.67</f>
        <v>1569.2465909090904</v>
      </c>
      <c r="E66" s="318"/>
      <c r="F66" s="318"/>
      <c r="G66" s="318">
        <f>2675*0.55</f>
        <v>1471.2500000000002</v>
      </c>
      <c r="H66" s="318">
        <f>2346.59090909091*0.65</f>
        <v>1525.2840909090914</v>
      </c>
      <c r="I66" s="318"/>
      <c r="J66" s="318"/>
      <c r="K66" s="319"/>
      <c r="L66" s="319"/>
      <c r="M66" s="319"/>
      <c r="N66" s="319"/>
      <c r="O66" s="299"/>
      <c r="P66" s="299"/>
      <c r="R66" s="320"/>
      <c r="U66" s="320"/>
      <c r="Y66" s="321"/>
    </row>
    <row r="67" spans="1:25" ht="18" customHeight="1">
      <c r="A67" s="328"/>
      <c r="B67" s="367" t="s">
        <v>24</v>
      </c>
      <c r="C67" s="317" t="s">
        <v>3</v>
      </c>
      <c r="D67" s="318">
        <f>2203.25*0.75</f>
        <v>1652.4375</v>
      </c>
      <c r="E67" s="318">
        <v>1033.3333333333333</v>
      </c>
      <c r="F67" s="318"/>
      <c r="G67" s="318">
        <f>3500*0.45</f>
        <v>1575</v>
      </c>
      <c r="H67" s="318">
        <f>2294.64285714286*0.7</f>
        <v>1606.250000000002</v>
      </c>
      <c r="I67" s="318"/>
      <c r="J67" s="318"/>
      <c r="K67" s="319"/>
      <c r="L67" s="319"/>
      <c r="M67" s="319"/>
      <c r="N67" s="319"/>
      <c r="O67" s="299"/>
      <c r="P67" s="299"/>
      <c r="R67" s="320"/>
      <c r="U67" s="320"/>
      <c r="Y67" s="321"/>
    </row>
    <row r="68" spans="1:25" ht="18" customHeight="1">
      <c r="A68" s="361"/>
      <c r="B68" s="367" t="s">
        <v>26</v>
      </c>
      <c r="C68" s="317" t="s">
        <v>59</v>
      </c>
      <c r="D68" s="318">
        <v>315.004545454545</v>
      </c>
      <c r="E68" s="318"/>
      <c r="F68" s="318">
        <v>273.33333333333331</v>
      </c>
      <c r="G68" s="318"/>
      <c r="H68" s="318">
        <v>383.745</v>
      </c>
      <c r="I68" s="318"/>
      <c r="J68" s="318"/>
      <c r="K68" s="319"/>
      <c r="L68" s="319"/>
      <c r="M68" s="319"/>
      <c r="N68" s="319"/>
      <c r="O68" s="359"/>
      <c r="P68" s="359"/>
      <c r="Q68" s="359"/>
      <c r="R68" s="319"/>
      <c r="U68" s="320"/>
      <c r="Y68" s="321"/>
    </row>
    <row r="69" spans="1:25" s="314" customFormat="1" ht="20.25" customHeight="1">
      <c r="A69" s="417" t="s">
        <v>57</v>
      </c>
      <c r="B69" s="343"/>
      <c r="C69" s="343"/>
      <c r="D69" s="343"/>
      <c r="E69" s="343"/>
      <c r="F69" s="343"/>
      <c r="G69" s="343"/>
      <c r="H69" s="343"/>
      <c r="I69" s="343"/>
      <c r="J69" s="343"/>
      <c r="K69" s="319"/>
      <c r="L69" s="311"/>
      <c r="M69" s="312"/>
      <c r="N69" s="312"/>
      <c r="O69" s="313"/>
      <c r="P69" s="313"/>
      <c r="R69" s="315"/>
      <c r="U69" s="315"/>
      <c r="Y69" s="315"/>
    </row>
    <row r="70" spans="1:25" ht="18" customHeight="1">
      <c r="A70" s="337" t="s">
        <v>27</v>
      </c>
      <c r="B70" s="367" t="s">
        <v>254</v>
      </c>
      <c r="C70" s="317" t="s">
        <v>59</v>
      </c>
      <c r="D70" s="318">
        <v>945.56818181818176</v>
      </c>
      <c r="E70" s="318">
        <v>800</v>
      </c>
      <c r="F70" s="318">
        <v>600</v>
      </c>
      <c r="G70" s="318"/>
      <c r="H70" s="318">
        <v>653.99333333333334</v>
      </c>
      <c r="I70" s="377">
        <f>5000/1000*100</f>
        <v>500</v>
      </c>
      <c r="J70" s="318">
        <v>385.92500000000001</v>
      </c>
      <c r="K70" s="319"/>
      <c r="L70" s="319"/>
      <c r="M70" s="319"/>
      <c r="N70" s="319"/>
      <c r="O70" s="359"/>
      <c r="P70" s="359"/>
      <c r="Q70" s="359"/>
      <c r="R70" s="319"/>
      <c r="S70" s="359"/>
      <c r="T70" s="359"/>
      <c r="U70" s="320"/>
      <c r="Y70" s="321"/>
    </row>
    <row r="71" spans="1:25" ht="18" customHeight="1">
      <c r="A71" s="362"/>
      <c r="B71" s="367" t="s">
        <v>58</v>
      </c>
      <c r="C71" s="317" t="s">
        <v>59</v>
      </c>
      <c r="D71" s="318">
        <v>1074.0727272727272</v>
      </c>
      <c r="E71" s="318">
        <v>800</v>
      </c>
      <c r="F71" s="318">
        <v>400</v>
      </c>
      <c r="G71" s="318">
        <v>1962.5</v>
      </c>
      <c r="H71" s="318">
        <v>1019.0274999999999</v>
      </c>
      <c r="I71" s="318"/>
      <c r="J71" s="318"/>
      <c r="K71" s="319"/>
      <c r="L71" s="319"/>
      <c r="M71" s="319"/>
      <c r="N71" s="319"/>
      <c r="O71" s="359"/>
      <c r="P71" s="359"/>
      <c r="Q71" s="359"/>
      <c r="R71" s="319"/>
      <c r="S71" s="359"/>
      <c r="T71" s="359"/>
      <c r="U71" s="320"/>
      <c r="Y71" s="321"/>
    </row>
    <row r="72" spans="1:25" ht="18" customHeight="1">
      <c r="A72" s="362"/>
      <c r="B72" s="367" t="s">
        <v>29</v>
      </c>
      <c r="C72" s="317" t="s">
        <v>59</v>
      </c>
      <c r="D72" s="318">
        <v>1888.8712121212122</v>
      </c>
      <c r="E72" s="318">
        <v>1166.6666666666665</v>
      </c>
      <c r="F72" s="318">
        <v>900</v>
      </c>
      <c r="G72" s="318">
        <v>2433.333333333333</v>
      </c>
      <c r="H72" s="318">
        <v>1823.3194444444443</v>
      </c>
      <c r="I72" s="318">
        <f>24283.3333333333/1000*100</f>
        <v>2428.3333333333298</v>
      </c>
      <c r="J72" s="318">
        <v>2743.125</v>
      </c>
      <c r="K72" s="319"/>
      <c r="L72" s="319"/>
      <c r="M72" s="319"/>
      <c r="N72" s="319"/>
      <c r="O72" s="359"/>
      <c r="P72" s="359"/>
      <c r="Q72" s="359"/>
      <c r="R72" s="319"/>
      <c r="S72" s="359"/>
      <c r="T72" s="359"/>
      <c r="U72" s="320"/>
      <c r="Y72" s="321"/>
    </row>
    <row r="73" spans="1:25" ht="18" customHeight="1">
      <c r="A73" s="530" t="s">
        <v>159</v>
      </c>
      <c r="B73" s="367" t="s">
        <v>242</v>
      </c>
      <c r="C73" s="317" t="s">
        <v>59</v>
      </c>
      <c r="D73" s="318">
        <v>208.75</v>
      </c>
      <c r="E73" s="318"/>
      <c r="F73" s="318"/>
      <c r="G73" s="318">
        <v>165</v>
      </c>
      <c r="H73" s="318">
        <v>119.72250000000003</v>
      </c>
      <c r="I73" s="318"/>
      <c r="J73" s="318"/>
      <c r="K73" s="319"/>
      <c r="L73" s="319"/>
      <c r="M73" s="319"/>
      <c r="N73" s="319"/>
      <c r="O73" s="359"/>
      <c r="P73" s="359"/>
      <c r="Q73" s="359"/>
      <c r="R73" s="319"/>
      <c r="S73" s="359"/>
      <c r="T73" s="359"/>
      <c r="U73" s="320"/>
      <c r="Y73" s="321"/>
    </row>
    <row r="74" spans="1:25" ht="19.5" customHeight="1">
      <c r="A74" s="531"/>
      <c r="B74" s="367" t="s">
        <v>244</v>
      </c>
      <c r="C74" s="317" t="s">
        <v>59</v>
      </c>
      <c r="D74" s="318">
        <v>224.36636363636362</v>
      </c>
      <c r="E74" s="318" t="s">
        <v>72</v>
      </c>
      <c r="F74" s="318">
        <f>165.416666666667</f>
        <v>165.416666666667</v>
      </c>
      <c r="G74" s="318">
        <v>220.00000000000003</v>
      </c>
      <c r="H74" s="318">
        <v>272.08333333333337</v>
      </c>
      <c r="I74" s="318"/>
      <c r="J74" s="318"/>
      <c r="K74" s="319"/>
      <c r="L74" s="319"/>
      <c r="M74" s="319"/>
      <c r="N74" s="319"/>
      <c r="O74" s="359"/>
      <c r="P74" s="359"/>
      <c r="Q74" s="359"/>
      <c r="R74" s="319"/>
      <c r="S74" s="359"/>
      <c r="T74" s="359"/>
      <c r="U74" s="320"/>
      <c r="Y74" s="321"/>
    </row>
    <row r="75" spans="1:25" ht="21" customHeight="1">
      <c r="A75" s="363"/>
      <c r="B75" s="367" t="s">
        <v>30</v>
      </c>
      <c r="C75" s="317" t="s">
        <v>59</v>
      </c>
      <c r="D75" s="318">
        <v>2908.7045454545455</v>
      </c>
      <c r="E75" s="318"/>
      <c r="F75" s="318">
        <v>2150</v>
      </c>
      <c r="G75" s="318"/>
      <c r="H75" s="318">
        <v>2942.709166666667</v>
      </c>
      <c r="I75" s="377">
        <f>16666/1000*100</f>
        <v>1666.6000000000001</v>
      </c>
      <c r="J75" s="318">
        <v>1355.45</v>
      </c>
      <c r="K75" s="319"/>
      <c r="L75" s="319"/>
      <c r="M75" s="319"/>
      <c r="N75" s="319"/>
      <c r="O75" s="359"/>
      <c r="P75" s="359"/>
      <c r="Q75" s="359"/>
      <c r="R75" s="319"/>
      <c r="S75" s="359"/>
      <c r="T75" s="359"/>
      <c r="U75" s="320"/>
      <c r="Y75" s="321"/>
    </row>
    <row r="76" spans="1:25" ht="23.25" customHeight="1">
      <c r="A76" s="530" t="s">
        <v>165</v>
      </c>
      <c r="B76" s="367" t="s">
        <v>202</v>
      </c>
      <c r="C76" s="317" t="s">
        <v>167</v>
      </c>
      <c r="D76" s="318">
        <v>2030.5681818181815</v>
      </c>
      <c r="E76" s="318">
        <v>0</v>
      </c>
      <c r="F76" s="318">
        <v>1416.666666666667</v>
      </c>
      <c r="G76" s="318">
        <v>2630</v>
      </c>
      <c r="H76" s="318">
        <v>1750.6391666666664</v>
      </c>
      <c r="I76" s="377">
        <v>16740</v>
      </c>
      <c r="J76" s="318">
        <v>0</v>
      </c>
      <c r="K76" s="319"/>
      <c r="L76" s="319"/>
      <c r="M76" s="319"/>
      <c r="N76" s="319"/>
      <c r="O76" s="359"/>
      <c r="P76" s="359"/>
      <c r="Q76" s="359"/>
      <c r="R76" s="319"/>
      <c r="S76" s="359"/>
      <c r="T76" s="359"/>
      <c r="U76" s="320"/>
      <c r="Y76" s="321"/>
    </row>
    <row r="77" spans="1:25" ht="18" customHeight="1">
      <c r="A77" s="531"/>
      <c r="B77" s="367" t="s">
        <v>262</v>
      </c>
      <c r="C77" s="317" t="s">
        <v>167</v>
      </c>
      <c r="D77" s="318">
        <v>3085.6136363636365</v>
      </c>
      <c r="E77" s="318">
        <v>0</v>
      </c>
      <c r="F77" s="318">
        <v>2100</v>
      </c>
      <c r="G77" s="318">
        <v>1530</v>
      </c>
      <c r="H77" s="318">
        <v>2468.7118181818182</v>
      </c>
      <c r="I77" s="377">
        <v>17852.5</v>
      </c>
      <c r="J77" s="318">
        <v>3488.625</v>
      </c>
      <c r="K77" s="319"/>
      <c r="L77" s="319"/>
      <c r="M77" s="319"/>
      <c r="N77" s="319"/>
      <c r="O77" s="359"/>
      <c r="P77" s="359"/>
      <c r="Q77" s="359"/>
      <c r="R77" s="319"/>
      <c r="S77" s="359"/>
      <c r="T77" s="359"/>
      <c r="U77" s="320"/>
      <c r="Y77" s="321"/>
    </row>
    <row r="78" spans="1:25" ht="3" customHeight="1">
      <c r="A78" s="342"/>
      <c r="B78" s="342"/>
      <c r="C78" s="379"/>
      <c r="D78" s="380"/>
      <c r="E78" s="380"/>
      <c r="F78" s="380"/>
      <c r="G78" s="380"/>
      <c r="H78" s="380"/>
      <c r="I78" s="381"/>
      <c r="J78" s="380"/>
      <c r="K78" s="319"/>
      <c r="L78" s="319"/>
      <c r="M78" s="319"/>
      <c r="N78" s="319"/>
      <c r="O78" s="359"/>
      <c r="P78" s="359"/>
      <c r="Q78" s="359"/>
      <c r="R78" s="319"/>
      <c r="S78" s="359"/>
      <c r="T78" s="359"/>
      <c r="U78" s="320"/>
      <c r="Y78" s="321"/>
    </row>
    <row r="79" spans="1:25" s="357" customFormat="1" ht="18.75" customHeight="1">
      <c r="B79" s="527"/>
      <c r="C79" s="498"/>
      <c r="D79" s="498"/>
      <c r="E79" s="498"/>
      <c r="F79" s="498"/>
      <c r="G79" s="498"/>
      <c r="H79" s="498"/>
      <c r="I79" s="498"/>
      <c r="J79" s="350" t="s">
        <v>256</v>
      </c>
      <c r="L79" s="528"/>
    </row>
    <row r="80" spans="1:25" s="357" customFormat="1" ht="20.25" customHeight="1">
      <c r="B80" s="537" t="s">
        <v>292</v>
      </c>
      <c r="C80" s="537"/>
      <c r="D80" s="537"/>
      <c r="E80" s="537"/>
      <c r="F80" s="537"/>
      <c r="G80" s="537"/>
      <c r="H80" s="537"/>
      <c r="I80" s="537"/>
      <c r="J80" s="529"/>
      <c r="L80" s="528"/>
    </row>
    <row r="81" spans="1:25" ht="32.25" customHeight="1">
      <c r="B81" s="538" t="s">
        <v>298</v>
      </c>
      <c r="C81" s="538"/>
      <c r="D81" s="538"/>
      <c r="E81" s="538"/>
      <c r="F81" s="538"/>
      <c r="G81" s="538"/>
      <c r="H81" s="538"/>
      <c r="I81" s="538"/>
      <c r="J81" s="538"/>
      <c r="K81" s="497"/>
      <c r="L81" s="497"/>
    </row>
    <row r="82" spans="1:25" ht="18" customHeight="1">
      <c r="A82" s="532" t="s">
        <v>108</v>
      </c>
      <c r="B82" s="532"/>
      <c r="C82" s="539" t="s">
        <v>2</v>
      </c>
      <c r="D82" s="541" t="s">
        <v>37</v>
      </c>
      <c r="E82" s="541"/>
      <c r="F82" s="541"/>
      <c r="G82" s="541"/>
      <c r="H82" s="541"/>
      <c r="I82" s="541"/>
      <c r="J82" s="541"/>
      <c r="K82" s="319"/>
      <c r="L82" s="297"/>
      <c r="M82" s="319"/>
      <c r="N82" s="319"/>
      <c r="O82" s="359"/>
      <c r="P82" s="359"/>
      <c r="Q82" s="359"/>
      <c r="R82" s="319"/>
      <c r="S82" s="359"/>
      <c r="T82" s="359"/>
      <c r="U82" s="320"/>
      <c r="Y82" s="321"/>
    </row>
    <row r="83" spans="1:25" ht="18" customHeight="1">
      <c r="A83" s="532"/>
      <c r="B83" s="532"/>
      <c r="C83" s="540"/>
      <c r="D83" s="378" t="s">
        <v>38</v>
      </c>
      <c r="E83" s="378" t="s">
        <v>39</v>
      </c>
      <c r="F83" s="378" t="s">
        <v>40</v>
      </c>
      <c r="G83" s="378" t="s">
        <v>41</v>
      </c>
      <c r="H83" s="378" t="s">
        <v>42</v>
      </c>
      <c r="I83" s="378" t="s">
        <v>43</v>
      </c>
      <c r="J83" s="378" t="s">
        <v>44</v>
      </c>
      <c r="K83" s="319"/>
      <c r="L83" s="297"/>
      <c r="M83" s="319"/>
      <c r="N83" s="319"/>
      <c r="O83" s="359"/>
      <c r="P83" s="359"/>
      <c r="Q83" s="359"/>
      <c r="R83" s="319"/>
      <c r="S83" s="359"/>
      <c r="T83" s="359"/>
      <c r="U83" s="320"/>
      <c r="Y83" s="321"/>
    </row>
    <row r="84" spans="1:25" ht="18" customHeight="1">
      <c r="A84" s="364"/>
      <c r="B84" s="353" t="s">
        <v>31</v>
      </c>
      <c r="C84" s="317" t="s">
        <v>59</v>
      </c>
      <c r="D84" s="318">
        <v>2510.4568181818181</v>
      </c>
      <c r="E84" s="318"/>
      <c r="F84" s="318">
        <v>2686.6666666666665</v>
      </c>
      <c r="G84" s="318">
        <v>2625</v>
      </c>
      <c r="H84" s="318">
        <v>2928.6363636363635</v>
      </c>
      <c r="I84" s="377">
        <f>26500/1000*100</f>
        <v>2650</v>
      </c>
      <c r="J84" s="318">
        <v>1359.5420000000001</v>
      </c>
      <c r="K84" s="319"/>
      <c r="L84" s="319"/>
      <c r="M84" s="319"/>
      <c r="N84" s="319"/>
      <c r="O84" s="359"/>
      <c r="P84" s="359"/>
      <c r="Q84" s="359"/>
      <c r="R84" s="319"/>
      <c r="S84" s="359"/>
      <c r="T84" s="359"/>
      <c r="U84" s="320"/>
      <c r="Y84" s="321"/>
    </row>
    <row r="85" spans="1:25" ht="18" customHeight="1">
      <c r="A85" s="365"/>
      <c r="B85" s="353" t="s">
        <v>32</v>
      </c>
      <c r="C85" s="317" t="s">
        <v>59</v>
      </c>
      <c r="D85" s="318">
        <v>430.11363636363643</v>
      </c>
      <c r="E85" s="318"/>
      <c r="F85" s="318"/>
      <c r="G85" s="318"/>
      <c r="H85" s="318"/>
      <c r="I85" s="377">
        <v>1803.3333333333333</v>
      </c>
      <c r="J85" s="318">
        <v>405.13888888888891</v>
      </c>
      <c r="K85" s="319"/>
      <c r="L85" s="319"/>
      <c r="M85" s="319"/>
      <c r="N85" s="319"/>
      <c r="O85" s="359"/>
      <c r="P85" s="359"/>
      <c r="Q85" s="359"/>
      <c r="R85" s="319"/>
      <c r="S85" s="359"/>
      <c r="T85" s="359"/>
      <c r="U85" s="320"/>
      <c r="Y85" s="321"/>
    </row>
    <row r="86" spans="1:25" ht="18" customHeight="1">
      <c r="A86" s="365"/>
      <c r="B86" s="353" t="s">
        <v>33</v>
      </c>
      <c r="C86" s="317" t="s">
        <v>59</v>
      </c>
      <c r="D86" s="318">
        <v>1884.0909090909095</v>
      </c>
      <c r="E86" s="318"/>
      <c r="F86" s="318"/>
      <c r="G86" s="318"/>
      <c r="H86" s="318">
        <v>2883.2000000000003</v>
      </c>
      <c r="I86" s="318"/>
      <c r="J86" s="318"/>
      <c r="K86" s="319"/>
      <c r="L86" s="319"/>
      <c r="M86" s="319"/>
      <c r="N86" s="319"/>
      <c r="O86" s="359"/>
      <c r="P86" s="359"/>
      <c r="Q86" s="359"/>
      <c r="R86" s="319"/>
      <c r="S86" s="359"/>
      <c r="T86" s="359"/>
      <c r="U86" s="320"/>
      <c r="Y86" s="321"/>
    </row>
    <row r="87" spans="1:25" ht="18" customHeight="1">
      <c r="A87" s="365"/>
      <c r="B87" s="353" t="s">
        <v>34</v>
      </c>
      <c r="C87" s="317" t="s">
        <v>59</v>
      </c>
      <c r="D87" s="318">
        <v>471.67500000000013</v>
      </c>
      <c r="E87" s="318"/>
      <c r="F87" s="318">
        <v>241.66666666666666</v>
      </c>
      <c r="G87" s="318">
        <v>416.66666666666669</v>
      </c>
      <c r="H87" s="318">
        <v>251.66</v>
      </c>
      <c r="I87" s="318"/>
      <c r="J87" s="318"/>
      <c r="K87" s="319"/>
      <c r="L87" s="319"/>
      <c r="M87" s="319"/>
      <c r="N87" s="319"/>
      <c r="O87" s="359"/>
      <c r="P87" s="359"/>
      <c r="Q87" s="359"/>
      <c r="R87" s="319"/>
      <c r="S87" s="359"/>
      <c r="T87" s="359"/>
      <c r="U87" s="320"/>
      <c r="Y87" s="321"/>
    </row>
    <row r="88" spans="1:25" ht="18" customHeight="1">
      <c r="A88" s="365"/>
      <c r="B88" s="353" t="s">
        <v>35</v>
      </c>
      <c r="C88" s="317" t="s">
        <v>263</v>
      </c>
      <c r="D88" s="318">
        <v>107.5</v>
      </c>
      <c r="E88" s="318"/>
      <c r="F88" s="318">
        <f>4416.66666666667/100</f>
        <v>44.1666666666667</v>
      </c>
      <c r="G88" s="318">
        <v>96</v>
      </c>
      <c r="H88" s="318"/>
      <c r="I88" s="318"/>
      <c r="J88" s="318"/>
      <c r="K88" s="319"/>
      <c r="L88" s="319"/>
      <c r="M88" s="319"/>
      <c r="N88" s="319"/>
      <c r="O88" s="359"/>
      <c r="P88" s="359"/>
      <c r="Q88" s="359"/>
      <c r="R88" s="319"/>
      <c r="S88" s="359"/>
      <c r="T88" s="359"/>
      <c r="U88" s="320"/>
      <c r="Y88" s="321"/>
    </row>
    <row r="89" spans="1:25" ht="18" customHeight="1">
      <c r="A89" s="366"/>
      <c r="B89" s="353" t="s">
        <v>36</v>
      </c>
      <c r="C89" s="317" t="s">
        <v>59</v>
      </c>
      <c r="D89" s="318">
        <v>1534.090909090909</v>
      </c>
      <c r="E89" s="318"/>
      <c r="F89" s="318"/>
      <c r="G89" s="318">
        <v>225</v>
      </c>
      <c r="H89" s="318">
        <v>400.66666666666669</v>
      </c>
      <c r="I89" s="318"/>
      <c r="J89" s="318"/>
      <c r="K89" s="319"/>
      <c r="L89" s="319"/>
      <c r="M89" s="319"/>
      <c r="N89" s="319"/>
      <c r="O89" s="359"/>
      <c r="P89" s="359"/>
      <c r="Q89" s="359"/>
      <c r="R89" s="319"/>
      <c r="S89" s="359"/>
      <c r="T89" s="359"/>
      <c r="U89" s="320"/>
      <c r="Y89" s="321"/>
    </row>
    <row r="90" spans="1:25" s="314" customFormat="1" ht="20.25" customHeight="1">
      <c r="A90" s="416" t="s">
        <v>80</v>
      </c>
      <c r="B90" s="89"/>
      <c r="C90" s="310"/>
      <c r="D90" s="311"/>
      <c r="E90" s="311"/>
      <c r="F90" s="311"/>
      <c r="G90" s="311"/>
      <c r="H90" s="311"/>
      <c r="I90" s="311"/>
      <c r="J90" s="311"/>
      <c r="K90" s="319"/>
      <c r="L90" s="311"/>
      <c r="M90" s="312"/>
      <c r="N90" s="312"/>
      <c r="O90" s="313"/>
      <c r="P90" s="313"/>
      <c r="R90" s="315"/>
      <c r="U90" s="315"/>
      <c r="Y90" s="315"/>
    </row>
    <row r="91" spans="1:25" ht="18" customHeight="1">
      <c r="A91" s="493" t="s">
        <v>176</v>
      </c>
      <c r="B91" s="367" t="s">
        <v>95</v>
      </c>
      <c r="C91" s="317" t="s">
        <v>3</v>
      </c>
      <c r="D91" s="318">
        <v>7450.181818181818</v>
      </c>
      <c r="E91" s="318">
        <v>4000</v>
      </c>
      <c r="F91" s="318">
        <v>3775</v>
      </c>
      <c r="G91" s="318">
        <v>6000</v>
      </c>
      <c r="H91" s="318"/>
      <c r="I91" s="377">
        <v>4500</v>
      </c>
      <c r="J91" s="318"/>
      <c r="K91" s="319"/>
      <c r="L91" s="319"/>
      <c r="M91" s="319"/>
      <c r="N91" s="319"/>
      <c r="O91" s="299"/>
      <c r="P91" s="299"/>
      <c r="R91" s="320"/>
      <c r="U91" s="320"/>
      <c r="Y91" s="321"/>
    </row>
    <row r="92" spans="1:25" ht="18" customHeight="1">
      <c r="A92" s="494"/>
      <c r="B92" s="367" t="s">
        <v>96</v>
      </c>
      <c r="C92" s="317" t="s">
        <v>3</v>
      </c>
      <c r="D92" s="318">
        <v>7015.886363636364</v>
      </c>
      <c r="E92" s="318">
        <v>3166.6666666666665</v>
      </c>
      <c r="F92" s="318">
        <v>3141.6666666666665</v>
      </c>
      <c r="G92" s="318"/>
      <c r="H92" s="318"/>
      <c r="I92" s="377">
        <v>4500</v>
      </c>
      <c r="J92" s="318"/>
      <c r="K92" s="319"/>
      <c r="L92" s="319"/>
      <c r="M92" s="319"/>
      <c r="N92" s="319"/>
      <c r="O92" s="299"/>
      <c r="P92" s="299"/>
      <c r="R92" s="320"/>
      <c r="U92" s="320"/>
      <c r="Y92" s="321"/>
    </row>
    <row r="93" spans="1:25" s="314" customFormat="1" ht="20.25" customHeight="1">
      <c r="A93" s="415" t="s">
        <v>175</v>
      </c>
      <c r="B93" s="299"/>
      <c r="C93" s="310"/>
      <c r="D93" s="311"/>
      <c r="E93" s="311"/>
      <c r="F93" s="311"/>
      <c r="G93" s="311"/>
      <c r="H93" s="311"/>
      <c r="I93" s="311"/>
      <c r="J93" s="311"/>
      <c r="K93" s="319"/>
      <c r="L93" s="311"/>
      <c r="M93" s="312"/>
      <c r="N93" s="312"/>
      <c r="O93" s="313"/>
      <c r="P93" s="313"/>
      <c r="R93" s="315"/>
      <c r="U93" s="315"/>
      <c r="Y93" s="315"/>
    </row>
    <row r="94" spans="1:25" ht="18" customHeight="1">
      <c r="A94" s="368" t="s">
        <v>177</v>
      </c>
      <c r="B94" s="353" t="s">
        <v>238</v>
      </c>
      <c r="C94" s="317" t="s">
        <v>3</v>
      </c>
      <c r="D94" s="318">
        <v>2688.9772727272725</v>
      </c>
      <c r="E94" s="318">
        <v>2333.3333333333335</v>
      </c>
      <c r="F94" s="318">
        <v>2166.6666666666665</v>
      </c>
      <c r="G94" s="318">
        <v>2750</v>
      </c>
      <c r="H94" s="318">
        <v>2805.2083333333335</v>
      </c>
      <c r="I94" s="377">
        <v>3076.6</v>
      </c>
      <c r="J94" s="318"/>
      <c r="K94" s="319"/>
      <c r="L94" s="319"/>
      <c r="M94" s="319"/>
      <c r="N94" s="319"/>
      <c r="O94" s="299"/>
      <c r="P94" s="299"/>
      <c r="R94" s="320"/>
      <c r="U94" s="320"/>
      <c r="Y94" s="321"/>
    </row>
    <row r="95" spans="1:25" ht="18" customHeight="1">
      <c r="A95" s="369"/>
      <c r="B95" s="353" t="s">
        <v>5</v>
      </c>
      <c r="C95" s="317" t="s">
        <v>59</v>
      </c>
      <c r="D95" s="318">
        <v>294.77272727272725</v>
      </c>
      <c r="E95" s="318">
        <v>237.5</v>
      </c>
      <c r="F95" s="318">
        <v>343.33333333333331</v>
      </c>
      <c r="G95" s="318">
        <v>362.77777777777777</v>
      </c>
      <c r="H95" s="318">
        <v>325.10416666666669</v>
      </c>
      <c r="I95" s="377">
        <v>345.4</v>
      </c>
      <c r="J95" s="318">
        <v>253.4722222222222</v>
      </c>
      <c r="K95" s="319"/>
      <c r="L95" s="319"/>
      <c r="M95" s="319"/>
      <c r="N95" s="319"/>
      <c r="O95" s="299"/>
      <c r="P95" s="299"/>
      <c r="R95" s="320"/>
      <c r="U95" s="320"/>
      <c r="Y95" s="321"/>
    </row>
    <row r="96" spans="1:25" ht="3.75" customHeight="1">
      <c r="A96" s="370"/>
      <c r="B96" s="370"/>
      <c r="C96" s="370"/>
      <c r="D96" s="370"/>
      <c r="E96" s="370"/>
      <c r="F96" s="370"/>
      <c r="G96" s="370"/>
      <c r="H96" s="370"/>
      <c r="I96" s="370"/>
      <c r="J96" s="370"/>
      <c r="K96" s="319"/>
      <c r="L96" s="319"/>
      <c r="M96" s="319"/>
      <c r="N96" s="319"/>
      <c r="O96" s="299"/>
      <c r="P96" s="299"/>
      <c r="R96" s="320"/>
      <c r="U96" s="320"/>
      <c r="Y96" s="321"/>
    </row>
    <row r="97" spans="1:25" s="92" customFormat="1" ht="12">
      <c r="A97" s="371" t="s">
        <v>265</v>
      </c>
      <c r="B97" s="371"/>
      <c r="C97" s="371"/>
      <c r="D97" s="371"/>
      <c r="E97" s="371"/>
      <c r="F97" s="371"/>
      <c r="G97" s="371"/>
      <c r="H97" s="371"/>
      <c r="I97" s="371"/>
      <c r="J97" s="319"/>
      <c r="K97" s="319"/>
      <c r="L97" s="319"/>
      <c r="M97" s="298"/>
      <c r="N97" s="298"/>
      <c r="O97" s="299"/>
      <c r="P97" s="299"/>
      <c r="R97" s="91"/>
      <c r="U97" s="91"/>
      <c r="Y97" s="91"/>
    </row>
    <row r="98" spans="1:25" s="92" customFormat="1" ht="12">
      <c r="A98" s="372" t="s">
        <v>258</v>
      </c>
      <c r="B98" s="373"/>
      <c r="C98" s="372"/>
      <c r="D98" s="371"/>
      <c r="E98" s="371"/>
      <c r="F98" s="371"/>
      <c r="G98" s="371"/>
      <c r="H98" s="371"/>
      <c r="I98" s="371"/>
      <c r="J98" s="319"/>
      <c r="K98" s="319"/>
      <c r="L98" s="319"/>
      <c r="M98" s="298"/>
      <c r="N98" s="298"/>
      <c r="O98" s="299"/>
      <c r="P98" s="299"/>
      <c r="R98" s="91"/>
      <c r="U98" s="91"/>
      <c r="Y98" s="91"/>
    </row>
    <row r="99" spans="1:25" s="92" customFormat="1" ht="12">
      <c r="A99" s="290"/>
      <c r="B99" s="290"/>
      <c r="C99" s="299"/>
      <c r="D99" s="298"/>
      <c r="E99" s="298"/>
      <c r="F99" s="298"/>
      <c r="G99" s="298"/>
      <c r="H99" s="298"/>
      <c r="I99" s="298"/>
      <c r="J99" s="298"/>
      <c r="K99" s="299"/>
      <c r="L99" s="299"/>
      <c r="M99" s="298"/>
      <c r="N99" s="298"/>
      <c r="O99" s="299"/>
      <c r="P99" s="299"/>
      <c r="R99" s="91"/>
      <c r="U99" s="91"/>
      <c r="Y99" s="91"/>
    </row>
    <row r="100" spans="1:25" s="92" customFormat="1" ht="12">
      <c r="A100" s="290"/>
      <c r="B100" s="290"/>
      <c r="C100" s="299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9"/>
      <c r="P100" s="299"/>
      <c r="R100" s="91"/>
      <c r="U100" s="91"/>
      <c r="Y100" s="91"/>
    </row>
    <row r="101" spans="1:25" s="92" customFormat="1" ht="12">
      <c r="A101" s="374"/>
      <c r="B101" s="374"/>
      <c r="C101" s="29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8"/>
      <c r="N101" s="298"/>
      <c r="O101" s="299"/>
      <c r="P101" s="299"/>
      <c r="R101" s="91"/>
      <c r="U101" s="91"/>
      <c r="Y101" s="91"/>
    </row>
    <row r="102" spans="1:25" s="92" customFormat="1" ht="12">
      <c r="A102" s="290"/>
      <c r="B102" s="290"/>
      <c r="C102" s="299"/>
      <c r="D102" s="299"/>
      <c r="E102" s="299"/>
      <c r="F102" s="299"/>
      <c r="G102" s="299"/>
      <c r="H102" s="299"/>
      <c r="I102" s="299"/>
      <c r="J102" s="299"/>
      <c r="K102" s="299"/>
      <c r="L102" s="299"/>
      <c r="M102" s="298"/>
      <c r="N102" s="298"/>
      <c r="O102" s="299"/>
      <c r="P102" s="299"/>
      <c r="R102" s="91"/>
      <c r="U102" s="91"/>
      <c r="Y102" s="91"/>
    </row>
    <row r="103" spans="1:25" s="92" customFormat="1" ht="12">
      <c r="A103" s="290"/>
      <c r="B103" s="290"/>
      <c r="C103" s="299"/>
      <c r="D103" s="299"/>
      <c r="E103" s="299"/>
      <c r="F103" s="299"/>
      <c r="G103" s="299"/>
      <c r="H103" s="299"/>
      <c r="I103" s="299"/>
      <c r="J103" s="299"/>
      <c r="K103" s="299"/>
      <c r="L103" s="299"/>
      <c r="M103" s="298"/>
      <c r="N103" s="298"/>
      <c r="O103" s="299"/>
      <c r="P103" s="299"/>
      <c r="R103" s="91"/>
      <c r="U103" s="91"/>
      <c r="Y103" s="91"/>
    </row>
    <row r="104" spans="1:25" s="92" customFormat="1" ht="12">
      <c r="A104" s="290"/>
      <c r="B104" s="290"/>
      <c r="C104" s="299"/>
      <c r="D104" s="299"/>
      <c r="E104" s="299"/>
      <c r="F104" s="299"/>
      <c r="G104" s="299"/>
      <c r="H104" s="299"/>
      <c r="I104" s="299"/>
      <c r="J104" s="299"/>
      <c r="K104" s="299"/>
      <c r="L104" s="299"/>
      <c r="M104" s="298"/>
      <c r="N104" s="298"/>
      <c r="O104" s="299"/>
      <c r="P104" s="299"/>
      <c r="R104" s="91"/>
      <c r="U104" s="91"/>
      <c r="Y104" s="91"/>
    </row>
    <row r="105" spans="1:25" s="92" customFormat="1" ht="12">
      <c r="A105" s="290"/>
      <c r="B105" s="290"/>
      <c r="C105" s="299"/>
      <c r="D105" s="299"/>
      <c r="E105" s="299"/>
      <c r="F105" s="299"/>
      <c r="G105" s="299"/>
      <c r="H105" s="299"/>
      <c r="I105" s="299"/>
      <c r="J105" s="299"/>
      <c r="K105" s="299"/>
      <c r="L105" s="299"/>
      <c r="M105" s="298"/>
      <c r="N105" s="298"/>
      <c r="O105" s="299"/>
      <c r="P105" s="299"/>
      <c r="R105" s="91"/>
      <c r="U105" s="91"/>
      <c r="Y105" s="91"/>
    </row>
    <row r="106" spans="1:25" s="92" customFormat="1" ht="12">
      <c r="A106" s="290"/>
      <c r="B106" s="290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8"/>
      <c r="N106" s="298"/>
      <c r="O106" s="299"/>
      <c r="P106" s="299"/>
      <c r="R106" s="91"/>
      <c r="U106" s="91"/>
      <c r="Y106" s="91"/>
    </row>
    <row r="107" spans="1:25" s="92" customFormat="1" ht="12">
      <c r="A107" s="290"/>
      <c r="B107" s="290"/>
      <c r="C107" s="299"/>
      <c r="D107" s="299"/>
      <c r="E107" s="299"/>
      <c r="F107" s="299"/>
      <c r="G107" s="299"/>
      <c r="H107" s="299"/>
      <c r="I107" s="299"/>
      <c r="J107" s="299"/>
      <c r="K107" s="299"/>
      <c r="L107" s="299"/>
      <c r="M107" s="298"/>
      <c r="N107" s="298"/>
      <c r="O107" s="299"/>
      <c r="P107" s="299"/>
      <c r="R107" s="91"/>
      <c r="U107" s="91"/>
      <c r="Y107" s="91"/>
    </row>
    <row r="108" spans="1:25" s="92" customFormat="1" ht="12">
      <c r="A108" s="290"/>
      <c r="B108" s="290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8"/>
      <c r="N108" s="298"/>
      <c r="O108" s="299"/>
      <c r="P108" s="299"/>
      <c r="R108" s="91"/>
      <c r="U108" s="91"/>
      <c r="Y108" s="91"/>
    </row>
    <row r="109" spans="1:25" s="92" customFormat="1" ht="12">
      <c r="A109" s="290"/>
      <c r="B109" s="290"/>
      <c r="C109" s="299"/>
      <c r="D109" s="299"/>
      <c r="E109" s="299"/>
      <c r="F109" s="299"/>
      <c r="G109" s="299"/>
      <c r="H109" s="299"/>
      <c r="I109" s="299"/>
      <c r="J109" s="299"/>
      <c r="K109" s="299"/>
      <c r="L109" s="299"/>
      <c r="M109" s="298"/>
      <c r="N109" s="298"/>
      <c r="O109" s="299"/>
      <c r="P109" s="299"/>
      <c r="R109" s="91"/>
      <c r="U109" s="91"/>
      <c r="Y109" s="91"/>
    </row>
    <row r="110" spans="1:25" s="92" customFormat="1" ht="12">
      <c r="A110" s="290"/>
      <c r="B110" s="290"/>
      <c r="C110" s="299"/>
      <c r="D110" s="299"/>
      <c r="E110" s="299"/>
      <c r="F110" s="299"/>
      <c r="G110" s="299"/>
      <c r="H110" s="299"/>
      <c r="I110" s="299"/>
      <c r="J110" s="299"/>
      <c r="K110" s="299"/>
      <c r="L110" s="299"/>
      <c r="M110" s="298"/>
      <c r="N110" s="298"/>
      <c r="O110" s="299"/>
      <c r="P110" s="299"/>
      <c r="R110" s="91"/>
      <c r="U110" s="91"/>
      <c r="Y110" s="91"/>
    </row>
    <row r="111" spans="1:25" s="92" customFormat="1" ht="12">
      <c r="A111" s="290"/>
      <c r="B111" s="290"/>
      <c r="C111" s="299"/>
      <c r="D111" s="299"/>
      <c r="E111" s="299"/>
      <c r="F111" s="299"/>
      <c r="G111" s="299"/>
      <c r="H111" s="299"/>
      <c r="I111" s="299"/>
      <c r="J111" s="299"/>
      <c r="K111" s="299"/>
      <c r="L111" s="299"/>
      <c r="M111" s="298"/>
      <c r="N111" s="298"/>
      <c r="O111" s="299"/>
      <c r="P111" s="299"/>
      <c r="R111" s="91"/>
      <c r="U111" s="91"/>
      <c r="Y111" s="91"/>
    </row>
    <row r="112" spans="1:25" s="92" customFormat="1" ht="12">
      <c r="A112" s="290"/>
      <c r="B112" s="290"/>
      <c r="C112" s="299"/>
      <c r="D112" s="299"/>
      <c r="E112" s="299"/>
      <c r="F112" s="299"/>
      <c r="G112" s="299"/>
      <c r="H112" s="299"/>
      <c r="I112" s="299"/>
      <c r="J112" s="299"/>
      <c r="K112" s="299"/>
      <c r="L112" s="299"/>
      <c r="M112" s="298"/>
      <c r="N112" s="298"/>
      <c r="O112" s="299"/>
      <c r="P112" s="299"/>
      <c r="R112" s="91"/>
      <c r="U112" s="91"/>
      <c r="Y112" s="91"/>
    </row>
    <row r="113" spans="1:25" s="92" customFormat="1" ht="12">
      <c r="A113" s="290"/>
      <c r="B113" s="290"/>
      <c r="C113" s="299"/>
      <c r="D113" s="299"/>
      <c r="E113" s="299"/>
      <c r="F113" s="299"/>
      <c r="G113" s="299"/>
      <c r="H113" s="299"/>
      <c r="I113" s="299"/>
      <c r="J113" s="299"/>
      <c r="K113" s="299"/>
      <c r="L113" s="299"/>
      <c r="M113" s="298"/>
      <c r="N113" s="298"/>
      <c r="O113" s="299"/>
      <c r="P113" s="299"/>
      <c r="R113" s="91"/>
      <c r="U113" s="91"/>
      <c r="Y113" s="91"/>
    </row>
    <row r="114" spans="1:25" s="92" customFormat="1" ht="12">
      <c r="A114" s="290"/>
      <c r="B114" s="290"/>
      <c r="C114" s="299"/>
      <c r="D114" s="299"/>
      <c r="E114" s="299"/>
      <c r="F114" s="299"/>
      <c r="G114" s="299"/>
      <c r="H114" s="299"/>
      <c r="I114" s="299"/>
      <c r="J114" s="299"/>
      <c r="K114" s="299"/>
      <c r="L114" s="299"/>
      <c r="M114" s="298"/>
      <c r="N114" s="298"/>
      <c r="O114" s="299"/>
      <c r="P114" s="299"/>
      <c r="R114" s="91"/>
      <c r="U114" s="91"/>
      <c r="Y114" s="91"/>
    </row>
    <row r="115" spans="1:25" s="92" customFormat="1" ht="12">
      <c r="A115" s="290"/>
      <c r="B115" s="290"/>
      <c r="C115" s="299"/>
      <c r="D115" s="299"/>
      <c r="E115" s="299"/>
      <c r="F115" s="299"/>
      <c r="G115" s="299"/>
      <c r="H115" s="299"/>
      <c r="I115" s="299"/>
      <c r="J115" s="299"/>
      <c r="K115" s="299"/>
      <c r="L115" s="299"/>
      <c r="M115" s="298"/>
      <c r="N115" s="298"/>
      <c r="O115" s="299"/>
      <c r="P115" s="299"/>
      <c r="R115" s="91"/>
      <c r="U115" s="91"/>
      <c r="Y115" s="91"/>
    </row>
    <row r="116" spans="1:25" s="92" customFormat="1" ht="12">
      <c r="A116" s="290"/>
      <c r="B116" s="290"/>
      <c r="C116" s="299"/>
      <c r="D116" s="299"/>
      <c r="E116" s="299"/>
      <c r="F116" s="299"/>
      <c r="G116" s="299"/>
      <c r="H116" s="299"/>
      <c r="I116" s="299"/>
      <c r="J116" s="299"/>
      <c r="K116" s="299"/>
      <c r="L116" s="299"/>
      <c r="M116" s="298"/>
      <c r="N116" s="298"/>
      <c r="O116" s="299"/>
      <c r="P116" s="299"/>
      <c r="R116" s="91"/>
      <c r="U116" s="91"/>
      <c r="Y116" s="91"/>
    </row>
    <row r="117" spans="1:25" s="92" customFormat="1" ht="12">
      <c r="A117" s="290"/>
      <c r="B117" s="290"/>
      <c r="C117" s="299"/>
      <c r="D117" s="299"/>
      <c r="E117" s="299"/>
      <c r="F117" s="299"/>
      <c r="G117" s="299"/>
      <c r="H117" s="299"/>
      <c r="I117" s="299"/>
      <c r="J117" s="299"/>
      <c r="K117" s="299"/>
      <c r="L117" s="299"/>
      <c r="M117" s="298"/>
      <c r="N117" s="298"/>
      <c r="O117" s="299"/>
      <c r="P117" s="299"/>
      <c r="R117" s="91"/>
      <c r="U117" s="91"/>
      <c r="Y117" s="91"/>
    </row>
    <row r="118" spans="1:25" s="92" customFormat="1" ht="12">
      <c r="A118" s="290"/>
      <c r="B118" s="290"/>
      <c r="C118" s="299"/>
      <c r="D118" s="299"/>
      <c r="E118" s="299"/>
      <c r="F118" s="299"/>
      <c r="G118" s="299"/>
      <c r="H118" s="299"/>
      <c r="I118" s="299"/>
      <c r="J118" s="299"/>
      <c r="K118" s="299"/>
      <c r="L118" s="299"/>
      <c r="M118" s="298"/>
      <c r="N118" s="298"/>
      <c r="O118" s="299"/>
      <c r="P118" s="299"/>
      <c r="R118" s="91"/>
      <c r="U118" s="91"/>
      <c r="Y118" s="91"/>
    </row>
    <row r="119" spans="1:25" s="92" customFormat="1" ht="12">
      <c r="A119" s="290"/>
      <c r="B119" s="290"/>
      <c r="C119" s="299"/>
      <c r="D119" s="299"/>
      <c r="E119" s="299"/>
      <c r="F119" s="299"/>
      <c r="G119" s="299"/>
      <c r="H119" s="299"/>
      <c r="I119" s="299"/>
      <c r="J119" s="299"/>
      <c r="K119" s="299"/>
      <c r="L119" s="299"/>
      <c r="M119" s="298"/>
      <c r="N119" s="298"/>
      <c r="O119" s="299"/>
      <c r="P119" s="299"/>
      <c r="R119" s="91"/>
      <c r="U119" s="91"/>
      <c r="Y119" s="91"/>
    </row>
    <row r="120" spans="1:25" s="92" customFormat="1" ht="12">
      <c r="A120" s="290"/>
      <c r="B120" s="290"/>
      <c r="C120" s="299"/>
      <c r="D120" s="299"/>
      <c r="E120" s="299"/>
      <c r="F120" s="299"/>
      <c r="G120" s="299"/>
      <c r="H120" s="299"/>
      <c r="I120" s="299"/>
      <c r="J120" s="299"/>
      <c r="K120" s="299"/>
      <c r="L120" s="299"/>
      <c r="M120" s="298"/>
      <c r="N120" s="298"/>
      <c r="O120" s="299"/>
      <c r="P120" s="299"/>
      <c r="R120" s="91"/>
      <c r="U120" s="91"/>
      <c r="Y120" s="91"/>
    </row>
    <row r="121" spans="1:25" s="92" customFormat="1" ht="12">
      <c r="A121" s="290"/>
      <c r="B121" s="290"/>
      <c r="C121" s="299"/>
      <c r="D121" s="299"/>
      <c r="E121" s="299"/>
      <c r="F121" s="299"/>
      <c r="G121" s="299"/>
      <c r="H121" s="299"/>
      <c r="I121" s="299"/>
      <c r="J121" s="299"/>
      <c r="K121" s="299"/>
      <c r="L121" s="299"/>
      <c r="M121" s="298"/>
      <c r="N121" s="298"/>
      <c r="O121" s="299"/>
      <c r="P121" s="299"/>
      <c r="R121" s="91"/>
      <c r="U121" s="91"/>
      <c r="Y121" s="91"/>
    </row>
    <row r="122" spans="1:25" s="92" customFormat="1" ht="12">
      <c r="A122" s="290"/>
      <c r="B122" s="290"/>
      <c r="C122" s="299"/>
      <c r="D122" s="299"/>
      <c r="E122" s="299"/>
      <c r="F122" s="299"/>
      <c r="G122" s="299"/>
      <c r="H122" s="299"/>
      <c r="I122" s="299"/>
      <c r="J122" s="299"/>
      <c r="K122" s="299"/>
      <c r="L122" s="299"/>
      <c r="M122" s="298"/>
      <c r="N122" s="298"/>
      <c r="O122" s="299"/>
      <c r="P122" s="299"/>
      <c r="R122" s="91"/>
      <c r="U122" s="91"/>
      <c r="Y122" s="91"/>
    </row>
    <row r="123" spans="1:25" s="92" customFormat="1" ht="12">
      <c r="A123" s="290"/>
      <c r="B123" s="290"/>
      <c r="C123" s="299"/>
      <c r="D123" s="299"/>
      <c r="E123" s="299"/>
      <c r="F123" s="299"/>
      <c r="G123" s="299"/>
      <c r="H123" s="299"/>
      <c r="I123" s="299"/>
      <c r="J123" s="299"/>
      <c r="K123" s="299"/>
      <c r="L123" s="299"/>
      <c r="M123" s="298"/>
      <c r="N123" s="298"/>
      <c r="O123" s="299"/>
      <c r="P123" s="299"/>
      <c r="R123" s="91"/>
      <c r="U123" s="91"/>
      <c r="Y123" s="91"/>
    </row>
    <row r="124" spans="1:25" s="92" customFormat="1" ht="12">
      <c r="A124" s="290"/>
      <c r="B124" s="290"/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298"/>
      <c r="N124" s="298"/>
      <c r="O124" s="299"/>
      <c r="P124" s="299"/>
      <c r="R124" s="91"/>
      <c r="U124" s="91"/>
      <c r="Y124" s="91"/>
    </row>
    <row r="125" spans="1:25" s="92" customFormat="1" ht="12">
      <c r="A125" s="290"/>
      <c r="B125" s="290"/>
      <c r="C125" s="299"/>
      <c r="D125" s="299"/>
      <c r="E125" s="299"/>
      <c r="F125" s="299"/>
      <c r="G125" s="299"/>
      <c r="H125" s="299"/>
      <c r="I125" s="299"/>
      <c r="J125" s="299"/>
      <c r="K125" s="299"/>
      <c r="L125" s="299"/>
      <c r="M125" s="298"/>
      <c r="N125" s="298"/>
      <c r="O125" s="299"/>
      <c r="P125" s="299"/>
      <c r="R125" s="91"/>
      <c r="U125" s="91"/>
      <c r="Y125" s="91"/>
    </row>
    <row r="126" spans="1:25" s="92" customFormat="1" ht="12">
      <c r="A126" s="290"/>
      <c r="B126" s="290"/>
      <c r="C126" s="299"/>
      <c r="D126" s="299"/>
      <c r="E126" s="299"/>
      <c r="F126" s="299"/>
      <c r="G126" s="299"/>
      <c r="H126" s="299"/>
      <c r="I126" s="299"/>
      <c r="J126" s="299"/>
      <c r="K126" s="299"/>
      <c r="L126" s="299"/>
      <c r="M126" s="298"/>
      <c r="N126" s="298"/>
      <c r="O126" s="299"/>
      <c r="P126" s="299"/>
      <c r="R126" s="91"/>
      <c r="U126" s="91"/>
      <c r="Y126" s="91"/>
    </row>
    <row r="127" spans="1:25" s="92" customFormat="1" ht="12">
      <c r="A127" s="290"/>
      <c r="B127" s="290"/>
      <c r="C127" s="299"/>
      <c r="D127" s="299"/>
      <c r="E127" s="299"/>
      <c r="F127" s="299"/>
      <c r="G127" s="299"/>
      <c r="H127" s="299"/>
      <c r="I127" s="299"/>
      <c r="J127" s="299"/>
      <c r="K127" s="299"/>
      <c r="L127" s="299"/>
      <c r="M127" s="298"/>
      <c r="N127" s="298"/>
      <c r="O127" s="299"/>
      <c r="P127" s="299"/>
      <c r="R127" s="91"/>
      <c r="U127" s="91"/>
      <c r="Y127" s="91"/>
    </row>
    <row r="128" spans="1:25" s="92" customFormat="1" ht="12">
      <c r="A128" s="290"/>
      <c r="B128" s="290"/>
      <c r="C128" s="299"/>
      <c r="D128" s="299"/>
      <c r="E128" s="299"/>
      <c r="F128" s="299"/>
      <c r="G128" s="299"/>
      <c r="H128" s="299"/>
      <c r="I128" s="299"/>
      <c r="J128" s="299"/>
      <c r="K128" s="299"/>
      <c r="L128" s="299"/>
      <c r="M128" s="298"/>
      <c r="N128" s="298"/>
      <c r="O128" s="299"/>
      <c r="P128" s="299"/>
      <c r="R128" s="91"/>
      <c r="U128" s="91"/>
      <c r="Y128" s="91"/>
    </row>
    <row r="129" spans="1:25" s="92" customFormat="1" ht="12">
      <c r="A129" s="290"/>
      <c r="B129" s="290"/>
      <c r="C129" s="299"/>
      <c r="D129" s="299"/>
      <c r="E129" s="299"/>
      <c r="F129" s="299"/>
      <c r="G129" s="299"/>
      <c r="H129" s="299"/>
      <c r="I129" s="299"/>
      <c r="J129" s="299"/>
      <c r="K129" s="299"/>
      <c r="L129" s="299"/>
      <c r="M129" s="298"/>
      <c r="N129" s="298"/>
      <c r="O129" s="299"/>
      <c r="P129" s="299"/>
      <c r="R129" s="91"/>
      <c r="U129" s="91"/>
      <c r="Y129" s="91"/>
    </row>
    <row r="130" spans="1:25" s="92" customFormat="1" ht="12">
      <c r="A130" s="290"/>
      <c r="B130" s="290"/>
      <c r="C130" s="299"/>
      <c r="D130" s="299"/>
      <c r="E130" s="299"/>
      <c r="F130" s="299"/>
      <c r="G130" s="299"/>
      <c r="H130" s="299"/>
      <c r="I130" s="299"/>
      <c r="J130" s="299"/>
      <c r="K130" s="299"/>
      <c r="L130" s="299"/>
      <c r="M130" s="298"/>
      <c r="N130" s="298"/>
      <c r="O130" s="299"/>
      <c r="P130" s="299"/>
      <c r="R130" s="91"/>
      <c r="U130" s="91"/>
      <c r="Y130" s="91"/>
    </row>
    <row r="131" spans="1:25" s="92" customFormat="1" ht="12">
      <c r="A131" s="290"/>
      <c r="B131" s="290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8"/>
      <c r="N131" s="298"/>
      <c r="O131" s="299"/>
      <c r="P131" s="299"/>
      <c r="R131" s="91"/>
      <c r="U131" s="91"/>
      <c r="Y131" s="91"/>
    </row>
    <row r="132" spans="1:25" s="92" customFormat="1" ht="12">
      <c r="A132" s="290"/>
      <c r="B132" s="290"/>
      <c r="C132" s="299"/>
      <c r="D132" s="299"/>
      <c r="E132" s="299"/>
      <c r="F132" s="299"/>
      <c r="G132" s="299"/>
      <c r="H132" s="299"/>
      <c r="I132" s="299"/>
      <c r="J132" s="299"/>
      <c r="K132" s="299"/>
      <c r="L132" s="299"/>
      <c r="M132" s="298"/>
      <c r="N132" s="298"/>
      <c r="O132" s="299"/>
      <c r="P132" s="299"/>
      <c r="R132" s="91"/>
      <c r="U132" s="91"/>
      <c r="Y132" s="91"/>
    </row>
    <row r="133" spans="1:25" s="92" customFormat="1" ht="12">
      <c r="A133" s="290"/>
      <c r="B133" s="290"/>
      <c r="C133" s="299"/>
      <c r="D133" s="299"/>
      <c r="E133" s="299"/>
      <c r="F133" s="299"/>
      <c r="G133" s="299"/>
      <c r="H133" s="299"/>
      <c r="I133" s="299"/>
      <c r="J133" s="299"/>
      <c r="K133" s="299"/>
      <c r="L133" s="299"/>
      <c r="M133" s="298"/>
      <c r="N133" s="298"/>
      <c r="O133" s="299"/>
      <c r="P133" s="299"/>
      <c r="R133" s="91"/>
      <c r="U133" s="91"/>
      <c r="Y133" s="91"/>
    </row>
    <row r="134" spans="1:25" s="92" customFormat="1" ht="12">
      <c r="A134" s="290"/>
      <c r="B134" s="290"/>
      <c r="C134" s="299"/>
      <c r="D134" s="299"/>
      <c r="E134" s="299"/>
      <c r="F134" s="299"/>
      <c r="G134" s="299"/>
      <c r="H134" s="299"/>
      <c r="I134" s="299"/>
      <c r="J134" s="299"/>
      <c r="K134" s="299"/>
      <c r="L134" s="299"/>
      <c r="M134" s="298"/>
      <c r="N134" s="298"/>
      <c r="O134" s="299"/>
      <c r="P134" s="299"/>
      <c r="R134" s="91"/>
      <c r="U134" s="91"/>
      <c r="Y134" s="91"/>
    </row>
    <row r="135" spans="1:25" s="92" customFormat="1" ht="12">
      <c r="A135" s="290"/>
      <c r="B135" s="290"/>
      <c r="C135" s="299"/>
      <c r="D135" s="299"/>
      <c r="E135" s="299"/>
      <c r="F135" s="299"/>
      <c r="G135" s="299"/>
      <c r="H135" s="299"/>
      <c r="I135" s="299"/>
      <c r="J135" s="299"/>
      <c r="K135" s="299"/>
      <c r="L135" s="299"/>
      <c r="M135" s="298"/>
      <c r="N135" s="298"/>
      <c r="O135" s="299"/>
      <c r="P135" s="299"/>
      <c r="R135" s="91"/>
      <c r="U135" s="91"/>
      <c r="Y135" s="91"/>
    </row>
    <row r="136" spans="1:25" ht="12">
      <c r="C136" s="375"/>
      <c r="D136" s="375"/>
      <c r="E136" s="375"/>
      <c r="F136" s="375"/>
      <c r="G136" s="375"/>
      <c r="H136" s="375"/>
      <c r="I136" s="375"/>
      <c r="J136" s="375"/>
      <c r="K136" s="299"/>
      <c r="L136" s="299"/>
      <c r="M136" s="298"/>
      <c r="N136" s="298"/>
      <c r="O136" s="299"/>
      <c r="P136" s="299"/>
    </row>
    <row r="137" spans="1:25" ht="12">
      <c r="C137" s="375"/>
      <c r="D137" s="375"/>
      <c r="E137" s="375"/>
      <c r="F137" s="375"/>
      <c r="G137" s="375"/>
      <c r="H137" s="375"/>
      <c r="I137" s="375"/>
      <c r="J137" s="375"/>
      <c r="K137" s="299"/>
      <c r="L137" s="299"/>
      <c r="M137" s="298"/>
      <c r="N137" s="298"/>
      <c r="O137" s="299"/>
      <c r="P137" s="299"/>
    </row>
    <row r="138" spans="1:25" ht="12">
      <c r="C138" s="375"/>
      <c r="D138" s="375"/>
      <c r="E138" s="375"/>
      <c r="F138" s="375"/>
      <c r="G138" s="375"/>
      <c r="H138" s="375"/>
      <c r="I138" s="375"/>
      <c r="J138" s="375"/>
      <c r="K138" s="299"/>
      <c r="L138" s="299"/>
      <c r="M138" s="298"/>
      <c r="N138" s="298"/>
      <c r="O138" s="299"/>
      <c r="P138" s="299"/>
    </row>
    <row r="139" spans="1:25" ht="12">
      <c r="C139" s="375"/>
      <c r="D139" s="375"/>
      <c r="E139" s="375"/>
      <c r="F139" s="375"/>
      <c r="G139" s="375"/>
      <c r="H139" s="375"/>
      <c r="I139" s="375"/>
      <c r="J139" s="375"/>
      <c r="K139" s="299"/>
      <c r="L139" s="299"/>
      <c r="M139" s="298"/>
      <c r="N139" s="298"/>
      <c r="O139" s="299"/>
      <c r="P139" s="299"/>
    </row>
    <row r="140" spans="1:25" ht="12">
      <c r="C140" s="375"/>
      <c r="D140" s="375"/>
      <c r="E140" s="375"/>
      <c r="F140" s="375"/>
      <c r="G140" s="375"/>
      <c r="H140" s="375"/>
      <c r="I140" s="375"/>
      <c r="J140" s="375"/>
      <c r="K140" s="299"/>
      <c r="L140" s="299"/>
      <c r="M140" s="298"/>
      <c r="N140" s="298"/>
      <c r="O140" s="299"/>
      <c r="P140" s="299"/>
    </row>
    <row r="141" spans="1:25" ht="12">
      <c r="C141" s="375"/>
      <c r="D141" s="375"/>
      <c r="E141" s="375"/>
      <c r="F141" s="375"/>
      <c r="G141" s="375"/>
      <c r="H141" s="375"/>
      <c r="I141" s="375"/>
      <c r="J141" s="375"/>
      <c r="K141" s="299"/>
      <c r="L141" s="299"/>
      <c r="M141" s="298"/>
      <c r="N141" s="298"/>
      <c r="O141" s="299"/>
      <c r="P141" s="299"/>
    </row>
    <row r="142" spans="1:25" ht="12">
      <c r="C142" s="375"/>
      <c r="D142" s="375"/>
      <c r="E142" s="375"/>
      <c r="F142" s="375"/>
      <c r="G142" s="375"/>
      <c r="H142" s="375"/>
      <c r="I142" s="375"/>
      <c r="J142" s="375"/>
      <c r="K142" s="299"/>
      <c r="L142" s="299"/>
      <c r="M142" s="298"/>
      <c r="N142" s="298"/>
      <c r="O142" s="299"/>
      <c r="P142" s="299"/>
    </row>
  </sheetData>
  <mergeCells count="30">
    <mergeCell ref="B2:I2"/>
    <mergeCell ref="D35:J35"/>
    <mergeCell ref="C4:J4"/>
    <mergeCell ref="C5:C6"/>
    <mergeCell ref="D5:J5"/>
    <mergeCell ref="B3:J3"/>
    <mergeCell ref="A82:B83"/>
    <mergeCell ref="B32:I32"/>
    <mergeCell ref="B33:J33"/>
    <mergeCell ref="B58:I58"/>
    <mergeCell ref="B59:J59"/>
    <mergeCell ref="B80:I80"/>
    <mergeCell ref="B81:J81"/>
    <mergeCell ref="A64:A65"/>
    <mergeCell ref="A45:A46"/>
    <mergeCell ref="A53:A54"/>
    <mergeCell ref="C82:C83"/>
    <mergeCell ref="D82:J82"/>
    <mergeCell ref="C60:C61"/>
    <mergeCell ref="D60:J60"/>
    <mergeCell ref="C34:J34"/>
    <mergeCell ref="C35:C36"/>
    <mergeCell ref="A73:A74"/>
    <mergeCell ref="A76:A77"/>
    <mergeCell ref="A5:B6"/>
    <mergeCell ref="A35:B36"/>
    <mergeCell ref="A60:B61"/>
    <mergeCell ref="A9:A11"/>
    <mergeCell ref="A16:A18"/>
    <mergeCell ref="A21:A22"/>
  </mergeCells>
  <pageMargins left="0.88" right="0.70866141732283472" top="0.53" bottom="1.3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91"/>
  <sheetViews>
    <sheetView zoomScale="90" zoomScaleNormal="90" workbookViewId="0">
      <selection activeCell="B3" sqref="B3:K3"/>
    </sheetView>
  </sheetViews>
  <sheetFormatPr baseColWidth="10" defaultRowHeight="13.5"/>
  <cols>
    <col min="1" max="1" width="20.7109375" customWidth="1"/>
    <col min="2" max="2" width="27.140625" style="389" customWidth="1"/>
    <col min="3" max="3" width="10.7109375" style="6" customWidth="1"/>
    <col min="4" max="4" width="11.7109375" style="49" customWidth="1"/>
    <col min="5" max="5" width="12.85546875" style="49" customWidth="1"/>
    <col min="6" max="6" width="12.5703125" style="49" customWidth="1"/>
    <col min="7" max="7" width="13" style="49" customWidth="1"/>
    <col min="8" max="8" width="13.28515625" style="49" customWidth="1"/>
    <col min="9" max="9" width="13.140625" style="49" customWidth="1"/>
    <col min="10" max="10" width="12.85546875" style="49" customWidth="1"/>
    <col min="11" max="11" width="12.42578125" style="49" customWidth="1"/>
    <col min="12" max="20" width="11.42578125" style="5"/>
  </cols>
  <sheetData>
    <row r="1" spans="1:20" s="5" customFormat="1" ht="30" customHeight="1">
      <c r="B1" s="519"/>
      <c r="C1" s="507"/>
      <c r="D1" s="520"/>
      <c r="E1" s="520"/>
      <c r="F1" s="520"/>
      <c r="G1" s="520"/>
      <c r="H1" s="520"/>
      <c r="I1" s="520"/>
      <c r="J1" s="520"/>
      <c r="K1" s="518" t="s">
        <v>85</v>
      </c>
      <c r="L1" s="54"/>
    </row>
    <row r="2" spans="1:20" s="5" customFormat="1" ht="24.75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0" ht="21" customHeight="1">
      <c r="A3" s="5"/>
      <c r="B3" s="559" t="s">
        <v>305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20" ht="4.5" customHeight="1" thickBot="1">
      <c r="A4" s="5"/>
      <c r="B4" s="388"/>
      <c r="C4" s="596"/>
      <c r="D4" s="596"/>
      <c r="E4" s="596"/>
      <c r="F4" s="596"/>
      <c r="G4" s="596"/>
      <c r="H4" s="596"/>
      <c r="I4" s="596"/>
      <c r="J4" s="596"/>
      <c r="K4" s="596"/>
    </row>
    <row r="5" spans="1:20" ht="20.100000000000001" customHeight="1" thickBot="1">
      <c r="A5" s="594" t="s">
        <v>108</v>
      </c>
      <c r="B5" s="543"/>
      <c r="C5" s="577" t="s">
        <v>82</v>
      </c>
      <c r="D5" s="597" t="s">
        <v>83</v>
      </c>
      <c r="E5" s="597"/>
      <c r="F5" s="597"/>
      <c r="G5" s="597"/>
      <c r="H5" s="597"/>
      <c r="I5" s="597"/>
      <c r="J5" s="597"/>
      <c r="K5" s="597"/>
    </row>
    <row r="6" spans="1:20" ht="20.100000000000001" customHeight="1" thickBot="1">
      <c r="A6" s="594"/>
      <c r="B6" s="543"/>
      <c r="C6" s="588"/>
      <c r="D6" s="95" t="s">
        <v>61</v>
      </c>
      <c r="E6" s="95" t="s">
        <v>62</v>
      </c>
      <c r="F6" s="95" t="s">
        <v>63</v>
      </c>
      <c r="G6" s="95" t="s">
        <v>64</v>
      </c>
      <c r="H6" s="95" t="s">
        <v>65</v>
      </c>
      <c r="I6" s="95" t="s">
        <v>66</v>
      </c>
      <c r="J6" s="95" t="s">
        <v>67</v>
      </c>
      <c r="K6" s="95" t="s">
        <v>68</v>
      </c>
      <c r="L6" s="86"/>
    </row>
    <row r="7" spans="1:20" s="5" customFormat="1" ht="5.25" customHeight="1">
      <c r="B7" s="388"/>
      <c r="C7" s="42"/>
      <c r="D7" s="51"/>
      <c r="E7" s="51"/>
      <c r="F7" s="51"/>
      <c r="G7" s="51"/>
      <c r="H7" s="51"/>
      <c r="I7" s="51"/>
      <c r="J7" s="51"/>
      <c r="K7" s="51"/>
    </row>
    <row r="8" spans="1:20" ht="16.5" customHeight="1">
      <c r="A8" s="182" t="s">
        <v>46</v>
      </c>
      <c r="B8" s="182"/>
      <c r="C8" s="5"/>
      <c r="D8" s="52"/>
      <c r="E8" s="52"/>
      <c r="F8" s="52"/>
      <c r="G8" s="52"/>
      <c r="H8" s="52"/>
      <c r="I8" s="52"/>
      <c r="J8" s="52"/>
      <c r="K8" s="52"/>
      <c r="L8" s="86"/>
    </row>
    <row r="9" spans="1:20" s="7" customFormat="1" ht="21" customHeight="1">
      <c r="A9" s="547" t="s">
        <v>113</v>
      </c>
      <c r="B9" s="184" t="s">
        <v>114</v>
      </c>
      <c r="C9" s="129" t="s">
        <v>3</v>
      </c>
      <c r="D9" s="130">
        <v>1868.75</v>
      </c>
      <c r="E9" s="130">
        <v>1518.1818181818182</v>
      </c>
      <c r="F9" s="130">
        <v>1863.0804999999998</v>
      </c>
      <c r="G9" s="130">
        <v>0</v>
      </c>
      <c r="H9" s="130">
        <v>1400.6</v>
      </c>
      <c r="I9" s="130">
        <v>1724.3999999999999</v>
      </c>
      <c r="J9" s="130">
        <v>1850</v>
      </c>
      <c r="K9" s="130">
        <v>1666.6666666666667</v>
      </c>
      <c r="L9" s="85"/>
      <c r="M9" s="28"/>
      <c r="N9" s="28"/>
      <c r="O9" s="28"/>
      <c r="P9" s="28"/>
      <c r="Q9" s="28"/>
      <c r="R9" s="28"/>
      <c r="S9" s="28"/>
      <c r="T9" s="28"/>
    </row>
    <row r="10" spans="1:20" s="7" customFormat="1" ht="21" customHeight="1">
      <c r="A10" s="549"/>
      <c r="B10" s="184" t="s">
        <v>115</v>
      </c>
      <c r="C10" s="129" t="s">
        <v>3</v>
      </c>
      <c r="D10" s="130">
        <v>1999.8484848484848</v>
      </c>
      <c r="E10" s="130">
        <v>1546.3636363636363</v>
      </c>
      <c r="F10" s="130">
        <v>2031.5114999999998</v>
      </c>
      <c r="G10" s="130">
        <v>1800</v>
      </c>
      <c r="H10" s="130">
        <v>1780.5</v>
      </c>
      <c r="I10" s="130">
        <v>1917.8666666666666</v>
      </c>
      <c r="J10" s="130">
        <v>1967.5</v>
      </c>
      <c r="K10" s="130">
        <v>1791.6388888888889</v>
      </c>
      <c r="L10" s="85"/>
      <c r="M10" s="28"/>
      <c r="N10" s="28"/>
      <c r="O10" s="28"/>
      <c r="P10" s="28"/>
      <c r="Q10" s="28"/>
      <c r="R10" s="28"/>
      <c r="S10" s="28"/>
      <c r="T10" s="28"/>
    </row>
    <row r="11" spans="1:20" s="7" customFormat="1" ht="21" customHeight="1">
      <c r="A11" s="548"/>
      <c r="B11" s="184" t="s">
        <v>116</v>
      </c>
      <c r="C11" s="129" t="s">
        <v>3</v>
      </c>
      <c r="D11" s="130">
        <v>0</v>
      </c>
      <c r="E11" s="130">
        <v>2000</v>
      </c>
      <c r="F11" s="130">
        <v>0</v>
      </c>
      <c r="G11" s="130">
        <v>0</v>
      </c>
      <c r="H11" s="130">
        <v>2378.125</v>
      </c>
      <c r="I11" s="130">
        <v>2161.0833333333335</v>
      </c>
      <c r="J11" s="130">
        <v>0</v>
      </c>
      <c r="K11" s="130">
        <v>2423.7152777777778</v>
      </c>
      <c r="L11" s="85"/>
      <c r="M11" s="28"/>
      <c r="N11" s="28"/>
      <c r="O11" s="28"/>
      <c r="P11" s="28"/>
      <c r="Q11" s="28"/>
      <c r="R11" s="28"/>
      <c r="S11" s="28"/>
      <c r="T11" s="28"/>
    </row>
    <row r="12" spans="1:20" s="7" customFormat="1" ht="21" customHeight="1">
      <c r="A12" s="193"/>
      <c r="B12" s="184" t="s">
        <v>6</v>
      </c>
      <c r="C12" s="129" t="s">
        <v>3</v>
      </c>
      <c r="D12" s="130">
        <v>1314.1319444444446</v>
      </c>
      <c r="E12" s="130">
        <v>1290.2777777777776</v>
      </c>
      <c r="F12" s="130">
        <v>1375.2072222222223</v>
      </c>
      <c r="G12" s="130">
        <v>1000</v>
      </c>
      <c r="H12" s="130">
        <v>1341.6666666666667</v>
      </c>
      <c r="I12" s="130">
        <v>1073</v>
      </c>
      <c r="J12" s="130">
        <v>1071.875</v>
      </c>
      <c r="K12" s="130">
        <v>1388.3333333333333</v>
      </c>
      <c r="L12" s="85"/>
      <c r="M12" s="28"/>
      <c r="N12" s="28"/>
      <c r="O12" s="28"/>
      <c r="P12" s="28"/>
      <c r="Q12" s="28"/>
      <c r="R12" s="28"/>
      <c r="S12" s="28"/>
      <c r="T12" s="28"/>
    </row>
    <row r="13" spans="1:20" ht="21" customHeight="1">
      <c r="A13" s="182" t="s">
        <v>47</v>
      </c>
      <c r="B13" s="182"/>
      <c r="C13" s="61"/>
      <c r="D13" s="60"/>
      <c r="E13" s="60"/>
      <c r="F13" s="60"/>
      <c r="G13" s="60"/>
      <c r="H13" s="60"/>
      <c r="I13" s="60"/>
      <c r="J13" s="60"/>
      <c r="K13" s="60"/>
      <c r="L13" s="85"/>
    </row>
    <row r="14" spans="1:20" s="11" customFormat="1" ht="21" customHeight="1">
      <c r="A14" s="198"/>
      <c r="B14" s="184" t="s">
        <v>7</v>
      </c>
      <c r="C14" s="129" t="s">
        <v>3</v>
      </c>
      <c r="D14" s="130">
        <v>1284.6180555555554</v>
      </c>
      <c r="E14" s="130">
        <v>1195.6944444444443</v>
      </c>
      <c r="F14" s="130">
        <v>1112.7015454545453</v>
      </c>
      <c r="G14" s="130">
        <v>1456.25</v>
      </c>
      <c r="H14" s="130">
        <v>1007.8328333333333</v>
      </c>
      <c r="I14" s="130">
        <v>763.5</v>
      </c>
      <c r="J14" s="130">
        <v>860.76249999999993</v>
      </c>
      <c r="K14" s="130">
        <v>1186.1458333333335</v>
      </c>
      <c r="L14" s="85"/>
      <c r="M14" s="53"/>
      <c r="N14" s="53"/>
      <c r="O14" s="53"/>
      <c r="P14" s="53"/>
      <c r="Q14" s="53"/>
      <c r="R14" s="53"/>
      <c r="S14" s="53"/>
      <c r="T14" s="53"/>
    </row>
    <row r="15" spans="1:20" s="11" customFormat="1" ht="21" customHeight="1">
      <c r="A15" s="201"/>
      <c r="B15" s="184" t="s">
        <v>8</v>
      </c>
      <c r="C15" s="129" t="s">
        <v>3</v>
      </c>
      <c r="D15" s="130">
        <v>2523.4722222222222</v>
      </c>
      <c r="E15" s="130">
        <v>2425.625</v>
      </c>
      <c r="F15" s="130">
        <v>2314.9346296296299</v>
      </c>
      <c r="G15" s="130">
        <v>1937.5</v>
      </c>
      <c r="H15" s="130">
        <v>3300</v>
      </c>
      <c r="I15" s="130">
        <v>1568.0833333333333</v>
      </c>
      <c r="J15" s="130">
        <v>1868.1818181818182</v>
      </c>
      <c r="K15" s="130">
        <v>2118.75</v>
      </c>
      <c r="L15" s="85"/>
      <c r="M15" s="130">
        <v>0</v>
      </c>
      <c r="N15" s="53"/>
      <c r="O15" s="53"/>
      <c r="P15" s="53"/>
      <c r="Q15" s="53"/>
      <c r="R15" s="53"/>
      <c r="S15" s="53"/>
      <c r="T15" s="53"/>
    </row>
    <row r="16" spans="1:20" s="11" customFormat="1" ht="21" customHeight="1">
      <c r="A16" s="199"/>
      <c r="B16" s="184" t="s">
        <v>9</v>
      </c>
      <c r="C16" s="129" t="s">
        <v>3</v>
      </c>
      <c r="D16" s="130">
        <v>1569.9652777777781</v>
      </c>
      <c r="E16" s="130">
        <v>2480.7692307692305</v>
      </c>
      <c r="F16" s="130">
        <v>1995.7573484848485</v>
      </c>
      <c r="G16" s="130">
        <v>1558.3333333333333</v>
      </c>
      <c r="H16" s="130">
        <v>2012.625</v>
      </c>
      <c r="I16" s="130">
        <v>1098.4848484848483</v>
      </c>
      <c r="J16" s="130"/>
      <c r="K16" s="130">
        <v>1832.5</v>
      </c>
      <c r="L16" s="85"/>
      <c r="M16" s="53"/>
      <c r="N16" s="53"/>
      <c r="O16" s="53"/>
      <c r="P16" s="53"/>
      <c r="Q16" s="53"/>
      <c r="R16" s="53"/>
      <c r="S16" s="53"/>
      <c r="T16" s="53"/>
    </row>
    <row r="17" spans="1:20" s="11" customFormat="1" ht="21" customHeight="1">
      <c r="A17" s="550" t="s">
        <v>117</v>
      </c>
      <c r="B17" s="184" t="s">
        <v>118</v>
      </c>
      <c r="C17" s="129" t="s">
        <v>3</v>
      </c>
      <c r="D17" s="130">
        <v>5289.0972222222217</v>
      </c>
      <c r="E17" s="130">
        <v>4723.6111111111104</v>
      </c>
      <c r="F17" s="130">
        <v>3500</v>
      </c>
      <c r="G17" s="130">
        <v>0</v>
      </c>
      <c r="H17" s="130">
        <v>5887.5</v>
      </c>
      <c r="I17" s="130">
        <v>0</v>
      </c>
      <c r="J17" s="130">
        <v>0</v>
      </c>
      <c r="K17" s="130">
        <v>4864.583333333333</v>
      </c>
      <c r="L17" s="85"/>
      <c r="M17" s="53"/>
      <c r="N17" s="53"/>
      <c r="O17" s="53"/>
      <c r="P17" s="53"/>
      <c r="Q17" s="53"/>
      <c r="R17" s="53"/>
      <c r="S17" s="53"/>
      <c r="T17" s="53"/>
    </row>
    <row r="18" spans="1:20" s="11" customFormat="1" ht="21" customHeight="1">
      <c r="A18" s="551"/>
      <c r="B18" s="184" t="s">
        <v>119</v>
      </c>
      <c r="C18" s="129" t="s">
        <v>3</v>
      </c>
      <c r="D18" s="130">
        <v>4635.3472222222217</v>
      </c>
      <c r="E18" s="130">
        <v>3986.6666666666665</v>
      </c>
      <c r="F18" s="130">
        <v>3445.1768749999997</v>
      </c>
      <c r="G18" s="130">
        <v>4447.916666666667</v>
      </c>
      <c r="H18" s="130">
        <v>4925</v>
      </c>
      <c r="I18" s="130">
        <v>2520.1666666666665</v>
      </c>
      <c r="J18" s="130">
        <v>3098.2638888888891</v>
      </c>
      <c r="K18" s="130">
        <v>3635.4166666666665</v>
      </c>
      <c r="L18" s="85"/>
      <c r="M18" s="53"/>
      <c r="N18" s="53"/>
      <c r="O18" s="53"/>
      <c r="P18" s="53"/>
      <c r="Q18" s="53"/>
      <c r="R18" s="53"/>
      <c r="S18" s="53"/>
      <c r="T18" s="53"/>
    </row>
    <row r="19" spans="1:20" s="11" customFormat="1" ht="21" customHeight="1">
      <c r="A19" s="552"/>
      <c r="B19" s="184" t="s">
        <v>48</v>
      </c>
      <c r="C19" s="129" t="s">
        <v>3</v>
      </c>
      <c r="D19" s="130">
        <v>4012.3263888888887</v>
      </c>
      <c r="E19" s="130">
        <v>3997.9166666666665</v>
      </c>
      <c r="F19" s="130">
        <v>2841.6666666666665</v>
      </c>
      <c r="G19" s="130">
        <v>0</v>
      </c>
      <c r="H19" s="130">
        <v>3616.6666666666665</v>
      </c>
      <c r="I19" s="130">
        <v>0</v>
      </c>
      <c r="J19" s="130">
        <v>2895.8333333333335</v>
      </c>
      <c r="K19" s="130">
        <v>2801.7361111111109</v>
      </c>
      <c r="L19" s="85"/>
      <c r="M19" s="53"/>
      <c r="N19" s="53"/>
      <c r="O19" s="53"/>
      <c r="P19" s="53"/>
      <c r="Q19" s="53"/>
      <c r="R19" s="53"/>
      <c r="S19" s="53"/>
      <c r="T19" s="53"/>
    </row>
    <row r="20" spans="1:20" s="11" customFormat="1" ht="21" customHeight="1">
      <c r="A20" s="200"/>
      <c r="B20" s="184" t="s">
        <v>10</v>
      </c>
      <c r="C20" s="129" t="s">
        <v>3</v>
      </c>
      <c r="D20" s="130">
        <v>1148.8888888888889</v>
      </c>
      <c r="E20" s="130">
        <v>993.95833333333337</v>
      </c>
      <c r="F20" s="130">
        <v>1485.1790000000001</v>
      </c>
      <c r="G20" s="130">
        <v>0</v>
      </c>
      <c r="H20" s="130">
        <v>1141.8333333333335</v>
      </c>
      <c r="I20" s="130">
        <v>943.08333333333337</v>
      </c>
      <c r="J20" s="130">
        <v>734.02777777777783</v>
      </c>
      <c r="K20" s="130">
        <v>1260.0694444444446</v>
      </c>
      <c r="L20" s="85"/>
      <c r="M20" s="53"/>
      <c r="N20" s="53"/>
      <c r="O20" s="53"/>
      <c r="P20" s="53"/>
      <c r="Q20" s="53"/>
      <c r="R20" s="53"/>
      <c r="S20" s="53"/>
      <c r="T20" s="53"/>
    </row>
    <row r="21" spans="1:20" ht="21" customHeight="1">
      <c r="A21" s="182" t="s">
        <v>49</v>
      </c>
      <c r="B21" s="182"/>
      <c r="C21" s="5"/>
      <c r="D21" s="57"/>
      <c r="E21" s="57"/>
      <c r="F21" s="57"/>
      <c r="G21" s="57"/>
      <c r="H21" s="57"/>
      <c r="I21" s="57"/>
      <c r="J21" s="57"/>
      <c r="K21" s="57"/>
      <c r="L21" s="85"/>
    </row>
    <row r="22" spans="1:20" s="63" customFormat="1" ht="21" customHeight="1">
      <c r="A22" s="576" t="s">
        <v>120</v>
      </c>
      <c r="B22" s="184" t="s">
        <v>121</v>
      </c>
      <c r="C22" s="129" t="s">
        <v>59</v>
      </c>
      <c r="D22" s="130">
        <v>0</v>
      </c>
      <c r="E22" s="212">
        <v>700</v>
      </c>
      <c r="F22" s="130">
        <v>0</v>
      </c>
      <c r="G22" s="202">
        <v>1190.625</v>
      </c>
      <c r="H22" s="202">
        <v>833.33333333333337</v>
      </c>
      <c r="I22" s="130">
        <v>0</v>
      </c>
      <c r="J22" s="130">
        <v>0</v>
      </c>
      <c r="K22" s="202">
        <v>1318.5416666666667</v>
      </c>
      <c r="L22" s="85"/>
      <c r="M22" s="61"/>
      <c r="N22" s="61"/>
      <c r="O22" s="61"/>
      <c r="P22" s="61"/>
      <c r="Q22" s="61"/>
      <c r="R22" s="61"/>
      <c r="S22" s="61"/>
      <c r="T22" s="61"/>
    </row>
    <row r="23" spans="1:20" s="63" customFormat="1" ht="21" customHeight="1">
      <c r="A23" s="576"/>
      <c r="B23" s="184" t="s">
        <v>122</v>
      </c>
      <c r="C23" s="129" t="s">
        <v>59</v>
      </c>
      <c r="D23" s="130">
        <v>0</v>
      </c>
      <c r="E23" s="212">
        <v>500</v>
      </c>
      <c r="F23" s="130">
        <v>0</v>
      </c>
      <c r="G23" s="130">
        <v>0</v>
      </c>
      <c r="H23" s="202">
        <v>493.75</v>
      </c>
      <c r="I23" s="202">
        <v>462.7</v>
      </c>
      <c r="J23" s="202">
        <v>470.93055555555549</v>
      </c>
      <c r="K23" s="202">
        <v>614.16666666666663</v>
      </c>
      <c r="L23" s="85"/>
      <c r="M23" s="61"/>
      <c r="N23" s="61"/>
      <c r="O23" s="61"/>
      <c r="P23" s="61"/>
      <c r="Q23" s="61"/>
      <c r="R23" s="61"/>
      <c r="S23" s="61"/>
      <c r="T23" s="61"/>
    </row>
    <row r="24" spans="1:20" s="63" customFormat="1" ht="21" customHeight="1">
      <c r="A24" s="576"/>
      <c r="B24" s="184" t="s">
        <v>123</v>
      </c>
      <c r="C24" s="129" t="s">
        <v>59</v>
      </c>
      <c r="D24" s="202">
        <v>1351.5625</v>
      </c>
      <c r="E24" s="202">
        <v>1075.2777777777776</v>
      </c>
      <c r="F24" s="130">
        <v>0</v>
      </c>
      <c r="G24" s="130">
        <v>0</v>
      </c>
      <c r="H24" s="202">
        <v>973.33333333333337</v>
      </c>
      <c r="I24" s="130">
        <v>0</v>
      </c>
      <c r="J24" s="130">
        <v>0</v>
      </c>
      <c r="K24" s="202">
        <v>733.33333333333326</v>
      </c>
      <c r="L24" s="85"/>
      <c r="M24" s="61"/>
      <c r="N24" s="61"/>
      <c r="O24" s="61"/>
      <c r="P24" s="61"/>
      <c r="Q24" s="61"/>
      <c r="R24" s="61"/>
      <c r="S24" s="61"/>
      <c r="T24" s="61"/>
    </row>
    <row r="25" spans="1:20" s="63" customFormat="1" ht="20.100000000000001" customHeight="1">
      <c r="A25" s="576"/>
      <c r="B25" s="184" t="s">
        <v>124</v>
      </c>
      <c r="C25" s="129" t="s">
        <v>59</v>
      </c>
      <c r="D25" s="130">
        <v>0</v>
      </c>
      <c r="E25" s="202">
        <v>835.27777777777783</v>
      </c>
      <c r="F25" s="130">
        <v>0</v>
      </c>
      <c r="G25" s="130">
        <v>0</v>
      </c>
      <c r="H25" s="202">
        <v>751.875</v>
      </c>
      <c r="I25" s="130">
        <v>0</v>
      </c>
      <c r="J25" s="130">
        <v>0</v>
      </c>
      <c r="K25" s="202"/>
      <c r="L25" s="85"/>
      <c r="M25" s="53"/>
      <c r="N25" s="53"/>
      <c r="O25" s="53"/>
      <c r="P25" s="53"/>
      <c r="Q25" s="53"/>
      <c r="R25" s="53"/>
      <c r="S25" s="61"/>
      <c r="T25" s="61"/>
    </row>
    <row r="26" spans="1:20" s="63" customFormat="1" ht="20.100000000000001" customHeight="1">
      <c r="A26" s="576"/>
      <c r="B26" s="184" t="s">
        <v>217</v>
      </c>
      <c r="C26" s="129" t="s">
        <v>59</v>
      </c>
      <c r="D26" s="130">
        <v>0</v>
      </c>
      <c r="E26" s="130">
        <v>0</v>
      </c>
      <c r="F26" s="202">
        <v>1398.1410611111112</v>
      </c>
      <c r="G26" s="130">
        <v>0</v>
      </c>
      <c r="H26" s="130">
        <v>0</v>
      </c>
      <c r="I26" s="130">
        <v>0</v>
      </c>
      <c r="J26" s="130">
        <v>0</v>
      </c>
      <c r="K26" s="202"/>
      <c r="L26" s="85"/>
      <c r="M26" s="53"/>
      <c r="N26" s="53"/>
      <c r="O26" s="53"/>
      <c r="P26" s="53"/>
      <c r="Q26" s="53"/>
      <c r="R26" s="53"/>
      <c r="S26" s="61"/>
      <c r="T26" s="61"/>
    </row>
    <row r="27" spans="1:20" s="63" customFormat="1" ht="20.100000000000001" customHeight="1">
      <c r="A27" s="576"/>
      <c r="B27" s="184" t="s">
        <v>218</v>
      </c>
      <c r="C27" s="129" t="s">
        <v>59</v>
      </c>
      <c r="D27" s="130">
        <v>0</v>
      </c>
      <c r="E27" s="130">
        <v>0</v>
      </c>
      <c r="F27" s="202">
        <v>1118.6666666666667</v>
      </c>
      <c r="G27" s="130">
        <v>0</v>
      </c>
      <c r="H27" s="130">
        <v>0</v>
      </c>
      <c r="I27" s="130">
        <v>0</v>
      </c>
      <c r="J27" s="130">
        <v>0</v>
      </c>
      <c r="K27" s="202"/>
      <c r="L27" s="85"/>
      <c r="M27" s="53"/>
      <c r="N27" s="53"/>
      <c r="O27" s="53"/>
      <c r="P27" s="53"/>
      <c r="Q27" s="53"/>
      <c r="R27" s="53"/>
      <c r="S27" s="61"/>
      <c r="T27" s="61"/>
    </row>
    <row r="28" spans="1:20" s="63" customFormat="1" ht="20.100000000000001" customHeight="1">
      <c r="A28" s="576"/>
      <c r="B28" s="209" t="s">
        <v>219</v>
      </c>
      <c r="C28" s="171" t="s">
        <v>59</v>
      </c>
      <c r="D28" s="210">
        <v>711.15972222222229</v>
      </c>
      <c r="E28" s="210">
        <v>748.19444444444446</v>
      </c>
      <c r="F28" s="210">
        <v>1094.5238095238094</v>
      </c>
      <c r="G28" s="130">
        <v>0</v>
      </c>
      <c r="H28" s="210">
        <v>535.078125</v>
      </c>
      <c r="I28" s="130">
        <v>0</v>
      </c>
      <c r="J28" s="130">
        <v>0</v>
      </c>
      <c r="K28" s="210"/>
      <c r="L28" s="85"/>
      <c r="M28" s="53"/>
      <c r="N28" s="53"/>
      <c r="O28" s="53"/>
      <c r="P28" s="53"/>
      <c r="Q28" s="53"/>
      <c r="R28" s="53"/>
      <c r="S28" s="61"/>
      <c r="T28" s="61"/>
    </row>
    <row r="29" spans="1:20" s="63" customFormat="1" ht="20.100000000000001" customHeight="1">
      <c r="A29" s="576"/>
      <c r="B29" s="184" t="s">
        <v>186</v>
      </c>
      <c r="C29" s="171" t="s">
        <v>59</v>
      </c>
      <c r="D29" s="130">
        <v>0</v>
      </c>
      <c r="E29" s="202">
        <v>717.9861111111112</v>
      </c>
      <c r="F29" s="202">
        <v>801.11111111111097</v>
      </c>
      <c r="G29" s="130">
        <v>0</v>
      </c>
      <c r="H29" s="130">
        <v>0</v>
      </c>
      <c r="I29" s="130">
        <v>0</v>
      </c>
      <c r="J29" s="130">
        <v>0</v>
      </c>
      <c r="K29" s="202"/>
      <c r="L29" s="85"/>
      <c r="M29" s="53"/>
      <c r="N29" s="53"/>
      <c r="O29" s="53"/>
      <c r="P29" s="53"/>
      <c r="Q29" s="53"/>
      <c r="R29" s="53"/>
      <c r="S29" s="61"/>
      <c r="T29" s="61"/>
    </row>
    <row r="30" spans="1:20" s="63" customFormat="1" ht="18.75" customHeight="1">
      <c r="A30" s="211"/>
      <c r="B30" s="245" t="s">
        <v>11</v>
      </c>
      <c r="C30" s="129" t="s">
        <v>59</v>
      </c>
      <c r="D30" s="202">
        <v>260.94444444444446</v>
      </c>
      <c r="E30" s="202">
        <v>188.02083333333334</v>
      </c>
      <c r="F30" s="202">
        <v>178.93854166666665</v>
      </c>
      <c r="G30" s="202">
        <v>102.08333333333333</v>
      </c>
      <c r="H30" s="202">
        <v>171.81712962962965</v>
      </c>
      <c r="I30" s="202">
        <v>118.42592592592594</v>
      </c>
      <c r="J30" s="202">
        <v>183.8396990740741</v>
      </c>
      <c r="K30" s="202">
        <v>331.52777777777777</v>
      </c>
      <c r="L30" s="85"/>
      <c r="M30" s="53"/>
      <c r="N30" s="53"/>
      <c r="O30" s="53"/>
      <c r="P30" s="53"/>
      <c r="Q30" s="53"/>
      <c r="R30" s="53"/>
      <c r="S30" s="61"/>
      <c r="T30" s="61"/>
    </row>
    <row r="31" spans="1:20" ht="5.25" customHeight="1">
      <c r="A31" s="203"/>
      <c r="B31" s="246"/>
      <c r="C31" s="102"/>
      <c r="D31" s="204"/>
      <c r="E31" s="204"/>
      <c r="F31" s="204"/>
      <c r="G31" s="204"/>
      <c r="H31" s="204"/>
      <c r="I31" s="204"/>
      <c r="J31" s="204"/>
      <c r="K31" s="204"/>
      <c r="L31" s="85"/>
      <c r="M31" s="28"/>
      <c r="N31" s="28"/>
      <c r="O31" s="28"/>
      <c r="P31" s="28"/>
      <c r="Q31" s="28"/>
      <c r="R31" s="28"/>
    </row>
    <row r="32" spans="1:20" ht="39.75" customHeight="1">
      <c r="A32" s="205"/>
      <c r="B32" s="517"/>
      <c r="C32" s="504"/>
      <c r="D32" s="513"/>
      <c r="E32" s="513"/>
      <c r="F32" s="513"/>
      <c r="G32" s="513"/>
      <c r="H32" s="513"/>
      <c r="I32" s="513"/>
      <c r="J32" s="513"/>
      <c r="K32" s="518" t="s">
        <v>107</v>
      </c>
      <c r="L32" s="85"/>
      <c r="M32" s="28"/>
      <c r="N32" s="28"/>
      <c r="O32" s="28"/>
      <c r="P32" s="28"/>
      <c r="Q32" s="28"/>
      <c r="R32" s="28"/>
    </row>
    <row r="33" spans="1:20" ht="21" customHeight="1">
      <c r="A33" s="5"/>
      <c r="B33" s="544" t="s">
        <v>292</v>
      </c>
      <c r="C33" s="544"/>
      <c r="D33" s="544"/>
      <c r="E33" s="544"/>
      <c r="F33" s="544"/>
      <c r="G33" s="544"/>
      <c r="H33" s="544"/>
      <c r="I33" s="544"/>
      <c r="J33" s="544"/>
      <c r="K33" s="544"/>
      <c r="L33" s="85"/>
      <c r="M33" s="28"/>
      <c r="N33" s="28"/>
      <c r="O33" s="28"/>
      <c r="P33" s="28"/>
      <c r="Q33" s="28"/>
      <c r="R33" s="28"/>
    </row>
    <row r="34" spans="1:20" ht="21" customHeight="1">
      <c r="A34" s="5"/>
      <c r="B34" s="559" t="s">
        <v>305</v>
      </c>
      <c r="C34" s="559"/>
      <c r="D34" s="559"/>
      <c r="E34" s="559"/>
      <c r="F34" s="559"/>
      <c r="G34" s="559"/>
      <c r="H34" s="559"/>
      <c r="I34" s="559"/>
      <c r="J34" s="559"/>
      <c r="K34" s="559"/>
      <c r="L34" s="85"/>
      <c r="M34" s="28"/>
      <c r="N34" s="28"/>
      <c r="O34" s="28"/>
      <c r="P34" s="28"/>
      <c r="Q34" s="28"/>
      <c r="R34" s="28"/>
    </row>
    <row r="35" spans="1:20" ht="6.95" customHeight="1" thickBot="1">
      <c r="A35" s="206"/>
      <c r="B35" s="252"/>
      <c r="C35" s="596"/>
      <c r="D35" s="596"/>
      <c r="E35" s="596"/>
      <c r="F35" s="596"/>
      <c r="G35" s="596"/>
      <c r="H35" s="596"/>
      <c r="I35" s="596"/>
      <c r="J35" s="596"/>
      <c r="K35" s="596"/>
      <c r="L35" s="85"/>
      <c r="M35" s="28"/>
      <c r="N35" s="28"/>
      <c r="O35" s="28"/>
      <c r="P35" s="28"/>
      <c r="Q35" s="28"/>
      <c r="R35" s="28"/>
    </row>
    <row r="36" spans="1:20" ht="20.100000000000001" customHeight="1" thickBot="1">
      <c r="A36" s="594" t="s">
        <v>108</v>
      </c>
      <c r="B36" s="543"/>
      <c r="C36" s="577" t="s">
        <v>82</v>
      </c>
      <c r="D36" s="579" t="s">
        <v>83</v>
      </c>
      <c r="E36" s="579"/>
      <c r="F36" s="579"/>
      <c r="G36" s="579"/>
      <c r="H36" s="579"/>
      <c r="I36" s="579"/>
      <c r="J36" s="579"/>
      <c r="K36" s="579"/>
      <c r="L36" s="85"/>
      <c r="M36" s="28"/>
      <c r="N36" s="28"/>
      <c r="O36" s="28"/>
      <c r="P36" s="28"/>
      <c r="Q36" s="28"/>
      <c r="R36" s="28"/>
    </row>
    <row r="37" spans="1:20" ht="20.100000000000001" customHeight="1">
      <c r="A37" s="594"/>
      <c r="B37" s="543"/>
      <c r="C37" s="595"/>
      <c r="D37" s="132" t="s">
        <v>61</v>
      </c>
      <c r="E37" s="132" t="s">
        <v>62</v>
      </c>
      <c r="F37" s="132" t="s">
        <v>63</v>
      </c>
      <c r="G37" s="132" t="s">
        <v>64</v>
      </c>
      <c r="H37" s="132" t="s">
        <v>65</v>
      </c>
      <c r="I37" s="132" t="s">
        <v>66</v>
      </c>
      <c r="J37" s="132" t="s">
        <v>67</v>
      </c>
      <c r="K37" s="132" t="s">
        <v>68</v>
      </c>
      <c r="L37" s="85"/>
      <c r="M37" s="28"/>
      <c r="N37" s="28"/>
      <c r="O37" s="28"/>
      <c r="P37" s="28"/>
      <c r="Q37" s="28"/>
      <c r="R37" s="28"/>
    </row>
    <row r="38" spans="1:20" ht="18.75" customHeight="1">
      <c r="A38" s="187" t="s">
        <v>50</v>
      </c>
      <c r="C38" s="5"/>
      <c r="D38" s="62"/>
      <c r="E38" s="62"/>
      <c r="F38" s="62"/>
      <c r="G38" s="62"/>
      <c r="H38" s="62"/>
      <c r="I38" s="62"/>
      <c r="J38" s="62"/>
      <c r="K38" s="62"/>
      <c r="L38" s="85"/>
      <c r="M38" s="28"/>
      <c r="N38" s="28"/>
      <c r="O38" s="28"/>
      <c r="P38" s="28"/>
      <c r="Q38" s="28"/>
      <c r="R38" s="28"/>
    </row>
    <row r="39" spans="1:20" s="63" customFormat="1" ht="21" customHeight="1">
      <c r="A39" s="547" t="s">
        <v>226</v>
      </c>
      <c r="B39" s="184" t="s">
        <v>227</v>
      </c>
      <c r="C39" s="129" t="s">
        <v>3</v>
      </c>
      <c r="D39" s="202">
        <v>1626.3888888888889</v>
      </c>
      <c r="E39" s="202">
        <v>1634.1666666666667</v>
      </c>
      <c r="F39" s="202">
        <v>2648.4375</v>
      </c>
      <c r="G39" s="130">
        <v>0</v>
      </c>
      <c r="H39" s="202">
        <v>1366.6666666666667</v>
      </c>
      <c r="I39" s="202">
        <v>1700</v>
      </c>
      <c r="J39" s="130">
        <v>0</v>
      </c>
      <c r="K39" s="130">
        <v>0</v>
      </c>
      <c r="L39" s="85"/>
      <c r="M39" s="53"/>
      <c r="N39" s="53"/>
      <c r="O39" s="53"/>
      <c r="P39" s="53"/>
      <c r="Q39" s="53"/>
      <c r="R39" s="53"/>
      <c r="S39" s="61"/>
      <c r="T39" s="61"/>
    </row>
    <row r="40" spans="1:20" s="63" customFormat="1" ht="21" customHeight="1">
      <c r="A40" s="548"/>
      <c r="B40" s="184" t="s">
        <v>228</v>
      </c>
      <c r="C40" s="129" t="s">
        <v>3</v>
      </c>
      <c r="D40" s="130">
        <v>0</v>
      </c>
      <c r="E40" s="130">
        <v>0</v>
      </c>
      <c r="F40" s="202">
        <v>4115.1391666666668</v>
      </c>
      <c r="G40" s="130">
        <v>0</v>
      </c>
      <c r="H40" s="202">
        <v>5791.666666666667</v>
      </c>
      <c r="I40" s="130">
        <v>0</v>
      </c>
      <c r="J40" s="130">
        <v>0</v>
      </c>
      <c r="K40" s="130">
        <v>0</v>
      </c>
      <c r="L40" s="85"/>
      <c r="M40" s="53"/>
      <c r="N40" s="53"/>
      <c r="O40" s="53"/>
      <c r="P40" s="53"/>
      <c r="Q40" s="53"/>
      <c r="R40" s="53"/>
      <c r="S40" s="61"/>
      <c r="T40" s="61"/>
    </row>
    <row r="41" spans="1:20" s="63" customFormat="1" ht="21" customHeight="1">
      <c r="A41" s="194"/>
      <c r="B41" s="184" t="s">
        <v>126</v>
      </c>
      <c r="C41" s="129" t="s">
        <v>3</v>
      </c>
      <c r="D41" s="202">
        <v>4255.719696969697</v>
      </c>
      <c r="E41" s="202">
        <v>4239.583333333333</v>
      </c>
      <c r="F41" s="202">
        <v>3782.8</v>
      </c>
      <c r="G41" s="202">
        <v>4446.4285714285716</v>
      </c>
      <c r="H41" s="202">
        <v>4842.5</v>
      </c>
      <c r="I41" s="202">
        <v>4228.090909090909</v>
      </c>
      <c r="J41" s="202">
        <v>4186.1111111111104</v>
      </c>
      <c r="K41" s="202">
        <v>4436.8055555555547</v>
      </c>
      <c r="L41" s="85"/>
      <c r="M41" s="53"/>
      <c r="N41" s="53"/>
      <c r="O41" s="53"/>
      <c r="P41" s="53"/>
      <c r="Q41" s="53"/>
      <c r="R41" s="53"/>
      <c r="S41" s="61"/>
      <c r="T41" s="61"/>
    </row>
    <row r="42" spans="1:20" s="63" customFormat="1" ht="21" customHeight="1">
      <c r="A42" s="195"/>
      <c r="B42" s="184" t="s">
        <v>127</v>
      </c>
      <c r="C42" s="129" t="s">
        <v>3</v>
      </c>
      <c r="D42" s="202">
        <v>3764.7727272727275</v>
      </c>
      <c r="E42" s="202">
        <v>4035</v>
      </c>
      <c r="F42" s="202">
        <v>3656.1297833333329</v>
      </c>
      <c r="G42" s="130">
        <v>0</v>
      </c>
      <c r="H42" s="202">
        <v>4763.8888888888887</v>
      </c>
      <c r="I42" s="202">
        <v>3959.909090909091</v>
      </c>
      <c r="J42" s="202">
        <v>3672.9166666666665</v>
      </c>
      <c r="K42" s="202">
        <v>4035.7638888888887</v>
      </c>
      <c r="L42" s="85"/>
      <c r="M42" s="53"/>
      <c r="N42" s="53"/>
      <c r="O42" s="53"/>
      <c r="P42" s="53"/>
      <c r="Q42" s="53"/>
      <c r="R42" s="53"/>
      <c r="S42" s="61"/>
      <c r="T42" s="61"/>
    </row>
    <row r="43" spans="1:20" s="63" customFormat="1" ht="21" customHeight="1">
      <c r="A43" s="201" t="s">
        <v>128</v>
      </c>
      <c r="B43" s="184" t="s">
        <v>129</v>
      </c>
      <c r="C43" s="129" t="s">
        <v>3</v>
      </c>
      <c r="D43" s="202">
        <v>3278.7878787878785</v>
      </c>
      <c r="E43" s="202">
        <v>3823.9583333333335</v>
      </c>
      <c r="F43" s="202">
        <v>3398.9641388888886</v>
      </c>
      <c r="G43" s="202">
        <v>3141.6666666666665</v>
      </c>
      <c r="H43" s="202">
        <v>3717.5</v>
      </c>
      <c r="I43" s="202">
        <v>3283.7272727272725</v>
      </c>
      <c r="J43" s="202">
        <v>3178.0303030303025</v>
      </c>
      <c r="K43" s="202">
        <v>3190.9722222222222</v>
      </c>
      <c r="L43" s="85"/>
      <c r="M43" s="53"/>
      <c r="N43" s="53"/>
      <c r="O43" s="53"/>
      <c r="P43" s="53"/>
      <c r="Q43" s="53"/>
      <c r="R43" s="53"/>
      <c r="S43" s="61"/>
      <c r="T43" s="61"/>
    </row>
    <row r="44" spans="1:20" s="63" customFormat="1" ht="21" customHeight="1">
      <c r="A44" s="195"/>
      <c r="B44" s="184" t="s">
        <v>130</v>
      </c>
      <c r="C44" s="129" t="s">
        <v>3</v>
      </c>
      <c r="D44" s="202">
        <v>3482.1428571428573</v>
      </c>
      <c r="E44" s="202">
        <v>3954.8611111111109</v>
      </c>
      <c r="F44" s="202">
        <v>3781.25</v>
      </c>
      <c r="G44" s="202"/>
      <c r="H44" s="202">
        <v>4560</v>
      </c>
      <c r="I44" s="202">
        <v>3884.090909090909</v>
      </c>
      <c r="J44" s="202">
        <v>3969.4444444444439</v>
      </c>
      <c r="K44" s="202">
        <v>3514.5833333333335</v>
      </c>
      <c r="L44" s="85"/>
      <c r="M44" s="53"/>
      <c r="N44" s="53"/>
      <c r="O44" s="53"/>
      <c r="P44" s="53"/>
      <c r="Q44" s="53"/>
      <c r="R44" s="53"/>
      <c r="S44" s="61"/>
      <c r="T44" s="61"/>
    </row>
    <row r="45" spans="1:20" s="63" customFormat="1" ht="21" customHeight="1">
      <c r="A45" s="196"/>
      <c r="B45" s="184" t="s">
        <v>131</v>
      </c>
      <c r="C45" s="129" t="s">
        <v>3</v>
      </c>
      <c r="D45" s="202">
        <v>3560.0378787878794</v>
      </c>
      <c r="E45" s="202">
        <v>3852.0833333333335</v>
      </c>
      <c r="F45" s="130">
        <v>0</v>
      </c>
      <c r="G45" s="202">
        <v>4181.818181818182</v>
      </c>
      <c r="H45" s="202">
        <v>3893.5185185185192</v>
      </c>
      <c r="I45" s="202">
        <v>3634.5454545454545</v>
      </c>
      <c r="J45" s="202">
        <v>3726.3888888888891</v>
      </c>
      <c r="K45" s="202">
        <v>4013.8888888888891</v>
      </c>
      <c r="L45" s="85"/>
      <c r="M45" s="53"/>
      <c r="N45" s="53"/>
      <c r="O45" s="53"/>
      <c r="P45" s="53"/>
      <c r="Q45" s="53"/>
      <c r="R45" s="53"/>
      <c r="S45" s="61"/>
      <c r="T45" s="61"/>
    </row>
    <row r="46" spans="1:20" ht="21" customHeight="1">
      <c r="A46" s="187" t="s">
        <v>51</v>
      </c>
      <c r="B46" s="182"/>
      <c r="C46" s="5"/>
      <c r="D46" s="62"/>
      <c r="E46" s="62"/>
      <c r="F46" s="62"/>
      <c r="G46" s="62"/>
      <c r="H46" s="62"/>
      <c r="I46" s="62"/>
      <c r="J46" s="62"/>
      <c r="K46" s="62"/>
      <c r="L46" s="85"/>
      <c r="M46" s="28"/>
      <c r="N46" s="28"/>
      <c r="O46" s="28"/>
      <c r="P46" s="28"/>
      <c r="Q46" s="28"/>
      <c r="R46" s="28"/>
    </row>
    <row r="47" spans="1:20" s="63" customFormat="1" ht="21" customHeight="1">
      <c r="A47" s="193"/>
      <c r="B47" s="184" t="s">
        <v>12</v>
      </c>
      <c r="C47" s="129" t="s">
        <v>59</v>
      </c>
      <c r="D47" s="202">
        <v>2256.1805555555557</v>
      </c>
      <c r="E47" s="202">
        <v>2975.6944444444439</v>
      </c>
      <c r="F47" s="130">
        <v>0</v>
      </c>
      <c r="G47" s="202">
        <v>2839.5833333333335</v>
      </c>
      <c r="H47" s="202">
        <v>2247.2222222222222</v>
      </c>
      <c r="I47" s="202">
        <v>909.09090909090912</v>
      </c>
      <c r="J47" s="202">
        <v>2031.25</v>
      </c>
      <c r="K47" s="202">
        <v>2835.4166666666665</v>
      </c>
      <c r="L47" s="85"/>
      <c r="M47" s="53"/>
      <c r="N47" s="53"/>
      <c r="O47" s="53"/>
      <c r="P47" s="53"/>
      <c r="Q47" s="53"/>
      <c r="R47" s="53"/>
      <c r="S47" s="61"/>
      <c r="T47" s="61"/>
    </row>
    <row r="48" spans="1:20" s="63" customFormat="1" ht="21" customHeight="1">
      <c r="A48" s="187" t="s">
        <v>52</v>
      </c>
      <c r="B48" s="182"/>
      <c r="C48" s="15"/>
      <c r="D48" s="60"/>
      <c r="E48" s="60"/>
      <c r="F48" s="60"/>
      <c r="G48" s="60"/>
      <c r="H48" s="60"/>
      <c r="I48" s="60"/>
      <c r="J48" s="60"/>
      <c r="K48" s="60"/>
      <c r="L48" s="85"/>
      <c r="M48" s="53"/>
      <c r="N48" s="53"/>
      <c r="O48" s="53"/>
      <c r="P48" s="53"/>
      <c r="Q48" s="53"/>
      <c r="R48" s="53"/>
      <c r="S48" s="61"/>
      <c r="T48" s="61"/>
    </row>
    <row r="49" spans="1:20" s="63" customFormat="1" ht="21" customHeight="1">
      <c r="A49" s="194"/>
      <c r="B49" s="184" t="s">
        <v>132</v>
      </c>
      <c r="C49" s="129" t="s">
        <v>3</v>
      </c>
      <c r="D49" s="202">
        <v>2754.0972222222226</v>
      </c>
      <c r="E49" s="202">
        <v>2249.3055555555552</v>
      </c>
      <c r="F49" s="202">
        <v>1914.5714393939395</v>
      </c>
      <c r="G49" s="202">
        <v>3845.8333333333335</v>
      </c>
      <c r="H49" s="202">
        <v>3267.5</v>
      </c>
      <c r="I49" s="202">
        <v>1101.4545454545455</v>
      </c>
      <c r="J49" s="202">
        <v>1732.9018434343434</v>
      </c>
      <c r="K49" s="202">
        <v>2720.1388888888891</v>
      </c>
      <c r="L49" s="85"/>
      <c r="M49" s="53"/>
      <c r="N49" s="53"/>
      <c r="O49" s="53"/>
      <c r="P49" s="53"/>
      <c r="Q49" s="53"/>
      <c r="R49" s="53"/>
      <c r="S49" s="61"/>
      <c r="T49" s="61"/>
    </row>
    <row r="50" spans="1:20" s="63" customFormat="1" ht="21" customHeight="1">
      <c r="A50" s="201" t="s">
        <v>133</v>
      </c>
      <c r="B50" s="184" t="s">
        <v>134</v>
      </c>
      <c r="C50" s="129" t="s">
        <v>3</v>
      </c>
      <c r="D50" s="130">
        <v>0</v>
      </c>
      <c r="E50" s="130">
        <v>0</v>
      </c>
      <c r="F50" s="202">
        <v>3642.5</v>
      </c>
      <c r="G50" s="202">
        <v>4057.5</v>
      </c>
      <c r="H50" s="202">
        <v>2725</v>
      </c>
      <c r="I50" s="202">
        <v>2746.5</v>
      </c>
      <c r="J50" s="130">
        <v>0</v>
      </c>
      <c r="K50" s="202">
        <v>3420.3703703703704</v>
      </c>
      <c r="L50" s="85"/>
      <c r="M50" s="53"/>
      <c r="N50" s="53"/>
      <c r="O50" s="53"/>
      <c r="P50" s="53"/>
      <c r="Q50" s="53"/>
      <c r="R50" s="53"/>
      <c r="S50" s="61"/>
      <c r="T50" s="61"/>
    </row>
    <row r="51" spans="1:20" s="63" customFormat="1" ht="21" customHeight="1">
      <c r="A51" s="201"/>
      <c r="B51" s="184" t="s">
        <v>135</v>
      </c>
      <c r="C51" s="129" t="s">
        <v>3</v>
      </c>
      <c r="D51" s="130">
        <v>0</v>
      </c>
      <c r="E51" s="130">
        <v>0</v>
      </c>
      <c r="F51" s="202"/>
      <c r="G51" s="202">
        <v>2750</v>
      </c>
      <c r="H51" s="202">
        <v>2755.5555555555557</v>
      </c>
      <c r="I51" s="130">
        <v>0</v>
      </c>
      <c r="J51" s="130">
        <v>0</v>
      </c>
      <c r="K51" s="202">
        <v>2807.6388888888891</v>
      </c>
      <c r="L51" s="85"/>
      <c r="M51" s="53"/>
      <c r="N51" s="53"/>
      <c r="O51" s="53"/>
      <c r="P51" s="53"/>
      <c r="Q51" s="53"/>
      <c r="R51" s="53"/>
      <c r="S51" s="61"/>
      <c r="T51" s="61"/>
    </row>
    <row r="52" spans="1:20" s="63" customFormat="1" ht="21" customHeight="1">
      <c r="A52" s="199"/>
      <c r="B52" s="184" t="s">
        <v>136</v>
      </c>
      <c r="C52" s="129" t="s">
        <v>3</v>
      </c>
      <c r="D52" s="202">
        <v>3474.6527777777778</v>
      </c>
      <c r="E52" s="202">
        <v>2975.6944444444448</v>
      </c>
      <c r="F52" s="202">
        <v>2638.0952380952376</v>
      </c>
      <c r="G52" s="130">
        <v>0</v>
      </c>
      <c r="H52" s="202">
        <v>4357.5</v>
      </c>
      <c r="I52" s="202">
        <v>3177.8333333333335</v>
      </c>
      <c r="J52" s="202">
        <v>4034.7222222222226</v>
      </c>
      <c r="K52" s="202">
        <v>3204.8611111111109</v>
      </c>
      <c r="L52" s="85"/>
      <c r="M52" s="53"/>
      <c r="N52" s="53"/>
      <c r="O52" s="53"/>
      <c r="P52" s="53"/>
      <c r="Q52" s="53"/>
      <c r="R52" s="53"/>
      <c r="S52" s="61"/>
      <c r="T52" s="61"/>
    </row>
    <row r="53" spans="1:20" s="63" customFormat="1" ht="21" customHeight="1">
      <c r="A53" s="547" t="s">
        <v>137</v>
      </c>
      <c r="B53" s="184" t="s">
        <v>138</v>
      </c>
      <c r="C53" s="129" t="s">
        <v>3</v>
      </c>
      <c r="D53" s="202">
        <v>13898.958333333334</v>
      </c>
      <c r="E53" s="202">
        <v>11263.888888888891</v>
      </c>
      <c r="F53" s="130">
        <v>0</v>
      </c>
      <c r="G53" s="202">
        <v>12958.333333333334</v>
      </c>
      <c r="H53" s="202">
        <v>15286.875</v>
      </c>
      <c r="I53" s="202">
        <v>12497.348484848482</v>
      </c>
      <c r="J53" s="202">
        <v>11144.097222222224</v>
      </c>
      <c r="K53" s="202">
        <v>14345.202020202018</v>
      </c>
      <c r="L53" s="85"/>
      <c r="M53" s="53"/>
      <c r="N53" s="53"/>
      <c r="O53" s="53"/>
      <c r="P53" s="53"/>
      <c r="Q53" s="53"/>
      <c r="R53" s="53"/>
      <c r="S53" s="61"/>
      <c r="T53" s="61"/>
    </row>
    <row r="54" spans="1:20" s="63" customFormat="1" ht="21" customHeight="1">
      <c r="A54" s="548"/>
      <c r="B54" s="184" t="s">
        <v>139</v>
      </c>
      <c r="C54" s="129" t="s">
        <v>3</v>
      </c>
      <c r="D54" s="202">
        <v>11448.928571428571</v>
      </c>
      <c r="E54" s="130">
        <v>0</v>
      </c>
      <c r="F54" s="130">
        <v>0</v>
      </c>
      <c r="G54" s="202">
        <v>8437.5</v>
      </c>
      <c r="H54" s="202">
        <v>13914.285714285714</v>
      </c>
      <c r="I54" s="130">
        <v>0</v>
      </c>
      <c r="J54" s="202">
        <v>9468.75</v>
      </c>
      <c r="K54" s="202">
        <v>16058.333333333332</v>
      </c>
      <c r="L54" s="85"/>
      <c r="M54" s="53"/>
      <c r="N54" s="53"/>
      <c r="O54" s="53"/>
      <c r="P54" s="53"/>
      <c r="Q54" s="53"/>
      <c r="R54" s="53"/>
      <c r="S54" s="61"/>
      <c r="T54" s="61"/>
    </row>
    <row r="55" spans="1:20" s="63" customFormat="1" ht="21" customHeight="1">
      <c r="A55" s="200"/>
      <c r="B55" s="184" t="s">
        <v>13</v>
      </c>
      <c r="C55" s="129" t="s">
        <v>3</v>
      </c>
      <c r="D55" s="202">
        <v>1678.8888888888889</v>
      </c>
      <c r="E55" s="202">
        <v>1404.3560606060607</v>
      </c>
      <c r="F55" s="202">
        <v>1870.5404848484848</v>
      </c>
      <c r="G55" s="202">
        <v>2083.3333333333335</v>
      </c>
      <c r="H55" s="202">
        <v>2582.5</v>
      </c>
      <c r="I55" s="202">
        <v>1030.3030303030303</v>
      </c>
      <c r="J55" s="202">
        <v>926.13636363636351</v>
      </c>
      <c r="K55" s="202">
        <v>1200.6365740740741</v>
      </c>
      <c r="L55" s="85"/>
      <c r="M55" s="53"/>
      <c r="N55" s="53"/>
      <c r="O55" s="53"/>
      <c r="P55" s="53"/>
      <c r="Q55" s="53"/>
      <c r="R55" s="53"/>
      <c r="S55" s="61"/>
      <c r="T55" s="61"/>
    </row>
    <row r="56" spans="1:20" ht="24" customHeight="1">
      <c r="A56" s="547" t="s">
        <v>14</v>
      </c>
      <c r="B56" s="184" t="s">
        <v>229</v>
      </c>
      <c r="C56" s="129" t="s">
        <v>3</v>
      </c>
      <c r="D56" s="130">
        <v>1176.3333333333333</v>
      </c>
      <c r="E56" s="130">
        <v>1015</v>
      </c>
      <c r="F56" s="130">
        <v>0</v>
      </c>
      <c r="G56" s="130">
        <v>673.4375</v>
      </c>
      <c r="H56" s="130">
        <v>1648.0729166666665</v>
      </c>
      <c r="I56" s="130">
        <v>542.57777777777778</v>
      </c>
      <c r="J56" s="130">
        <v>785.90277777777771</v>
      </c>
      <c r="K56" s="130">
        <v>1584.9430199430201</v>
      </c>
      <c r="L56" s="85"/>
      <c r="M56" s="28"/>
      <c r="N56" s="28"/>
      <c r="O56" s="28"/>
      <c r="P56" s="28"/>
      <c r="Q56" s="28"/>
      <c r="R56" s="28"/>
    </row>
    <row r="57" spans="1:20" ht="24" customHeight="1">
      <c r="A57" s="548"/>
      <c r="B57" s="184" t="s">
        <v>230</v>
      </c>
      <c r="C57" s="129" t="s">
        <v>3</v>
      </c>
      <c r="D57" s="130">
        <v>0</v>
      </c>
      <c r="E57" s="130">
        <v>1300</v>
      </c>
      <c r="F57" s="130">
        <v>0</v>
      </c>
      <c r="G57" s="130">
        <v>0</v>
      </c>
      <c r="H57" s="130">
        <v>0</v>
      </c>
      <c r="I57" s="130">
        <v>0</v>
      </c>
      <c r="J57" s="130">
        <v>0</v>
      </c>
      <c r="K57" s="130">
        <v>816.66666666666663</v>
      </c>
      <c r="L57" s="85"/>
      <c r="M57" s="28"/>
      <c r="N57" s="28"/>
      <c r="O57" s="28"/>
      <c r="P57" s="28"/>
      <c r="Q57" s="28"/>
      <c r="R57" s="28"/>
    </row>
    <row r="58" spans="1:20" ht="24" customHeight="1">
      <c r="A58" s="207"/>
      <c r="B58" s="516"/>
      <c r="C58" s="504"/>
      <c r="D58" s="394"/>
      <c r="E58" s="394"/>
      <c r="F58" s="394"/>
      <c r="G58" s="394"/>
      <c r="H58" s="394"/>
      <c r="I58" s="394"/>
      <c r="J58" s="394"/>
      <c r="K58" s="505" t="s">
        <v>87</v>
      </c>
      <c r="L58" s="85"/>
      <c r="M58" s="28"/>
      <c r="N58" s="28"/>
      <c r="O58" s="28"/>
      <c r="P58" s="28"/>
      <c r="Q58" s="28"/>
      <c r="R58" s="28"/>
    </row>
    <row r="59" spans="1:20" ht="21" customHeight="1">
      <c r="A59" s="5"/>
      <c r="B59" s="544" t="s">
        <v>292</v>
      </c>
      <c r="C59" s="544"/>
      <c r="D59" s="544"/>
      <c r="E59" s="544"/>
      <c r="F59" s="544"/>
      <c r="G59" s="544"/>
      <c r="H59" s="544"/>
      <c r="I59" s="544"/>
      <c r="J59" s="544"/>
      <c r="K59" s="544"/>
      <c r="L59" s="85"/>
      <c r="M59" s="28"/>
      <c r="N59" s="28"/>
      <c r="O59" s="28"/>
      <c r="P59" s="28"/>
      <c r="Q59" s="28"/>
      <c r="R59" s="28"/>
    </row>
    <row r="60" spans="1:20" ht="21" customHeight="1">
      <c r="A60" s="5"/>
      <c r="B60" s="559" t="s">
        <v>305</v>
      </c>
      <c r="C60" s="559"/>
      <c r="D60" s="559"/>
      <c r="E60" s="559"/>
      <c r="F60" s="559"/>
      <c r="G60" s="559"/>
      <c r="H60" s="559"/>
      <c r="I60" s="559"/>
      <c r="J60" s="559"/>
      <c r="K60" s="559"/>
      <c r="L60" s="85"/>
      <c r="M60" s="28"/>
      <c r="N60" s="28"/>
      <c r="O60" s="28"/>
      <c r="P60" s="28"/>
      <c r="Q60" s="28"/>
      <c r="R60" s="28"/>
    </row>
    <row r="61" spans="1:20" ht="3.75" customHeight="1" thickBot="1">
      <c r="A61" s="206"/>
      <c r="B61" s="252"/>
      <c r="C61" s="587"/>
      <c r="D61" s="587"/>
      <c r="E61" s="587"/>
      <c r="F61" s="587"/>
      <c r="G61" s="587"/>
      <c r="H61" s="587"/>
      <c r="I61" s="587"/>
      <c r="J61" s="587"/>
      <c r="K61" s="587"/>
      <c r="L61" s="85"/>
      <c r="M61" s="28"/>
      <c r="N61" s="28"/>
      <c r="O61" s="28"/>
      <c r="P61" s="28"/>
      <c r="Q61" s="28"/>
      <c r="R61" s="28"/>
    </row>
    <row r="62" spans="1:20" ht="20.100000000000001" customHeight="1" thickBot="1">
      <c r="A62" s="594" t="s">
        <v>108</v>
      </c>
      <c r="B62" s="543"/>
      <c r="C62" s="577" t="s">
        <v>82</v>
      </c>
      <c r="D62" s="579" t="s">
        <v>83</v>
      </c>
      <c r="E62" s="579"/>
      <c r="F62" s="579"/>
      <c r="G62" s="579"/>
      <c r="H62" s="579"/>
      <c r="I62" s="579"/>
      <c r="J62" s="579"/>
      <c r="K62" s="579"/>
      <c r="L62" s="85"/>
      <c r="M62" s="28"/>
      <c r="N62" s="28"/>
      <c r="O62" s="28"/>
      <c r="P62" s="28"/>
      <c r="Q62" s="28"/>
      <c r="R62" s="28"/>
    </row>
    <row r="63" spans="1:20" ht="20.100000000000001" customHeight="1">
      <c r="A63" s="594"/>
      <c r="B63" s="543"/>
      <c r="C63" s="595"/>
      <c r="D63" s="132" t="s">
        <v>61</v>
      </c>
      <c r="E63" s="132" t="s">
        <v>62</v>
      </c>
      <c r="F63" s="132" t="s">
        <v>63</v>
      </c>
      <c r="G63" s="132" t="s">
        <v>64</v>
      </c>
      <c r="H63" s="132" t="s">
        <v>65</v>
      </c>
      <c r="I63" s="132" t="s">
        <v>66</v>
      </c>
      <c r="J63" s="132" t="s">
        <v>67</v>
      </c>
      <c r="K63" s="132" t="s">
        <v>68</v>
      </c>
      <c r="L63" s="85"/>
      <c r="M63" s="28"/>
      <c r="N63" s="28"/>
      <c r="O63" s="28"/>
      <c r="P63" s="28"/>
      <c r="Q63" s="28"/>
      <c r="R63" s="28"/>
    </row>
    <row r="64" spans="1:20" s="61" customFormat="1" ht="21" customHeight="1">
      <c r="A64" s="547" t="s">
        <v>140</v>
      </c>
      <c r="B64" s="184" t="s">
        <v>141</v>
      </c>
      <c r="C64" s="129" t="s">
        <v>3</v>
      </c>
      <c r="D64" s="130">
        <v>3000</v>
      </c>
      <c r="E64" s="130">
        <v>3726.6666666666665</v>
      </c>
      <c r="F64" s="130">
        <v>0</v>
      </c>
      <c r="G64" s="130">
        <v>3625</v>
      </c>
      <c r="H64" s="130">
        <v>4922.5</v>
      </c>
      <c r="I64" s="130">
        <v>1358.5</v>
      </c>
      <c r="J64" s="130">
        <v>2775</v>
      </c>
      <c r="K64" s="130">
        <v>2800</v>
      </c>
      <c r="L64" s="85"/>
      <c r="M64" s="53"/>
      <c r="N64" s="53"/>
      <c r="O64" s="53"/>
      <c r="P64" s="53"/>
      <c r="Q64" s="53"/>
      <c r="R64" s="53"/>
    </row>
    <row r="65" spans="1:18" s="61" customFormat="1" ht="21" customHeight="1">
      <c r="A65" s="549"/>
      <c r="B65" s="184" t="s">
        <v>142</v>
      </c>
      <c r="C65" s="129" t="s">
        <v>3</v>
      </c>
      <c r="D65" s="130">
        <v>3457.7777777777778</v>
      </c>
      <c r="E65" s="130">
        <v>3415.8333333333335</v>
      </c>
      <c r="F65" s="130">
        <v>2821.6666666666665</v>
      </c>
      <c r="G65" s="130">
        <v>3888.8888888888887</v>
      </c>
      <c r="H65" s="130">
        <v>4385.4165000000003</v>
      </c>
      <c r="I65" s="130">
        <v>2855.8333333333335</v>
      </c>
      <c r="J65" s="130">
        <v>3636.0523611111112</v>
      </c>
      <c r="K65" s="130">
        <v>3284.375</v>
      </c>
      <c r="L65" s="85"/>
      <c r="M65" s="53"/>
      <c r="N65" s="53"/>
      <c r="O65" s="53"/>
      <c r="P65" s="53"/>
      <c r="Q65" s="53"/>
      <c r="R65" s="53"/>
    </row>
    <row r="66" spans="1:18" s="61" customFormat="1" ht="21" customHeight="1">
      <c r="A66" s="548"/>
      <c r="B66" s="184" t="s">
        <v>143</v>
      </c>
      <c r="C66" s="129" t="s">
        <v>3</v>
      </c>
      <c r="D66" s="130">
        <v>3527.5</v>
      </c>
      <c r="E66" s="130">
        <v>3600</v>
      </c>
      <c r="F66" s="130">
        <v>3149.4444444444448</v>
      </c>
      <c r="G66" s="130">
        <v>4181.818181818182</v>
      </c>
      <c r="H66" s="130">
        <v>5180.5555555555557</v>
      </c>
      <c r="I66" s="130">
        <v>0</v>
      </c>
      <c r="J66" s="130">
        <v>0</v>
      </c>
      <c r="K66" s="130">
        <v>2189.6666666666665</v>
      </c>
      <c r="L66" s="85"/>
      <c r="M66" s="53"/>
      <c r="N66" s="53"/>
      <c r="O66" s="53"/>
      <c r="P66" s="53"/>
      <c r="Q66" s="53"/>
      <c r="R66" s="53"/>
    </row>
    <row r="67" spans="1:18" s="61" customFormat="1" ht="21" customHeight="1">
      <c r="A67" s="180"/>
      <c r="B67" s="184" t="s">
        <v>15</v>
      </c>
      <c r="C67" s="129" t="s">
        <v>3</v>
      </c>
      <c r="D67" s="130">
        <v>1529.5138888888889</v>
      </c>
      <c r="E67" s="130">
        <v>1295.7602339181287</v>
      </c>
      <c r="F67" s="130">
        <v>2084.1436111111111</v>
      </c>
      <c r="G67" s="130">
        <v>1954.5454545454545</v>
      </c>
      <c r="H67" s="130">
        <v>2684.125</v>
      </c>
      <c r="I67" s="130">
        <v>1191.5</v>
      </c>
      <c r="J67" s="130">
        <v>1564.7727272727273</v>
      </c>
      <c r="K67" s="130">
        <v>1992.0138888888889</v>
      </c>
      <c r="L67" s="85"/>
      <c r="M67" s="53"/>
      <c r="N67" s="53"/>
      <c r="O67" s="53"/>
      <c r="P67" s="53"/>
      <c r="Q67" s="53"/>
      <c r="R67" s="53"/>
    </row>
    <row r="68" spans="1:18" s="61" customFormat="1" ht="21" customHeight="1">
      <c r="A68" s="198" t="s">
        <v>220</v>
      </c>
      <c r="B68" s="184" t="s">
        <v>231</v>
      </c>
      <c r="C68" s="129" t="s">
        <v>3</v>
      </c>
      <c r="D68" s="130">
        <v>0</v>
      </c>
      <c r="E68" s="130">
        <v>0</v>
      </c>
      <c r="F68" s="130">
        <v>0</v>
      </c>
      <c r="G68" s="130">
        <v>0</v>
      </c>
      <c r="H68" s="130">
        <v>0</v>
      </c>
      <c r="I68" s="130">
        <v>0</v>
      </c>
      <c r="J68" s="130">
        <v>3625</v>
      </c>
      <c r="K68" s="130">
        <v>0</v>
      </c>
      <c r="L68" s="85"/>
      <c r="M68" s="53"/>
      <c r="N68" s="53"/>
      <c r="O68" s="53"/>
      <c r="P68" s="53"/>
      <c r="Q68" s="53"/>
      <c r="R68" s="53"/>
    </row>
    <row r="69" spans="1:18" s="61" customFormat="1" ht="21" customHeight="1">
      <c r="A69" s="199"/>
      <c r="B69" s="184" t="s">
        <v>232</v>
      </c>
      <c r="C69" s="129" t="s">
        <v>90</v>
      </c>
      <c r="D69" s="130">
        <v>0</v>
      </c>
      <c r="E69" s="130">
        <v>2575.6944444444443</v>
      </c>
      <c r="F69" s="130">
        <v>0</v>
      </c>
      <c r="G69" s="130">
        <v>0</v>
      </c>
      <c r="H69" s="130">
        <v>5026.8516666666665</v>
      </c>
      <c r="I69" s="130">
        <v>5975</v>
      </c>
      <c r="J69" s="130">
        <v>4151.8318749999999</v>
      </c>
      <c r="K69" s="130">
        <v>0</v>
      </c>
      <c r="L69" s="85"/>
      <c r="M69" s="53"/>
      <c r="N69" s="53"/>
      <c r="O69" s="53"/>
      <c r="P69" s="53"/>
      <c r="Q69" s="53"/>
      <c r="R69" s="53"/>
    </row>
    <row r="70" spans="1:18" s="61" customFormat="1" ht="21" customHeight="1">
      <c r="B70" s="245" t="s">
        <v>54</v>
      </c>
      <c r="C70" s="129" t="s">
        <v>90</v>
      </c>
      <c r="D70" s="130">
        <v>0</v>
      </c>
      <c r="E70" s="130"/>
      <c r="F70" s="130">
        <v>3025</v>
      </c>
      <c r="G70" s="130"/>
      <c r="H70" s="130">
        <v>5000</v>
      </c>
      <c r="I70" s="130">
        <v>2404.7619047619046</v>
      </c>
      <c r="J70" s="130">
        <v>2416.6666666666665</v>
      </c>
      <c r="K70" s="130">
        <v>0</v>
      </c>
      <c r="L70" s="85"/>
      <c r="M70" s="53"/>
      <c r="N70" s="53"/>
      <c r="O70" s="53"/>
      <c r="P70" s="53"/>
      <c r="Q70" s="53"/>
      <c r="R70" s="53"/>
    </row>
    <row r="71" spans="1:18" s="61" customFormat="1" ht="21" customHeight="1">
      <c r="A71" s="180"/>
      <c r="B71" s="184" t="s">
        <v>16</v>
      </c>
      <c r="C71" s="129" t="s">
        <v>90</v>
      </c>
      <c r="D71" s="130">
        <v>3000</v>
      </c>
      <c r="E71" s="130">
        <v>2901.3888888888891</v>
      </c>
      <c r="F71" s="130">
        <v>0</v>
      </c>
      <c r="G71" s="130">
        <v>0</v>
      </c>
      <c r="H71" s="130">
        <v>4350</v>
      </c>
      <c r="I71" s="130">
        <v>2558.3333333333335</v>
      </c>
      <c r="J71" s="130">
        <v>1540.625</v>
      </c>
      <c r="K71" s="130">
        <v>0</v>
      </c>
      <c r="L71" s="85"/>
      <c r="M71" s="53"/>
      <c r="N71" s="53"/>
      <c r="O71" s="53"/>
      <c r="P71" s="53"/>
      <c r="Q71" s="53"/>
      <c r="R71" s="53"/>
    </row>
    <row r="72" spans="1:18" s="61" customFormat="1" ht="21" customHeight="1">
      <c r="A72" s="180"/>
      <c r="B72" s="184" t="s">
        <v>17</v>
      </c>
      <c r="C72" s="129" t="s">
        <v>3</v>
      </c>
      <c r="D72" s="130">
        <v>1303.9930555555554</v>
      </c>
      <c r="E72" s="130">
        <v>1571.8055555555557</v>
      </c>
      <c r="F72" s="130">
        <v>0</v>
      </c>
      <c r="G72" s="130">
        <v>0</v>
      </c>
      <c r="H72" s="130">
        <v>2362.5</v>
      </c>
      <c r="I72" s="130">
        <v>866.36363636363637</v>
      </c>
      <c r="J72" s="130">
        <v>664.39393939393938</v>
      </c>
      <c r="K72" s="130">
        <v>940.17361111111097</v>
      </c>
      <c r="L72" s="85"/>
      <c r="M72" s="53"/>
      <c r="N72" s="53"/>
      <c r="O72" s="53"/>
      <c r="P72" s="53"/>
      <c r="Q72" s="53"/>
      <c r="R72" s="53"/>
    </row>
    <row r="73" spans="1:18" s="61" customFormat="1" ht="21" customHeight="1">
      <c r="A73" s="180"/>
      <c r="B73" s="184" t="s">
        <v>18</v>
      </c>
      <c r="C73" s="129" t="s">
        <v>3</v>
      </c>
      <c r="D73" s="130">
        <v>766.11805555555566</v>
      </c>
      <c r="E73" s="130">
        <v>1210.0308641975309</v>
      </c>
      <c r="F73" s="130">
        <v>0</v>
      </c>
      <c r="G73" s="130">
        <v>470.83333333333331</v>
      </c>
      <c r="H73" s="130">
        <v>1100</v>
      </c>
      <c r="I73" s="130">
        <v>613.98148148148141</v>
      </c>
      <c r="J73" s="130">
        <v>815.74074074074076</v>
      </c>
      <c r="K73" s="130">
        <v>1465.1041666666667</v>
      </c>
      <c r="L73" s="85"/>
      <c r="M73" s="53"/>
      <c r="N73" s="53"/>
      <c r="O73" s="53"/>
      <c r="P73" s="53"/>
      <c r="Q73" s="53"/>
      <c r="R73" s="53"/>
    </row>
    <row r="74" spans="1:18" s="61" customFormat="1" ht="21" customHeight="1">
      <c r="A74" s="180"/>
      <c r="B74" s="184" t="s">
        <v>19</v>
      </c>
      <c r="C74" s="129" t="s">
        <v>3</v>
      </c>
      <c r="D74" s="130">
        <v>3198.181818181818</v>
      </c>
      <c r="E74" s="130">
        <v>0</v>
      </c>
      <c r="F74" s="130">
        <v>3000</v>
      </c>
      <c r="G74" s="130">
        <v>0</v>
      </c>
      <c r="H74" s="130">
        <v>5237.5</v>
      </c>
      <c r="I74" s="130">
        <v>0</v>
      </c>
      <c r="J74" s="130">
        <v>3148.4375</v>
      </c>
      <c r="K74" s="130">
        <v>6107.5757575757589</v>
      </c>
      <c r="L74" s="85"/>
      <c r="M74" s="53"/>
      <c r="N74" s="53"/>
      <c r="O74" s="53"/>
      <c r="P74" s="53"/>
      <c r="Q74" s="53"/>
      <c r="R74" s="53"/>
    </row>
    <row r="75" spans="1:18" s="61" customFormat="1" ht="21" customHeight="1">
      <c r="A75" s="180"/>
      <c r="B75" s="184" t="s">
        <v>20</v>
      </c>
      <c r="C75" s="129" t="s">
        <v>3</v>
      </c>
      <c r="D75" s="130">
        <v>2475</v>
      </c>
      <c r="E75" s="130">
        <v>2570.4166666666665</v>
      </c>
      <c r="F75" s="130">
        <v>0</v>
      </c>
      <c r="G75" s="130">
        <v>0</v>
      </c>
      <c r="H75" s="130">
        <v>3115</v>
      </c>
      <c r="I75" s="130">
        <v>2810.6363636363635</v>
      </c>
      <c r="J75" s="130">
        <v>3511.3636363636365</v>
      </c>
      <c r="K75" s="130">
        <v>0</v>
      </c>
      <c r="L75" s="85"/>
      <c r="M75" s="53"/>
      <c r="N75" s="53"/>
      <c r="O75" s="53"/>
      <c r="P75" s="53"/>
      <c r="Q75" s="53"/>
      <c r="R75" s="53"/>
    </row>
    <row r="76" spans="1:18" s="61" customFormat="1" ht="21" customHeight="1">
      <c r="A76" s="547" t="s">
        <v>144</v>
      </c>
      <c r="B76" s="184" t="s">
        <v>145</v>
      </c>
      <c r="C76" s="129" t="s">
        <v>99</v>
      </c>
      <c r="D76" s="130"/>
      <c r="E76" s="130">
        <v>2777.3148148148148</v>
      </c>
      <c r="F76" s="130">
        <v>2183.3325</v>
      </c>
      <c r="G76" s="130">
        <v>0</v>
      </c>
      <c r="H76" s="130">
        <v>2604.1666666666665</v>
      </c>
      <c r="I76" s="130">
        <v>1016.6666666666666</v>
      </c>
      <c r="J76" s="130">
        <v>0</v>
      </c>
      <c r="K76" s="130">
        <v>0</v>
      </c>
      <c r="L76" s="85"/>
      <c r="M76" s="53"/>
      <c r="N76" s="53"/>
      <c r="O76" s="53"/>
      <c r="P76" s="53"/>
      <c r="Q76" s="53"/>
      <c r="R76" s="53"/>
    </row>
    <row r="77" spans="1:18" s="61" customFormat="1" ht="21" customHeight="1">
      <c r="A77" s="548"/>
      <c r="B77" s="184" t="s">
        <v>146</v>
      </c>
      <c r="C77" s="129" t="s">
        <v>56</v>
      </c>
      <c r="D77" s="130">
        <v>2080.3472222222222</v>
      </c>
      <c r="E77" s="130">
        <v>1751.3774104683196</v>
      </c>
      <c r="F77" s="130">
        <v>0</v>
      </c>
      <c r="G77" s="130">
        <v>0</v>
      </c>
      <c r="H77" s="130">
        <v>3613.75</v>
      </c>
      <c r="I77" s="130">
        <v>1740.4166666666667</v>
      </c>
      <c r="J77" s="130">
        <v>1546.5277777777781</v>
      </c>
      <c r="K77" s="130">
        <v>2101.220538720539</v>
      </c>
      <c r="L77" s="85"/>
      <c r="M77" s="53"/>
      <c r="N77" s="53"/>
      <c r="O77" s="53"/>
      <c r="P77" s="53"/>
      <c r="Q77" s="53"/>
      <c r="R77" s="53"/>
    </row>
    <row r="78" spans="1:18" s="61" customFormat="1" ht="21" customHeight="1">
      <c r="A78" s="180"/>
      <c r="B78" s="184" t="s">
        <v>91</v>
      </c>
      <c r="C78" s="129" t="s">
        <v>3</v>
      </c>
      <c r="D78" s="130">
        <v>1516.6666666666667</v>
      </c>
      <c r="E78" s="130">
        <v>1361.4197530864196</v>
      </c>
      <c r="F78" s="130">
        <v>0</v>
      </c>
      <c r="G78" s="130">
        <v>2400</v>
      </c>
      <c r="H78" s="130">
        <v>2394.5</v>
      </c>
      <c r="I78" s="130">
        <v>998.81818181818187</v>
      </c>
      <c r="J78" s="130">
        <v>1104.1666666666667</v>
      </c>
      <c r="K78" s="130">
        <v>2169.5075757575764</v>
      </c>
      <c r="L78" s="85"/>
      <c r="M78" s="53"/>
      <c r="N78" s="53"/>
      <c r="O78" s="53"/>
      <c r="P78" s="53"/>
      <c r="Q78" s="53"/>
      <c r="R78" s="53"/>
    </row>
    <row r="79" spans="1:18" s="61" customFormat="1" ht="21" customHeight="1">
      <c r="A79" s="180"/>
      <c r="B79" s="184" t="s">
        <v>22</v>
      </c>
      <c r="C79" s="129" t="s">
        <v>59</v>
      </c>
      <c r="D79" s="130">
        <v>56.052083333333336</v>
      </c>
      <c r="E79" s="130">
        <v>55.388888888888886</v>
      </c>
      <c r="F79" s="130">
        <v>0</v>
      </c>
      <c r="G79" s="130">
        <v>0</v>
      </c>
      <c r="H79" s="130">
        <v>72.4375</v>
      </c>
      <c r="I79" s="130">
        <v>40</v>
      </c>
      <c r="J79" s="130">
        <v>62.44318181818182</v>
      </c>
      <c r="K79" s="130">
        <v>44.128787878787882</v>
      </c>
      <c r="L79" s="85"/>
      <c r="M79" s="53"/>
      <c r="N79" s="53"/>
      <c r="O79" s="53"/>
      <c r="P79" s="53"/>
      <c r="Q79" s="53"/>
      <c r="R79" s="53"/>
    </row>
    <row r="80" spans="1:18" s="61" customFormat="1" ht="21" customHeight="1">
      <c r="A80" s="198" t="s">
        <v>147</v>
      </c>
      <c r="B80" s="184" t="s">
        <v>234</v>
      </c>
      <c r="C80" s="129" t="s">
        <v>3</v>
      </c>
      <c r="D80" s="130">
        <v>2474.659090909091</v>
      </c>
      <c r="E80" s="130">
        <v>2048.6111111111109</v>
      </c>
      <c r="F80" s="130">
        <v>0</v>
      </c>
      <c r="G80" s="130">
        <v>1787.5</v>
      </c>
      <c r="H80" s="130">
        <v>3081.25</v>
      </c>
      <c r="I80" s="130">
        <v>1502.7083333333333</v>
      </c>
      <c r="J80" s="130">
        <v>2234.0277777777778</v>
      </c>
      <c r="K80" s="130">
        <v>2509.2592592592587</v>
      </c>
      <c r="L80" s="85"/>
      <c r="M80" s="53"/>
      <c r="N80" s="53"/>
      <c r="O80" s="53"/>
      <c r="P80" s="53"/>
      <c r="Q80" s="53"/>
      <c r="R80" s="53"/>
    </row>
    <row r="81" spans="1:20" s="61" customFormat="1" ht="21" customHeight="1">
      <c r="A81" s="199"/>
      <c r="B81" s="245" t="s">
        <v>233</v>
      </c>
      <c r="C81" s="129" t="s">
        <v>3</v>
      </c>
      <c r="D81" s="130">
        <v>1910.4861111111111</v>
      </c>
      <c r="E81" s="130">
        <v>1617.8728070175439</v>
      </c>
      <c r="F81" s="130">
        <v>1765.8335</v>
      </c>
      <c r="G81" s="130">
        <v>0</v>
      </c>
      <c r="H81" s="130">
        <v>2469.4444444444443</v>
      </c>
      <c r="I81" s="130">
        <v>1361.875</v>
      </c>
      <c r="J81" s="130">
        <v>1809.375</v>
      </c>
      <c r="K81" s="130">
        <v>1823.4006734006732</v>
      </c>
      <c r="L81" s="85"/>
      <c r="M81" s="65"/>
      <c r="N81" s="53"/>
      <c r="O81" s="53"/>
      <c r="P81" s="53"/>
      <c r="Q81" s="53"/>
      <c r="R81" s="53"/>
    </row>
    <row r="82" spans="1:20" s="61" customFormat="1" ht="21" customHeight="1">
      <c r="A82" s="198"/>
      <c r="B82" s="184" t="s">
        <v>23</v>
      </c>
      <c r="C82" s="129" t="s">
        <v>3</v>
      </c>
      <c r="D82" s="130">
        <v>2762.8472222222226</v>
      </c>
      <c r="E82" s="130">
        <v>2950.2314814814818</v>
      </c>
      <c r="F82" s="130">
        <v>2478.125</v>
      </c>
      <c r="G82" s="130">
        <v>0</v>
      </c>
      <c r="H82" s="130">
        <v>4150</v>
      </c>
      <c r="I82" s="130">
        <v>3597.2222222222222</v>
      </c>
      <c r="J82" s="130">
        <v>3322.9166666666665</v>
      </c>
      <c r="K82" s="130">
        <v>4333.333333333333</v>
      </c>
      <c r="L82" s="85"/>
      <c r="M82" s="65"/>
      <c r="N82" s="53"/>
      <c r="O82" s="53"/>
      <c r="P82" s="53"/>
      <c r="Q82" s="53"/>
      <c r="R82" s="53"/>
    </row>
    <row r="83" spans="1:20" s="61" customFormat="1" ht="21" customHeight="1">
      <c r="A83" s="201"/>
      <c r="B83" s="184" t="s">
        <v>24</v>
      </c>
      <c r="C83" s="129" t="s">
        <v>3</v>
      </c>
      <c r="D83" s="130">
        <v>2739.1666666666665</v>
      </c>
      <c r="E83" s="130">
        <v>2953.7037037037039</v>
      </c>
      <c r="F83" s="130">
        <v>2700</v>
      </c>
      <c r="G83" s="130">
        <v>0</v>
      </c>
      <c r="H83" s="130">
        <v>4137.5</v>
      </c>
      <c r="I83" s="130">
        <v>3597.2222222222222</v>
      </c>
      <c r="J83" s="130">
        <v>3327.0833333333335</v>
      </c>
      <c r="K83" s="130">
        <v>3777.7777777777778</v>
      </c>
      <c r="L83" s="85"/>
      <c r="M83" s="65"/>
      <c r="N83" s="53"/>
      <c r="O83" s="53"/>
      <c r="P83" s="53"/>
      <c r="Q83" s="53"/>
      <c r="R83" s="53"/>
    </row>
    <row r="84" spans="1:20" s="61" customFormat="1" ht="21" customHeight="1">
      <c r="A84" s="196"/>
      <c r="B84" s="184" t="s">
        <v>25</v>
      </c>
      <c r="C84" s="129" t="s">
        <v>3</v>
      </c>
      <c r="D84" s="130">
        <v>1846.5972222222224</v>
      </c>
      <c r="E84" s="130">
        <v>1941.6666666666667</v>
      </c>
      <c r="F84" s="130">
        <v>0</v>
      </c>
      <c r="G84" s="130">
        <v>0</v>
      </c>
      <c r="H84" s="130">
        <v>2766.666666666667</v>
      </c>
      <c r="I84" s="130">
        <v>1875.2727272727273</v>
      </c>
      <c r="J84" s="130">
        <v>1656.8181818181818</v>
      </c>
      <c r="K84" s="130">
        <v>0</v>
      </c>
      <c r="L84" s="85"/>
      <c r="M84" s="65"/>
      <c r="N84" s="53"/>
      <c r="O84" s="53"/>
      <c r="P84" s="53"/>
      <c r="Q84" s="53"/>
      <c r="R84" s="53"/>
    </row>
    <row r="85" spans="1:20" s="5" customFormat="1" ht="5.0999999999999996" customHeight="1">
      <c r="A85" s="215"/>
      <c r="B85" s="390"/>
      <c r="C85" s="102"/>
      <c r="D85" s="204"/>
      <c r="E85" s="204"/>
      <c r="F85" s="204"/>
      <c r="G85" s="204"/>
      <c r="H85" s="204"/>
      <c r="I85" s="204"/>
      <c r="J85" s="204"/>
      <c r="K85" s="204"/>
      <c r="L85" s="85"/>
      <c r="M85" s="28"/>
      <c r="N85" s="28"/>
      <c r="O85" s="28"/>
      <c r="P85" s="28"/>
      <c r="Q85" s="28"/>
      <c r="R85" s="28"/>
    </row>
    <row r="86" spans="1:20" s="5" customFormat="1" ht="13.5" customHeight="1">
      <c r="A86" s="206"/>
      <c r="B86" s="391"/>
      <c r="C86" s="15"/>
      <c r="D86" s="57"/>
      <c r="E86" s="57"/>
      <c r="F86" s="57"/>
      <c r="G86" s="57"/>
      <c r="H86" s="57"/>
      <c r="I86" s="57"/>
      <c r="J86" s="57"/>
      <c r="K86" s="57"/>
      <c r="L86" s="85"/>
      <c r="M86" s="28"/>
      <c r="N86" s="28"/>
      <c r="O86" s="28"/>
      <c r="P86" s="28"/>
      <c r="Q86" s="28"/>
      <c r="R86" s="28"/>
    </row>
    <row r="87" spans="1:20" s="5" customFormat="1" ht="21" customHeight="1">
      <c r="A87" s="206"/>
      <c r="B87" s="515"/>
      <c r="C87" s="504"/>
      <c r="D87" s="513"/>
      <c r="E87" s="513"/>
      <c r="F87" s="513"/>
      <c r="G87" s="513"/>
      <c r="H87" s="513"/>
      <c r="I87" s="513"/>
      <c r="J87" s="513"/>
      <c r="K87" s="514" t="s">
        <v>88</v>
      </c>
      <c r="L87" s="85"/>
      <c r="M87" s="28"/>
      <c r="N87" s="28"/>
      <c r="O87" s="28"/>
      <c r="P87" s="28"/>
      <c r="Q87" s="28"/>
      <c r="R87" s="28"/>
    </row>
    <row r="88" spans="1:20" s="5" customFormat="1" ht="21" customHeight="1">
      <c r="B88" s="544" t="s">
        <v>292</v>
      </c>
      <c r="C88" s="544"/>
      <c r="D88" s="544"/>
      <c r="E88" s="544"/>
      <c r="F88" s="544"/>
      <c r="G88" s="544"/>
      <c r="H88" s="544"/>
      <c r="I88" s="544"/>
      <c r="J88" s="544"/>
      <c r="K88" s="544"/>
      <c r="L88" s="85"/>
      <c r="M88" s="28"/>
      <c r="N88" s="28"/>
      <c r="O88" s="28"/>
      <c r="P88" s="28"/>
      <c r="Q88" s="28"/>
      <c r="R88" s="28"/>
    </row>
    <row r="89" spans="1:20" s="5" customFormat="1" ht="21" customHeight="1">
      <c r="B89" s="559" t="s">
        <v>305</v>
      </c>
      <c r="C89" s="559"/>
      <c r="D89" s="559"/>
      <c r="E89" s="559"/>
      <c r="F89" s="559"/>
      <c r="G89" s="559"/>
      <c r="H89" s="559"/>
      <c r="I89" s="559"/>
      <c r="J89" s="559"/>
      <c r="K89" s="559"/>
      <c r="L89" s="85"/>
      <c r="M89" s="28"/>
      <c r="N89" s="28"/>
      <c r="O89" s="28"/>
      <c r="P89" s="28"/>
      <c r="Q89" s="28"/>
      <c r="R89" s="28"/>
    </row>
    <row r="90" spans="1:20" s="5" customFormat="1" ht="6.75" customHeight="1" thickBot="1">
      <c r="A90" s="206"/>
      <c r="B90" s="391"/>
      <c r="C90" s="596"/>
      <c r="D90" s="596"/>
      <c r="E90" s="596"/>
      <c r="F90" s="596"/>
      <c r="G90" s="596"/>
      <c r="H90" s="596"/>
      <c r="I90" s="596"/>
      <c r="J90" s="596"/>
      <c r="K90" s="596"/>
      <c r="L90" s="85"/>
      <c r="M90" s="28"/>
      <c r="N90" s="28"/>
      <c r="O90" s="28"/>
      <c r="P90" s="28"/>
      <c r="Q90" s="28"/>
      <c r="R90" s="28"/>
    </row>
    <row r="91" spans="1:20" s="5" customFormat="1" ht="20.100000000000001" customHeight="1" thickBot="1">
      <c r="A91" s="594" t="s">
        <v>108</v>
      </c>
      <c r="B91" s="543"/>
      <c r="C91" s="577" t="s">
        <v>82</v>
      </c>
      <c r="D91" s="579" t="s">
        <v>83</v>
      </c>
      <c r="E91" s="579"/>
      <c r="F91" s="579"/>
      <c r="G91" s="579"/>
      <c r="H91" s="579"/>
      <c r="I91" s="579"/>
      <c r="J91" s="579"/>
      <c r="K91" s="579"/>
      <c r="L91" s="85"/>
      <c r="M91" s="28"/>
      <c r="N91" s="28"/>
      <c r="O91" s="28"/>
      <c r="P91" s="28"/>
      <c r="Q91" s="28"/>
      <c r="R91" s="28"/>
    </row>
    <row r="92" spans="1:20" s="5" customFormat="1" ht="20.100000000000001" customHeight="1">
      <c r="A92" s="594"/>
      <c r="B92" s="543"/>
      <c r="C92" s="595"/>
      <c r="D92" s="132" t="s">
        <v>61</v>
      </c>
      <c r="E92" s="132" t="s">
        <v>62</v>
      </c>
      <c r="F92" s="132" t="s">
        <v>63</v>
      </c>
      <c r="G92" s="132" t="s">
        <v>64</v>
      </c>
      <c r="H92" s="132" t="s">
        <v>65</v>
      </c>
      <c r="I92" s="132" t="s">
        <v>66</v>
      </c>
      <c r="J92" s="132" t="s">
        <v>67</v>
      </c>
      <c r="K92" s="132" t="s">
        <v>68</v>
      </c>
      <c r="L92" s="85"/>
      <c r="M92" s="28"/>
      <c r="N92" s="28"/>
      <c r="O92" s="28"/>
      <c r="P92" s="28"/>
      <c r="Q92" s="28"/>
      <c r="R92" s="28"/>
    </row>
    <row r="93" spans="1:20" s="63" customFormat="1" ht="21" customHeight="1">
      <c r="A93" s="193"/>
      <c r="B93" s="184" t="s">
        <v>26</v>
      </c>
      <c r="C93" s="129" t="s">
        <v>59</v>
      </c>
      <c r="D93" s="130">
        <v>899.50757575757586</v>
      </c>
      <c r="E93" s="130">
        <v>907.27272727272725</v>
      </c>
      <c r="F93" s="130">
        <v>198.74991666666668</v>
      </c>
      <c r="G93" s="130">
        <v>1095.8333333333333</v>
      </c>
      <c r="H93" s="130">
        <v>1367.5</v>
      </c>
      <c r="I93" s="130">
        <v>652.66666666666663</v>
      </c>
      <c r="J93" s="130"/>
      <c r="K93" s="130">
        <v>1060.2083333333335</v>
      </c>
      <c r="L93" s="85"/>
      <c r="M93" s="53"/>
      <c r="N93" s="53"/>
      <c r="O93" s="53"/>
      <c r="P93" s="53"/>
      <c r="Q93" s="53"/>
      <c r="R93" s="53"/>
      <c r="S93" s="61"/>
      <c r="T93" s="61"/>
    </row>
    <row r="94" spans="1:20" ht="21" customHeight="1">
      <c r="A94" s="182" t="s">
        <v>57</v>
      </c>
      <c r="B94" s="182"/>
      <c r="C94" s="5"/>
      <c r="D94" s="66"/>
      <c r="E94" s="66"/>
      <c r="F94" s="66"/>
      <c r="G94" s="66"/>
      <c r="H94" s="66"/>
      <c r="I94" s="66"/>
      <c r="J94" s="66"/>
      <c r="K94" s="66"/>
      <c r="L94" s="85"/>
      <c r="M94" s="28"/>
      <c r="N94" s="28"/>
      <c r="O94" s="28"/>
      <c r="P94" s="28"/>
      <c r="Q94" s="28"/>
      <c r="R94" s="28"/>
    </row>
    <row r="95" spans="1:20" s="63" customFormat="1" ht="21" customHeight="1">
      <c r="A95" s="570" t="s">
        <v>27</v>
      </c>
      <c r="B95" s="184" t="s">
        <v>150</v>
      </c>
      <c r="C95" s="129" t="s">
        <v>59</v>
      </c>
      <c r="D95" s="130">
        <v>1179.7619047619048</v>
      </c>
      <c r="E95" s="130">
        <v>0</v>
      </c>
      <c r="F95" s="130">
        <v>762.5</v>
      </c>
      <c r="G95" s="130">
        <v>0</v>
      </c>
      <c r="H95" s="130">
        <v>1327.7774999999999</v>
      </c>
      <c r="I95" s="130">
        <v>809.6</v>
      </c>
      <c r="J95" s="130">
        <v>646.21204545454555</v>
      </c>
      <c r="K95" s="130">
        <v>1786.6666666666665</v>
      </c>
      <c r="L95" s="85"/>
      <c r="M95" s="53"/>
      <c r="N95" s="53"/>
      <c r="O95" s="53"/>
      <c r="P95" s="53"/>
      <c r="Q95" s="53"/>
      <c r="R95" s="53"/>
      <c r="S95" s="61"/>
      <c r="T95" s="61"/>
    </row>
    <row r="96" spans="1:20" s="63" customFormat="1" ht="21" customHeight="1">
      <c r="A96" s="571"/>
      <c r="B96" s="184" t="s">
        <v>151</v>
      </c>
      <c r="C96" s="129" t="s">
        <v>59</v>
      </c>
      <c r="D96" s="130">
        <v>1487.5</v>
      </c>
      <c r="E96" s="130"/>
      <c r="F96" s="130">
        <v>1430.5555555555557</v>
      </c>
      <c r="G96" s="130">
        <v>2550</v>
      </c>
      <c r="H96" s="130">
        <v>2615.4761904761904</v>
      </c>
      <c r="I96" s="130">
        <v>729</v>
      </c>
      <c r="J96" s="130">
        <v>0</v>
      </c>
      <c r="K96" s="130">
        <v>1775</v>
      </c>
      <c r="L96" s="85"/>
      <c r="M96" s="53"/>
      <c r="N96" s="53"/>
      <c r="O96" s="53"/>
      <c r="P96" s="53"/>
      <c r="Q96" s="53"/>
      <c r="R96" s="53"/>
      <c r="S96" s="61"/>
      <c r="T96" s="61"/>
    </row>
    <row r="97" spans="1:20" s="63" customFormat="1" ht="21" customHeight="1">
      <c r="A97" s="571"/>
      <c r="B97" s="184" t="s">
        <v>223</v>
      </c>
      <c r="C97" s="129" t="s">
        <v>59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  <c r="I97" s="130">
        <v>0</v>
      </c>
      <c r="J97" s="130">
        <v>0</v>
      </c>
      <c r="K97" s="130">
        <v>1533.3333333333333</v>
      </c>
      <c r="L97" s="85"/>
      <c r="M97" s="53"/>
      <c r="N97" s="53"/>
      <c r="O97" s="53"/>
      <c r="P97" s="53"/>
      <c r="Q97" s="53"/>
      <c r="R97" s="53"/>
      <c r="S97" s="61"/>
      <c r="T97" s="61"/>
    </row>
    <row r="98" spans="1:20" s="63" customFormat="1" ht="21" customHeight="1">
      <c r="A98" s="571"/>
      <c r="B98" s="184" t="s">
        <v>224</v>
      </c>
      <c r="C98" s="129" t="s">
        <v>59</v>
      </c>
      <c r="D98" s="130">
        <v>0</v>
      </c>
      <c r="E98" s="130">
        <v>0</v>
      </c>
      <c r="F98" s="130">
        <v>0</v>
      </c>
      <c r="G98" s="130">
        <v>2312.5</v>
      </c>
      <c r="H98" s="130">
        <v>0</v>
      </c>
      <c r="I98" s="130">
        <v>0</v>
      </c>
      <c r="J98" s="130">
        <v>0</v>
      </c>
      <c r="K98" s="130">
        <v>1533.3333333333333</v>
      </c>
      <c r="L98" s="85"/>
      <c r="M98" s="53"/>
      <c r="N98" s="53"/>
      <c r="O98" s="53"/>
      <c r="P98" s="53"/>
      <c r="Q98" s="53"/>
      <c r="R98" s="53"/>
      <c r="S98" s="61"/>
      <c r="T98" s="61"/>
    </row>
    <row r="99" spans="1:20" s="63" customFormat="1" ht="21" customHeight="1">
      <c r="A99" s="554" t="s">
        <v>152</v>
      </c>
      <c r="B99" s="184" t="s">
        <v>153</v>
      </c>
      <c r="C99" s="129" t="s">
        <v>59</v>
      </c>
      <c r="D99" s="130">
        <v>0</v>
      </c>
      <c r="E99" s="130">
        <v>4839.9305555555557</v>
      </c>
      <c r="F99" s="130">
        <v>4892.5999999999995</v>
      </c>
      <c r="G99" s="130">
        <v>3741.6666666666665</v>
      </c>
      <c r="H99" s="130">
        <v>6833.333333333333</v>
      </c>
      <c r="I99" s="130">
        <v>0</v>
      </c>
      <c r="J99" s="130">
        <v>0</v>
      </c>
      <c r="K99" s="130">
        <v>4108.7962962962956</v>
      </c>
      <c r="L99" s="85"/>
      <c r="M99" s="53"/>
      <c r="N99" s="53"/>
      <c r="O99" s="53"/>
      <c r="P99" s="53"/>
      <c r="Q99" s="53"/>
      <c r="R99" s="53"/>
      <c r="S99" s="61"/>
      <c r="T99" s="61"/>
    </row>
    <row r="100" spans="1:20" s="63" customFormat="1" ht="21" customHeight="1">
      <c r="A100" s="580"/>
      <c r="B100" s="184" t="s">
        <v>154</v>
      </c>
      <c r="C100" s="129" t="s">
        <v>59</v>
      </c>
      <c r="D100" s="130">
        <v>0</v>
      </c>
      <c r="E100" s="130">
        <v>3835.7638888888891</v>
      </c>
      <c r="F100" s="130">
        <v>3218.6124999999997</v>
      </c>
      <c r="G100" s="130">
        <v>3083.3333333333335</v>
      </c>
      <c r="H100" s="130">
        <v>4650</v>
      </c>
      <c r="I100" s="130">
        <v>0</v>
      </c>
      <c r="J100" s="130">
        <v>0</v>
      </c>
      <c r="K100" s="130">
        <v>3074.94212962963</v>
      </c>
      <c r="L100" s="85"/>
      <c r="M100" s="53"/>
      <c r="N100" s="53"/>
      <c r="O100" s="53"/>
      <c r="P100" s="53"/>
      <c r="Q100" s="53"/>
      <c r="R100" s="53"/>
      <c r="S100" s="61"/>
      <c r="T100" s="61"/>
    </row>
    <row r="101" spans="1:20" s="63" customFormat="1" ht="22.5" customHeight="1">
      <c r="A101" s="580"/>
      <c r="B101" s="184" t="s">
        <v>155</v>
      </c>
      <c r="C101" s="129" t="s">
        <v>59</v>
      </c>
      <c r="D101" s="130">
        <v>0</v>
      </c>
      <c r="E101" s="130">
        <v>2083.3333333333335</v>
      </c>
      <c r="F101" s="130">
        <v>1743.75</v>
      </c>
      <c r="G101" s="130">
        <v>0</v>
      </c>
      <c r="H101" s="130">
        <v>1931.25</v>
      </c>
      <c r="I101" s="130">
        <v>0</v>
      </c>
      <c r="J101" s="130">
        <v>0</v>
      </c>
      <c r="K101" s="130">
        <v>1630.4166666666665</v>
      </c>
      <c r="L101" s="85"/>
      <c r="M101" s="53"/>
      <c r="N101" s="53"/>
      <c r="O101" s="53"/>
      <c r="P101" s="53"/>
      <c r="Q101" s="53"/>
      <c r="R101" s="53"/>
      <c r="S101" s="61"/>
      <c r="T101" s="61"/>
    </row>
    <row r="102" spans="1:20" s="63" customFormat="1" ht="22.5" customHeight="1">
      <c r="A102" s="580"/>
      <c r="B102" s="184" t="s">
        <v>156</v>
      </c>
      <c r="C102" s="129" t="s">
        <v>59</v>
      </c>
      <c r="D102" s="130">
        <v>4614.9305555555557</v>
      </c>
      <c r="E102" s="130">
        <v>4839.9305555555557</v>
      </c>
      <c r="F102" s="130">
        <v>0</v>
      </c>
      <c r="G102" s="130">
        <v>0</v>
      </c>
      <c r="H102" s="130">
        <v>2656.25</v>
      </c>
      <c r="I102" s="130">
        <v>2500</v>
      </c>
      <c r="J102" s="130">
        <v>3436.266975308642</v>
      </c>
      <c r="K102" s="130">
        <v>3940.2777777777787</v>
      </c>
      <c r="L102" s="85"/>
      <c r="M102" s="53"/>
      <c r="N102" s="53"/>
      <c r="O102" s="53"/>
      <c r="P102" s="53"/>
      <c r="Q102" s="53"/>
      <c r="R102" s="53"/>
      <c r="S102" s="61"/>
      <c r="T102" s="61"/>
    </row>
    <row r="103" spans="1:20" s="63" customFormat="1" ht="22.5" customHeight="1">
      <c r="A103" s="580"/>
      <c r="B103" s="184" t="s">
        <v>157</v>
      </c>
      <c r="C103" s="129" t="s">
        <v>59</v>
      </c>
      <c r="D103" s="130">
        <v>0</v>
      </c>
      <c r="E103" s="130">
        <v>3835.7638888888891</v>
      </c>
      <c r="F103" s="130">
        <v>0</v>
      </c>
      <c r="G103" s="130">
        <v>0</v>
      </c>
      <c r="H103" s="130">
        <v>0</v>
      </c>
      <c r="I103" s="130">
        <v>2000</v>
      </c>
      <c r="J103" s="130">
        <v>2561.6666666666665</v>
      </c>
      <c r="K103" s="130">
        <v>0</v>
      </c>
      <c r="L103" s="85"/>
      <c r="M103" s="53"/>
      <c r="N103" s="53"/>
      <c r="O103" s="53"/>
      <c r="P103" s="53"/>
      <c r="Q103" s="53"/>
      <c r="R103" s="53"/>
      <c r="S103" s="61"/>
      <c r="T103" s="61"/>
    </row>
    <row r="104" spans="1:20" s="63" customFormat="1" ht="22.5" customHeight="1">
      <c r="A104" s="555"/>
      <c r="B104" s="184" t="s">
        <v>158</v>
      </c>
      <c r="C104" s="129" t="s">
        <v>59</v>
      </c>
      <c r="D104" s="130">
        <v>0</v>
      </c>
      <c r="E104" s="130">
        <v>2083.3333333333335</v>
      </c>
      <c r="F104" s="130">
        <v>0</v>
      </c>
      <c r="G104" s="130">
        <v>0</v>
      </c>
      <c r="H104" s="130">
        <v>0</v>
      </c>
      <c r="I104" s="130">
        <v>1008.3333333333334</v>
      </c>
      <c r="J104" s="130">
        <v>1745.8333333333333</v>
      </c>
      <c r="K104" s="130">
        <v>0</v>
      </c>
      <c r="L104" s="85"/>
      <c r="M104" s="53"/>
      <c r="N104" s="53"/>
      <c r="O104" s="53"/>
      <c r="P104" s="53"/>
      <c r="Q104" s="53"/>
      <c r="R104" s="53"/>
      <c r="S104" s="61"/>
      <c r="T104" s="61"/>
    </row>
    <row r="105" spans="1:20" s="63" customFormat="1" ht="22.5" customHeight="1">
      <c r="A105" s="180"/>
      <c r="B105" s="184" t="s">
        <v>92</v>
      </c>
      <c r="C105" s="129" t="s">
        <v>59</v>
      </c>
      <c r="D105" s="130">
        <v>267.71527777777777</v>
      </c>
      <c r="E105" s="130">
        <v>288.77192982456137</v>
      </c>
      <c r="F105" s="130">
        <v>160.82277777777779</v>
      </c>
      <c r="G105" s="130">
        <v>236.36363636363637</v>
      </c>
      <c r="H105" s="130">
        <v>454.5717592592593</v>
      </c>
      <c r="I105" s="130">
        <v>444.29824561403512</v>
      </c>
      <c r="J105" s="130">
        <v>255.47705176767681</v>
      </c>
      <c r="K105" s="130">
        <v>281.90559440559446</v>
      </c>
      <c r="L105" s="85"/>
      <c r="M105" s="53"/>
      <c r="N105" s="53"/>
      <c r="O105" s="53"/>
      <c r="P105" s="53"/>
      <c r="Q105" s="53"/>
      <c r="R105" s="53"/>
      <c r="S105" s="61"/>
      <c r="T105" s="61"/>
    </row>
    <row r="106" spans="1:20" s="63" customFormat="1" ht="22.5" customHeight="1">
      <c r="A106" s="547" t="s">
        <v>159</v>
      </c>
      <c r="B106" s="184" t="s">
        <v>160</v>
      </c>
      <c r="C106" s="129" t="s">
        <v>59</v>
      </c>
      <c r="D106" s="130">
        <v>560.58333333333337</v>
      </c>
      <c r="E106" s="130">
        <v>0</v>
      </c>
      <c r="F106" s="130">
        <v>432.84678333333341</v>
      </c>
      <c r="G106" s="130">
        <v>0</v>
      </c>
      <c r="H106" s="130">
        <v>104.16499999999999</v>
      </c>
      <c r="I106" s="130">
        <v>155.83333333333334</v>
      </c>
      <c r="J106" s="130">
        <v>0</v>
      </c>
      <c r="K106" s="130">
        <v>576.28472222222229</v>
      </c>
      <c r="L106" s="85"/>
      <c r="M106" s="53"/>
      <c r="N106" s="53"/>
      <c r="O106" s="53"/>
      <c r="P106" s="53"/>
      <c r="Q106" s="53"/>
      <c r="R106" s="53"/>
      <c r="S106" s="61"/>
      <c r="T106" s="61"/>
    </row>
    <row r="107" spans="1:20" s="63" customFormat="1" ht="22.5" customHeight="1">
      <c r="A107" s="548"/>
      <c r="B107" s="184" t="s">
        <v>161</v>
      </c>
      <c r="C107" s="129" t="s">
        <v>59</v>
      </c>
      <c r="D107" s="130">
        <v>530.53787878787875</v>
      </c>
      <c r="E107" s="130">
        <v>454.49074074074082</v>
      </c>
      <c r="F107" s="130">
        <v>471.1939696969697</v>
      </c>
      <c r="G107" s="130">
        <v>0</v>
      </c>
      <c r="H107" s="130">
        <v>661.45777777777778</v>
      </c>
      <c r="I107" s="130">
        <v>0</v>
      </c>
      <c r="J107" s="130">
        <v>300.79909722222214</v>
      </c>
      <c r="K107" s="130">
        <v>587.08333333333337</v>
      </c>
      <c r="L107" s="85"/>
      <c r="M107" s="61"/>
      <c r="N107" s="61"/>
      <c r="O107" s="61"/>
      <c r="P107" s="61"/>
      <c r="Q107" s="61"/>
      <c r="R107" s="61"/>
      <c r="S107" s="61"/>
      <c r="T107" s="61"/>
    </row>
    <row r="108" spans="1:20" s="63" customFormat="1" ht="22.5" customHeight="1">
      <c r="A108" s="547" t="s">
        <v>162</v>
      </c>
      <c r="B108" s="184" t="s">
        <v>163</v>
      </c>
      <c r="C108" s="129" t="s">
        <v>59</v>
      </c>
      <c r="D108" s="130">
        <v>4242.80303030303</v>
      </c>
      <c r="E108" s="130">
        <v>4827.916666666667</v>
      </c>
      <c r="F108" s="130">
        <v>6052.0833333333339</v>
      </c>
      <c r="G108" s="130">
        <v>0</v>
      </c>
      <c r="H108" s="130">
        <v>7175</v>
      </c>
      <c r="I108" s="130">
        <v>2675</v>
      </c>
      <c r="J108" s="130">
        <v>3356.0606060606065</v>
      </c>
      <c r="K108" s="130">
        <v>0</v>
      </c>
      <c r="L108" s="85"/>
      <c r="M108" s="61"/>
      <c r="N108" s="61"/>
      <c r="O108" s="61"/>
      <c r="P108" s="61"/>
      <c r="Q108" s="61"/>
      <c r="R108" s="61"/>
      <c r="S108" s="61"/>
      <c r="T108" s="61"/>
    </row>
    <row r="109" spans="1:20" s="63" customFormat="1" ht="22.5" customHeight="1">
      <c r="A109" s="548"/>
      <c r="B109" s="184" t="s">
        <v>164</v>
      </c>
      <c r="C109" s="129" t="s">
        <v>59</v>
      </c>
      <c r="D109" s="130">
        <v>2905.208333333333</v>
      </c>
      <c r="E109" s="130">
        <v>3245.8333333333335</v>
      </c>
      <c r="F109" s="130">
        <v>0</v>
      </c>
      <c r="G109" s="130">
        <v>0</v>
      </c>
      <c r="H109" s="130">
        <v>6062.5</v>
      </c>
      <c r="I109" s="130">
        <v>1669.2</v>
      </c>
      <c r="J109" s="130">
        <v>2416.6666666666665</v>
      </c>
      <c r="K109" s="130">
        <v>0</v>
      </c>
      <c r="L109" s="85"/>
      <c r="M109" s="61"/>
      <c r="N109" s="61"/>
      <c r="O109" s="61"/>
      <c r="P109" s="61"/>
      <c r="Q109" s="61"/>
      <c r="R109" s="61"/>
      <c r="S109" s="61"/>
      <c r="T109" s="61"/>
    </row>
    <row r="110" spans="1:20" s="63" customFormat="1" ht="22.5" customHeight="1">
      <c r="A110" s="547" t="s">
        <v>165</v>
      </c>
      <c r="B110" s="184" t="s">
        <v>166</v>
      </c>
      <c r="C110" s="129" t="s">
        <v>167</v>
      </c>
      <c r="D110" s="130">
        <v>15759.166666666668</v>
      </c>
      <c r="E110" s="130">
        <v>16412.5</v>
      </c>
      <c r="F110" s="130">
        <v>0</v>
      </c>
      <c r="G110" s="130">
        <v>5000</v>
      </c>
      <c r="H110" s="130">
        <v>8036.66</v>
      </c>
      <c r="I110" s="130">
        <v>13382.5</v>
      </c>
      <c r="J110" s="130">
        <v>8625.8931818181809</v>
      </c>
      <c r="K110" s="130">
        <v>10328.125000000002</v>
      </c>
      <c r="L110" s="85"/>
      <c r="M110" s="61"/>
      <c r="N110" s="61"/>
      <c r="O110" s="61"/>
      <c r="P110" s="61"/>
      <c r="Q110" s="61"/>
      <c r="R110" s="61"/>
      <c r="S110" s="61"/>
      <c r="T110" s="61"/>
    </row>
    <row r="111" spans="1:20" s="63" customFormat="1" ht="22.5" customHeight="1">
      <c r="A111" s="548"/>
      <c r="B111" s="184" t="s">
        <v>168</v>
      </c>
      <c r="C111" s="129" t="s">
        <v>167</v>
      </c>
      <c r="D111" s="130">
        <v>6000</v>
      </c>
      <c r="E111" s="130">
        <v>5468.75</v>
      </c>
      <c r="F111" s="130">
        <v>20000</v>
      </c>
      <c r="G111" s="130">
        <v>0</v>
      </c>
      <c r="H111" s="130">
        <v>3854.166666666667</v>
      </c>
      <c r="I111" s="130">
        <v>4400</v>
      </c>
      <c r="J111" s="130">
        <v>3791.6066666666666</v>
      </c>
      <c r="K111" s="130">
        <v>23404.54545454546</v>
      </c>
      <c r="L111" s="85"/>
      <c r="M111" s="61"/>
      <c r="N111" s="61"/>
      <c r="O111" s="61"/>
      <c r="P111" s="61"/>
      <c r="Q111" s="61"/>
      <c r="R111" s="61"/>
      <c r="S111" s="61"/>
      <c r="T111" s="61"/>
    </row>
    <row r="112" spans="1:20" s="63" customFormat="1" ht="22.5" customHeight="1">
      <c r="A112" s="547" t="s">
        <v>31</v>
      </c>
      <c r="B112" s="184" t="s">
        <v>169</v>
      </c>
      <c r="C112" s="129" t="s">
        <v>59</v>
      </c>
      <c r="D112" s="130">
        <v>3973.6111111111113</v>
      </c>
      <c r="E112" s="130">
        <v>4250</v>
      </c>
      <c r="F112" s="130">
        <v>0</v>
      </c>
      <c r="G112" s="130">
        <v>3770.8333333333335</v>
      </c>
      <c r="H112" s="130">
        <v>4687.5</v>
      </c>
      <c r="I112" s="130">
        <v>3625</v>
      </c>
      <c r="J112" s="130">
        <v>3583.3333333333335</v>
      </c>
      <c r="K112" s="130">
        <v>2973.6111111111113</v>
      </c>
      <c r="L112" s="85"/>
      <c r="M112" s="61"/>
      <c r="N112" s="61"/>
      <c r="O112" s="61"/>
      <c r="P112" s="61"/>
      <c r="Q112" s="61"/>
      <c r="R112" s="61"/>
      <c r="S112" s="61"/>
      <c r="T112" s="61"/>
    </row>
    <row r="113" spans="1:20" s="63" customFormat="1" ht="22.5" customHeight="1">
      <c r="A113" s="548"/>
      <c r="B113" s="184" t="s">
        <v>170</v>
      </c>
      <c r="C113" s="129" t="s">
        <v>59</v>
      </c>
      <c r="D113" s="130">
        <v>0</v>
      </c>
      <c r="E113" s="130">
        <v>4864.166666666667</v>
      </c>
      <c r="F113" s="130">
        <v>3534.4444666666664</v>
      </c>
      <c r="G113" s="130">
        <v>0</v>
      </c>
      <c r="H113" s="130">
        <v>4347.2222222222226</v>
      </c>
      <c r="I113" s="130">
        <v>0</v>
      </c>
      <c r="J113" s="130">
        <v>0</v>
      </c>
      <c r="K113" s="130">
        <v>4066.6666666666665</v>
      </c>
      <c r="L113" s="85"/>
      <c r="M113" s="61"/>
      <c r="N113" s="61"/>
      <c r="O113" s="61"/>
      <c r="P113" s="61"/>
      <c r="Q113" s="61"/>
      <c r="R113" s="61"/>
      <c r="S113" s="61"/>
      <c r="T113" s="61"/>
    </row>
    <row r="114" spans="1:20" s="63" customFormat="1" ht="22.5" customHeight="1">
      <c r="A114" s="200"/>
      <c r="B114" s="184" t="s">
        <v>32</v>
      </c>
      <c r="C114" s="129" t="s">
        <v>59</v>
      </c>
      <c r="D114" s="130">
        <v>1000</v>
      </c>
      <c r="E114" s="130">
        <v>1625</v>
      </c>
      <c r="F114" s="130">
        <v>0</v>
      </c>
      <c r="G114" s="130">
        <v>0</v>
      </c>
      <c r="H114" s="130">
        <v>0</v>
      </c>
      <c r="I114" s="130">
        <v>500</v>
      </c>
      <c r="J114" s="130">
        <v>363.75</v>
      </c>
      <c r="K114" s="130">
        <v>0</v>
      </c>
      <c r="L114" s="85"/>
      <c r="M114" s="61"/>
      <c r="N114" s="61"/>
      <c r="O114" s="61"/>
      <c r="P114" s="61"/>
      <c r="Q114" s="61"/>
      <c r="R114" s="61"/>
      <c r="S114" s="61"/>
      <c r="T114" s="61"/>
    </row>
    <row r="115" spans="1:20" ht="5.0999999999999996" customHeight="1">
      <c r="A115" s="203"/>
      <c r="B115" s="214"/>
      <c r="C115" s="102"/>
      <c r="D115" s="214"/>
      <c r="E115" s="214"/>
      <c r="F115" s="214"/>
      <c r="G115" s="214"/>
      <c r="H115" s="214"/>
      <c r="I115" s="214"/>
      <c r="J115" s="214"/>
      <c r="K115" s="214"/>
      <c r="L115" s="85"/>
    </row>
    <row r="116" spans="1:20" ht="20.100000000000001" customHeight="1">
      <c r="A116" s="5"/>
      <c r="B116" s="57"/>
      <c r="C116" s="15"/>
      <c r="D116" s="57"/>
      <c r="E116" s="57"/>
      <c r="F116" s="57"/>
      <c r="G116" s="57"/>
      <c r="H116" s="57"/>
      <c r="I116" s="57"/>
      <c r="J116" s="57"/>
      <c r="K116" s="57"/>
      <c r="L116" s="85"/>
    </row>
    <row r="117" spans="1:20" ht="14.25" customHeight="1">
      <c r="A117" s="5"/>
      <c r="B117" s="513"/>
      <c r="C117" s="504"/>
      <c r="D117" s="513"/>
      <c r="E117" s="513"/>
      <c r="F117" s="513"/>
      <c r="G117" s="513"/>
      <c r="H117" s="513"/>
      <c r="I117" s="513"/>
      <c r="J117" s="513"/>
      <c r="K117" s="513"/>
      <c r="L117" s="85"/>
    </row>
    <row r="118" spans="1:20" ht="22.5" customHeight="1">
      <c r="A118" s="5"/>
      <c r="B118" s="513"/>
      <c r="C118" s="504"/>
      <c r="D118" s="513"/>
      <c r="E118" s="513"/>
      <c r="F118" s="513"/>
      <c r="G118" s="513"/>
      <c r="H118" s="513"/>
      <c r="I118" s="513"/>
      <c r="J118" s="513"/>
      <c r="K118" s="514" t="s">
        <v>89</v>
      </c>
      <c r="L118" s="85"/>
    </row>
    <row r="119" spans="1:20" ht="22.5" customHeight="1">
      <c r="A119" s="5"/>
      <c r="B119" s="544" t="s">
        <v>292</v>
      </c>
      <c r="C119" s="544"/>
      <c r="D119" s="544"/>
      <c r="E119" s="544"/>
      <c r="F119" s="544"/>
      <c r="G119" s="544"/>
      <c r="H119" s="544"/>
      <c r="I119" s="544"/>
      <c r="J119" s="544"/>
      <c r="K119" s="544"/>
      <c r="L119" s="85"/>
    </row>
    <row r="120" spans="1:20" ht="22.5" customHeight="1">
      <c r="A120" s="5"/>
      <c r="B120" s="559" t="s">
        <v>305</v>
      </c>
      <c r="C120" s="559"/>
      <c r="D120" s="559"/>
      <c r="E120" s="559"/>
      <c r="F120" s="559"/>
      <c r="G120" s="559"/>
      <c r="H120" s="559"/>
      <c r="I120" s="559"/>
      <c r="J120" s="559"/>
      <c r="K120" s="559"/>
      <c r="L120" s="85"/>
    </row>
    <row r="121" spans="1:20" ht="6" customHeight="1" thickBot="1">
      <c r="A121" s="206"/>
      <c r="B121" s="252"/>
      <c r="C121" s="596"/>
      <c r="D121" s="596"/>
      <c r="E121" s="596"/>
      <c r="F121" s="596"/>
      <c r="G121" s="596"/>
      <c r="H121" s="596"/>
      <c r="I121" s="596"/>
      <c r="J121" s="596"/>
      <c r="K121" s="596"/>
      <c r="L121" s="85"/>
    </row>
    <row r="122" spans="1:20" ht="20.100000000000001" customHeight="1" thickBot="1">
      <c r="A122" s="594" t="s">
        <v>108</v>
      </c>
      <c r="B122" s="543"/>
      <c r="C122" s="577" t="s">
        <v>82</v>
      </c>
      <c r="D122" s="579" t="s">
        <v>83</v>
      </c>
      <c r="E122" s="579"/>
      <c r="F122" s="579"/>
      <c r="G122" s="579"/>
      <c r="H122" s="579"/>
      <c r="I122" s="579"/>
      <c r="J122" s="579"/>
      <c r="K122" s="579"/>
      <c r="L122" s="85"/>
    </row>
    <row r="123" spans="1:20" ht="20.100000000000001" customHeight="1">
      <c r="A123" s="594"/>
      <c r="B123" s="543"/>
      <c r="C123" s="595"/>
      <c r="D123" s="132" t="s">
        <v>61</v>
      </c>
      <c r="E123" s="132" t="s">
        <v>62</v>
      </c>
      <c r="F123" s="132" t="s">
        <v>63</v>
      </c>
      <c r="G123" s="132" t="s">
        <v>64</v>
      </c>
      <c r="H123" s="132" t="s">
        <v>65</v>
      </c>
      <c r="I123" s="132" t="s">
        <v>66</v>
      </c>
      <c r="J123" s="132" t="s">
        <v>67</v>
      </c>
      <c r="K123" s="132" t="s">
        <v>68</v>
      </c>
      <c r="L123" s="85"/>
    </row>
    <row r="124" spans="1:20" s="63" customFormat="1" ht="22.5" customHeight="1">
      <c r="A124" s="194"/>
      <c r="B124" s="184" t="s">
        <v>33</v>
      </c>
      <c r="C124" s="129" t="s">
        <v>59</v>
      </c>
      <c r="D124" s="130">
        <v>1437.878787878788</v>
      </c>
      <c r="E124" s="130">
        <v>1161.1111111111111</v>
      </c>
      <c r="F124" s="130">
        <v>1417.5</v>
      </c>
      <c r="G124" s="130">
        <v>1593.75</v>
      </c>
      <c r="H124" s="130">
        <v>2197.5</v>
      </c>
      <c r="I124" s="130">
        <v>0</v>
      </c>
      <c r="J124" s="130">
        <v>0</v>
      </c>
      <c r="K124" s="130">
        <v>1598.4848484848483</v>
      </c>
      <c r="L124" s="85"/>
      <c r="M124" s="61"/>
      <c r="N124" s="61"/>
      <c r="O124" s="61"/>
      <c r="P124" s="61"/>
      <c r="Q124" s="61"/>
      <c r="R124" s="61"/>
      <c r="S124" s="61"/>
      <c r="T124" s="61"/>
    </row>
    <row r="125" spans="1:20" s="63" customFormat="1" ht="22.5" customHeight="1">
      <c r="A125" s="195"/>
      <c r="B125" s="184" t="s">
        <v>93</v>
      </c>
      <c r="C125" s="129" t="s">
        <v>59</v>
      </c>
      <c r="D125" s="130">
        <v>599.2893939393939</v>
      </c>
      <c r="E125" s="130">
        <v>569.58333333333337</v>
      </c>
      <c r="F125" s="130">
        <v>461.27187500000002</v>
      </c>
      <c r="G125" s="130">
        <v>638.54166666666663</v>
      </c>
      <c r="H125" s="130">
        <v>389.90999999999997</v>
      </c>
      <c r="I125" s="130">
        <v>436.5</v>
      </c>
      <c r="J125" s="130">
        <v>396.82729166666667</v>
      </c>
      <c r="K125" s="130">
        <v>391.56666666666666</v>
      </c>
      <c r="L125" s="85"/>
      <c r="M125" s="61"/>
      <c r="N125" s="61"/>
      <c r="O125" s="61"/>
      <c r="P125" s="61"/>
      <c r="Q125" s="61"/>
      <c r="R125" s="61"/>
      <c r="S125" s="61"/>
      <c r="T125" s="61"/>
    </row>
    <row r="126" spans="1:20" s="63" customFormat="1" ht="22.5" customHeight="1">
      <c r="A126" s="196"/>
      <c r="B126" s="184" t="s">
        <v>69</v>
      </c>
      <c r="C126" s="129" t="s">
        <v>94</v>
      </c>
      <c r="D126" s="130">
        <v>698.06944444444434</v>
      </c>
      <c r="E126" s="130">
        <v>509.79166666666669</v>
      </c>
      <c r="F126" s="130">
        <v>1916.6666666666667</v>
      </c>
      <c r="G126" s="130">
        <v>0</v>
      </c>
      <c r="H126" s="130">
        <v>670.83333333333337</v>
      </c>
      <c r="I126" s="130">
        <v>0</v>
      </c>
      <c r="J126" s="130">
        <v>0</v>
      </c>
      <c r="K126" s="130"/>
      <c r="L126" s="85"/>
      <c r="M126" s="61"/>
      <c r="N126" s="61"/>
      <c r="O126" s="61"/>
      <c r="P126" s="61"/>
      <c r="Q126" s="61"/>
      <c r="R126" s="61"/>
      <c r="S126" s="61"/>
      <c r="T126" s="61"/>
    </row>
    <row r="127" spans="1:20" s="63" customFormat="1" ht="22.5" customHeight="1">
      <c r="A127" s="547" t="s">
        <v>171</v>
      </c>
      <c r="B127" s="184" t="s">
        <v>172</v>
      </c>
      <c r="C127" s="129" t="s">
        <v>71</v>
      </c>
      <c r="D127" s="130">
        <v>0</v>
      </c>
      <c r="E127" s="130">
        <v>340.72916666666669</v>
      </c>
      <c r="F127" s="130">
        <v>0</v>
      </c>
      <c r="G127" s="130">
        <v>159.375</v>
      </c>
      <c r="H127" s="130">
        <v>192.8125</v>
      </c>
      <c r="I127" s="130">
        <v>130</v>
      </c>
      <c r="J127" s="130">
        <v>0</v>
      </c>
      <c r="K127" s="130">
        <v>107.17592592592592</v>
      </c>
      <c r="L127" s="85"/>
      <c r="M127" s="61"/>
      <c r="N127" s="61"/>
      <c r="O127" s="61"/>
      <c r="P127" s="61"/>
      <c r="Q127" s="61"/>
      <c r="R127" s="61"/>
      <c r="S127" s="61"/>
      <c r="T127" s="61"/>
    </row>
    <row r="128" spans="1:20" s="63" customFormat="1" ht="22.5" customHeight="1">
      <c r="A128" s="549"/>
      <c r="B128" s="184" t="s">
        <v>173</v>
      </c>
      <c r="C128" s="129" t="s">
        <v>71</v>
      </c>
      <c r="D128" s="130">
        <v>0</v>
      </c>
      <c r="E128" s="130">
        <v>125</v>
      </c>
      <c r="F128" s="130">
        <v>108.28125</v>
      </c>
      <c r="G128" s="130">
        <v>0</v>
      </c>
      <c r="H128" s="130">
        <v>145.27777777777777</v>
      </c>
      <c r="I128" s="130">
        <v>64.285714285714292</v>
      </c>
      <c r="J128" s="130">
        <v>0</v>
      </c>
      <c r="K128" s="130">
        <v>74.198232323232318</v>
      </c>
      <c r="L128" s="85"/>
      <c r="M128" s="61"/>
      <c r="N128" s="61"/>
      <c r="O128" s="61"/>
      <c r="P128" s="61"/>
      <c r="Q128" s="61"/>
      <c r="R128" s="61"/>
      <c r="S128" s="61"/>
      <c r="T128" s="61"/>
    </row>
    <row r="129" spans="1:20" s="63" customFormat="1" ht="22.5" customHeight="1">
      <c r="A129" s="548"/>
      <c r="B129" s="184" t="s">
        <v>174</v>
      </c>
      <c r="C129" s="129" t="s">
        <v>71</v>
      </c>
      <c r="D129" s="130">
        <v>0</v>
      </c>
      <c r="E129" s="130">
        <v>73.75</v>
      </c>
      <c r="F129" s="130">
        <v>80</v>
      </c>
      <c r="G129" s="130">
        <v>0</v>
      </c>
      <c r="H129" s="130">
        <v>100</v>
      </c>
      <c r="I129" s="130">
        <v>38</v>
      </c>
      <c r="J129" s="130">
        <v>0</v>
      </c>
      <c r="K129" s="130">
        <v>65.277777777777771</v>
      </c>
      <c r="L129" s="85"/>
      <c r="M129" s="61"/>
      <c r="N129" s="61"/>
      <c r="O129" s="61"/>
      <c r="P129" s="61"/>
      <c r="Q129" s="61"/>
      <c r="R129" s="61"/>
      <c r="S129" s="61"/>
      <c r="T129" s="61"/>
    </row>
    <row r="130" spans="1:20" s="63" customFormat="1" ht="22.5" customHeight="1">
      <c r="A130" s="589" t="s">
        <v>236</v>
      </c>
      <c r="B130" s="245" t="s">
        <v>193</v>
      </c>
      <c r="C130" s="129" t="s">
        <v>59</v>
      </c>
      <c r="D130" s="130">
        <v>0</v>
      </c>
      <c r="E130" s="130">
        <v>800</v>
      </c>
      <c r="F130" s="130">
        <v>0</v>
      </c>
      <c r="G130" s="130">
        <v>500</v>
      </c>
      <c r="H130" s="130">
        <v>0</v>
      </c>
      <c r="I130" s="130">
        <v>6000</v>
      </c>
      <c r="J130" s="130">
        <v>0</v>
      </c>
      <c r="K130" s="130">
        <v>0</v>
      </c>
      <c r="L130" s="85"/>
      <c r="M130" s="61"/>
      <c r="N130" s="61"/>
      <c r="O130" s="61"/>
      <c r="P130" s="61"/>
      <c r="Q130" s="61"/>
      <c r="R130" s="61"/>
      <c r="S130" s="61"/>
      <c r="T130" s="61"/>
    </row>
    <row r="131" spans="1:20" s="63" customFormat="1" ht="22.5" customHeight="1">
      <c r="A131" s="590"/>
      <c r="B131" s="245" t="s">
        <v>198</v>
      </c>
      <c r="C131" s="129" t="s">
        <v>59</v>
      </c>
      <c r="D131" s="130">
        <v>479.16666666666669</v>
      </c>
      <c r="E131" s="130">
        <v>900</v>
      </c>
      <c r="F131" s="130">
        <v>0</v>
      </c>
      <c r="G131" s="130">
        <v>316.66666666666669</v>
      </c>
      <c r="H131" s="130">
        <v>0</v>
      </c>
      <c r="I131" s="130">
        <v>0</v>
      </c>
      <c r="J131" s="130">
        <v>0</v>
      </c>
      <c r="K131" s="130">
        <v>1886.1111111111111</v>
      </c>
      <c r="L131" s="85"/>
      <c r="M131" s="61"/>
      <c r="N131" s="61"/>
      <c r="O131" s="61"/>
      <c r="P131" s="61"/>
      <c r="Q131" s="61"/>
      <c r="R131" s="61"/>
      <c r="S131" s="61"/>
      <c r="T131" s="61"/>
    </row>
    <row r="132" spans="1:20" s="63" customFormat="1" ht="22.5" customHeight="1">
      <c r="A132" s="590"/>
      <c r="B132" s="245" t="s">
        <v>199</v>
      </c>
      <c r="C132" s="129" t="s">
        <v>59</v>
      </c>
      <c r="D132" s="130">
        <v>0</v>
      </c>
      <c r="E132" s="130">
        <v>0</v>
      </c>
      <c r="F132" s="130">
        <v>0</v>
      </c>
      <c r="G132" s="130">
        <v>0</v>
      </c>
      <c r="H132" s="130">
        <v>0</v>
      </c>
      <c r="I132" s="130">
        <v>181</v>
      </c>
      <c r="J132" s="130">
        <v>0</v>
      </c>
      <c r="K132" s="130">
        <v>308.33333333333331</v>
      </c>
      <c r="L132" s="85"/>
      <c r="M132" s="61"/>
      <c r="N132" s="61"/>
      <c r="O132" s="61"/>
      <c r="P132" s="61"/>
      <c r="Q132" s="61"/>
      <c r="R132" s="61"/>
      <c r="S132" s="61"/>
      <c r="T132" s="61"/>
    </row>
    <row r="133" spans="1:20" s="63" customFormat="1" ht="22.5" customHeight="1">
      <c r="A133" s="590"/>
      <c r="B133" s="245" t="s">
        <v>200</v>
      </c>
      <c r="C133" s="129" t="s">
        <v>59</v>
      </c>
      <c r="D133" s="130">
        <v>0</v>
      </c>
      <c r="E133" s="130">
        <v>900</v>
      </c>
      <c r="F133" s="130">
        <v>0</v>
      </c>
      <c r="G133" s="130">
        <v>0</v>
      </c>
      <c r="H133" s="130">
        <v>0</v>
      </c>
      <c r="I133" s="130">
        <v>0</v>
      </c>
      <c r="J133" s="130">
        <v>0</v>
      </c>
      <c r="K133" s="130">
        <v>0</v>
      </c>
      <c r="L133" s="85"/>
      <c r="M133" s="61"/>
      <c r="N133" s="61"/>
      <c r="O133" s="61"/>
      <c r="P133" s="61"/>
      <c r="Q133" s="61"/>
      <c r="R133" s="61"/>
      <c r="S133" s="61"/>
      <c r="T133" s="61"/>
    </row>
    <row r="134" spans="1:20" s="63" customFormat="1" ht="22.5" customHeight="1">
      <c r="A134" s="590"/>
      <c r="B134" s="245" t="s">
        <v>194</v>
      </c>
      <c r="C134" s="129" t="s">
        <v>59</v>
      </c>
      <c r="D134" s="130">
        <v>0</v>
      </c>
      <c r="E134" s="130"/>
      <c r="F134" s="130">
        <v>670.55555555555554</v>
      </c>
      <c r="G134" s="130">
        <v>0</v>
      </c>
      <c r="H134" s="130">
        <v>550</v>
      </c>
      <c r="I134" s="130">
        <v>0</v>
      </c>
      <c r="J134" s="130">
        <v>0</v>
      </c>
      <c r="K134" s="130">
        <v>1745.8333333333333</v>
      </c>
      <c r="L134" s="85"/>
      <c r="M134" s="61"/>
      <c r="N134" s="61"/>
      <c r="O134" s="61"/>
      <c r="P134" s="61"/>
      <c r="Q134" s="61"/>
      <c r="R134" s="61"/>
      <c r="S134" s="61"/>
      <c r="T134" s="61"/>
    </row>
    <row r="135" spans="1:20" s="63" customFormat="1" ht="22.5" customHeight="1">
      <c r="A135" s="591"/>
      <c r="B135" s="245" t="s">
        <v>235</v>
      </c>
      <c r="C135" s="129" t="s">
        <v>59</v>
      </c>
      <c r="D135" s="130">
        <v>0</v>
      </c>
      <c r="E135" s="130">
        <v>525</v>
      </c>
      <c r="F135" s="130">
        <v>321.29633333333339</v>
      </c>
      <c r="G135" s="130">
        <v>0</v>
      </c>
      <c r="H135" s="130"/>
      <c r="I135" s="130">
        <v>0</v>
      </c>
      <c r="J135" s="130">
        <v>158.33333333333334</v>
      </c>
      <c r="K135" s="130">
        <v>337.5</v>
      </c>
      <c r="L135" s="85"/>
      <c r="M135" s="61"/>
      <c r="N135" s="61"/>
      <c r="O135" s="61"/>
      <c r="P135" s="61"/>
      <c r="Q135" s="61"/>
      <c r="R135" s="61"/>
      <c r="S135" s="61"/>
      <c r="T135" s="61"/>
    </row>
    <row r="136" spans="1:20" s="63" customFormat="1" ht="21.75" customHeight="1">
      <c r="A136" s="182" t="s">
        <v>175</v>
      </c>
      <c r="B136" s="182"/>
      <c r="C136" s="15"/>
      <c r="D136" s="16"/>
      <c r="E136" s="16"/>
      <c r="F136" s="16"/>
      <c r="G136" s="16"/>
      <c r="H136" s="16"/>
      <c r="I136" s="16"/>
      <c r="J136" s="16"/>
      <c r="K136" s="16"/>
      <c r="L136" s="85"/>
      <c r="M136" s="61"/>
      <c r="N136" s="61"/>
      <c r="O136" s="61"/>
      <c r="P136" s="61"/>
      <c r="Q136" s="61"/>
      <c r="R136" s="61"/>
      <c r="S136" s="61"/>
      <c r="T136" s="61"/>
    </row>
    <row r="137" spans="1:20" s="63" customFormat="1" ht="22.5" customHeight="1">
      <c r="A137" s="547" t="s">
        <v>176</v>
      </c>
      <c r="B137" s="184" t="s">
        <v>95</v>
      </c>
      <c r="C137" s="129" t="s">
        <v>3</v>
      </c>
      <c r="D137" s="130"/>
      <c r="E137" s="130">
        <v>4500</v>
      </c>
      <c r="F137" s="130">
        <v>5400</v>
      </c>
      <c r="G137" s="130">
        <v>6850</v>
      </c>
      <c r="H137" s="130">
        <v>6500</v>
      </c>
      <c r="I137" s="130">
        <v>6041.666666666667</v>
      </c>
      <c r="J137" s="130">
        <v>6552.083333333333</v>
      </c>
      <c r="K137" s="130">
        <v>0</v>
      </c>
      <c r="L137" s="85"/>
      <c r="M137" s="61"/>
      <c r="N137" s="61"/>
      <c r="O137" s="61"/>
      <c r="P137" s="61"/>
      <c r="Q137" s="61"/>
      <c r="R137" s="61"/>
      <c r="S137" s="61"/>
      <c r="T137" s="61"/>
    </row>
    <row r="138" spans="1:20" s="63" customFormat="1" ht="22.5" customHeight="1">
      <c r="A138" s="548"/>
      <c r="B138" s="184" t="s">
        <v>96</v>
      </c>
      <c r="C138" s="129" t="s">
        <v>3</v>
      </c>
      <c r="D138" s="130"/>
      <c r="E138" s="130">
        <v>5205</v>
      </c>
      <c r="F138" s="130">
        <v>5100</v>
      </c>
      <c r="G138" s="130">
        <v>7200</v>
      </c>
      <c r="H138" s="130">
        <v>6000</v>
      </c>
      <c r="I138" s="130">
        <v>6000</v>
      </c>
      <c r="J138" s="130">
        <v>5812.5</v>
      </c>
      <c r="K138" s="130">
        <v>0</v>
      </c>
      <c r="L138" s="85"/>
      <c r="M138" s="61"/>
      <c r="N138" s="61"/>
      <c r="O138" s="61"/>
      <c r="P138" s="61"/>
      <c r="Q138" s="61"/>
      <c r="R138" s="61"/>
      <c r="S138" s="61"/>
      <c r="T138" s="61"/>
    </row>
    <row r="139" spans="1:20" s="63" customFormat="1" ht="22.5" customHeight="1">
      <c r="A139" s="547" t="s">
        <v>177</v>
      </c>
      <c r="B139" s="184" t="s">
        <v>237</v>
      </c>
      <c r="C139" s="129" t="s">
        <v>3</v>
      </c>
      <c r="D139" s="130">
        <v>4424.0972222222217</v>
      </c>
      <c r="E139" s="130">
        <v>4350.6060606060601</v>
      </c>
      <c r="F139" s="130">
        <v>4511.5876515151504</v>
      </c>
      <c r="G139" s="130">
        <v>4417.5</v>
      </c>
      <c r="H139" s="130">
        <v>4525</v>
      </c>
      <c r="I139" s="130"/>
      <c r="J139" s="130">
        <v>4864.583333333333</v>
      </c>
      <c r="K139" s="130">
        <v>0</v>
      </c>
      <c r="L139" s="85"/>
      <c r="M139" s="61"/>
      <c r="N139" s="61"/>
      <c r="O139" s="61"/>
      <c r="P139" s="61"/>
      <c r="Q139" s="61"/>
      <c r="R139" s="61"/>
      <c r="S139" s="61"/>
      <c r="T139" s="61"/>
    </row>
    <row r="140" spans="1:20" s="63" customFormat="1" ht="22.5" customHeight="1">
      <c r="A140" s="548"/>
      <c r="B140" s="184" t="s">
        <v>238</v>
      </c>
      <c r="C140" s="129" t="s">
        <v>3</v>
      </c>
      <c r="D140" s="130">
        <v>3450</v>
      </c>
      <c r="E140" s="130">
        <v>3637.2727272727275</v>
      </c>
      <c r="F140" s="130">
        <v>4057.0445833333333</v>
      </c>
      <c r="G140" s="130">
        <v>3342.7083333333335</v>
      </c>
      <c r="H140" s="130">
        <v>3675</v>
      </c>
      <c r="I140" s="130">
        <v>3498.1666666666665</v>
      </c>
      <c r="J140" s="130">
        <v>3720.1388888888891</v>
      </c>
      <c r="K140" s="130">
        <v>0</v>
      </c>
      <c r="L140" s="85"/>
      <c r="M140" s="61"/>
      <c r="N140" s="61"/>
      <c r="O140" s="61"/>
      <c r="P140" s="61"/>
      <c r="Q140" s="61"/>
      <c r="R140" s="61"/>
      <c r="S140" s="61"/>
      <c r="T140" s="61"/>
    </row>
    <row r="141" spans="1:20" s="63" customFormat="1" ht="22.5" customHeight="1">
      <c r="A141" s="200"/>
      <c r="B141" s="184" t="s">
        <v>5</v>
      </c>
      <c r="C141" s="129" t="s">
        <v>59</v>
      </c>
      <c r="D141" s="130">
        <v>415.45972222222218</v>
      </c>
      <c r="E141" s="130">
        <v>375</v>
      </c>
      <c r="F141" s="130">
        <v>503.81424242424237</v>
      </c>
      <c r="G141" s="130">
        <v>470.71759259259261</v>
      </c>
      <c r="H141" s="130">
        <v>398.625</v>
      </c>
      <c r="I141" s="130">
        <v>399.90909090909093</v>
      </c>
      <c r="J141" s="130">
        <v>371.93166666666667</v>
      </c>
      <c r="K141" s="130">
        <v>436.99494949494948</v>
      </c>
      <c r="L141" s="85"/>
      <c r="M141" s="61"/>
      <c r="N141" s="61"/>
      <c r="O141" s="61"/>
      <c r="P141" s="61"/>
      <c r="Q141" s="61"/>
      <c r="R141" s="61"/>
      <c r="S141" s="61"/>
      <c r="T141" s="61"/>
    </row>
    <row r="142" spans="1:20" s="5" customFormat="1" ht="3.75" customHeight="1">
      <c r="A142" s="99"/>
      <c r="B142" s="392"/>
      <c r="C142" s="99"/>
      <c r="D142" s="213"/>
      <c r="E142" s="213"/>
      <c r="F142" s="213"/>
      <c r="G142" s="213"/>
      <c r="H142" s="213"/>
      <c r="I142" s="213"/>
      <c r="J142" s="213"/>
      <c r="K142" s="213"/>
    </row>
    <row r="143" spans="1:20" s="5" customFormat="1" ht="16.5" customHeight="1">
      <c r="A143" s="58" t="s">
        <v>106</v>
      </c>
      <c r="B143" s="252"/>
      <c r="C143" s="42"/>
      <c r="D143" s="51"/>
      <c r="E143" s="51"/>
      <c r="F143" s="51"/>
      <c r="G143" s="51"/>
      <c r="H143" s="51"/>
      <c r="I143" s="51"/>
      <c r="J143" s="51"/>
      <c r="K143" s="51"/>
    </row>
    <row r="144" spans="1:20" s="5" customFormat="1">
      <c r="A144" s="58" t="s">
        <v>109</v>
      </c>
      <c r="B144" s="252"/>
      <c r="C144" s="42"/>
      <c r="D144" s="51"/>
      <c r="E144" s="51"/>
      <c r="F144" s="51"/>
      <c r="G144" s="51"/>
      <c r="H144" s="51"/>
      <c r="I144" s="51"/>
      <c r="J144" s="51"/>
      <c r="K144" s="51"/>
    </row>
    <row r="145" spans="1:11" s="5" customFormat="1">
      <c r="A145" s="206"/>
      <c r="B145" s="252"/>
      <c r="C145" s="42"/>
      <c r="D145" s="51"/>
      <c r="E145" s="51"/>
      <c r="F145" s="51"/>
      <c r="G145" s="51"/>
      <c r="H145" s="51"/>
      <c r="I145" s="51"/>
      <c r="J145" s="51"/>
      <c r="K145" s="51"/>
    </row>
    <row r="146" spans="1:11" s="5" customFormat="1">
      <c r="A146" s="206"/>
      <c r="B146" s="252"/>
      <c r="C146" s="42"/>
      <c r="D146" s="51"/>
      <c r="E146" s="51"/>
      <c r="F146" s="51"/>
      <c r="G146" s="51"/>
      <c r="H146" s="51"/>
      <c r="I146" s="51"/>
      <c r="J146" s="51"/>
      <c r="K146" s="51"/>
    </row>
    <row r="147" spans="1:11" s="5" customFormat="1">
      <c r="A147" s="206"/>
      <c r="B147" s="252"/>
      <c r="C147" s="42"/>
      <c r="D147" s="51"/>
      <c r="E147" s="51"/>
      <c r="F147" s="51"/>
      <c r="G147" s="51"/>
      <c r="H147" s="51"/>
      <c r="I147" s="51"/>
      <c r="J147" s="51"/>
      <c r="K147" s="51"/>
    </row>
    <row r="148" spans="1:11" s="5" customFormat="1">
      <c r="A148" s="206"/>
      <c r="B148" s="252"/>
      <c r="C148" s="42"/>
      <c r="D148" s="51"/>
      <c r="E148" s="51"/>
      <c r="F148" s="51"/>
      <c r="G148" s="51"/>
      <c r="H148" s="51"/>
      <c r="I148" s="51"/>
      <c r="J148" s="51"/>
      <c r="K148" s="51"/>
    </row>
    <row r="149" spans="1:11" s="5" customFormat="1">
      <c r="A149" s="206"/>
      <c r="B149" s="252"/>
      <c r="C149" s="42"/>
      <c r="D149" s="51"/>
      <c r="E149" s="51"/>
      <c r="F149" s="51"/>
      <c r="G149" s="51"/>
      <c r="H149" s="51"/>
      <c r="I149" s="51"/>
      <c r="J149" s="51"/>
      <c r="K149" s="51"/>
    </row>
    <row r="150" spans="1:11" s="5" customFormat="1">
      <c r="A150" s="206"/>
      <c r="B150" s="252"/>
      <c r="C150" s="42"/>
      <c r="D150" s="51"/>
      <c r="E150" s="51"/>
      <c r="F150" s="51"/>
      <c r="G150" s="51"/>
      <c r="H150" s="51"/>
      <c r="I150" s="51"/>
      <c r="J150" s="51"/>
      <c r="K150" s="51"/>
    </row>
    <row r="151" spans="1:11" s="5" customFormat="1">
      <c r="A151" s="206"/>
      <c r="B151" s="252"/>
      <c r="C151" s="42"/>
      <c r="D151" s="51"/>
      <c r="E151" s="51"/>
      <c r="F151" s="51"/>
      <c r="G151" s="51"/>
      <c r="H151" s="51"/>
      <c r="I151" s="51"/>
      <c r="J151" s="51"/>
      <c r="K151" s="51"/>
    </row>
    <row r="152" spans="1:11" s="5" customFormat="1">
      <c r="A152" s="206"/>
      <c r="B152" s="252"/>
      <c r="C152" s="42"/>
      <c r="D152" s="51"/>
      <c r="E152" s="51"/>
      <c r="F152" s="51"/>
      <c r="G152" s="51"/>
      <c r="H152" s="51"/>
      <c r="I152" s="51"/>
      <c r="J152" s="51"/>
      <c r="K152" s="51"/>
    </row>
    <row r="153" spans="1:11" s="5" customFormat="1">
      <c r="A153" s="206"/>
      <c r="B153" s="252"/>
      <c r="C153" s="42"/>
      <c r="D153" s="51"/>
      <c r="E153" s="51"/>
      <c r="F153" s="51"/>
      <c r="G153" s="51"/>
      <c r="H153" s="51"/>
      <c r="I153" s="51"/>
      <c r="J153" s="51"/>
      <c r="K153" s="51"/>
    </row>
    <row r="154" spans="1:11" s="5" customFormat="1">
      <c r="A154" s="206"/>
      <c r="B154" s="252"/>
      <c r="C154" s="42"/>
      <c r="D154" s="51"/>
      <c r="E154" s="51"/>
      <c r="F154" s="51"/>
      <c r="G154" s="51"/>
      <c r="H154" s="51"/>
      <c r="I154" s="51"/>
      <c r="J154" s="51"/>
      <c r="K154" s="51"/>
    </row>
    <row r="155" spans="1:11" s="5" customFormat="1">
      <c r="A155" s="206"/>
      <c r="B155" s="252"/>
      <c r="C155" s="42"/>
      <c r="D155" s="51"/>
      <c r="E155" s="51"/>
      <c r="F155" s="51"/>
      <c r="G155" s="51"/>
      <c r="H155" s="51"/>
      <c r="I155" s="51"/>
      <c r="J155" s="51"/>
      <c r="K155" s="51"/>
    </row>
    <row r="156" spans="1:11" s="5" customFormat="1">
      <c r="A156" s="206"/>
      <c r="B156" s="252"/>
      <c r="C156" s="42"/>
      <c r="D156" s="51"/>
      <c r="E156" s="51"/>
      <c r="F156" s="51"/>
      <c r="G156" s="51"/>
      <c r="H156" s="51"/>
      <c r="I156" s="51"/>
      <c r="J156" s="51"/>
      <c r="K156" s="51"/>
    </row>
    <row r="157" spans="1:11" s="5" customFormat="1">
      <c r="A157" s="206"/>
      <c r="B157" s="252"/>
      <c r="C157" s="42"/>
      <c r="D157" s="51"/>
      <c r="E157" s="51"/>
      <c r="F157" s="51"/>
      <c r="G157" s="51"/>
      <c r="H157" s="51"/>
      <c r="I157" s="51"/>
      <c r="J157" s="51"/>
      <c r="K157" s="51"/>
    </row>
    <row r="158" spans="1:11" s="5" customFormat="1">
      <c r="A158" s="206"/>
      <c r="B158" s="252"/>
      <c r="C158" s="42"/>
      <c r="D158" s="51"/>
      <c r="E158" s="51"/>
      <c r="F158" s="51"/>
      <c r="G158" s="51"/>
      <c r="H158" s="51"/>
      <c r="I158" s="51"/>
      <c r="J158" s="51"/>
      <c r="K158" s="51"/>
    </row>
    <row r="159" spans="1:11" s="5" customFormat="1">
      <c r="A159" s="206"/>
      <c r="B159" s="252"/>
      <c r="C159" s="42"/>
      <c r="D159" s="51"/>
      <c r="E159" s="51"/>
      <c r="F159" s="51"/>
      <c r="G159" s="51"/>
      <c r="H159" s="51"/>
      <c r="I159" s="51"/>
      <c r="J159" s="51"/>
      <c r="K159" s="51"/>
    </row>
    <row r="160" spans="1:11" s="5" customFormat="1">
      <c r="A160" s="206"/>
      <c r="B160" s="252"/>
      <c r="C160" s="42"/>
      <c r="D160" s="51"/>
      <c r="E160" s="51"/>
      <c r="F160" s="51"/>
      <c r="G160" s="51"/>
      <c r="H160" s="51"/>
      <c r="I160" s="51"/>
      <c r="J160" s="51"/>
      <c r="K160" s="51"/>
    </row>
    <row r="161" spans="1:11" s="5" customFormat="1">
      <c r="A161" s="206"/>
      <c r="B161" s="252"/>
      <c r="C161" s="42"/>
      <c r="D161" s="51"/>
      <c r="E161" s="51"/>
      <c r="F161" s="51"/>
      <c r="G161" s="51"/>
      <c r="H161" s="51"/>
      <c r="I161" s="51"/>
      <c r="J161" s="51"/>
      <c r="K161" s="51"/>
    </row>
    <row r="162" spans="1:11" s="5" customFormat="1">
      <c r="A162" s="206"/>
      <c r="B162" s="252"/>
      <c r="C162" s="42"/>
      <c r="D162" s="51"/>
      <c r="E162" s="51"/>
      <c r="F162" s="51"/>
      <c r="G162" s="51"/>
      <c r="H162" s="51"/>
      <c r="I162" s="51"/>
      <c r="J162" s="51"/>
      <c r="K162" s="51"/>
    </row>
    <row r="163" spans="1:11" s="5" customFormat="1">
      <c r="A163" s="206"/>
      <c r="B163" s="252"/>
      <c r="C163" s="42"/>
      <c r="D163" s="51"/>
      <c r="E163" s="51"/>
      <c r="F163" s="51"/>
      <c r="G163" s="51"/>
      <c r="H163" s="51"/>
      <c r="I163" s="51"/>
      <c r="J163" s="51"/>
      <c r="K163" s="51"/>
    </row>
    <row r="164" spans="1:11" s="5" customFormat="1">
      <c r="A164" s="206"/>
      <c r="B164" s="252"/>
      <c r="C164" s="42"/>
      <c r="D164" s="51"/>
      <c r="E164" s="51"/>
      <c r="F164" s="51"/>
      <c r="G164" s="51"/>
      <c r="H164" s="51"/>
      <c r="I164" s="51"/>
      <c r="J164" s="51"/>
      <c r="K164" s="51"/>
    </row>
    <row r="165" spans="1:11" s="5" customFormat="1">
      <c r="A165" s="206"/>
      <c r="B165" s="252"/>
      <c r="C165" s="42"/>
      <c r="D165" s="51"/>
      <c r="E165" s="51"/>
      <c r="F165" s="51"/>
      <c r="G165" s="51"/>
      <c r="H165" s="51"/>
      <c r="I165" s="51"/>
      <c r="J165" s="51"/>
      <c r="K165" s="51"/>
    </row>
    <row r="166" spans="1:11" s="5" customFormat="1">
      <c r="A166" s="206"/>
      <c r="B166" s="252"/>
      <c r="C166" s="42"/>
      <c r="D166" s="51"/>
      <c r="E166" s="51"/>
      <c r="F166" s="51"/>
      <c r="G166" s="51"/>
      <c r="H166" s="51"/>
      <c r="I166" s="51"/>
      <c r="J166" s="51"/>
      <c r="K166" s="51"/>
    </row>
    <row r="167" spans="1:11" s="5" customFormat="1">
      <c r="A167" s="206"/>
      <c r="B167" s="252"/>
      <c r="C167" s="42"/>
      <c r="D167" s="51"/>
      <c r="E167" s="51"/>
      <c r="F167" s="51"/>
      <c r="G167" s="51"/>
      <c r="H167" s="51"/>
      <c r="I167" s="51"/>
      <c r="J167" s="51"/>
      <c r="K167" s="51"/>
    </row>
    <row r="168" spans="1:11" s="5" customFormat="1">
      <c r="A168" s="206"/>
      <c r="B168" s="252"/>
      <c r="C168" s="42"/>
      <c r="D168" s="51"/>
      <c r="E168" s="51"/>
      <c r="F168" s="51"/>
      <c r="G168" s="51"/>
      <c r="H168" s="51"/>
      <c r="I168" s="51"/>
      <c r="J168" s="51"/>
      <c r="K168" s="51"/>
    </row>
    <row r="169" spans="1:11" s="5" customFormat="1">
      <c r="A169" s="206"/>
      <c r="B169" s="252"/>
      <c r="C169" s="42"/>
      <c r="D169" s="51"/>
      <c r="E169" s="51"/>
      <c r="F169" s="51"/>
      <c r="G169" s="51"/>
      <c r="H169" s="51"/>
      <c r="I169" s="51"/>
      <c r="J169" s="51"/>
      <c r="K169" s="51"/>
    </row>
    <row r="170" spans="1:11" s="5" customFormat="1">
      <c r="A170" s="206"/>
      <c r="B170" s="252"/>
      <c r="C170" s="42"/>
      <c r="D170" s="51"/>
      <c r="E170" s="51"/>
      <c r="F170" s="51"/>
      <c r="G170" s="51"/>
      <c r="H170" s="51"/>
      <c r="I170" s="51"/>
      <c r="J170" s="51"/>
      <c r="K170" s="51"/>
    </row>
    <row r="171" spans="1:11" s="5" customFormat="1">
      <c r="A171" s="206"/>
      <c r="B171" s="252"/>
      <c r="C171" s="42"/>
      <c r="D171" s="51"/>
      <c r="E171" s="51"/>
      <c r="F171" s="51"/>
      <c r="G171" s="51"/>
      <c r="H171" s="51"/>
      <c r="I171" s="51"/>
      <c r="J171" s="51"/>
      <c r="K171" s="51"/>
    </row>
    <row r="172" spans="1:11" s="5" customFormat="1">
      <c r="A172" s="206"/>
      <c r="B172" s="252"/>
      <c r="C172" s="42"/>
      <c r="D172" s="51"/>
      <c r="E172" s="51"/>
      <c r="F172" s="51"/>
      <c r="G172" s="51"/>
      <c r="H172" s="51"/>
      <c r="I172" s="51"/>
      <c r="J172" s="51"/>
      <c r="K172" s="51"/>
    </row>
    <row r="173" spans="1:11" s="5" customFormat="1">
      <c r="A173" s="206"/>
      <c r="B173" s="252"/>
      <c r="C173" s="42"/>
      <c r="D173" s="51"/>
      <c r="E173" s="51"/>
      <c r="F173" s="51"/>
      <c r="G173" s="51"/>
      <c r="H173" s="51"/>
      <c r="I173" s="51"/>
      <c r="J173" s="51"/>
      <c r="K173" s="51"/>
    </row>
    <row r="174" spans="1:11" s="5" customFormat="1">
      <c r="A174" s="206"/>
      <c r="B174" s="252"/>
      <c r="C174" s="42"/>
      <c r="D174" s="51"/>
      <c r="E174" s="51"/>
      <c r="F174" s="51"/>
      <c r="G174" s="51"/>
      <c r="H174" s="51"/>
      <c r="I174" s="51"/>
      <c r="J174" s="51"/>
      <c r="K174" s="51"/>
    </row>
    <row r="175" spans="1:11" s="5" customFormat="1">
      <c r="A175" s="206"/>
      <c r="B175" s="252"/>
      <c r="C175" s="42"/>
      <c r="D175" s="51"/>
      <c r="E175" s="51"/>
      <c r="F175" s="51"/>
      <c r="G175" s="51"/>
      <c r="H175" s="51"/>
      <c r="I175" s="51"/>
      <c r="J175" s="51"/>
      <c r="K175" s="51"/>
    </row>
    <row r="176" spans="1:11" s="5" customFormat="1">
      <c r="A176" s="206"/>
      <c r="B176" s="252"/>
      <c r="C176" s="42"/>
      <c r="D176" s="51"/>
      <c r="E176" s="51"/>
      <c r="F176" s="51"/>
      <c r="G176" s="51"/>
      <c r="H176" s="51"/>
      <c r="I176" s="51"/>
      <c r="J176" s="51"/>
      <c r="K176" s="51"/>
    </row>
    <row r="177" spans="1:11" s="5" customFormat="1">
      <c r="A177" s="206"/>
      <c r="B177" s="252"/>
      <c r="C177" s="42"/>
      <c r="D177" s="51"/>
      <c r="E177" s="51"/>
      <c r="F177" s="51"/>
      <c r="G177" s="51"/>
      <c r="H177" s="51"/>
      <c r="I177" s="51"/>
      <c r="J177" s="51"/>
      <c r="K177" s="51"/>
    </row>
    <row r="178" spans="1:11" s="5" customFormat="1">
      <c r="A178" s="206"/>
      <c r="B178" s="252"/>
      <c r="C178" s="42"/>
      <c r="D178" s="51"/>
      <c r="E178" s="51"/>
      <c r="F178" s="51"/>
      <c r="G178" s="51"/>
      <c r="H178" s="51"/>
      <c r="I178" s="51"/>
      <c r="J178" s="51"/>
      <c r="K178" s="51"/>
    </row>
    <row r="179" spans="1:11" s="5" customFormat="1">
      <c r="A179" s="206"/>
      <c r="B179" s="252"/>
      <c r="C179" s="42"/>
      <c r="D179" s="51"/>
      <c r="E179" s="51"/>
      <c r="F179" s="51"/>
      <c r="G179" s="51"/>
      <c r="H179" s="51"/>
      <c r="I179" s="51"/>
      <c r="J179" s="51"/>
      <c r="K179" s="51"/>
    </row>
    <row r="180" spans="1:11">
      <c r="A180" s="206"/>
      <c r="B180" s="252"/>
    </row>
    <row r="181" spans="1:11">
      <c r="A181" s="206"/>
      <c r="B181" s="252"/>
    </row>
    <row r="182" spans="1:11">
      <c r="A182" s="5"/>
      <c r="B182" s="388"/>
    </row>
    <row r="183" spans="1:11">
      <c r="A183" s="5"/>
      <c r="B183" s="388"/>
    </row>
    <row r="184" spans="1:11">
      <c r="A184" s="5"/>
      <c r="B184" s="388"/>
    </row>
    <row r="185" spans="1:11">
      <c r="A185" s="5"/>
      <c r="B185" s="388"/>
    </row>
    <row r="186" spans="1:11">
      <c r="A186" s="5"/>
      <c r="B186" s="388"/>
    </row>
    <row r="187" spans="1:11">
      <c r="A187" s="5"/>
      <c r="B187" s="388"/>
    </row>
    <row r="188" spans="1:11">
      <c r="A188" s="5"/>
      <c r="B188" s="388"/>
    </row>
    <row r="189" spans="1:11">
      <c r="A189" s="5"/>
      <c r="B189" s="388"/>
    </row>
    <row r="190" spans="1:11">
      <c r="A190" s="5"/>
      <c r="B190" s="388"/>
    </row>
    <row r="191" spans="1:11">
      <c r="A191" s="5"/>
      <c r="B191" s="388"/>
    </row>
  </sheetData>
  <mergeCells count="48">
    <mergeCell ref="C90:K90"/>
    <mergeCell ref="C91:C92"/>
    <mergeCell ref="D91:K91"/>
    <mergeCell ref="C121:K121"/>
    <mergeCell ref="C122:C123"/>
    <mergeCell ref="D122:K122"/>
    <mergeCell ref="C4:K4"/>
    <mergeCell ref="C5:C6"/>
    <mergeCell ref="D5:K5"/>
    <mergeCell ref="B3:K3"/>
    <mergeCell ref="B2:K2"/>
    <mergeCell ref="A5:B6"/>
    <mergeCell ref="A22:A29"/>
    <mergeCell ref="A39:A40"/>
    <mergeCell ref="A53:A54"/>
    <mergeCell ref="A9:A11"/>
    <mergeCell ref="A17:A19"/>
    <mergeCell ref="A36:B37"/>
    <mergeCell ref="B33:K33"/>
    <mergeCell ref="B34:K34"/>
    <mergeCell ref="C35:K35"/>
    <mergeCell ref="C36:C37"/>
    <mergeCell ref="D36:K36"/>
    <mergeCell ref="A108:A109"/>
    <mergeCell ref="A106:A107"/>
    <mergeCell ref="A99:A104"/>
    <mergeCell ref="A64:A66"/>
    <mergeCell ref="A56:A57"/>
    <mergeCell ref="A76:A77"/>
    <mergeCell ref="A95:A98"/>
    <mergeCell ref="A62:B63"/>
    <mergeCell ref="A91:B92"/>
    <mergeCell ref="B60:K60"/>
    <mergeCell ref="B59:K59"/>
    <mergeCell ref="B88:K88"/>
    <mergeCell ref="B89:K89"/>
    <mergeCell ref="C61:K61"/>
    <mergeCell ref="C62:C63"/>
    <mergeCell ref="D62:K62"/>
    <mergeCell ref="A110:A111"/>
    <mergeCell ref="A112:A113"/>
    <mergeCell ref="A127:A129"/>
    <mergeCell ref="A137:A138"/>
    <mergeCell ref="A139:A140"/>
    <mergeCell ref="A130:A135"/>
    <mergeCell ref="A122:B123"/>
    <mergeCell ref="B119:K119"/>
    <mergeCell ref="B120:K12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41"/>
  <sheetViews>
    <sheetView topLeftCell="A23" zoomScale="80" zoomScaleNormal="80" workbookViewId="0">
      <selection activeCell="B30" sqref="B30:K30"/>
    </sheetView>
  </sheetViews>
  <sheetFormatPr baseColWidth="10" defaultColWidth="9.140625" defaultRowHeight="13.5"/>
  <cols>
    <col min="1" max="1" width="23.7109375" style="191" customWidth="1"/>
    <col min="2" max="2" width="20.85546875" style="197" customWidth="1"/>
    <col min="3" max="3" width="14.28515625" style="190" customWidth="1"/>
    <col min="4" max="11" width="14.7109375" style="23" customWidth="1"/>
    <col min="12" max="18" width="11.42578125" style="47" customWidth="1"/>
    <col min="19" max="257" width="11.42578125" style="44" customWidth="1"/>
    <col min="258" max="16384" width="9.140625" style="44"/>
  </cols>
  <sheetData>
    <row r="1" spans="1:13" s="47" customFormat="1" ht="26.25" customHeight="1">
      <c r="A1" s="191"/>
      <c r="B1" s="508"/>
      <c r="C1" s="509"/>
      <c r="D1" s="393"/>
      <c r="E1" s="393"/>
      <c r="F1" s="393"/>
      <c r="G1" s="393"/>
      <c r="H1" s="393"/>
      <c r="I1" s="393"/>
      <c r="J1" s="393"/>
      <c r="K1" s="510" t="s">
        <v>85</v>
      </c>
    </row>
    <row r="2" spans="1:13" ht="24.75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  <c r="M2" s="180"/>
    </row>
    <row r="3" spans="1:13" ht="31.5" customHeight="1" thickBot="1">
      <c r="B3" s="559" t="s">
        <v>304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13" ht="9" hidden="1" customHeight="1">
      <c r="B4" s="603"/>
      <c r="C4" s="603"/>
      <c r="D4" s="603"/>
      <c r="E4" s="603"/>
      <c r="F4" s="603"/>
      <c r="G4" s="603"/>
      <c r="H4" s="603"/>
      <c r="I4" s="603"/>
      <c r="J4" s="603"/>
      <c r="K4" s="603"/>
    </row>
    <row r="5" spans="1:13" ht="20.100000000000001" customHeight="1" thickBot="1">
      <c r="A5" s="598" t="s">
        <v>81</v>
      </c>
      <c r="B5" s="599"/>
      <c r="C5" s="600" t="s">
        <v>82</v>
      </c>
      <c r="D5" s="602" t="s">
        <v>83</v>
      </c>
      <c r="E5" s="602"/>
      <c r="F5" s="602"/>
      <c r="G5" s="602"/>
      <c r="H5" s="602"/>
      <c r="I5" s="602"/>
      <c r="J5" s="602"/>
      <c r="K5" s="602"/>
    </row>
    <row r="6" spans="1:13" ht="20.100000000000001" customHeight="1">
      <c r="A6" s="598"/>
      <c r="B6" s="599"/>
      <c r="C6" s="601"/>
      <c r="D6" s="181" t="s">
        <v>61</v>
      </c>
      <c r="E6" s="181" t="s">
        <v>62</v>
      </c>
      <c r="F6" s="181" t="s">
        <v>63</v>
      </c>
      <c r="G6" s="181" t="s">
        <v>64</v>
      </c>
      <c r="H6" s="181" t="s">
        <v>65</v>
      </c>
      <c r="I6" s="181" t="s">
        <v>66</v>
      </c>
      <c r="J6" s="181" t="s">
        <v>67</v>
      </c>
      <c r="K6" s="181" t="s">
        <v>68</v>
      </c>
    </row>
    <row r="7" spans="1:13" ht="16.5" customHeight="1">
      <c r="A7" s="182" t="s">
        <v>46</v>
      </c>
      <c r="B7" s="182"/>
      <c r="C7" s="183"/>
      <c r="D7" s="183"/>
      <c r="E7" s="183"/>
      <c r="F7" s="183"/>
      <c r="G7" s="183"/>
      <c r="H7" s="183"/>
      <c r="I7" s="183"/>
      <c r="J7" s="183"/>
      <c r="K7" s="183"/>
    </row>
    <row r="8" spans="1:13" ht="21" customHeight="1">
      <c r="A8" s="547" t="s">
        <v>113</v>
      </c>
      <c r="B8" s="184" t="s">
        <v>114</v>
      </c>
      <c r="C8" s="185" t="s">
        <v>3</v>
      </c>
      <c r="D8" s="131"/>
      <c r="E8" s="131">
        <v>1520</v>
      </c>
      <c r="F8" s="131">
        <v>1784</v>
      </c>
      <c r="G8" s="131"/>
      <c r="H8" s="131">
        <v>1600</v>
      </c>
      <c r="I8" s="131">
        <v>1960.0000000000002</v>
      </c>
      <c r="J8" s="131">
        <v>1880</v>
      </c>
      <c r="K8" s="131">
        <v>1964.9999999999998</v>
      </c>
      <c r="L8" s="67"/>
    </row>
    <row r="9" spans="1:13" ht="21" customHeight="1">
      <c r="A9" s="549"/>
      <c r="B9" s="184" t="s">
        <v>115</v>
      </c>
      <c r="C9" s="185" t="s">
        <v>3</v>
      </c>
      <c r="D9" s="131">
        <v>2175</v>
      </c>
      <c r="E9" s="131">
        <v>1520</v>
      </c>
      <c r="F9" s="131">
        <v>1945.2266666666669</v>
      </c>
      <c r="G9" s="131">
        <v>1800</v>
      </c>
      <c r="H9" s="131">
        <v>1900</v>
      </c>
      <c r="I9" s="131">
        <v>2200</v>
      </c>
      <c r="J9" s="131">
        <v>2020</v>
      </c>
      <c r="K9" s="131">
        <v>2011</v>
      </c>
      <c r="L9" s="67"/>
    </row>
    <row r="10" spans="1:13" ht="21" customHeight="1">
      <c r="A10" s="548"/>
      <c r="B10" s="184" t="s">
        <v>116</v>
      </c>
      <c r="C10" s="185" t="s">
        <v>3</v>
      </c>
      <c r="D10" s="131">
        <v>2575</v>
      </c>
      <c r="E10" s="131">
        <v>2000</v>
      </c>
      <c r="F10" s="131"/>
      <c r="G10" s="131">
        <v>2000</v>
      </c>
      <c r="H10" s="131">
        <v>2575</v>
      </c>
      <c r="I10" s="131">
        <v>2400</v>
      </c>
      <c r="J10" s="131">
        <v>2600</v>
      </c>
      <c r="K10" s="131">
        <v>2726.25</v>
      </c>
      <c r="L10" s="67"/>
    </row>
    <row r="11" spans="1:13" ht="21" customHeight="1">
      <c r="A11" s="193"/>
      <c r="B11" s="184" t="s">
        <v>6</v>
      </c>
      <c r="C11" s="185" t="s">
        <v>3</v>
      </c>
      <c r="D11" s="131">
        <v>1187.5</v>
      </c>
      <c r="E11" s="131">
        <v>1500</v>
      </c>
      <c r="F11" s="131">
        <v>1165</v>
      </c>
      <c r="G11" s="131">
        <v>1000</v>
      </c>
      <c r="H11" s="131">
        <v>1400</v>
      </c>
      <c r="I11" s="131">
        <v>1200</v>
      </c>
      <c r="J11" s="131">
        <v>1000</v>
      </c>
      <c r="K11" s="131">
        <v>1461.25</v>
      </c>
      <c r="L11" s="67"/>
    </row>
    <row r="12" spans="1:13" ht="21" customHeight="1">
      <c r="A12" s="182" t="s">
        <v>47</v>
      </c>
      <c r="B12" s="182"/>
      <c r="C12" s="47"/>
      <c r="D12" s="66"/>
      <c r="E12" s="66"/>
      <c r="F12" s="66"/>
      <c r="G12" s="66"/>
      <c r="H12" s="66"/>
      <c r="I12" s="66"/>
      <c r="J12" s="66"/>
      <c r="K12" s="66"/>
      <c r="L12" s="67"/>
    </row>
    <row r="13" spans="1:13" ht="21" customHeight="1">
      <c r="A13" s="198"/>
      <c r="B13" s="184" t="s">
        <v>7</v>
      </c>
      <c r="C13" s="185" t="s">
        <v>3</v>
      </c>
      <c r="D13" s="131">
        <v>1375</v>
      </c>
      <c r="E13" s="131">
        <v>1650</v>
      </c>
      <c r="F13" s="131">
        <v>1593.3333333333335</v>
      </c>
      <c r="G13" s="131">
        <v>2000</v>
      </c>
      <c r="H13" s="131">
        <v>1200</v>
      </c>
      <c r="I13" s="131">
        <v>1200</v>
      </c>
      <c r="J13" s="131">
        <v>1500</v>
      </c>
      <c r="K13" s="131">
        <v>2000</v>
      </c>
      <c r="L13" s="67"/>
    </row>
    <row r="14" spans="1:13" ht="21" customHeight="1">
      <c r="A14" s="201"/>
      <c r="B14" s="184" t="s">
        <v>8</v>
      </c>
      <c r="C14" s="185" t="s">
        <v>3</v>
      </c>
      <c r="D14" s="131">
        <v>3375</v>
      </c>
      <c r="E14" s="131">
        <v>3675</v>
      </c>
      <c r="F14" s="131">
        <v>2000</v>
      </c>
      <c r="G14" s="131">
        <v>2500</v>
      </c>
      <c r="H14" s="131">
        <v>3875</v>
      </c>
      <c r="I14" s="131">
        <v>2500</v>
      </c>
      <c r="J14" s="131">
        <v>1700</v>
      </c>
      <c r="K14" s="131">
        <v>3250</v>
      </c>
      <c r="L14" s="67"/>
    </row>
    <row r="15" spans="1:13" ht="21" customHeight="1">
      <c r="A15" s="199"/>
      <c r="B15" s="184" t="s">
        <v>9</v>
      </c>
      <c r="C15" s="185" t="s">
        <v>3</v>
      </c>
      <c r="D15" s="131">
        <v>2162.5</v>
      </c>
      <c r="E15" s="131">
        <v>1783.2167832167834</v>
      </c>
      <c r="F15" s="131">
        <v>4350</v>
      </c>
      <c r="G15" s="131">
        <v>2000</v>
      </c>
      <c r="H15" s="131">
        <v>2800</v>
      </c>
      <c r="I15" s="131">
        <v>1363.6363636363635</v>
      </c>
      <c r="J15" s="131">
        <v>1988.6363636363633</v>
      </c>
      <c r="K15" s="131">
        <v>2287.5</v>
      </c>
      <c r="L15" s="67"/>
    </row>
    <row r="16" spans="1:13" ht="21" customHeight="1">
      <c r="A16" s="550" t="s">
        <v>117</v>
      </c>
      <c r="B16" s="184" t="s">
        <v>118</v>
      </c>
      <c r="C16" s="185" t="s">
        <v>3</v>
      </c>
      <c r="D16" s="131">
        <v>3950</v>
      </c>
      <c r="E16" s="131">
        <v>5475</v>
      </c>
      <c r="F16" s="131"/>
      <c r="G16" s="131"/>
      <c r="H16" s="131">
        <v>6500</v>
      </c>
      <c r="I16" s="131"/>
      <c r="J16" s="131">
        <v>4000</v>
      </c>
      <c r="K16" s="131">
        <v>5000</v>
      </c>
      <c r="L16" s="67"/>
    </row>
    <row r="17" spans="1:12" ht="21" customHeight="1">
      <c r="A17" s="551"/>
      <c r="B17" s="184" t="s">
        <v>119</v>
      </c>
      <c r="C17" s="185" t="s">
        <v>3</v>
      </c>
      <c r="D17" s="131">
        <v>3850</v>
      </c>
      <c r="E17" s="131">
        <v>5000</v>
      </c>
      <c r="F17" s="131">
        <v>4275</v>
      </c>
      <c r="G17" s="131">
        <v>5000</v>
      </c>
      <c r="H17" s="131">
        <v>5500</v>
      </c>
      <c r="I17" s="131">
        <v>3500</v>
      </c>
      <c r="J17" s="131">
        <v>4000</v>
      </c>
      <c r="K17" s="131">
        <v>4375</v>
      </c>
      <c r="L17" s="67"/>
    </row>
    <row r="18" spans="1:12" ht="21" customHeight="1">
      <c r="A18" s="552"/>
      <c r="B18" s="184" t="s">
        <v>48</v>
      </c>
      <c r="C18" s="185" t="s">
        <v>3</v>
      </c>
      <c r="D18" s="131">
        <v>3225</v>
      </c>
      <c r="E18" s="131">
        <v>4225</v>
      </c>
      <c r="F18" s="131"/>
      <c r="G18" s="131"/>
      <c r="H18" s="131">
        <v>4725</v>
      </c>
      <c r="I18" s="131"/>
      <c r="J18" s="131">
        <v>3500</v>
      </c>
      <c r="K18" s="131">
        <v>3250</v>
      </c>
      <c r="L18" s="67"/>
    </row>
    <row r="19" spans="1:12" ht="21" customHeight="1">
      <c r="A19" s="200"/>
      <c r="B19" s="184" t="s">
        <v>10</v>
      </c>
      <c r="C19" s="185" t="s">
        <v>3</v>
      </c>
      <c r="D19" s="131">
        <v>850</v>
      </c>
      <c r="E19" s="131">
        <v>1100</v>
      </c>
      <c r="F19" s="131">
        <v>1173.3333333333335</v>
      </c>
      <c r="G19" s="131"/>
      <c r="H19" s="131">
        <v>1150</v>
      </c>
      <c r="I19" s="131">
        <v>1000</v>
      </c>
      <c r="J19" s="131">
        <v>600</v>
      </c>
      <c r="K19" s="131">
        <v>925</v>
      </c>
      <c r="L19" s="67"/>
    </row>
    <row r="20" spans="1:12" ht="21" customHeight="1">
      <c r="A20" s="182" t="s">
        <v>49</v>
      </c>
      <c r="B20" s="182"/>
      <c r="C20" s="47"/>
      <c r="D20" s="66"/>
      <c r="E20" s="66"/>
      <c r="F20" s="66"/>
      <c r="G20" s="66"/>
      <c r="H20" s="66"/>
      <c r="I20" s="66"/>
      <c r="J20" s="66"/>
      <c r="K20" s="66"/>
      <c r="L20" s="67"/>
    </row>
    <row r="21" spans="1:12" ht="21" customHeight="1">
      <c r="A21" s="547" t="s">
        <v>120</v>
      </c>
      <c r="B21" s="184" t="s">
        <v>121</v>
      </c>
      <c r="C21" s="185" t="s">
        <v>59</v>
      </c>
      <c r="D21" s="131"/>
      <c r="E21" s="131"/>
      <c r="F21" s="131"/>
      <c r="G21" s="131">
        <v>1250</v>
      </c>
      <c r="H21" s="131"/>
      <c r="I21" s="131"/>
      <c r="J21" s="131">
        <v>1025</v>
      </c>
      <c r="K21" s="131">
        <v>1632.5</v>
      </c>
      <c r="L21" s="67"/>
    </row>
    <row r="22" spans="1:12" ht="21" customHeight="1">
      <c r="A22" s="549"/>
      <c r="B22" s="184" t="s">
        <v>122</v>
      </c>
      <c r="C22" s="185" t="s">
        <v>59</v>
      </c>
      <c r="D22" s="131"/>
      <c r="E22" s="131"/>
      <c r="F22" s="131"/>
      <c r="G22" s="131"/>
      <c r="H22" s="131"/>
      <c r="I22" s="131">
        <v>750</v>
      </c>
      <c r="J22" s="131">
        <v>750</v>
      </c>
      <c r="K22" s="131">
        <v>682.5</v>
      </c>
      <c r="L22" s="67"/>
    </row>
    <row r="23" spans="1:12" ht="21" customHeight="1">
      <c r="A23" s="549"/>
      <c r="B23" s="184" t="s">
        <v>123</v>
      </c>
      <c r="C23" s="185" t="s">
        <v>59</v>
      </c>
      <c r="D23" s="131">
        <v>1568.75</v>
      </c>
      <c r="E23" s="131">
        <v>1375</v>
      </c>
      <c r="F23" s="131"/>
      <c r="G23" s="131"/>
      <c r="H23" s="131">
        <v>1500</v>
      </c>
      <c r="I23" s="131"/>
      <c r="J23" s="131"/>
      <c r="K23" s="131"/>
      <c r="L23" s="67"/>
    </row>
    <row r="24" spans="1:12" ht="21" customHeight="1">
      <c r="A24" s="549"/>
      <c r="B24" s="184" t="s">
        <v>124</v>
      </c>
      <c r="C24" s="185" t="s">
        <v>59</v>
      </c>
      <c r="D24" s="131"/>
      <c r="E24" s="131">
        <v>3025</v>
      </c>
      <c r="F24" s="131"/>
      <c r="G24" s="131"/>
      <c r="H24" s="131">
        <v>1200</v>
      </c>
      <c r="I24" s="131"/>
      <c r="J24" s="131"/>
      <c r="K24" s="131"/>
      <c r="L24" s="67"/>
    </row>
    <row r="25" spans="1:12" ht="21" customHeight="1">
      <c r="A25" s="549"/>
      <c r="B25" s="184" t="s">
        <v>125</v>
      </c>
      <c r="C25" s="185" t="s">
        <v>59</v>
      </c>
      <c r="D25" s="131"/>
      <c r="E25" s="131"/>
      <c r="F25" s="131">
        <v>1246</v>
      </c>
      <c r="G25" s="131"/>
      <c r="H25" s="131"/>
      <c r="I25" s="131"/>
      <c r="J25" s="131"/>
      <c r="K25" s="131"/>
      <c r="L25" s="67"/>
    </row>
    <row r="26" spans="1:12" ht="18.75" customHeight="1">
      <c r="A26" s="548"/>
      <c r="B26" s="184" t="s">
        <v>76</v>
      </c>
      <c r="C26" s="185" t="s">
        <v>59</v>
      </c>
      <c r="D26" s="131">
        <v>681.25</v>
      </c>
      <c r="E26" s="131">
        <v>750</v>
      </c>
      <c r="F26" s="131">
        <v>900</v>
      </c>
      <c r="G26" s="131"/>
      <c r="H26" s="131">
        <v>595</v>
      </c>
      <c r="I26" s="131"/>
      <c r="J26" s="131">
        <v>700</v>
      </c>
      <c r="K26" s="131"/>
      <c r="L26" s="67"/>
    </row>
    <row r="27" spans="1:12" ht="3" customHeight="1">
      <c r="A27" s="412"/>
      <c r="B27" s="413"/>
      <c r="C27" s="414"/>
      <c r="D27" s="103"/>
      <c r="E27" s="103"/>
      <c r="F27" s="103"/>
      <c r="G27" s="103"/>
      <c r="H27" s="103"/>
      <c r="I27" s="103"/>
      <c r="J27" s="103"/>
      <c r="K27" s="103"/>
      <c r="L27" s="67"/>
    </row>
    <row r="28" spans="1:12" s="47" customFormat="1" ht="22.5" customHeight="1">
      <c r="A28" s="191"/>
      <c r="B28" s="511"/>
      <c r="C28" s="512"/>
      <c r="D28" s="394"/>
      <c r="E28" s="394"/>
      <c r="F28" s="394"/>
      <c r="G28" s="394"/>
      <c r="H28" s="394"/>
      <c r="I28" s="394"/>
      <c r="J28" s="394"/>
      <c r="K28" s="510" t="s">
        <v>86</v>
      </c>
      <c r="L28" s="67"/>
    </row>
    <row r="29" spans="1:12" ht="22.5" customHeight="1">
      <c r="B29" s="544" t="s">
        <v>292</v>
      </c>
      <c r="C29" s="544"/>
      <c r="D29" s="544"/>
      <c r="E29" s="544"/>
      <c r="F29" s="544"/>
      <c r="G29" s="544"/>
      <c r="H29" s="544"/>
      <c r="I29" s="544"/>
      <c r="J29" s="544"/>
      <c r="K29" s="544"/>
    </row>
    <row r="30" spans="1:12" ht="33.75" customHeight="1" thickBot="1">
      <c r="B30" s="559" t="s">
        <v>304</v>
      </c>
      <c r="C30" s="559"/>
      <c r="D30" s="559"/>
      <c r="E30" s="559"/>
      <c r="F30" s="559"/>
      <c r="G30" s="559"/>
      <c r="H30" s="559"/>
      <c r="I30" s="559"/>
      <c r="J30" s="559"/>
      <c r="K30" s="559"/>
    </row>
    <row r="31" spans="1:12" ht="9" hidden="1" customHeight="1">
      <c r="B31" s="603"/>
      <c r="C31" s="603"/>
      <c r="D31" s="603"/>
      <c r="E31" s="603"/>
      <c r="F31" s="603"/>
      <c r="G31" s="603"/>
      <c r="H31" s="603"/>
      <c r="I31" s="603"/>
      <c r="J31" s="603"/>
      <c r="K31" s="603"/>
    </row>
    <row r="32" spans="1:12" ht="20.100000000000001" customHeight="1" thickBot="1">
      <c r="A32" s="598" t="s">
        <v>81</v>
      </c>
      <c r="B32" s="599"/>
      <c r="C32" s="600" t="s">
        <v>82</v>
      </c>
      <c r="D32" s="602" t="s">
        <v>83</v>
      </c>
      <c r="E32" s="602"/>
      <c r="F32" s="602"/>
      <c r="G32" s="602"/>
      <c r="H32" s="602"/>
      <c r="I32" s="602"/>
      <c r="J32" s="602"/>
      <c r="K32" s="602"/>
    </row>
    <row r="33" spans="1:11" ht="20.100000000000001" customHeight="1">
      <c r="A33" s="598"/>
      <c r="B33" s="599"/>
      <c r="C33" s="601"/>
      <c r="D33" s="181" t="s">
        <v>61</v>
      </c>
      <c r="E33" s="181" t="s">
        <v>62</v>
      </c>
      <c r="F33" s="181" t="s">
        <v>63</v>
      </c>
      <c r="G33" s="181" t="s">
        <v>64</v>
      </c>
      <c r="H33" s="181" t="s">
        <v>65</v>
      </c>
      <c r="I33" s="181" t="s">
        <v>66</v>
      </c>
      <c r="J33" s="181" t="s">
        <v>67</v>
      </c>
      <c r="K33" s="181" t="s">
        <v>68</v>
      </c>
    </row>
    <row r="34" spans="1:11" s="47" customFormat="1" ht="21" customHeight="1">
      <c r="A34" s="193"/>
      <c r="B34" s="184" t="s">
        <v>11</v>
      </c>
      <c r="C34" s="185" t="s">
        <v>59</v>
      </c>
      <c r="D34" s="131">
        <v>287.5</v>
      </c>
      <c r="E34" s="131">
        <v>275</v>
      </c>
      <c r="F34" s="131">
        <v>171</v>
      </c>
      <c r="G34" s="131">
        <v>200</v>
      </c>
      <c r="H34" s="131">
        <v>172.91666666666669</v>
      </c>
      <c r="I34" s="131">
        <v>150</v>
      </c>
      <c r="J34" s="131">
        <v>165.625</v>
      </c>
      <c r="K34" s="131">
        <v>400</v>
      </c>
    </row>
    <row r="35" spans="1:11" s="47" customFormat="1" ht="21" customHeight="1">
      <c r="A35" s="187" t="s">
        <v>50</v>
      </c>
      <c r="B35" s="182"/>
      <c r="D35" s="66"/>
      <c r="E35" s="66"/>
      <c r="F35" s="66"/>
      <c r="G35" s="66"/>
      <c r="H35" s="66"/>
      <c r="I35" s="66"/>
      <c r="J35" s="66"/>
      <c r="K35" s="66"/>
    </row>
    <row r="36" spans="1:11" s="47" customFormat="1" ht="21" customHeight="1">
      <c r="A36" s="193"/>
      <c r="B36" s="184" t="s">
        <v>74</v>
      </c>
      <c r="C36" s="185" t="s">
        <v>3</v>
      </c>
      <c r="D36" s="131">
        <v>1625</v>
      </c>
      <c r="E36" s="131">
        <v>1950</v>
      </c>
      <c r="F36" s="131"/>
      <c r="G36" s="131"/>
      <c r="H36" s="131"/>
      <c r="I36" s="131">
        <v>1428.5714285714287</v>
      </c>
      <c r="J36" s="131"/>
      <c r="K36" s="131"/>
    </row>
    <row r="37" spans="1:11" s="47" customFormat="1" ht="21" customHeight="1">
      <c r="A37" s="194"/>
      <c r="B37" s="184" t="s">
        <v>126</v>
      </c>
      <c r="C37" s="185" t="s">
        <v>3</v>
      </c>
      <c r="D37" s="131">
        <v>6100</v>
      </c>
      <c r="E37" s="131">
        <v>5000</v>
      </c>
      <c r="F37" s="131"/>
      <c r="G37" s="131">
        <v>5800</v>
      </c>
      <c r="H37" s="131">
        <v>6000</v>
      </c>
      <c r="I37" s="131">
        <v>5500</v>
      </c>
      <c r="J37" s="131">
        <v>6200</v>
      </c>
      <c r="K37" s="131">
        <v>5900</v>
      </c>
    </row>
    <row r="38" spans="1:11" s="47" customFormat="1" ht="21" customHeight="1">
      <c r="A38" s="195"/>
      <c r="B38" s="184" t="s">
        <v>127</v>
      </c>
      <c r="C38" s="185" t="s">
        <v>3</v>
      </c>
      <c r="D38" s="131"/>
      <c r="E38" s="131">
        <v>4650</v>
      </c>
      <c r="F38" s="131">
        <v>3873.333333333333</v>
      </c>
      <c r="G38" s="131"/>
      <c r="H38" s="131">
        <v>5900</v>
      </c>
      <c r="I38" s="131">
        <v>5500</v>
      </c>
      <c r="J38" s="131">
        <v>6250</v>
      </c>
      <c r="K38" s="131">
        <v>6250</v>
      </c>
    </row>
    <row r="39" spans="1:11" s="47" customFormat="1" ht="21" customHeight="1">
      <c r="A39" s="201" t="s">
        <v>128</v>
      </c>
      <c r="B39" s="184" t="s">
        <v>129</v>
      </c>
      <c r="C39" s="185" t="s">
        <v>3</v>
      </c>
      <c r="D39" s="131">
        <v>3475</v>
      </c>
      <c r="E39" s="131">
        <v>4475</v>
      </c>
      <c r="F39" s="131">
        <v>3566.9333333333329</v>
      </c>
      <c r="G39" s="131">
        <v>4400</v>
      </c>
      <c r="H39" s="131">
        <v>4250</v>
      </c>
      <c r="I39" s="131">
        <v>4000</v>
      </c>
      <c r="J39" s="131">
        <v>3700</v>
      </c>
      <c r="K39" s="131">
        <v>4500</v>
      </c>
    </row>
    <row r="40" spans="1:11" s="47" customFormat="1" ht="21" customHeight="1">
      <c r="A40" s="195"/>
      <c r="B40" s="184" t="s">
        <v>130</v>
      </c>
      <c r="C40" s="185" t="s">
        <v>3</v>
      </c>
      <c r="D40" s="131"/>
      <c r="E40" s="131">
        <v>4500</v>
      </c>
      <c r="F40" s="131"/>
      <c r="G40" s="131"/>
      <c r="H40" s="131">
        <v>5850</v>
      </c>
      <c r="I40" s="131">
        <v>5000</v>
      </c>
      <c r="J40" s="131">
        <v>5000</v>
      </c>
      <c r="K40" s="131">
        <v>5000</v>
      </c>
    </row>
    <row r="41" spans="1:11" s="47" customFormat="1" ht="21" customHeight="1">
      <c r="A41" s="196"/>
      <c r="B41" s="184" t="s">
        <v>131</v>
      </c>
      <c r="C41" s="185" t="s">
        <v>3</v>
      </c>
      <c r="D41" s="131">
        <v>3700</v>
      </c>
      <c r="E41" s="131">
        <v>4325</v>
      </c>
      <c r="F41" s="131"/>
      <c r="G41" s="131">
        <v>5500</v>
      </c>
      <c r="H41" s="131">
        <v>4500</v>
      </c>
      <c r="I41" s="131">
        <v>5000</v>
      </c>
      <c r="J41" s="131">
        <v>4125</v>
      </c>
      <c r="K41" s="131">
        <v>5900</v>
      </c>
    </row>
    <row r="42" spans="1:11" s="47" customFormat="1" ht="21" customHeight="1">
      <c r="A42" s="187" t="s">
        <v>51</v>
      </c>
      <c r="B42" s="182"/>
      <c r="D42" s="66"/>
      <c r="E42" s="66"/>
      <c r="F42" s="66"/>
      <c r="G42" s="66"/>
      <c r="H42" s="66"/>
      <c r="I42" s="66"/>
      <c r="J42" s="66"/>
      <c r="K42" s="66"/>
    </row>
    <row r="43" spans="1:11" s="47" customFormat="1" ht="21" customHeight="1">
      <c r="A43" s="193"/>
      <c r="B43" s="184" t="s">
        <v>12</v>
      </c>
      <c r="C43" s="185" t="s">
        <v>59</v>
      </c>
      <c r="D43" s="131">
        <v>3425</v>
      </c>
      <c r="E43" s="131">
        <v>3800</v>
      </c>
      <c r="F43" s="131"/>
      <c r="G43" s="131">
        <v>3000</v>
      </c>
      <c r="H43" s="131">
        <v>2500</v>
      </c>
      <c r="I43" s="131">
        <v>2000</v>
      </c>
      <c r="J43" s="131">
        <v>2425</v>
      </c>
      <c r="K43" s="131">
        <v>3625</v>
      </c>
    </row>
    <row r="44" spans="1:11" s="47" customFormat="1" ht="21" customHeight="1">
      <c r="A44" s="187" t="s">
        <v>52</v>
      </c>
      <c r="B44" s="182"/>
      <c r="D44" s="66"/>
      <c r="E44" s="66"/>
      <c r="F44" s="66"/>
      <c r="G44" s="66"/>
      <c r="H44" s="66"/>
      <c r="I44" s="66"/>
      <c r="J44" s="66"/>
      <c r="K44" s="66"/>
    </row>
    <row r="45" spans="1:11" s="47" customFormat="1" ht="21" customHeight="1">
      <c r="A45" s="194"/>
      <c r="B45" s="184" t="s">
        <v>132</v>
      </c>
      <c r="C45" s="185" t="s">
        <v>3</v>
      </c>
      <c r="D45" s="131">
        <v>3525</v>
      </c>
      <c r="E45" s="131">
        <v>2450</v>
      </c>
      <c r="F45" s="131">
        <v>1473</v>
      </c>
      <c r="G45" s="131">
        <v>3625</v>
      </c>
      <c r="H45" s="131">
        <v>4800</v>
      </c>
      <c r="I45" s="131">
        <v>1400</v>
      </c>
      <c r="J45" s="131">
        <v>2500</v>
      </c>
      <c r="K45" s="131">
        <v>6150</v>
      </c>
    </row>
    <row r="46" spans="1:11" s="47" customFormat="1" ht="21" customHeight="1">
      <c r="A46" s="201" t="s">
        <v>133</v>
      </c>
      <c r="B46" s="184" t="s">
        <v>134</v>
      </c>
      <c r="C46" s="185" t="s">
        <v>3</v>
      </c>
      <c r="D46" s="131"/>
      <c r="E46" s="131"/>
      <c r="F46" s="131"/>
      <c r="G46" s="131"/>
      <c r="H46" s="131">
        <v>2800</v>
      </c>
      <c r="I46" s="131">
        <v>3540</v>
      </c>
      <c r="J46" s="131"/>
      <c r="K46" s="131">
        <v>6400</v>
      </c>
    </row>
    <row r="47" spans="1:11" s="47" customFormat="1" ht="21" customHeight="1">
      <c r="A47" s="201"/>
      <c r="B47" s="184" t="s">
        <v>135</v>
      </c>
      <c r="C47" s="185" t="s">
        <v>3</v>
      </c>
      <c r="D47" s="131"/>
      <c r="E47" s="131"/>
      <c r="F47" s="131"/>
      <c r="G47" s="131"/>
      <c r="H47" s="131">
        <v>2800</v>
      </c>
      <c r="I47" s="131"/>
      <c r="J47" s="131"/>
      <c r="K47" s="131">
        <v>5300</v>
      </c>
    </row>
    <row r="48" spans="1:11" s="47" customFormat="1" ht="21" customHeight="1">
      <c r="A48" s="199"/>
      <c r="B48" s="184" t="s">
        <v>136</v>
      </c>
      <c r="C48" s="185" t="s">
        <v>3</v>
      </c>
      <c r="D48" s="131">
        <v>4875</v>
      </c>
      <c r="E48" s="131">
        <v>3675</v>
      </c>
      <c r="F48" s="131">
        <v>2316.666666666667</v>
      </c>
      <c r="G48" s="131"/>
      <c r="H48" s="131">
        <v>6075</v>
      </c>
      <c r="I48" s="131">
        <v>4000</v>
      </c>
      <c r="J48" s="131">
        <v>5250</v>
      </c>
      <c r="K48" s="131">
        <v>4000</v>
      </c>
    </row>
    <row r="49" spans="1:11" s="47" customFormat="1" ht="21" customHeight="1">
      <c r="A49" s="547" t="s">
        <v>137</v>
      </c>
      <c r="B49" s="184" t="s">
        <v>138</v>
      </c>
      <c r="C49" s="185" t="s">
        <v>3</v>
      </c>
      <c r="D49" s="131">
        <v>8762.5</v>
      </c>
      <c r="E49" s="131">
        <v>10568.181818181818</v>
      </c>
      <c r="F49" s="131"/>
      <c r="G49" s="131"/>
      <c r="H49" s="131">
        <v>19000</v>
      </c>
      <c r="I49" s="131">
        <v>12000</v>
      </c>
      <c r="J49" s="131">
        <v>12625</v>
      </c>
      <c r="K49" s="131">
        <v>17861.111111111113</v>
      </c>
    </row>
    <row r="50" spans="1:11" s="47" customFormat="1" ht="21" customHeight="1">
      <c r="A50" s="548"/>
      <c r="B50" s="184" t="s">
        <v>139</v>
      </c>
      <c r="C50" s="185" t="s">
        <v>3</v>
      </c>
      <c r="D50" s="131">
        <v>5800</v>
      </c>
      <c r="E50" s="131">
        <v>8000</v>
      </c>
      <c r="F50" s="131"/>
      <c r="G50" s="131">
        <v>18500</v>
      </c>
      <c r="H50" s="131">
        <v>17000</v>
      </c>
      <c r="I50" s="131"/>
      <c r="J50" s="131">
        <v>10250</v>
      </c>
      <c r="K50" s="131"/>
    </row>
    <row r="51" spans="1:11" s="47" customFormat="1" ht="21" customHeight="1">
      <c r="A51" s="200"/>
      <c r="B51" s="184" t="s">
        <v>13</v>
      </c>
      <c r="C51" s="185" t="s">
        <v>3</v>
      </c>
      <c r="D51" s="131">
        <v>1425</v>
      </c>
      <c r="E51" s="131">
        <v>1340.9090909090908</v>
      </c>
      <c r="F51" s="131">
        <v>2841.5</v>
      </c>
      <c r="G51" s="131">
        <v>2000</v>
      </c>
      <c r="H51" s="131">
        <v>2800</v>
      </c>
      <c r="I51" s="131">
        <v>1000</v>
      </c>
      <c r="J51" s="131">
        <v>1136.3636363636363</v>
      </c>
      <c r="K51" s="131">
        <v>1284.7222222222222</v>
      </c>
    </row>
    <row r="52" spans="1:11" s="47" customFormat="1" ht="21" customHeight="1">
      <c r="A52" s="200"/>
      <c r="B52" s="184" t="s">
        <v>14</v>
      </c>
      <c r="C52" s="185" t="s">
        <v>3</v>
      </c>
      <c r="D52" s="131">
        <v>1546.6666666666667</v>
      </c>
      <c r="E52" s="131">
        <v>1140</v>
      </c>
      <c r="F52" s="131"/>
      <c r="G52" s="131">
        <v>625</v>
      </c>
      <c r="H52" s="131">
        <v>2408.8541666666665</v>
      </c>
      <c r="I52" s="131">
        <v>714.4</v>
      </c>
      <c r="J52" s="131">
        <v>1100</v>
      </c>
      <c r="K52" s="131">
        <v>1106.25</v>
      </c>
    </row>
    <row r="53" spans="1:11" s="47" customFormat="1" ht="6" customHeight="1">
      <c r="A53" s="409"/>
      <c r="B53" s="410"/>
      <c r="C53" s="411"/>
      <c r="D53" s="103"/>
      <c r="E53" s="103"/>
      <c r="F53" s="103"/>
      <c r="G53" s="103"/>
      <c r="H53" s="103"/>
      <c r="I53" s="103"/>
      <c r="J53" s="103"/>
      <c r="K53" s="103"/>
    </row>
    <row r="54" spans="1:11" s="47" customFormat="1" ht="31.5" customHeight="1">
      <c r="A54" s="191"/>
      <c r="B54" s="511"/>
      <c r="C54" s="512"/>
      <c r="D54" s="394"/>
      <c r="E54" s="394"/>
      <c r="F54" s="394"/>
      <c r="G54" s="394"/>
      <c r="H54" s="394"/>
      <c r="I54" s="394"/>
      <c r="J54" s="394"/>
      <c r="K54" s="510" t="s">
        <v>87</v>
      </c>
    </row>
    <row r="55" spans="1:11" s="47" customFormat="1" ht="21" customHeight="1">
      <c r="A55" s="191"/>
      <c r="B55" s="544" t="s">
        <v>292</v>
      </c>
      <c r="C55" s="544"/>
      <c r="D55" s="544"/>
      <c r="E55" s="544"/>
      <c r="F55" s="544"/>
      <c r="G55" s="544"/>
      <c r="H55" s="544"/>
      <c r="I55" s="544"/>
      <c r="J55" s="544"/>
      <c r="K55" s="544"/>
    </row>
    <row r="56" spans="1:11" s="47" customFormat="1" ht="39.950000000000003" customHeight="1" thickBot="1">
      <c r="A56" s="191"/>
      <c r="B56" s="559" t="s">
        <v>304</v>
      </c>
      <c r="C56" s="559"/>
      <c r="D56" s="559"/>
      <c r="E56" s="559"/>
      <c r="F56" s="559"/>
      <c r="G56" s="559"/>
      <c r="H56" s="559"/>
      <c r="I56" s="559"/>
      <c r="J56" s="559"/>
      <c r="K56" s="559"/>
    </row>
    <row r="57" spans="1:11" s="47" customFormat="1" ht="20.100000000000001" customHeight="1" thickBot="1">
      <c r="A57" s="598" t="s">
        <v>81</v>
      </c>
      <c r="B57" s="599"/>
      <c r="C57" s="600" t="s">
        <v>82</v>
      </c>
      <c r="D57" s="602" t="s">
        <v>83</v>
      </c>
      <c r="E57" s="602"/>
      <c r="F57" s="602"/>
      <c r="G57" s="602"/>
      <c r="H57" s="602"/>
      <c r="I57" s="602"/>
      <c r="J57" s="602"/>
      <c r="K57" s="602"/>
    </row>
    <row r="58" spans="1:11" s="47" customFormat="1" ht="20.100000000000001" customHeight="1">
      <c r="A58" s="598"/>
      <c r="B58" s="599"/>
      <c r="C58" s="601"/>
      <c r="D58" s="181" t="s">
        <v>61</v>
      </c>
      <c r="E58" s="181" t="s">
        <v>62</v>
      </c>
      <c r="F58" s="181" t="s">
        <v>63</v>
      </c>
      <c r="G58" s="181" t="s">
        <v>64</v>
      </c>
      <c r="H58" s="181" t="s">
        <v>65</v>
      </c>
      <c r="I58" s="181" t="s">
        <v>66</v>
      </c>
      <c r="J58" s="181" t="s">
        <v>67</v>
      </c>
      <c r="K58" s="181" t="s">
        <v>68</v>
      </c>
    </row>
    <row r="59" spans="1:11" s="47" customFormat="1" ht="21" customHeight="1">
      <c r="A59" s="547" t="s">
        <v>140</v>
      </c>
      <c r="B59" s="184" t="s">
        <v>141</v>
      </c>
      <c r="C59" s="185" t="s">
        <v>3</v>
      </c>
      <c r="D59" s="131"/>
      <c r="E59" s="131">
        <v>4500</v>
      </c>
      <c r="F59" s="131"/>
      <c r="G59" s="131"/>
      <c r="H59" s="131">
        <v>5450</v>
      </c>
      <c r="I59" s="131"/>
      <c r="J59" s="131">
        <v>3125</v>
      </c>
      <c r="K59" s="131">
        <v>4733.333333333333</v>
      </c>
    </row>
    <row r="60" spans="1:11" s="47" customFormat="1" ht="21" customHeight="1">
      <c r="A60" s="549"/>
      <c r="B60" s="184" t="s">
        <v>142</v>
      </c>
      <c r="C60" s="185" t="s">
        <v>3</v>
      </c>
      <c r="D60" s="131">
        <v>2475</v>
      </c>
      <c r="E60" s="131">
        <v>4000</v>
      </c>
      <c r="F60" s="131"/>
      <c r="G60" s="131">
        <v>5750</v>
      </c>
      <c r="H60" s="131"/>
      <c r="I60" s="131">
        <v>4000</v>
      </c>
      <c r="J60" s="131">
        <v>3850</v>
      </c>
      <c r="K60" s="131"/>
    </row>
    <row r="61" spans="1:11" s="47" customFormat="1" ht="21" customHeight="1">
      <c r="A61" s="548"/>
      <c r="B61" s="184" t="s">
        <v>143</v>
      </c>
      <c r="C61" s="185" t="s">
        <v>3</v>
      </c>
      <c r="D61" s="131"/>
      <c r="E61" s="131"/>
      <c r="F61" s="131"/>
      <c r="G61" s="131"/>
      <c r="H61" s="131">
        <v>5450</v>
      </c>
      <c r="I61" s="131"/>
      <c r="J61" s="131"/>
      <c r="K61" s="131">
        <v>4950</v>
      </c>
    </row>
    <row r="62" spans="1:11" s="47" customFormat="1" ht="21" customHeight="1">
      <c r="A62" s="180"/>
      <c r="B62" s="184" t="s">
        <v>15</v>
      </c>
      <c r="C62" s="185" t="s">
        <v>3</v>
      </c>
      <c r="D62" s="131">
        <v>1625</v>
      </c>
      <c r="E62" s="131">
        <v>1763.1578947368421</v>
      </c>
      <c r="F62" s="131">
        <v>2050</v>
      </c>
      <c r="G62" s="131">
        <v>2000</v>
      </c>
      <c r="H62" s="131">
        <v>2800</v>
      </c>
      <c r="I62" s="131">
        <v>1100</v>
      </c>
      <c r="J62" s="131">
        <v>1200</v>
      </c>
      <c r="K62" s="131">
        <v>2400</v>
      </c>
    </row>
    <row r="63" spans="1:11" s="47" customFormat="1" ht="21" customHeight="1">
      <c r="A63" s="180"/>
      <c r="B63" s="184" t="s">
        <v>53</v>
      </c>
      <c r="C63" s="185" t="s">
        <v>90</v>
      </c>
      <c r="D63" s="131"/>
      <c r="E63" s="131">
        <v>3000</v>
      </c>
      <c r="F63" s="131"/>
      <c r="G63" s="131"/>
      <c r="H63" s="131">
        <v>6500</v>
      </c>
      <c r="I63" s="131">
        <v>3000</v>
      </c>
      <c r="J63" s="131">
        <v>4750</v>
      </c>
      <c r="K63" s="131"/>
    </row>
    <row r="64" spans="1:11" s="47" customFormat="1" ht="21" customHeight="1">
      <c r="A64" s="180"/>
      <c r="B64" s="184" t="s">
        <v>54</v>
      </c>
      <c r="C64" s="185" t="s">
        <v>90</v>
      </c>
      <c r="D64" s="131"/>
      <c r="E64" s="131"/>
      <c r="F64" s="131"/>
      <c r="G64" s="131"/>
      <c r="H64" s="131"/>
      <c r="I64" s="131"/>
      <c r="J64" s="131">
        <v>2875</v>
      </c>
      <c r="K64" s="131"/>
    </row>
    <row r="65" spans="1:11" s="47" customFormat="1" ht="21" customHeight="1">
      <c r="A65" s="180"/>
      <c r="B65" s="184" t="s">
        <v>16</v>
      </c>
      <c r="C65" s="185" t="s">
        <v>90</v>
      </c>
      <c r="D65" s="131"/>
      <c r="E65" s="131">
        <v>4000</v>
      </c>
      <c r="F65" s="131"/>
      <c r="G65" s="131"/>
      <c r="H65" s="131">
        <v>4375</v>
      </c>
      <c r="I65" s="131">
        <v>1500</v>
      </c>
      <c r="J65" s="131"/>
      <c r="K65" s="131"/>
    </row>
    <row r="66" spans="1:11" s="47" customFormat="1" ht="21" customHeight="1">
      <c r="A66" s="180"/>
      <c r="B66" s="184" t="s">
        <v>17</v>
      </c>
      <c r="C66" s="185" t="s">
        <v>3</v>
      </c>
      <c r="D66" s="131">
        <v>975</v>
      </c>
      <c r="E66" s="131">
        <v>2458.333333333333</v>
      </c>
      <c r="F66" s="131"/>
      <c r="G66" s="131"/>
      <c r="H66" s="131">
        <v>2800</v>
      </c>
      <c r="I66" s="131"/>
      <c r="J66" s="131">
        <v>975</v>
      </c>
      <c r="K66" s="131">
        <v>925</v>
      </c>
    </row>
    <row r="67" spans="1:11" s="47" customFormat="1" ht="21" customHeight="1">
      <c r="A67" s="180"/>
      <c r="B67" s="184" t="s">
        <v>18</v>
      </c>
      <c r="C67" s="185" t="s">
        <v>3</v>
      </c>
      <c r="D67" s="131">
        <v>1575</v>
      </c>
      <c r="E67" s="131">
        <v>1527.7777777777778</v>
      </c>
      <c r="F67" s="131">
        <v>841.66666666666663</v>
      </c>
      <c r="G67" s="131">
        <v>625</v>
      </c>
      <c r="H67" s="131">
        <v>1200</v>
      </c>
      <c r="I67" s="131">
        <v>800</v>
      </c>
      <c r="J67" s="131">
        <v>1333.3333333333335</v>
      </c>
      <c r="K67" s="131">
        <v>2075</v>
      </c>
    </row>
    <row r="68" spans="1:11" s="47" customFormat="1" ht="21" customHeight="1">
      <c r="A68" s="180"/>
      <c r="B68" s="184" t="s">
        <v>19</v>
      </c>
      <c r="C68" s="185" t="s">
        <v>3</v>
      </c>
      <c r="D68" s="131">
        <v>3825</v>
      </c>
      <c r="E68" s="131"/>
      <c r="F68" s="131"/>
      <c r="G68" s="131"/>
      <c r="H68" s="131">
        <v>6125</v>
      </c>
      <c r="I68" s="131"/>
      <c r="J68" s="131"/>
      <c r="K68" s="131">
        <v>4000</v>
      </c>
    </row>
    <row r="69" spans="1:11" s="47" customFormat="1" ht="21" customHeight="1">
      <c r="A69" s="180"/>
      <c r="B69" s="184" t="s">
        <v>20</v>
      </c>
      <c r="C69" s="185" t="s">
        <v>3</v>
      </c>
      <c r="D69" s="131"/>
      <c r="E69" s="131">
        <v>3000</v>
      </c>
      <c r="F69" s="131"/>
      <c r="G69" s="131"/>
      <c r="H69" s="131">
        <v>3325</v>
      </c>
      <c r="I69" s="131">
        <v>3500</v>
      </c>
      <c r="J69" s="131">
        <v>3750</v>
      </c>
      <c r="K69" s="131"/>
    </row>
    <row r="70" spans="1:11" s="47" customFormat="1" ht="21" customHeight="1">
      <c r="A70" s="198" t="s">
        <v>144</v>
      </c>
      <c r="B70" s="184" t="s">
        <v>145</v>
      </c>
      <c r="C70" s="185" t="s">
        <v>99</v>
      </c>
      <c r="D70" s="131"/>
      <c r="E70" s="131">
        <v>5500</v>
      </c>
      <c r="F70" s="131"/>
      <c r="G70" s="131"/>
      <c r="H70" s="131">
        <v>2666.666666666667</v>
      </c>
      <c r="I70" s="131">
        <v>1000</v>
      </c>
      <c r="J70" s="131">
        <v>2000</v>
      </c>
      <c r="K70" s="131"/>
    </row>
    <row r="71" spans="1:11" s="47" customFormat="1" ht="21" customHeight="1">
      <c r="A71" s="199"/>
      <c r="B71" s="184" t="s">
        <v>146</v>
      </c>
      <c r="C71" s="185" t="s">
        <v>56</v>
      </c>
      <c r="D71" s="131">
        <v>2100</v>
      </c>
      <c r="E71" s="131">
        <v>2954.5454545454545</v>
      </c>
      <c r="F71" s="131"/>
      <c r="G71" s="131"/>
      <c r="H71" s="131">
        <v>4325</v>
      </c>
      <c r="I71" s="131">
        <v>1750</v>
      </c>
      <c r="J71" s="131">
        <v>1500</v>
      </c>
      <c r="K71" s="131">
        <v>3194.4444444444443</v>
      </c>
    </row>
    <row r="72" spans="1:11" s="47" customFormat="1" ht="21" customHeight="1">
      <c r="A72" s="180"/>
      <c r="B72" s="184" t="s">
        <v>91</v>
      </c>
      <c r="C72" s="185" t="s">
        <v>3</v>
      </c>
      <c r="D72" s="131">
        <v>1325</v>
      </c>
      <c r="E72" s="131">
        <v>1861.1111111111111</v>
      </c>
      <c r="F72" s="131">
        <v>2237.5</v>
      </c>
      <c r="G72" s="131">
        <v>2250</v>
      </c>
      <c r="H72" s="131">
        <v>2800</v>
      </c>
      <c r="I72" s="131">
        <v>1000</v>
      </c>
      <c r="J72" s="131">
        <v>1050</v>
      </c>
      <c r="K72" s="131">
        <v>2412.5</v>
      </c>
    </row>
    <row r="73" spans="1:11" s="47" customFormat="1" ht="21" customHeight="1">
      <c r="A73" s="180"/>
      <c r="B73" s="184" t="s">
        <v>22</v>
      </c>
      <c r="C73" s="185" t="s">
        <v>71</v>
      </c>
      <c r="D73" s="131">
        <v>63.75</v>
      </c>
      <c r="E73" s="131">
        <v>77.5</v>
      </c>
      <c r="F73" s="131"/>
      <c r="G73" s="131"/>
      <c r="H73" s="131">
        <v>72.5</v>
      </c>
      <c r="I73" s="131">
        <v>20</v>
      </c>
      <c r="J73" s="131">
        <v>80</v>
      </c>
      <c r="K73" s="131">
        <v>60</v>
      </c>
    </row>
    <row r="74" spans="1:11" s="47" customFormat="1" ht="21" customHeight="1">
      <c r="A74" s="198" t="s">
        <v>147</v>
      </c>
      <c r="B74" s="184" t="s">
        <v>148</v>
      </c>
      <c r="C74" s="185" t="s">
        <v>3</v>
      </c>
      <c r="D74" s="131">
        <v>4050</v>
      </c>
      <c r="E74" s="131">
        <v>2565.7894736842104</v>
      </c>
      <c r="F74" s="131">
        <v>2375</v>
      </c>
      <c r="G74" s="131"/>
      <c r="H74" s="131">
        <v>3450</v>
      </c>
      <c r="I74" s="131">
        <v>1750</v>
      </c>
      <c r="J74" s="131">
        <v>4375</v>
      </c>
      <c r="K74" s="131">
        <v>1366.6666666666667</v>
      </c>
    </row>
    <row r="75" spans="1:11" s="47" customFormat="1" ht="21" customHeight="1">
      <c r="A75" s="199"/>
      <c r="B75" s="184" t="s">
        <v>149</v>
      </c>
      <c r="C75" s="185" t="s">
        <v>3</v>
      </c>
      <c r="D75" s="131">
        <v>2350</v>
      </c>
      <c r="E75" s="131">
        <v>2105.2631578947371</v>
      </c>
      <c r="F75" s="131">
        <v>2166.6666666666665</v>
      </c>
      <c r="G75" s="131"/>
      <c r="H75" s="131">
        <v>2800</v>
      </c>
      <c r="I75" s="131">
        <v>1750</v>
      </c>
      <c r="J75" s="131">
        <v>2187.5</v>
      </c>
      <c r="K75" s="131">
        <v>2472.2222222222222</v>
      </c>
    </row>
    <row r="76" spans="1:11" s="47" customFormat="1" ht="21" customHeight="1">
      <c r="A76" s="198"/>
      <c r="B76" s="184" t="s">
        <v>23</v>
      </c>
      <c r="C76" s="185" t="s">
        <v>3</v>
      </c>
      <c r="D76" s="131">
        <v>3100</v>
      </c>
      <c r="E76" s="131">
        <v>3416.6666666666665</v>
      </c>
      <c r="F76" s="131"/>
      <c r="G76" s="131"/>
      <c r="H76" s="131">
        <v>5800</v>
      </c>
      <c r="I76" s="131">
        <v>6000</v>
      </c>
      <c r="J76" s="131">
        <v>4000</v>
      </c>
      <c r="K76" s="131"/>
    </row>
    <row r="77" spans="1:11" s="47" customFormat="1" ht="21" customHeight="1">
      <c r="A77" s="201"/>
      <c r="B77" s="184" t="s">
        <v>24</v>
      </c>
      <c r="C77" s="185" t="s">
        <v>3</v>
      </c>
      <c r="D77" s="131">
        <v>2950</v>
      </c>
      <c r="E77" s="131">
        <v>3416.6666666666665</v>
      </c>
      <c r="F77" s="131"/>
      <c r="G77" s="131"/>
      <c r="H77" s="131">
        <v>5800</v>
      </c>
      <c r="I77" s="131">
        <v>6000</v>
      </c>
      <c r="J77" s="131">
        <v>4000</v>
      </c>
      <c r="K77" s="131"/>
    </row>
    <row r="78" spans="1:11" s="47" customFormat="1" ht="21" customHeight="1">
      <c r="A78" s="196"/>
      <c r="B78" s="184" t="s">
        <v>25</v>
      </c>
      <c r="C78" s="185" t="s">
        <v>3</v>
      </c>
      <c r="D78" s="131">
        <v>1850</v>
      </c>
      <c r="E78" s="131">
        <v>1950</v>
      </c>
      <c r="F78" s="131">
        <v>950</v>
      </c>
      <c r="G78" s="131"/>
      <c r="H78" s="131">
        <v>4000</v>
      </c>
      <c r="I78" s="131">
        <v>2000</v>
      </c>
      <c r="J78" s="131">
        <v>3750</v>
      </c>
      <c r="K78" s="131"/>
    </row>
    <row r="79" spans="1:11" s="47" customFormat="1" ht="6" customHeight="1">
      <c r="A79" s="409"/>
      <c r="B79" s="249"/>
      <c r="C79" s="249"/>
      <c r="D79" s="249"/>
      <c r="E79" s="249"/>
      <c r="F79" s="249"/>
      <c r="G79" s="249"/>
      <c r="H79" s="249"/>
      <c r="I79" s="249"/>
      <c r="J79" s="249"/>
      <c r="K79" s="249"/>
    </row>
    <row r="80" spans="1:11" s="47" customFormat="1" ht="33.75" customHeight="1">
      <c r="A80" s="191"/>
      <c r="B80" s="188"/>
      <c r="C80" s="189"/>
      <c r="D80" s="66"/>
      <c r="E80" s="66"/>
      <c r="F80" s="66"/>
      <c r="G80" s="66"/>
      <c r="H80" s="66"/>
      <c r="I80" s="66"/>
      <c r="J80" s="66"/>
      <c r="K80" s="180" t="s">
        <v>88</v>
      </c>
    </row>
    <row r="81" spans="1:11" s="47" customFormat="1" ht="21" customHeight="1">
      <c r="A81" s="191"/>
      <c r="B81" s="544" t="s">
        <v>292</v>
      </c>
      <c r="C81" s="544"/>
      <c r="D81" s="544"/>
      <c r="E81" s="544"/>
      <c r="F81" s="544"/>
      <c r="G81" s="544"/>
      <c r="H81" s="544"/>
      <c r="I81" s="544"/>
      <c r="J81" s="544"/>
      <c r="K81" s="544"/>
    </row>
    <row r="82" spans="1:11" s="47" customFormat="1" ht="39.950000000000003" customHeight="1" thickBot="1">
      <c r="A82" s="191"/>
      <c r="B82" s="559" t="s">
        <v>304</v>
      </c>
      <c r="C82" s="559"/>
      <c r="D82" s="559"/>
      <c r="E82" s="559"/>
      <c r="F82" s="559"/>
      <c r="G82" s="559"/>
      <c r="H82" s="559"/>
      <c r="I82" s="559"/>
      <c r="J82" s="559"/>
      <c r="K82" s="559"/>
    </row>
    <row r="83" spans="1:11" s="47" customFormat="1" ht="21" customHeight="1" thickBot="1">
      <c r="A83" s="598" t="s">
        <v>81</v>
      </c>
      <c r="B83" s="599"/>
      <c r="C83" s="600" t="s">
        <v>82</v>
      </c>
      <c r="D83" s="602" t="s">
        <v>83</v>
      </c>
      <c r="E83" s="602"/>
      <c r="F83" s="602"/>
      <c r="G83" s="602"/>
      <c r="H83" s="602"/>
      <c r="I83" s="602"/>
      <c r="J83" s="602"/>
      <c r="K83" s="602"/>
    </row>
    <row r="84" spans="1:11" s="47" customFormat="1" ht="21" customHeight="1">
      <c r="A84" s="598"/>
      <c r="B84" s="599"/>
      <c r="C84" s="601"/>
      <c r="D84" s="181" t="s">
        <v>61</v>
      </c>
      <c r="E84" s="181" t="s">
        <v>62</v>
      </c>
      <c r="F84" s="181" t="s">
        <v>63</v>
      </c>
      <c r="G84" s="181" t="s">
        <v>64</v>
      </c>
      <c r="H84" s="181" t="s">
        <v>65</v>
      </c>
      <c r="I84" s="181" t="s">
        <v>66</v>
      </c>
      <c r="J84" s="181" t="s">
        <v>67</v>
      </c>
      <c r="K84" s="181" t="s">
        <v>68</v>
      </c>
    </row>
    <row r="85" spans="1:11" s="47" customFormat="1" ht="21" customHeight="1">
      <c r="A85" s="193"/>
      <c r="B85" s="184" t="s">
        <v>26</v>
      </c>
      <c r="C85" s="185" t="s">
        <v>59</v>
      </c>
      <c r="D85" s="131">
        <v>975</v>
      </c>
      <c r="E85" s="131">
        <v>1175</v>
      </c>
      <c r="F85" s="131">
        <v>445.8</v>
      </c>
      <c r="G85" s="131">
        <v>1000</v>
      </c>
      <c r="H85" s="131">
        <v>1700</v>
      </c>
      <c r="I85" s="131">
        <v>900</v>
      </c>
      <c r="J85" s="131">
        <v>1250</v>
      </c>
      <c r="K85" s="131">
        <v>2000</v>
      </c>
    </row>
    <row r="86" spans="1:11" s="47" customFormat="1" ht="21" customHeight="1">
      <c r="A86" s="182" t="s">
        <v>57</v>
      </c>
      <c r="B86" s="182"/>
      <c r="D86" s="66"/>
      <c r="E86" s="66"/>
      <c r="F86" s="66"/>
      <c r="G86" s="66"/>
      <c r="H86" s="66"/>
      <c r="I86" s="66"/>
      <c r="J86" s="66"/>
      <c r="K86" s="66"/>
    </row>
    <row r="87" spans="1:11" s="47" customFormat="1" ht="21" customHeight="1">
      <c r="A87" s="547" t="s">
        <v>27</v>
      </c>
      <c r="B87" s="184" t="s">
        <v>150</v>
      </c>
      <c r="C87" s="185" t="s">
        <v>59</v>
      </c>
      <c r="D87" s="131">
        <v>1233.3333333333333</v>
      </c>
      <c r="E87" s="131"/>
      <c r="F87" s="131">
        <v>705</v>
      </c>
      <c r="G87" s="131">
        <v>1625</v>
      </c>
      <c r="H87" s="131"/>
      <c r="I87" s="131">
        <v>850</v>
      </c>
      <c r="J87" s="131">
        <v>1500</v>
      </c>
      <c r="K87" s="131">
        <v>2100</v>
      </c>
    </row>
    <row r="88" spans="1:11" s="47" customFormat="1" ht="21" customHeight="1">
      <c r="A88" s="548"/>
      <c r="B88" s="184" t="s">
        <v>151</v>
      </c>
      <c r="C88" s="185" t="s">
        <v>59</v>
      </c>
      <c r="D88" s="131">
        <v>1716.6666666666667</v>
      </c>
      <c r="E88" s="131"/>
      <c r="F88" s="131"/>
      <c r="G88" s="131"/>
      <c r="H88" s="131">
        <v>2000</v>
      </c>
      <c r="I88" s="131"/>
      <c r="J88" s="131"/>
      <c r="K88" s="131">
        <v>2333.3333333333335</v>
      </c>
    </row>
    <row r="89" spans="1:11" s="47" customFormat="1" ht="21" customHeight="1">
      <c r="A89" s="550" t="s">
        <v>152</v>
      </c>
      <c r="B89" s="184" t="s">
        <v>153</v>
      </c>
      <c r="C89" s="185" t="s">
        <v>59</v>
      </c>
      <c r="D89" s="131"/>
      <c r="E89" s="131">
        <v>5000</v>
      </c>
      <c r="F89" s="131">
        <v>3942</v>
      </c>
      <c r="G89" s="131">
        <v>2375</v>
      </c>
      <c r="H89" s="131">
        <v>6000</v>
      </c>
      <c r="I89" s="131"/>
      <c r="J89" s="131"/>
      <c r="K89" s="131">
        <v>430</v>
      </c>
    </row>
    <row r="90" spans="1:11" s="47" customFormat="1" ht="21" customHeight="1">
      <c r="A90" s="551"/>
      <c r="B90" s="184" t="s">
        <v>154</v>
      </c>
      <c r="C90" s="185" t="s">
        <v>59</v>
      </c>
      <c r="D90" s="131"/>
      <c r="E90" s="131">
        <v>4000</v>
      </c>
      <c r="F90" s="131"/>
      <c r="G90" s="131"/>
      <c r="H90" s="131">
        <v>4000</v>
      </c>
      <c r="I90" s="131"/>
      <c r="J90" s="131"/>
      <c r="K90" s="131">
        <v>270</v>
      </c>
    </row>
    <row r="91" spans="1:11" s="47" customFormat="1" ht="22.5" customHeight="1">
      <c r="A91" s="551"/>
      <c r="B91" s="184" t="s">
        <v>155</v>
      </c>
      <c r="C91" s="185" t="s">
        <v>59</v>
      </c>
      <c r="D91" s="131"/>
      <c r="E91" s="131">
        <v>3000</v>
      </c>
      <c r="F91" s="131"/>
      <c r="G91" s="131"/>
      <c r="H91" s="131"/>
      <c r="I91" s="131"/>
      <c r="J91" s="131"/>
      <c r="K91" s="131"/>
    </row>
    <row r="92" spans="1:11" s="47" customFormat="1" ht="22.5" customHeight="1">
      <c r="A92" s="551"/>
      <c r="B92" s="184" t="s">
        <v>156</v>
      </c>
      <c r="C92" s="185" t="s">
        <v>59</v>
      </c>
      <c r="D92" s="131">
        <v>5760.4166666666661</v>
      </c>
      <c r="E92" s="131">
        <v>5000</v>
      </c>
      <c r="F92" s="131"/>
      <c r="G92" s="131"/>
      <c r="H92" s="131"/>
      <c r="I92" s="131">
        <v>3000</v>
      </c>
      <c r="J92" s="131">
        <v>5750</v>
      </c>
      <c r="K92" s="131">
        <v>4041.6666666666665</v>
      </c>
    </row>
    <row r="93" spans="1:11" s="47" customFormat="1" ht="22.5" customHeight="1">
      <c r="A93" s="551"/>
      <c r="B93" s="184" t="s">
        <v>157</v>
      </c>
      <c r="C93" s="185" t="s">
        <v>59</v>
      </c>
      <c r="D93" s="131"/>
      <c r="E93" s="131">
        <v>4000</v>
      </c>
      <c r="F93" s="131"/>
      <c r="G93" s="131"/>
      <c r="H93" s="131"/>
      <c r="I93" s="131">
        <v>2500</v>
      </c>
      <c r="J93" s="131">
        <v>4000</v>
      </c>
      <c r="K93" s="131"/>
    </row>
    <row r="94" spans="1:11" s="47" customFormat="1" ht="22.5" customHeight="1">
      <c r="A94" s="551"/>
      <c r="B94" s="184" t="s">
        <v>158</v>
      </c>
      <c r="C94" s="185" t="s">
        <v>59</v>
      </c>
      <c r="D94" s="131"/>
      <c r="E94" s="131">
        <v>3000</v>
      </c>
      <c r="F94" s="131"/>
      <c r="G94" s="131"/>
      <c r="H94" s="131"/>
      <c r="I94" s="131">
        <v>1250</v>
      </c>
      <c r="J94" s="131">
        <v>2375</v>
      </c>
      <c r="K94" s="131"/>
    </row>
    <row r="95" spans="1:11" s="47" customFormat="1" ht="22.5" customHeight="1">
      <c r="A95" s="180"/>
      <c r="B95" s="184" t="s">
        <v>92</v>
      </c>
      <c r="C95" s="185" t="s">
        <v>59</v>
      </c>
      <c r="D95" s="131">
        <v>297.5</v>
      </c>
      <c r="E95" s="131"/>
      <c r="F95" s="131">
        <v>184</v>
      </c>
      <c r="G95" s="131">
        <v>300</v>
      </c>
      <c r="H95" s="131">
        <v>475</v>
      </c>
      <c r="I95" s="131">
        <v>750</v>
      </c>
      <c r="J95" s="131">
        <v>250</v>
      </c>
      <c r="K95" s="131"/>
    </row>
    <row r="96" spans="1:11" s="47" customFormat="1" ht="22.5" customHeight="1">
      <c r="A96" s="547" t="s">
        <v>159</v>
      </c>
      <c r="B96" s="184" t="s">
        <v>160</v>
      </c>
      <c r="C96" s="185" t="s">
        <v>59</v>
      </c>
      <c r="D96" s="131">
        <v>600</v>
      </c>
      <c r="E96" s="131"/>
      <c r="F96" s="131">
        <v>395</v>
      </c>
      <c r="G96" s="131"/>
      <c r="H96" s="131"/>
      <c r="I96" s="131">
        <v>200</v>
      </c>
      <c r="J96" s="131"/>
      <c r="K96" s="131">
        <v>118.75</v>
      </c>
    </row>
    <row r="97" spans="1:11" s="47" customFormat="1" ht="22.5" customHeight="1">
      <c r="A97" s="566"/>
      <c r="B97" s="184" t="s">
        <v>161</v>
      </c>
      <c r="C97" s="185" t="s">
        <v>59</v>
      </c>
      <c r="D97" s="131">
        <v>435</v>
      </c>
      <c r="E97" s="131">
        <v>383.33333333333337</v>
      </c>
      <c r="F97" s="131">
        <v>431.25</v>
      </c>
      <c r="G97" s="131"/>
      <c r="H97" s="131">
        <v>575</v>
      </c>
      <c r="I97" s="131"/>
      <c r="J97" s="131">
        <v>304.16666666666663</v>
      </c>
      <c r="K97" s="131">
        <v>361.25</v>
      </c>
    </row>
    <row r="98" spans="1:11" s="47" customFormat="1" ht="22.5" customHeight="1">
      <c r="A98" s="547" t="s">
        <v>162</v>
      </c>
      <c r="B98" s="184" t="s">
        <v>163</v>
      </c>
      <c r="C98" s="185" t="s">
        <v>59</v>
      </c>
      <c r="D98" s="131">
        <v>5375</v>
      </c>
      <c r="E98" s="131">
        <v>6000</v>
      </c>
      <c r="F98" s="131"/>
      <c r="G98" s="131"/>
      <c r="H98" s="131">
        <v>7500</v>
      </c>
      <c r="I98" s="131"/>
      <c r="J98" s="131">
        <v>6000</v>
      </c>
      <c r="K98" s="131">
        <v>3325</v>
      </c>
    </row>
    <row r="99" spans="1:11" s="47" customFormat="1" ht="22.5" customHeight="1">
      <c r="A99" s="548"/>
      <c r="B99" s="184" t="s">
        <v>164</v>
      </c>
      <c r="C99" s="185" t="s">
        <v>59</v>
      </c>
      <c r="D99" s="131">
        <v>3700</v>
      </c>
      <c r="E99" s="131">
        <v>5000</v>
      </c>
      <c r="F99" s="131"/>
      <c r="G99" s="131"/>
      <c r="H99" s="131">
        <v>6000</v>
      </c>
      <c r="I99" s="131">
        <v>2500</v>
      </c>
      <c r="J99" s="131">
        <v>3750</v>
      </c>
      <c r="K99" s="131">
        <v>2666.6666666666665</v>
      </c>
    </row>
    <row r="100" spans="1:11" s="47" customFormat="1" ht="22.5" customHeight="1">
      <c r="A100" s="547" t="s">
        <v>165</v>
      </c>
      <c r="B100" s="184" t="s">
        <v>166</v>
      </c>
      <c r="C100" s="185" t="s">
        <v>167</v>
      </c>
      <c r="D100" s="131">
        <v>5300</v>
      </c>
      <c r="E100" s="131">
        <v>6750</v>
      </c>
      <c r="F100" s="131"/>
      <c r="G100" s="131"/>
      <c r="H100" s="131">
        <v>4000</v>
      </c>
      <c r="I100" s="131">
        <v>2900</v>
      </c>
      <c r="J100" s="131">
        <v>2604.125</v>
      </c>
      <c r="K100" s="131">
        <v>1966.6666666666667</v>
      </c>
    </row>
    <row r="101" spans="1:11" s="47" customFormat="1" ht="22.5" customHeight="1">
      <c r="A101" s="548"/>
      <c r="B101" s="184" t="s">
        <v>168</v>
      </c>
      <c r="C101" s="185" t="s">
        <v>167</v>
      </c>
      <c r="D101" s="131">
        <v>7000</v>
      </c>
      <c r="E101" s="131"/>
      <c r="F101" s="131"/>
      <c r="G101" s="131"/>
      <c r="H101" s="131"/>
      <c r="I101" s="131">
        <v>4580</v>
      </c>
      <c r="J101" s="131">
        <v>5208.3249999999998</v>
      </c>
      <c r="K101" s="131">
        <v>5633.333333333333</v>
      </c>
    </row>
    <row r="102" spans="1:11" s="47" customFormat="1" ht="22.5" customHeight="1">
      <c r="A102" s="547" t="s">
        <v>31</v>
      </c>
      <c r="B102" s="184" t="s">
        <v>169</v>
      </c>
      <c r="C102" s="185" t="s">
        <v>59</v>
      </c>
      <c r="D102" s="131">
        <v>4050</v>
      </c>
      <c r="E102" s="131">
        <v>4000</v>
      </c>
      <c r="F102" s="131"/>
      <c r="G102" s="131">
        <v>3500</v>
      </c>
      <c r="H102" s="131"/>
      <c r="I102" s="131">
        <v>4000</v>
      </c>
      <c r="J102" s="131">
        <v>5875</v>
      </c>
      <c r="K102" s="131"/>
    </row>
    <row r="103" spans="1:11" s="47" customFormat="1" ht="22.5" customHeight="1">
      <c r="A103" s="548"/>
      <c r="B103" s="184" t="s">
        <v>170</v>
      </c>
      <c r="C103" s="185" t="s">
        <v>59</v>
      </c>
      <c r="D103" s="131"/>
      <c r="E103" s="131">
        <v>4000</v>
      </c>
      <c r="F103" s="131">
        <v>2000</v>
      </c>
      <c r="G103" s="131"/>
      <c r="H103" s="131">
        <v>4750</v>
      </c>
      <c r="I103" s="131"/>
      <c r="J103" s="131"/>
      <c r="K103" s="131">
        <v>4025</v>
      </c>
    </row>
    <row r="104" spans="1:11" s="47" customFormat="1" ht="22.5" customHeight="1">
      <c r="A104" s="200"/>
      <c r="B104" s="184" t="s">
        <v>32</v>
      </c>
      <c r="C104" s="185" t="s">
        <v>59</v>
      </c>
      <c r="D104" s="131"/>
      <c r="E104" s="131"/>
      <c r="F104" s="131"/>
      <c r="G104" s="131"/>
      <c r="H104" s="131"/>
      <c r="I104" s="131">
        <v>458</v>
      </c>
      <c r="J104" s="131"/>
      <c r="K104" s="131"/>
    </row>
    <row r="105" spans="1:11" s="47" customFormat="1" ht="6" customHeight="1">
      <c r="A105" s="409"/>
      <c r="B105" s="249"/>
      <c r="C105" s="249"/>
      <c r="D105" s="249"/>
      <c r="E105" s="249"/>
      <c r="F105" s="249"/>
      <c r="G105" s="249"/>
      <c r="H105" s="249"/>
      <c r="I105" s="249"/>
      <c r="J105" s="249"/>
      <c r="K105" s="249"/>
    </row>
    <row r="106" spans="1:11" s="47" customFormat="1" ht="30" customHeight="1">
      <c r="A106" s="191"/>
      <c r="B106" s="511"/>
      <c r="C106" s="512"/>
      <c r="D106" s="394"/>
      <c r="E106" s="394"/>
      <c r="F106" s="394"/>
      <c r="G106" s="394"/>
      <c r="H106" s="394"/>
      <c r="I106" s="394"/>
      <c r="J106" s="394"/>
      <c r="K106" s="510" t="s">
        <v>89</v>
      </c>
    </row>
    <row r="107" spans="1:11" s="47" customFormat="1" ht="27.75" customHeight="1">
      <c r="A107" s="191"/>
      <c r="B107" s="544" t="s">
        <v>292</v>
      </c>
      <c r="C107" s="544"/>
      <c r="D107" s="544"/>
      <c r="E107" s="544"/>
      <c r="F107" s="544"/>
      <c r="G107" s="544"/>
      <c r="H107" s="544"/>
      <c r="I107" s="544"/>
      <c r="J107" s="544"/>
      <c r="K107" s="544"/>
    </row>
    <row r="108" spans="1:11" s="47" customFormat="1" ht="33.75" customHeight="1" thickBot="1">
      <c r="A108" s="191"/>
      <c r="B108" s="559" t="s">
        <v>304</v>
      </c>
      <c r="C108" s="559"/>
      <c r="D108" s="559"/>
      <c r="E108" s="559"/>
      <c r="F108" s="559"/>
      <c r="G108" s="559"/>
      <c r="H108" s="559"/>
      <c r="I108" s="559"/>
      <c r="J108" s="559"/>
      <c r="K108" s="559"/>
    </row>
    <row r="109" spans="1:11" s="47" customFormat="1" ht="21" customHeight="1" thickBot="1">
      <c r="A109" s="598" t="s">
        <v>81</v>
      </c>
      <c r="B109" s="599"/>
      <c r="C109" s="600" t="s">
        <v>82</v>
      </c>
      <c r="D109" s="602" t="s">
        <v>83</v>
      </c>
      <c r="E109" s="602"/>
      <c r="F109" s="602"/>
      <c r="G109" s="602"/>
      <c r="H109" s="602"/>
      <c r="I109" s="602"/>
      <c r="J109" s="602"/>
      <c r="K109" s="602"/>
    </row>
    <row r="110" spans="1:11" s="47" customFormat="1" ht="21" customHeight="1">
      <c r="A110" s="598"/>
      <c r="B110" s="599"/>
      <c r="C110" s="601"/>
      <c r="D110" s="181" t="s">
        <v>61</v>
      </c>
      <c r="E110" s="181" t="s">
        <v>62</v>
      </c>
      <c r="F110" s="181" t="s">
        <v>63</v>
      </c>
      <c r="G110" s="181" t="s">
        <v>64</v>
      </c>
      <c r="H110" s="181" t="s">
        <v>65</v>
      </c>
      <c r="I110" s="181" t="s">
        <v>66</v>
      </c>
      <c r="J110" s="181" t="s">
        <v>67</v>
      </c>
      <c r="K110" s="181" t="s">
        <v>68</v>
      </c>
    </row>
    <row r="111" spans="1:11" s="47" customFormat="1" ht="22.5" customHeight="1">
      <c r="A111" s="194"/>
      <c r="B111" s="184" t="s">
        <v>33</v>
      </c>
      <c r="C111" s="185" t="s">
        <v>59</v>
      </c>
      <c r="D111" s="131">
        <v>2175</v>
      </c>
      <c r="E111" s="131">
        <v>1350</v>
      </c>
      <c r="F111" s="131"/>
      <c r="G111" s="131">
        <v>2000</v>
      </c>
      <c r="H111" s="131">
        <v>2000</v>
      </c>
      <c r="I111" s="131"/>
      <c r="J111" s="131"/>
      <c r="K111" s="131">
        <v>2250</v>
      </c>
    </row>
    <row r="112" spans="1:11" s="47" customFormat="1" ht="22.5" customHeight="1">
      <c r="A112" s="195"/>
      <c r="B112" s="184" t="s">
        <v>93</v>
      </c>
      <c r="C112" s="185" t="s">
        <v>59</v>
      </c>
      <c r="D112" s="131">
        <v>431.25</v>
      </c>
      <c r="E112" s="131">
        <v>675</v>
      </c>
      <c r="F112" s="131">
        <v>510</v>
      </c>
      <c r="G112" s="131">
        <v>625</v>
      </c>
      <c r="H112" s="131"/>
      <c r="I112" s="131">
        <v>400</v>
      </c>
      <c r="J112" s="131">
        <v>364.58</v>
      </c>
      <c r="K112" s="131"/>
    </row>
    <row r="113" spans="1:11" s="47" customFormat="1" ht="22.5" customHeight="1">
      <c r="A113" s="196"/>
      <c r="B113" s="184" t="s">
        <v>69</v>
      </c>
      <c r="C113" s="185" t="s">
        <v>94</v>
      </c>
      <c r="D113" s="131">
        <v>781.25</v>
      </c>
      <c r="E113" s="131">
        <v>600</v>
      </c>
      <c r="F113" s="131"/>
      <c r="G113" s="131"/>
      <c r="H113" s="131">
        <v>700</v>
      </c>
      <c r="I113" s="131"/>
      <c r="J113" s="131">
        <v>495</v>
      </c>
      <c r="K113" s="131"/>
    </row>
    <row r="114" spans="1:11" s="47" customFormat="1" ht="22.5" customHeight="1">
      <c r="A114" s="547" t="s">
        <v>196</v>
      </c>
      <c r="B114" s="184" t="s">
        <v>197</v>
      </c>
      <c r="C114" s="185" t="s">
        <v>71</v>
      </c>
      <c r="D114" s="131"/>
      <c r="E114" s="131">
        <v>242.5</v>
      </c>
      <c r="F114" s="131"/>
      <c r="G114" s="131"/>
      <c r="H114" s="131">
        <v>242.5</v>
      </c>
      <c r="I114" s="131"/>
      <c r="J114" s="131"/>
      <c r="K114" s="131">
        <v>375</v>
      </c>
    </row>
    <row r="115" spans="1:11" s="47" customFormat="1" ht="22.5" customHeight="1">
      <c r="A115" s="549"/>
      <c r="B115" s="184" t="s">
        <v>173</v>
      </c>
      <c r="C115" s="185" t="s">
        <v>71</v>
      </c>
      <c r="D115" s="131"/>
      <c r="E115" s="131">
        <v>158.5</v>
      </c>
      <c r="F115" s="131"/>
      <c r="G115" s="131"/>
      <c r="H115" s="131">
        <v>206.25</v>
      </c>
      <c r="I115" s="131"/>
      <c r="J115" s="131"/>
      <c r="K115" s="131">
        <v>263.75</v>
      </c>
    </row>
    <row r="116" spans="1:11" s="47" customFormat="1" ht="22.5" customHeight="1">
      <c r="A116" s="548"/>
      <c r="B116" s="184" t="s">
        <v>174</v>
      </c>
      <c r="C116" s="185" t="s">
        <v>71</v>
      </c>
      <c r="D116" s="131"/>
      <c r="E116" s="131">
        <v>107.5</v>
      </c>
      <c r="F116" s="131"/>
      <c r="G116" s="131"/>
      <c r="H116" s="131"/>
      <c r="I116" s="131"/>
      <c r="J116" s="131"/>
      <c r="K116" s="131"/>
    </row>
    <row r="117" spans="1:11" s="47" customFormat="1" ht="22.5" customHeight="1">
      <c r="A117" s="182" t="s">
        <v>175</v>
      </c>
      <c r="B117" s="182"/>
      <c r="D117" s="66"/>
      <c r="E117" s="66"/>
      <c r="F117" s="66"/>
      <c r="G117" s="66"/>
      <c r="H117" s="66"/>
      <c r="I117" s="66"/>
      <c r="J117" s="66"/>
      <c r="K117" s="66"/>
    </row>
    <row r="118" spans="1:11" s="47" customFormat="1" ht="22.5" customHeight="1">
      <c r="A118" s="547" t="s">
        <v>176</v>
      </c>
      <c r="B118" s="184" t="s">
        <v>95</v>
      </c>
      <c r="C118" s="185" t="s">
        <v>3</v>
      </c>
      <c r="D118" s="131"/>
      <c r="E118" s="131">
        <v>5000</v>
      </c>
      <c r="F118" s="131"/>
      <c r="G118" s="131"/>
      <c r="H118" s="131"/>
      <c r="I118" s="131">
        <v>7500</v>
      </c>
      <c r="J118" s="131">
        <v>7875</v>
      </c>
      <c r="K118" s="131"/>
    </row>
    <row r="119" spans="1:11" s="47" customFormat="1" ht="22.5" customHeight="1">
      <c r="A119" s="548"/>
      <c r="B119" s="184" t="s">
        <v>96</v>
      </c>
      <c r="C119" s="185" t="s">
        <v>3</v>
      </c>
      <c r="D119" s="131">
        <v>5200</v>
      </c>
      <c r="E119" s="131">
        <v>5500</v>
      </c>
      <c r="F119" s="131"/>
      <c r="G119" s="131"/>
      <c r="H119" s="131"/>
      <c r="I119" s="131">
        <v>7200</v>
      </c>
      <c r="J119" s="131">
        <v>7150</v>
      </c>
      <c r="K119" s="131"/>
    </row>
    <row r="120" spans="1:11" s="47" customFormat="1" ht="22.5" customHeight="1">
      <c r="A120" s="547" t="s">
        <v>177</v>
      </c>
      <c r="B120" s="184" t="s">
        <v>239</v>
      </c>
      <c r="C120" s="185" t="s">
        <v>3</v>
      </c>
      <c r="D120" s="131">
        <v>5950</v>
      </c>
      <c r="E120" s="131">
        <v>5000</v>
      </c>
      <c r="F120" s="131"/>
      <c r="G120" s="131">
        <v>6375</v>
      </c>
      <c r="H120" s="131"/>
      <c r="I120" s="131"/>
      <c r="J120" s="131">
        <v>5650</v>
      </c>
      <c r="K120" s="131"/>
    </row>
    <row r="121" spans="1:11" s="47" customFormat="1" ht="22.5" customHeight="1">
      <c r="A121" s="548"/>
      <c r="B121" s="184" t="s">
        <v>238</v>
      </c>
      <c r="C121" s="185" t="s">
        <v>3</v>
      </c>
      <c r="D121" s="131">
        <v>5500</v>
      </c>
      <c r="E121" s="131">
        <v>4525</v>
      </c>
      <c r="F121" s="131"/>
      <c r="G121" s="131">
        <v>4275</v>
      </c>
      <c r="H121" s="131"/>
      <c r="I121" s="131">
        <v>4500</v>
      </c>
      <c r="J121" s="131">
        <v>4775</v>
      </c>
      <c r="K121" s="131"/>
    </row>
    <row r="122" spans="1:11" s="47" customFormat="1" ht="22.5" customHeight="1">
      <c r="A122" s="200"/>
      <c r="B122" s="184" t="s">
        <v>5</v>
      </c>
      <c r="C122" s="185" t="s">
        <v>59</v>
      </c>
      <c r="D122" s="131">
        <v>558.75</v>
      </c>
      <c r="E122" s="131">
        <v>425</v>
      </c>
      <c r="F122" s="131">
        <v>541.33333333333326</v>
      </c>
      <c r="G122" s="131">
        <v>500</v>
      </c>
      <c r="H122" s="131">
        <v>422.5</v>
      </c>
      <c r="I122" s="131">
        <v>560</v>
      </c>
      <c r="J122" s="131">
        <v>537.5</v>
      </c>
      <c r="K122" s="131">
        <v>612.5</v>
      </c>
    </row>
    <row r="123" spans="1:11" s="47" customFormat="1" ht="6" customHeight="1">
      <c r="A123" s="409"/>
      <c r="B123" s="410"/>
      <c r="C123" s="410"/>
      <c r="D123" s="410"/>
      <c r="E123" s="410"/>
      <c r="F123" s="410"/>
      <c r="G123" s="410"/>
      <c r="H123" s="410"/>
      <c r="I123" s="410"/>
      <c r="J123" s="410"/>
      <c r="K123" s="410"/>
    </row>
    <row r="124" spans="1:11" s="47" customFormat="1" ht="18" customHeight="1">
      <c r="A124" s="186" t="s">
        <v>178</v>
      </c>
      <c r="B124" s="186"/>
      <c r="C124" s="179"/>
    </row>
    <row r="125" spans="1:11" s="47" customFormat="1" ht="15.75" customHeight="1">
      <c r="A125" s="186" t="s">
        <v>179</v>
      </c>
      <c r="B125" s="186"/>
    </row>
    <row r="126" spans="1:11" s="47" customFormat="1">
      <c r="A126" s="191"/>
      <c r="B126" s="192"/>
      <c r="C126" s="179"/>
    </row>
    <row r="127" spans="1:11" s="47" customFormat="1">
      <c r="A127" s="191"/>
      <c r="B127" s="192"/>
      <c r="C127" s="179"/>
      <c r="D127" s="22"/>
      <c r="E127" s="22"/>
      <c r="F127" s="22"/>
      <c r="G127" s="22"/>
      <c r="H127" s="22"/>
      <c r="I127" s="22"/>
      <c r="J127" s="22"/>
      <c r="K127" s="22"/>
    </row>
    <row r="128" spans="1:11" s="47" customFormat="1">
      <c r="A128" s="191"/>
      <c r="B128" s="192"/>
      <c r="C128" s="179"/>
      <c r="D128" s="22"/>
      <c r="E128" s="22"/>
      <c r="F128" s="22"/>
      <c r="G128" s="22"/>
      <c r="H128" s="22"/>
      <c r="I128" s="22"/>
      <c r="J128" s="22"/>
      <c r="K128" s="22"/>
    </row>
    <row r="129" spans="1:11" s="47" customFormat="1">
      <c r="A129" s="191"/>
      <c r="B129" s="192"/>
      <c r="C129" s="179"/>
      <c r="D129" s="22"/>
      <c r="E129" s="22"/>
      <c r="F129" s="22"/>
      <c r="G129" s="22"/>
      <c r="H129" s="22"/>
      <c r="I129" s="22"/>
      <c r="J129" s="22"/>
      <c r="K129" s="22"/>
    </row>
    <row r="130" spans="1:11" s="47" customFormat="1">
      <c r="A130" s="191"/>
      <c r="B130" s="192"/>
      <c r="C130" s="179"/>
      <c r="D130" s="22"/>
      <c r="E130" s="22"/>
      <c r="F130" s="22"/>
      <c r="G130" s="22"/>
      <c r="H130" s="22"/>
      <c r="I130" s="22"/>
      <c r="J130" s="22"/>
      <c r="K130" s="22"/>
    </row>
    <row r="131" spans="1:11" s="47" customFormat="1">
      <c r="A131" s="191"/>
      <c r="B131" s="192"/>
      <c r="C131" s="179"/>
      <c r="D131" s="22"/>
      <c r="E131" s="22"/>
      <c r="F131" s="22"/>
      <c r="G131" s="22"/>
      <c r="H131" s="22"/>
      <c r="I131" s="22"/>
      <c r="J131" s="22"/>
      <c r="K131" s="22"/>
    </row>
    <row r="132" spans="1:11" s="47" customFormat="1">
      <c r="A132" s="191"/>
      <c r="B132" s="192"/>
      <c r="C132" s="179"/>
      <c r="D132" s="22"/>
      <c r="E132" s="22"/>
      <c r="F132" s="22"/>
      <c r="G132" s="22"/>
      <c r="H132" s="22"/>
      <c r="I132" s="22"/>
      <c r="J132" s="22"/>
      <c r="K132" s="22"/>
    </row>
    <row r="133" spans="1:11" s="47" customFormat="1">
      <c r="A133" s="191"/>
      <c r="B133" s="192"/>
      <c r="C133" s="179"/>
      <c r="D133" s="22"/>
      <c r="E133" s="22"/>
      <c r="F133" s="22"/>
      <c r="G133" s="22"/>
      <c r="H133" s="22"/>
      <c r="I133" s="22"/>
      <c r="J133" s="22"/>
      <c r="K133" s="22"/>
    </row>
    <row r="134" spans="1:11" s="47" customFormat="1">
      <c r="A134" s="191"/>
      <c r="B134" s="192"/>
      <c r="C134" s="179"/>
      <c r="D134" s="22"/>
      <c r="E134" s="22"/>
      <c r="F134" s="22"/>
      <c r="G134" s="22"/>
      <c r="H134" s="22"/>
      <c r="I134" s="22"/>
      <c r="J134" s="22"/>
      <c r="K134" s="22"/>
    </row>
    <row r="135" spans="1:11" s="47" customFormat="1">
      <c r="A135" s="191"/>
      <c r="B135" s="192"/>
      <c r="C135" s="179"/>
      <c r="D135" s="22"/>
      <c r="E135" s="22"/>
      <c r="F135" s="22"/>
      <c r="G135" s="22"/>
      <c r="H135" s="22"/>
      <c r="I135" s="22"/>
      <c r="J135" s="22"/>
      <c r="K135" s="22"/>
    </row>
    <row r="136" spans="1:11" s="47" customFormat="1">
      <c r="A136" s="191"/>
      <c r="B136" s="192"/>
      <c r="C136" s="179"/>
      <c r="D136" s="22"/>
      <c r="E136" s="22"/>
      <c r="F136" s="22"/>
      <c r="G136" s="22"/>
      <c r="H136" s="22"/>
      <c r="I136" s="22"/>
      <c r="J136" s="22"/>
      <c r="K136" s="22"/>
    </row>
    <row r="137" spans="1:11" s="47" customFormat="1">
      <c r="A137" s="191"/>
      <c r="B137" s="192"/>
      <c r="C137" s="179"/>
      <c r="D137" s="22"/>
      <c r="E137" s="22"/>
      <c r="F137" s="22"/>
      <c r="G137" s="22"/>
      <c r="H137" s="22"/>
      <c r="I137" s="22"/>
      <c r="J137" s="22"/>
      <c r="K137" s="22"/>
    </row>
    <row r="138" spans="1:11" s="47" customFormat="1">
      <c r="A138" s="191"/>
      <c r="B138" s="192"/>
      <c r="C138" s="179"/>
      <c r="D138" s="22"/>
      <c r="E138" s="22"/>
      <c r="F138" s="22"/>
      <c r="G138" s="22"/>
      <c r="H138" s="22"/>
      <c r="I138" s="22"/>
      <c r="J138" s="22"/>
      <c r="K138" s="22"/>
    </row>
    <row r="139" spans="1:11" s="47" customFormat="1">
      <c r="A139" s="191"/>
      <c r="B139" s="192"/>
      <c r="C139" s="179"/>
      <c r="D139" s="22"/>
      <c r="E139" s="22"/>
      <c r="F139" s="22"/>
      <c r="G139" s="22"/>
      <c r="H139" s="22"/>
      <c r="I139" s="22"/>
      <c r="J139" s="22"/>
      <c r="K139" s="22"/>
    </row>
    <row r="140" spans="1:11" s="47" customFormat="1">
      <c r="A140" s="191"/>
      <c r="B140" s="192"/>
      <c r="C140" s="179"/>
      <c r="D140" s="22"/>
      <c r="E140" s="22"/>
      <c r="F140" s="22"/>
      <c r="G140" s="22"/>
      <c r="H140" s="22"/>
      <c r="I140" s="22"/>
      <c r="J140" s="22"/>
      <c r="K140" s="22"/>
    </row>
    <row r="141" spans="1:11" s="47" customFormat="1">
      <c r="A141" s="191"/>
      <c r="B141" s="192"/>
      <c r="C141" s="179"/>
      <c r="D141" s="22"/>
      <c r="E141" s="22"/>
      <c r="F141" s="22"/>
      <c r="G141" s="22"/>
      <c r="H141" s="22"/>
      <c r="I141" s="22"/>
      <c r="J141" s="22"/>
      <c r="K141" s="22"/>
    </row>
  </sheetData>
  <mergeCells count="41">
    <mergeCell ref="B2:K2"/>
    <mergeCell ref="B3:K3"/>
    <mergeCell ref="B4:K4"/>
    <mergeCell ref="A5:B6"/>
    <mergeCell ref="C5:C6"/>
    <mergeCell ref="D5:K5"/>
    <mergeCell ref="B56:K56"/>
    <mergeCell ref="A8:A10"/>
    <mergeCell ref="A16:A18"/>
    <mergeCell ref="A21:A26"/>
    <mergeCell ref="B29:K29"/>
    <mergeCell ref="B30:K30"/>
    <mergeCell ref="B31:K31"/>
    <mergeCell ref="A32:B33"/>
    <mergeCell ref="C32:C33"/>
    <mergeCell ref="D32:K32"/>
    <mergeCell ref="A49:A50"/>
    <mergeCell ref="B55:K55"/>
    <mergeCell ref="A96:A97"/>
    <mergeCell ref="A57:B58"/>
    <mergeCell ref="C57:C58"/>
    <mergeCell ref="D57:K57"/>
    <mergeCell ref="A59:A61"/>
    <mergeCell ref="B81:K81"/>
    <mergeCell ref="B82:K82"/>
    <mergeCell ref="A83:B84"/>
    <mergeCell ref="C83:C84"/>
    <mergeCell ref="D83:K83"/>
    <mergeCell ref="A87:A88"/>
    <mergeCell ref="A89:A94"/>
    <mergeCell ref="B107:K107"/>
    <mergeCell ref="B108:K108"/>
    <mergeCell ref="A109:B110"/>
    <mergeCell ref="C109:C110"/>
    <mergeCell ref="D109:K109"/>
    <mergeCell ref="A98:A99"/>
    <mergeCell ref="A120:A121"/>
    <mergeCell ref="A114:A116"/>
    <mergeCell ref="A118:A119"/>
    <mergeCell ref="A100:A101"/>
    <mergeCell ref="A102:A10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4"/>
  <sheetViews>
    <sheetView workbookViewId="0">
      <selection activeCell="I16" sqref="I16"/>
    </sheetView>
  </sheetViews>
  <sheetFormatPr baseColWidth="10" defaultColWidth="9.140625" defaultRowHeight="13.5"/>
  <cols>
    <col min="1" max="1" width="14.140625" style="106" customWidth="1"/>
    <col min="2" max="2" width="24.5703125" style="56" customWidth="1"/>
    <col min="3" max="3" width="10.7109375" style="6" customWidth="1"/>
    <col min="4" max="11" width="10.7109375" style="49" customWidth="1"/>
    <col min="12" max="18" width="11.42578125" style="5" customWidth="1"/>
    <col min="19" max="257" width="11.42578125" customWidth="1"/>
  </cols>
  <sheetData>
    <row r="1" spans="1:13" s="5" customFormat="1" ht="26.25" customHeight="1">
      <c r="A1" s="106"/>
      <c r="B1" s="58"/>
      <c r="C1" s="42"/>
      <c r="D1" s="51"/>
      <c r="E1" s="51"/>
      <c r="F1" s="51"/>
      <c r="G1" s="51"/>
      <c r="H1" s="51"/>
      <c r="I1" s="51"/>
      <c r="J1" s="51"/>
      <c r="K1" s="96" t="s">
        <v>85</v>
      </c>
    </row>
    <row r="2" spans="1:13" ht="31.5" customHeight="1">
      <c r="B2" s="609" t="s">
        <v>75</v>
      </c>
      <c r="C2" s="609"/>
      <c r="D2" s="609"/>
      <c r="E2" s="609"/>
      <c r="F2" s="609"/>
      <c r="G2" s="609"/>
      <c r="H2" s="609"/>
      <c r="I2" s="609"/>
      <c r="J2" s="609"/>
      <c r="K2" s="609"/>
      <c r="M2" s="96"/>
    </row>
    <row r="3" spans="1:13" ht="42.75" customHeight="1" thickBot="1">
      <c r="B3" s="610" t="s">
        <v>112</v>
      </c>
      <c r="C3" s="610"/>
      <c r="D3" s="610"/>
      <c r="E3" s="610"/>
      <c r="F3" s="610"/>
      <c r="G3" s="610"/>
      <c r="H3" s="610"/>
      <c r="I3" s="610"/>
      <c r="J3" s="610"/>
      <c r="K3" s="610"/>
    </row>
    <row r="4" spans="1:13" ht="9" hidden="1" customHeight="1">
      <c r="B4" s="596"/>
      <c r="C4" s="596"/>
      <c r="D4" s="596"/>
      <c r="E4" s="596"/>
      <c r="F4" s="596"/>
      <c r="G4" s="596"/>
      <c r="H4" s="596"/>
      <c r="I4" s="596"/>
      <c r="J4" s="596"/>
      <c r="K4" s="596"/>
    </row>
    <row r="5" spans="1:13" ht="20.100000000000001" customHeight="1" thickBot="1">
      <c r="A5" s="611" t="s">
        <v>81</v>
      </c>
      <c r="B5" s="612"/>
      <c r="C5" s="613" t="s">
        <v>82</v>
      </c>
      <c r="D5" s="615" t="s">
        <v>83</v>
      </c>
      <c r="E5" s="615"/>
      <c r="F5" s="615"/>
      <c r="G5" s="615"/>
      <c r="H5" s="615"/>
      <c r="I5" s="615"/>
      <c r="J5" s="615"/>
      <c r="K5" s="615"/>
    </row>
    <row r="6" spans="1:13" ht="20.100000000000001" customHeight="1">
      <c r="A6" s="611"/>
      <c r="B6" s="612"/>
      <c r="C6" s="614"/>
      <c r="D6" s="107" t="s">
        <v>61</v>
      </c>
      <c r="E6" s="107" t="s">
        <v>62</v>
      </c>
      <c r="F6" s="107" t="s">
        <v>63</v>
      </c>
      <c r="G6" s="107" t="s">
        <v>64</v>
      </c>
      <c r="H6" s="107" t="s">
        <v>65</v>
      </c>
      <c r="I6" s="107" t="s">
        <v>66</v>
      </c>
      <c r="J6" s="107" t="s">
        <v>67</v>
      </c>
      <c r="K6" s="107" t="s">
        <v>68</v>
      </c>
    </row>
    <row r="7" spans="1:13" ht="16.5" customHeight="1">
      <c r="A7" s="55" t="s">
        <v>46</v>
      </c>
      <c r="B7" s="55" t="s">
        <v>46</v>
      </c>
      <c r="C7" s="52"/>
      <c r="D7" s="21"/>
      <c r="E7" s="21"/>
      <c r="F7" s="21"/>
      <c r="G7" s="21"/>
      <c r="H7" s="21"/>
      <c r="I7" s="21"/>
      <c r="J7" s="21"/>
      <c r="K7" s="21"/>
    </row>
    <row r="8" spans="1:13" ht="21" customHeight="1">
      <c r="A8" s="604" t="s">
        <v>113</v>
      </c>
      <c r="B8" s="108" t="s">
        <v>114</v>
      </c>
      <c r="C8" s="109" t="s">
        <v>3</v>
      </c>
      <c r="D8" s="110">
        <v>1830</v>
      </c>
      <c r="E8" s="110">
        <v>2080.9166666666665</v>
      </c>
      <c r="F8" s="110">
        <v>1887.4953703703702</v>
      </c>
      <c r="G8" s="110">
        <v>1543.75</v>
      </c>
      <c r="H8" s="110">
        <v>1652.2222222222219</v>
      </c>
      <c r="I8" s="110">
        <v>1915.5555555555557</v>
      </c>
      <c r="J8" s="110">
        <v>1950</v>
      </c>
      <c r="K8" s="110">
        <v>1963.1818181818182</v>
      </c>
      <c r="L8" s="53"/>
    </row>
    <row r="9" spans="1:13" ht="21" customHeight="1">
      <c r="A9" s="605"/>
      <c r="B9" s="108" t="s">
        <v>115</v>
      </c>
      <c r="C9" s="109" t="s">
        <v>3</v>
      </c>
      <c r="D9" s="110">
        <v>2314.3333333333335</v>
      </c>
      <c r="E9" s="110">
        <v>2231</v>
      </c>
      <c r="F9" s="110">
        <v>2004.747685185185</v>
      </c>
      <c r="G9" s="110">
        <v>1890</v>
      </c>
      <c r="H9" s="110">
        <v>1880</v>
      </c>
      <c r="I9" s="110">
        <v>2202.2222222222222</v>
      </c>
      <c r="J9" s="110">
        <v>2144.1666666666665</v>
      </c>
      <c r="K9" s="110">
        <v>2194.090909090909</v>
      </c>
      <c r="L9" s="53"/>
    </row>
    <row r="10" spans="1:13" ht="21" customHeight="1">
      <c r="A10" s="606"/>
      <c r="B10" s="108" t="s">
        <v>116</v>
      </c>
      <c r="C10" s="109" t="s">
        <v>3</v>
      </c>
      <c r="D10" s="110">
        <v>2782.037037037037</v>
      </c>
      <c r="E10" s="110">
        <v>2541.25</v>
      </c>
      <c r="F10" s="110"/>
      <c r="G10" s="110">
        <v>2504.1666666666665</v>
      </c>
      <c r="H10" s="110">
        <v>2350</v>
      </c>
      <c r="I10" s="110">
        <v>2322.8888888888891</v>
      </c>
      <c r="J10" s="110">
        <v>2829.1666666666665</v>
      </c>
      <c r="K10" s="110">
        <v>2685.2272727272725</v>
      </c>
      <c r="L10" s="53"/>
    </row>
    <row r="11" spans="1:13" ht="21" customHeight="1">
      <c r="A11" s="111"/>
      <c r="B11" s="108" t="s">
        <v>6</v>
      </c>
      <c r="C11" s="109" t="s">
        <v>3</v>
      </c>
      <c r="D11" s="110">
        <v>1178.625</v>
      </c>
      <c r="E11" s="110">
        <v>1231.5972222222224</v>
      </c>
      <c r="F11" s="110">
        <v>1262.439814814815</v>
      </c>
      <c r="G11" s="110">
        <v>1347.9166666666667</v>
      </c>
      <c r="H11" s="110">
        <v>1175</v>
      </c>
      <c r="I11" s="110">
        <v>1283.3333333333333</v>
      </c>
      <c r="J11" s="110">
        <v>1110.4166666666667</v>
      </c>
      <c r="K11" s="110">
        <v>1363.787878787879</v>
      </c>
      <c r="L11" s="53"/>
    </row>
    <row r="12" spans="1:13" ht="21" customHeight="1">
      <c r="A12" s="55" t="s">
        <v>47</v>
      </c>
      <c r="B12" s="55"/>
      <c r="C12" s="5"/>
      <c r="D12" s="112"/>
      <c r="E12" s="112"/>
      <c r="F12" s="112"/>
      <c r="G12" s="112"/>
      <c r="H12" s="112"/>
      <c r="I12" s="112"/>
      <c r="J12" s="112"/>
      <c r="K12" s="112"/>
      <c r="L12" s="53"/>
    </row>
    <row r="13" spans="1:13" ht="21" customHeight="1">
      <c r="A13" s="113"/>
      <c r="B13" s="108" t="s">
        <v>7</v>
      </c>
      <c r="C13" s="109" t="s">
        <v>3</v>
      </c>
      <c r="D13" s="110">
        <v>1075.3819444444446</v>
      </c>
      <c r="E13" s="110">
        <v>1091.6666666666667</v>
      </c>
      <c r="F13" s="110">
        <v>1359.3315972222222</v>
      </c>
      <c r="G13" s="110">
        <v>1381.25</v>
      </c>
      <c r="H13" s="110">
        <v>1119.4444444444446</v>
      </c>
      <c r="I13" s="110">
        <v>923.6111111111112</v>
      </c>
      <c r="J13" s="110">
        <v>1264.0625</v>
      </c>
      <c r="K13" s="110">
        <v>1121.1363636363637</v>
      </c>
      <c r="L13" s="53"/>
    </row>
    <row r="14" spans="1:13" ht="21" customHeight="1">
      <c r="A14" s="114"/>
      <c r="B14" s="108" t="s">
        <v>8</v>
      </c>
      <c r="C14" s="109" t="s">
        <v>3</v>
      </c>
      <c r="D14" s="110">
        <v>2611.4583333333335</v>
      </c>
      <c r="E14" s="110">
        <v>3042.9166666666665</v>
      </c>
      <c r="F14" s="110">
        <v>2221.0648148148148</v>
      </c>
      <c r="G14" s="110">
        <v>2437.5</v>
      </c>
      <c r="H14" s="110">
        <v>3343.0555555555552</v>
      </c>
      <c r="I14" s="110">
        <v>2047.2222222222224</v>
      </c>
      <c r="J14" s="110">
        <v>2581.25</v>
      </c>
      <c r="K14" s="110">
        <v>1995.4545454545455</v>
      </c>
      <c r="L14" s="53"/>
    </row>
    <row r="15" spans="1:13" ht="21" customHeight="1">
      <c r="A15" s="115"/>
      <c r="B15" s="108" t="s">
        <v>9</v>
      </c>
      <c r="C15" s="109" t="s">
        <v>3</v>
      </c>
      <c r="D15" s="110">
        <v>1735.8680555555557</v>
      </c>
      <c r="E15" s="110">
        <v>1303.5839160839159</v>
      </c>
      <c r="F15" s="110">
        <v>1625</v>
      </c>
      <c r="G15" s="110">
        <v>1972.9166666666667</v>
      </c>
      <c r="H15" s="110">
        <v>1823.6111111111113</v>
      </c>
      <c r="I15" s="110">
        <v>1592.5619834710744</v>
      </c>
      <c r="J15" s="110">
        <v>1634.8484848484848</v>
      </c>
      <c r="K15" s="110">
        <v>1790.909090909091</v>
      </c>
      <c r="L15" s="53"/>
    </row>
    <row r="16" spans="1:13" ht="21" customHeight="1">
      <c r="A16" s="617" t="s">
        <v>117</v>
      </c>
      <c r="B16" s="108" t="s">
        <v>118</v>
      </c>
      <c r="C16" s="109" t="s">
        <v>3</v>
      </c>
      <c r="D16" s="110">
        <v>3265.1388888888887</v>
      </c>
      <c r="E16" s="110">
        <v>3540.4166666666665</v>
      </c>
      <c r="F16" s="110">
        <v>3594.9404761904761</v>
      </c>
      <c r="G16" s="110"/>
      <c r="H16" s="110">
        <v>4721.666666666667</v>
      </c>
      <c r="I16" s="110"/>
      <c r="J16" s="110">
        <v>2794.6428571428573</v>
      </c>
      <c r="K16" s="110">
        <v>3155.4545454545455</v>
      </c>
      <c r="L16" s="53"/>
    </row>
    <row r="17" spans="1:18" ht="21" customHeight="1">
      <c r="A17" s="618"/>
      <c r="B17" s="108" t="s">
        <v>119</v>
      </c>
      <c r="C17" s="109" t="s">
        <v>3</v>
      </c>
      <c r="D17" s="110">
        <v>3080.8333333333335</v>
      </c>
      <c r="E17" s="110">
        <v>3207.9166666666665</v>
      </c>
      <c r="F17" s="110">
        <v>3682.064393939394</v>
      </c>
      <c r="G17" s="110">
        <v>3639.5833333333335</v>
      </c>
      <c r="H17" s="110">
        <v>3575</v>
      </c>
      <c r="I17" s="110">
        <v>2689.5833333333335</v>
      </c>
      <c r="J17" s="110">
        <v>3295.4545454545455</v>
      </c>
      <c r="K17" s="110">
        <v>3204.5454545454545</v>
      </c>
      <c r="L17" s="53"/>
    </row>
    <row r="18" spans="1:18" ht="21" customHeight="1">
      <c r="A18" s="619"/>
      <c r="B18" s="108" t="s">
        <v>48</v>
      </c>
      <c r="C18" s="109" t="s">
        <v>3</v>
      </c>
      <c r="D18" s="110">
        <v>2651.5277777777778</v>
      </c>
      <c r="E18" s="110">
        <v>2616.875</v>
      </c>
      <c r="F18" s="110">
        <v>3045.987654320988</v>
      </c>
      <c r="G18" s="110"/>
      <c r="H18" s="110">
        <v>3560</v>
      </c>
      <c r="I18" s="110">
        <v>883.33333333333337</v>
      </c>
      <c r="J18" s="110">
        <v>2904.9242424242425</v>
      </c>
      <c r="K18" s="110">
        <v>2891.25</v>
      </c>
      <c r="L18" s="53"/>
    </row>
    <row r="19" spans="1:18" ht="21" customHeight="1">
      <c r="A19" s="111"/>
      <c r="B19" s="108" t="s">
        <v>10</v>
      </c>
      <c r="C19" s="109" t="s">
        <v>3</v>
      </c>
      <c r="D19" s="110">
        <v>1041.0416666666667</v>
      </c>
      <c r="E19" s="110">
        <v>1014.0625</v>
      </c>
      <c r="F19" s="110">
        <v>1314.7743055555557</v>
      </c>
      <c r="G19" s="110">
        <v>1027.7777777777778</v>
      </c>
      <c r="H19" s="110">
        <v>802.77777777777771</v>
      </c>
      <c r="I19" s="110">
        <v>1033.3333333333333</v>
      </c>
      <c r="J19" s="110">
        <v>835.83333333333337</v>
      </c>
      <c r="K19" s="110">
        <v>982.9545454545455</v>
      </c>
      <c r="L19" s="53"/>
    </row>
    <row r="20" spans="1:18" ht="21" customHeight="1">
      <c r="B20" s="55" t="s">
        <v>49</v>
      </c>
      <c r="C20" s="5"/>
      <c r="D20" s="112"/>
      <c r="E20" s="112"/>
      <c r="F20" s="112"/>
      <c r="G20" s="112"/>
      <c r="H20" s="112"/>
      <c r="I20" s="112"/>
      <c r="J20" s="112"/>
      <c r="K20" s="112"/>
      <c r="L20" s="53"/>
    </row>
    <row r="21" spans="1:18" ht="21" customHeight="1">
      <c r="A21" s="604" t="s">
        <v>120</v>
      </c>
      <c r="B21" s="120" t="s">
        <v>121</v>
      </c>
      <c r="C21" s="109" t="s">
        <v>59</v>
      </c>
      <c r="D21" s="110">
        <v>1000</v>
      </c>
      <c r="E21" s="110"/>
      <c r="F21" s="110"/>
      <c r="G21" s="110">
        <v>1223.9583333333333</v>
      </c>
      <c r="H21" s="110"/>
      <c r="I21" s="110"/>
      <c r="J21" s="110">
        <v>840.68181818181813</v>
      </c>
      <c r="K21" s="110">
        <v>1246.8181818181818</v>
      </c>
      <c r="L21" s="53"/>
    </row>
    <row r="22" spans="1:18" ht="21" customHeight="1">
      <c r="A22" s="605"/>
      <c r="B22" s="120" t="s">
        <v>122</v>
      </c>
      <c r="C22" s="109" t="s">
        <v>59</v>
      </c>
      <c r="D22" s="110">
        <v>500</v>
      </c>
      <c r="E22" s="110"/>
      <c r="F22" s="110"/>
      <c r="G22" s="110"/>
      <c r="H22" s="110"/>
      <c r="I22" s="110">
        <v>572.91666666666663</v>
      </c>
      <c r="J22" s="110">
        <v>600.8679166666667</v>
      </c>
      <c r="K22" s="110">
        <v>755.68181818181813</v>
      </c>
      <c r="L22" s="53"/>
    </row>
    <row r="23" spans="1:18" ht="21" customHeight="1">
      <c r="A23" s="605"/>
      <c r="B23" s="120" t="s">
        <v>123</v>
      </c>
      <c r="C23" s="109" t="s">
        <v>59</v>
      </c>
      <c r="D23" s="110">
        <v>1022.3611111111112</v>
      </c>
      <c r="E23" s="110">
        <v>690</v>
      </c>
      <c r="F23" s="110"/>
      <c r="G23" s="110"/>
      <c r="H23" s="110">
        <v>518.05555555555554</v>
      </c>
      <c r="I23" s="110"/>
      <c r="J23" s="110"/>
      <c r="K23" s="110"/>
      <c r="L23" s="53"/>
    </row>
    <row r="24" spans="1:18" ht="21" customHeight="1">
      <c r="A24" s="605"/>
      <c r="B24" s="120" t="s">
        <v>124</v>
      </c>
      <c r="C24" s="109" t="s">
        <v>59</v>
      </c>
      <c r="D24" s="110"/>
      <c r="E24" s="110">
        <v>462.5</v>
      </c>
      <c r="F24" s="110"/>
      <c r="G24" s="110"/>
      <c r="H24" s="110">
        <v>307.91666666666669</v>
      </c>
      <c r="I24" s="110"/>
      <c r="J24" s="110"/>
      <c r="K24" s="110"/>
      <c r="L24" s="53"/>
      <c r="M24" s="28"/>
      <c r="N24" s="28"/>
      <c r="O24" s="28"/>
      <c r="P24" s="28"/>
      <c r="Q24" s="28"/>
      <c r="R24" s="28"/>
    </row>
    <row r="25" spans="1:18" ht="21" customHeight="1">
      <c r="A25" s="605"/>
      <c r="B25" s="120" t="s">
        <v>125</v>
      </c>
      <c r="C25" s="109" t="s">
        <v>59</v>
      </c>
      <c r="D25" s="110"/>
      <c r="E25" s="110">
        <v>775</v>
      </c>
      <c r="F25" s="110">
        <v>907.5324074074075</v>
      </c>
      <c r="G25" s="110"/>
      <c r="H25" s="110"/>
      <c r="I25" s="110"/>
      <c r="J25" s="110"/>
      <c r="K25" s="110"/>
      <c r="L25" s="53"/>
      <c r="M25" s="28"/>
      <c r="N25" s="28"/>
      <c r="O25" s="28"/>
      <c r="P25" s="28"/>
      <c r="Q25" s="28"/>
      <c r="R25" s="28"/>
    </row>
    <row r="26" spans="1:18" ht="21" customHeight="1">
      <c r="A26" s="605"/>
      <c r="B26" s="120" t="s">
        <v>180</v>
      </c>
      <c r="C26" s="109" t="s">
        <v>59</v>
      </c>
      <c r="D26" s="110"/>
      <c r="E26" s="110">
        <v>400</v>
      </c>
      <c r="F26" s="110">
        <v>646.97916666666663</v>
      </c>
      <c r="G26" s="110"/>
      <c r="H26" s="110"/>
      <c r="I26" s="110"/>
      <c r="J26" s="110"/>
      <c r="K26" s="110"/>
      <c r="L26" s="53"/>
      <c r="M26" s="28"/>
      <c r="N26" s="28"/>
      <c r="O26" s="28"/>
      <c r="P26" s="28"/>
      <c r="Q26" s="28"/>
      <c r="R26" s="28"/>
    </row>
    <row r="27" spans="1:18" ht="18.75" customHeight="1">
      <c r="A27" s="605"/>
      <c r="B27" s="120" t="s">
        <v>181</v>
      </c>
      <c r="C27" s="109" t="s">
        <v>59</v>
      </c>
      <c r="D27" s="110"/>
      <c r="E27" s="110">
        <v>400</v>
      </c>
      <c r="F27" s="110">
        <v>646.97916666666663</v>
      </c>
      <c r="G27" s="110"/>
      <c r="H27" s="110"/>
      <c r="I27" s="110"/>
      <c r="J27" s="110"/>
      <c r="K27" s="110"/>
      <c r="L27" s="53"/>
      <c r="M27" s="28"/>
      <c r="N27" s="28"/>
      <c r="O27" s="28"/>
      <c r="P27" s="28"/>
      <c r="Q27" s="28"/>
      <c r="R27" s="28"/>
    </row>
    <row r="28" spans="1:18" ht="18.75" customHeight="1">
      <c r="A28" s="121"/>
      <c r="B28" s="120" t="s">
        <v>182</v>
      </c>
      <c r="C28" s="109" t="s">
        <v>59</v>
      </c>
      <c r="D28" s="110" t="s">
        <v>59</v>
      </c>
      <c r="E28" s="110"/>
      <c r="F28" s="110">
        <v>417.39583333333331</v>
      </c>
      <c r="G28" s="110"/>
      <c r="H28" s="110"/>
      <c r="I28" s="110">
        <v>143.75</v>
      </c>
      <c r="J28" s="110"/>
      <c r="K28" s="110"/>
      <c r="L28" s="53"/>
      <c r="M28" s="28"/>
      <c r="N28" s="28"/>
      <c r="O28" s="28"/>
      <c r="P28" s="28"/>
      <c r="Q28" s="28"/>
      <c r="R28" s="28"/>
    </row>
    <row r="29" spans="1:18" ht="12.75" customHeight="1">
      <c r="A29" s="119"/>
      <c r="B29" s="118"/>
      <c r="C29" s="48"/>
      <c r="D29" s="112"/>
      <c r="E29" s="112"/>
      <c r="F29" s="112"/>
      <c r="G29" s="112"/>
      <c r="H29" s="112"/>
      <c r="I29" s="112"/>
      <c r="J29" s="112"/>
      <c r="K29" s="112"/>
      <c r="L29" s="53"/>
      <c r="M29" s="28"/>
      <c r="N29" s="28"/>
      <c r="O29" s="28"/>
      <c r="P29" s="28"/>
      <c r="Q29" s="28"/>
      <c r="R29" s="28"/>
    </row>
    <row r="30" spans="1:18" s="5" customFormat="1" ht="22.5" customHeight="1">
      <c r="A30" s="106"/>
      <c r="B30" s="14"/>
      <c r="C30" s="15"/>
      <c r="D30" s="116"/>
      <c r="E30" s="116"/>
      <c r="F30" s="116"/>
      <c r="G30" s="116"/>
      <c r="H30" s="116"/>
      <c r="I30" s="116"/>
      <c r="J30" s="116"/>
      <c r="K30" s="96" t="s">
        <v>86</v>
      </c>
      <c r="L30" s="53"/>
      <c r="M30" s="28"/>
      <c r="N30" s="28"/>
      <c r="O30" s="28"/>
      <c r="P30" s="28"/>
      <c r="Q30" s="28"/>
      <c r="R30" s="28"/>
    </row>
    <row r="31" spans="1:18" ht="33.75" customHeight="1">
      <c r="B31" s="609" t="s">
        <v>75</v>
      </c>
      <c r="C31" s="609"/>
      <c r="D31" s="609"/>
      <c r="E31" s="609"/>
      <c r="F31" s="609"/>
      <c r="G31" s="609"/>
      <c r="H31" s="609"/>
      <c r="I31" s="609"/>
      <c r="J31" s="609"/>
      <c r="K31" s="609"/>
    </row>
    <row r="32" spans="1:18" ht="42.75" customHeight="1" thickBot="1">
      <c r="B32" s="610" t="s">
        <v>112</v>
      </c>
      <c r="C32" s="610"/>
      <c r="D32" s="610"/>
      <c r="E32" s="610"/>
      <c r="F32" s="610"/>
      <c r="G32" s="610"/>
      <c r="H32" s="610"/>
      <c r="I32" s="610"/>
      <c r="J32" s="610"/>
      <c r="K32" s="610"/>
    </row>
    <row r="33" spans="1:18" ht="9" hidden="1" customHeight="1">
      <c r="B33" s="596"/>
      <c r="C33" s="596"/>
      <c r="D33" s="596"/>
      <c r="E33" s="596"/>
      <c r="F33" s="596"/>
      <c r="G33" s="596"/>
      <c r="H33" s="596"/>
      <c r="I33" s="596"/>
      <c r="J33" s="596"/>
      <c r="K33" s="596"/>
    </row>
    <row r="34" spans="1:18" ht="20.100000000000001" customHeight="1" thickBot="1">
      <c r="A34" s="611" t="s">
        <v>81</v>
      </c>
      <c r="B34" s="612"/>
      <c r="C34" s="613" t="s">
        <v>82</v>
      </c>
      <c r="D34" s="615" t="s">
        <v>83</v>
      </c>
      <c r="E34" s="615"/>
      <c r="F34" s="615"/>
      <c r="G34" s="615"/>
      <c r="H34" s="615"/>
      <c r="I34" s="615"/>
      <c r="J34" s="615"/>
      <c r="K34" s="615"/>
    </row>
    <row r="35" spans="1:18" ht="20.100000000000001" customHeight="1">
      <c r="A35" s="611"/>
      <c r="B35" s="612"/>
      <c r="C35" s="614"/>
      <c r="D35" s="107" t="s">
        <v>61</v>
      </c>
      <c r="E35" s="107" t="s">
        <v>62</v>
      </c>
      <c r="F35" s="107" t="s">
        <v>63</v>
      </c>
      <c r="G35" s="107" t="s">
        <v>64</v>
      </c>
      <c r="H35" s="107" t="s">
        <v>65</v>
      </c>
      <c r="I35" s="107" t="s">
        <v>66</v>
      </c>
      <c r="J35" s="107" t="s">
        <v>67</v>
      </c>
      <c r="K35" s="107" t="s">
        <v>68</v>
      </c>
    </row>
    <row r="36" spans="1:18" s="5" customFormat="1" ht="21" customHeight="1">
      <c r="A36" s="111"/>
      <c r="B36" s="108" t="s">
        <v>11</v>
      </c>
      <c r="C36" s="109" t="s">
        <v>59</v>
      </c>
      <c r="D36" s="110">
        <v>256.95454545454544</v>
      </c>
      <c r="E36" s="110">
        <v>209.16666666666666</v>
      </c>
      <c r="F36" s="110">
        <v>223.83738425925924</v>
      </c>
      <c r="G36" s="110">
        <v>208.33333333333331</v>
      </c>
      <c r="H36" s="110">
        <v>170.83333333333334</v>
      </c>
      <c r="I36" s="110">
        <v>163.00925925925927</v>
      </c>
      <c r="J36" s="110">
        <v>149.63888888888886</v>
      </c>
      <c r="K36" s="110">
        <v>343.18181818181819</v>
      </c>
      <c r="L36" s="28"/>
      <c r="M36" s="28"/>
      <c r="N36" s="28"/>
      <c r="O36" s="28"/>
      <c r="P36" s="28"/>
      <c r="Q36" s="28"/>
      <c r="R36" s="28"/>
    </row>
    <row r="37" spans="1:18" s="5" customFormat="1" ht="21" customHeight="1">
      <c r="A37" s="117" t="s">
        <v>50</v>
      </c>
      <c r="B37" s="55"/>
      <c r="D37" s="112"/>
      <c r="E37" s="112"/>
      <c r="F37" s="112"/>
      <c r="G37" s="112"/>
      <c r="H37" s="112"/>
      <c r="I37" s="112"/>
      <c r="J37" s="112"/>
      <c r="K37" s="112"/>
      <c r="L37" s="28"/>
      <c r="M37" s="28"/>
      <c r="N37" s="28"/>
      <c r="O37" s="28"/>
      <c r="P37" s="28"/>
      <c r="Q37" s="28"/>
      <c r="R37" s="28"/>
    </row>
    <row r="38" spans="1:18" s="5" customFormat="1" ht="21" customHeight="1">
      <c r="A38" s="111" t="s">
        <v>183</v>
      </c>
      <c r="B38" s="108" t="s">
        <v>184</v>
      </c>
      <c r="C38" s="109" t="s">
        <v>3</v>
      </c>
      <c r="D38" s="110">
        <v>1625</v>
      </c>
      <c r="E38" s="110"/>
      <c r="F38" s="110"/>
      <c r="G38" s="110"/>
      <c r="H38" s="110"/>
      <c r="I38" s="110"/>
      <c r="J38" s="110"/>
      <c r="K38" s="110"/>
      <c r="L38" s="28"/>
      <c r="M38" s="28"/>
      <c r="N38" s="28"/>
      <c r="O38" s="28"/>
      <c r="P38" s="28"/>
      <c r="Q38" s="28"/>
      <c r="R38" s="28"/>
    </row>
    <row r="39" spans="1:18" s="5" customFormat="1" ht="21" customHeight="1">
      <c r="A39" s="113"/>
      <c r="B39" s="108" t="s">
        <v>185</v>
      </c>
      <c r="C39" s="109" t="s">
        <v>3</v>
      </c>
      <c r="D39" s="110"/>
      <c r="E39" s="110"/>
      <c r="F39" s="110"/>
      <c r="G39" s="110">
        <v>1750</v>
      </c>
      <c r="H39" s="110"/>
      <c r="I39" s="110">
        <v>2250</v>
      </c>
      <c r="J39" s="110"/>
      <c r="K39" s="110"/>
      <c r="L39" s="28"/>
      <c r="M39" s="28"/>
      <c r="N39" s="28"/>
      <c r="O39" s="28"/>
      <c r="P39" s="28"/>
      <c r="Q39" s="28"/>
      <c r="R39" s="28"/>
    </row>
    <row r="40" spans="1:18" s="5" customFormat="1" ht="21" customHeight="1">
      <c r="A40" s="113"/>
      <c r="B40" s="108" t="s">
        <v>126</v>
      </c>
      <c r="C40" s="109" t="s">
        <v>3</v>
      </c>
      <c r="D40" s="110">
        <v>5432.2222222222217</v>
      </c>
      <c r="E40" s="110">
        <v>6187.708333333333</v>
      </c>
      <c r="F40" s="110">
        <v>4728.6805555555557</v>
      </c>
      <c r="G40" s="110">
        <v>5927.083333333333</v>
      </c>
      <c r="H40" s="110">
        <v>4558.333333333333</v>
      </c>
      <c r="I40" s="110">
        <v>5651.515151515151</v>
      </c>
      <c r="J40" s="110">
        <v>5453.958333333333</v>
      </c>
      <c r="K40" s="110">
        <v>5782.5</v>
      </c>
      <c r="L40" s="28"/>
      <c r="M40" s="28"/>
      <c r="N40" s="28"/>
      <c r="O40" s="28"/>
      <c r="P40" s="28"/>
      <c r="Q40" s="28"/>
      <c r="R40" s="28"/>
    </row>
    <row r="41" spans="1:18" s="5" customFormat="1" ht="21" customHeight="1">
      <c r="A41" s="114"/>
      <c r="B41" s="108" t="s">
        <v>127</v>
      </c>
      <c r="C41" s="109" t="s">
        <v>3</v>
      </c>
      <c r="D41" s="110">
        <v>4146.3541666666661</v>
      </c>
      <c r="E41" s="110">
        <v>6164.166666666667</v>
      </c>
      <c r="F41" s="110">
        <v>4429.8000000000011</v>
      </c>
      <c r="G41" s="110">
        <v>6100</v>
      </c>
      <c r="H41" s="110">
        <v>4355.5555555555557</v>
      </c>
      <c r="I41" s="110">
        <v>5600</v>
      </c>
      <c r="J41" s="110">
        <v>5975.625</v>
      </c>
      <c r="K41" s="110">
        <v>6320</v>
      </c>
      <c r="L41" s="28"/>
      <c r="M41" s="28"/>
      <c r="N41" s="28"/>
      <c r="O41" s="28"/>
      <c r="P41" s="28"/>
      <c r="Q41" s="28"/>
      <c r="R41" s="28"/>
    </row>
    <row r="42" spans="1:18" s="5" customFormat="1" ht="21" customHeight="1">
      <c r="A42" s="114" t="s">
        <v>128</v>
      </c>
      <c r="B42" s="108" t="s">
        <v>129</v>
      </c>
      <c r="C42" s="109" t="s">
        <v>3</v>
      </c>
      <c r="D42" s="110">
        <v>3591.3888888888887</v>
      </c>
      <c r="E42" s="110">
        <v>3791.25</v>
      </c>
      <c r="F42" s="110">
        <v>3687.1881313131312</v>
      </c>
      <c r="G42" s="110">
        <v>3975.3472222222222</v>
      </c>
      <c r="H42" s="110">
        <v>3243.0555555555561</v>
      </c>
      <c r="I42" s="110">
        <v>3691.6666666666665</v>
      </c>
      <c r="J42" s="110">
        <v>3564.5833333333335</v>
      </c>
      <c r="K42" s="110">
        <v>3917.5</v>
      </c>
      <c r="L42" s="28"/>
      <c r="M42" s="28"/>
      <c r="N42" s="28"/>
      <c r="O42" s="28"/>
      <c r="P42" s="28"/>
      <c r="Q42" s="28"/>
      <c r="R42" s="28"/>
    </row>
    <row r="43" spans="1:18" s="5" customFormat="1" ht="21" customHeight="1">
      <c r="A43" s="114"/>
      <c r="B43" s="108" t="s">
        <v>130</v>
      </c>
      <c r="C43" s="109" t="s">
        <v>3</v>
      </c>
      <c r="D43" s="110">
        <v>3730.8333333333335</v>
      </c>
      <c r="E43" s="110">
        <v>5453.020833333333</v>
      </c>
      <c r="F43" s="110">
        <v>4552.3148148148148</v>
      </c>
      <c r="G43" s="110"/>
      <c r="H43" s="110">
        <v>3955.5555555555561</v>
      </c>
      <c r="I43" s="110">
        <v>5208.333333333333</v>
      </c>
      <c r="J43" s="110">
        <v>5105.833333333333</v>
      </c>
      <c r="K43" s="110">
        <v>5020</v>
      </c>
      <c r="L43" s="28"/>
      <c r="M43" s="28"/>
      <c r="N43" s="28"/>
      <c r="O43" s="28"/>
      <c r="P43" s="28"/>
      <c r="Q43" s="28"/>
      <c r="R43" s="28"/>
    </row>
    <row r="44" spans="1:18" s="5" customFormat="1" ht="21" customHeight="1">
      <c r="A44" s="115"/>
      <c r="B44" s="108" t="s">
        <v>131</v>
      </c>
      <c r="C44" s="109" t="s">
        <v>3</v>
      </c>
      <c r="D44" s="110">
        <v>3855.0694444444448</v>
      </c>
      <c r="E44" s="110">
        <v>4660.833333333333</v>
      </c>
      <c r="F44" s="110">
        <v>4113.1944444444443</v>
      </c>
      <c r="G44" s="110">
        <v>5088.8888888888887</v>
      </c>
      <c r="H44" s="110">
        <v>3438.8888888888891</v>
      </c>
      <c r="I44" s="110">
        <v>4091.6666666666665</v>
      </c>
      <c r="J44" s="110">
        <v>3605</v>
      </c>
      <c r="K44" s="110">
        <v>4550.833333333333</v>
      </c>
      <c r="L44" s="28"/>
      <c r="M44" s="28"/>
      <c r="N44" s="28"/>
      <c r="O44" s="28"/>
      <c r="P44" s="28"/>
      <c r="Q44" s="28"/>
      <c r="R44" s="28"/>
    </row>
    <row r="45" spans="1:18" s="5" customFormat="1" ht="21" customHeight="1">
      <c r="A45" s="117" t="s">
        <v>51</v>
      </c>
      <c r="B45" s="55"/>
      <c r="D45" s="112"/>
      <c r="E45" s="112"/>
      <c r="F45" s="112"/>
      <c r="G45" s="112"/>
      <c r="H45" s="112"/>
      <c r="I45" s="112"/>
      <c r="J45" s="112"/>
      <c r="K45" s="112"/>
      <c r="L45" s="28"/>
      <c r="M45" s="28"/>
      <c r="N45" s="28"/>
      <c r="O45" s="28"/>
      <c r="P45" s="28"/>
      <c r="Q45" s="28"/>
      <c r="R45" s="28"/>
    </row>
    <row r="46" spans="1:18" s="5" customFormat="1" ht="21" customHeight="1">
      <c r="A46" s="111"/>
      <c r="B46" s="108" t="s">
        <v>12</v>
      </c>
      <c r="C46" s="109" t="s">
        <v>59</v>
      </c>
      <c r="D46" s="110">
        <v>3798.409090909091</v>
      </c>
      <c r="E46" s="110">
        <v>2857.7083333333335</v>
      </c>
      <c r="F46" s="110">
        <v>3935.4166666666665</v>
      </c>
      <c r="G46" s="110">
        <v>3000</v>
      </c>
      <c r="H46" s="110">
        <v>3568.0555555555552</v>
      </c>
      <c r="I46" s="110">
        <v>2326.8939393939395</v>
      </c>
      <c r="J46" s="110">
        <v>2683.7955555555554</v>
      </c>
      <c r="K46" s="110">
        <v>3234.090909090909</v>
      </c>
      <c r="L46" s="28"/>
      <c r="M46" s="28"/>
      <c r="N46" s="28"/>
      <c r="O46" s="28"/>
      <c r="P46" s="28"/>
      <c r="Q46" s="28"/>
      <c r="R46" s="28"/>
    </row>
    <row r="47" spans="1:18" s="5" customFormat="1" ht="21" customHeight="1">
      <c r="A47" s="117" t="s">
        <v>52</v>
      </c>
      <c r="B47" s="55"/>
      <c r="D47" s="112"/>
      <c r="E47" s="112"/>
      <c r="F47" s="112"/>
      <c r="G47" s="112"/>
      <c r="H47" s="112"/>
      <c r="I47" s="112"/>
      <c r="J47" s="112"/>
      <c r="K47" s="112"/>
      <c r="L47" s="28"/>
      <c r="M47" s="28"/>
      <c r="N47" s="28"/>
      <c r="O47" s="28"/>
      <c r="P47" s="28"/>
      <c r="Q47" s="28"/>
      <c r="R47" s="28"/>
    </row>
    <row r="48" spans="1:18" s="5" customFormat="1" ht="21" customHeight="1">
      <c r="A48" s="113"/>
      <c r="B48" s="108" t="s">
        <v>132</v>
      </c>
      <c r="C48" s="109" t="s">
        <v>3</v>
      </c>
      <c r="D48" s="110">
        <v>2416.875</v>
      </c>
      <c r="E48" s="110">
        <v>2387.9166666666665</v>
      </c>
      <c r="F48" s="110">
        <v>1434.6354166666667</v>
      </c>
      <c r="G48" s="110">
        <v>1711.4583333333333</v>
      </c>
      <c r="H48" s="110">
        <v>3229.1666666666665</v>
      </c>
      <c r="I48" s="110">
        <v>1589.5277777777781</v>
      </c>
      <c r="J48" s="110">
        <v>1812.121212121212</v>
      </c>
      <c r="K48" s="110">
        <v>3371.2121212121215</v>
      </c>
      <c r="L48" s="28"/>
      <c r="M48" s="28"/>
      <c r="N48" s="28"/>
      <c r="O48" s="28"/>
      <c r="P48" s="28"/>
      <c r="Q48" s="28"/>
      <c r="R48" s="28"/>
    </row>
    <row r="49" spans="1:18" s="5" customFormat="1" ht="21" customHeight="1">
      <c r="A49" s="114" t="s">
        <v>133</v>
      </c>
      <c r="B49" s="108" t="s">
        <v>134</v>
      </c>
      <c r="C49" s="109" t="s">
        <v>3</v>
      </c>
      <c r="D49" s="110">
        <v>2750</v>
      </c>
      <c r="E49" s="110">
        <v>1272.7272727272727</v>
      </c>
      <c r="F49" s="110">
        <v>3224.6212121212116</v>
      </c>
      <c r="G49" s="110"/>
      <c r="H49" s="110">
        <v>4787.5</v>
      </c>
      <c r="I49" s="110">
        <v>3094.2222222222226</v>
      </c>
      <c r="J49" s="110">
        <v>8000</v>
      </c>
      <c r="K49" s="110">
        <v>5700</v>
      </c>
      <c r="L49" s="28"/>
      <c r="M49" s="28"/>
      <c r="N49" s="28"/>
      <c r="O49" s="28"/>
      <c r="P49" s="28"/>
      <c r="Q49" s="28"/>
      <c r="R49" s="28"/>
    </row>
    <row r="50" spans="1:18" s="5" customFormat="1" ht="21" customHeight="1">
      <c r="A50" s="114"/>
      <c r="B50" s="108" t="s">
        <v>135</v>
      </c>
      <c r="C50" s="109" t="s">
        <v>3</v>
      </c>
      <c r="D50" s="110">
        <v>3300</v>
      </c>
      <c r="E50" s="110"/>
      <c r="F50" s="110">
        <v>2933.3333333333335</v>
      </c>
      <c r="G50" s="110">
        <v>2000</v>
      </c>
      <c r="H50" s="110">
        <v>4284.375</v>
      </c>
      <c r="I50" s="110"/>
      <c r="J50" s="110">
        <v>800</v>
      </c>
      <c r="K50" s="110">
        <v>4288.1481481481478</v>
      </c>
      <c r="L50" s="28"/>
      <c r="M50" s="28"/>
      <c r="N50" s="28"/>
      <c r="O50" s="28"/>
      <c r="P50" s="28"/>
      <c r="Q50" s="28"/>
      <c r="R50" s="28"/>
    </row>
    <row r="51" spans="1:18" s="5" customFormat="1" ht="21" customHeight="1">
      <c r="A51" s="115"/>
      <c r="B51" s="108" t="s">
        <v>136</v>
      </c>
      <c r="C51" s="109" t="s">
        <v>3</v>
      </c>
      <c r="D51" s="110">
        <v>3800.9722222222222</v>
      </c>
      <c r="E51" s="110">
        <v>3261.9444444444448</v>
      </c>
      <c r="F51" s="110">
        <v>3529.6585648148157</v>
      </c>
      <c r="G51" s="110">
        <v>1866.6666666666667</v>
      </c>
      <c r="H51" s="110">
        <v>4630.5555555555557</v>
      </c>
      <c r="I51" s="110">
        <v>4270.833333333333</v>
      </c>
      <c r="J51" s="110">
        <v>4436.363636363636</v>
      </c>
      <c r="K51" s="110">
        <v>4342.575757575758</v>
      </c>
      <c r="L51" s="28"/>
      <c r="M51" s="28"/>
      <c r="N51" s="28"/>
      <c r="O51" s="28"/>
      <c r="P51" s="28"/>
      <c r="Q51" s="28"/>
      <c r="R51" s="28"/>
    </row>
    <row r="52" spans="1:18" s="5" customFormat="1" ht="21" customHeight="1">
      <c r="A52" s="604" t="s">
        <v>137</v>
      </c>
      <c r="B52" s="108" t="s">
        <v>138</v>
      </c>
      <c r="C52" s="109" t="s">
        <v>3</v>
      </c>
      <c r="D52" s="110">
        <v>10131.25</v>
      </c>
      <c r="E52" s="110">
        <v>9874.05303030303</v>
      </c>
      <c r="F52" s="110">
        <v>7106.3657407407409</v>
      </c>
      <c r="G52" s="110">
        <v>15533.333333333334</v>
      </c>
      <c r="H52" s="110">
        <v>14791.666666666666</v>
      </c>
      <c r="I52" s="110">
        <v>10686.868686868687</v>
      </c>
      <c r="J52" s="110">
        <v>11090.289256198348</v>
      </c>
      <c r="K52" s="110">
        <v>12452.14233241506</v>
      </c>
      <c r="L52" s="28"/>
      <c r="M52" s="28"/>
      <c r="N52" s="28"/>
      <c r="O52" s="28"/>
      <c r="P52" s="28"/>
      <c r="Q52" s="28"/>
      <c r="R52" s="28"/>
    </row>
    <row r="53" spans="1:18" s="5" customFormat="1" ht="21" customHeight="1">
      <c r="A53" s="606"/>
      <c r="B53" s="108" t="s">
        <v>139</v>
      </c>
      <c r="C53" s="109" t="s">
        <v>3</v>
      </c>
      <c r="D53" s="110">
        <v>6089.2857142857147</v>
      </c>
      <c r="E53" s="110">
        <v>3990</v>
      </c>
      <c r="F53" s="110">
        <v>5016.666666666667</v>
      </c>
      <c r="G53" s="110"/>
      <c r="H53" s="110">
        <v>13958.333333333334</v>
      </c>
      <c r="I53" s="110"/>
      <c r="J53" s="110">
        <v>9115.625</v>
      </c>
      <c r="K53" s="110"/>
      <c r="L53" s="28"/>
      <c r="M53" s="28"/>
      <c r="N53" s="28"/>
      <c r="O53" s="28"/>
      <c r="P53" s="28"/>
      <c r="Q53" s="28"/>
      <c r="R53" s="28"/>
    </row>
    <row r="54" spans="1:18" s="5" customFormat="1" ht="21" customHeight="1">
      <c r="A54" s="111"/>
      <c r="B54" s="108" t="s">
        <v>13</v>
      </c>
      <c r="C54" s="109" t="s">
        <v>3</v>
      </c>
      <c r="D54" s="110">
        <v>1827.6388888888889</v>
      </c>
      <c r="E54" s="110">
        <v>1795.3219696969697</v>
      </c>
      <c r="F54" s="110">
        <v>1960.1099537037037</v>
      </c>
      <c r="G54" s="110">
        <v>1950</v>
      </c>
      <c r="H54" s="110">
        <v>2275</v>
      </c>
      <c r="I54" s="110">
        <v>1250</v>
      </c>
      <c r="J54" s="110">
        <v>1397.2107438016528</v>
      </c>
      <c r="K54" s="110">
        <v>2415.1515151515146</v>
      </c>
      <c r="L54" s="28"/>
      <c r="M54" s="28"/>
      <c r="N54" s="28"/>
      <c r="O54" s="28"/>
      <c r="P54" s="28"/>
      <c r="Q54" s="28"/>
      <c r="R54" s="28"/>
    </row>
    <row r="55" spans="1:18" s="5" customFormat="1" ht="21" customHeight="1">
      <c r="A55" s="111"/>
      <c r="B55" s="108" t="s">
        <v>14</v>
      </c>
      <c r="C55" s="109" t="s">
        <v>3</v>
      </c>
      <c r="D55" s="110">
        <v>0</v>
      </c>
      <c r="E55" s="110">
        <v>1420</v>
      </c>
      <c r="F55" s="110"/>
      <c r="G55" s="110"/>
      <c r="H55" s="110"/>
      <c r="I55" s="110"/>
      <c r="J55" s="110"/>
      <c r="K55" s="110">
        <v>1616.6666666666665</v>
      </c>
      <c r="L55" s="28"/>
      <c r="M55" s="28"/>
      <c r="N55" s="28"/>
      <c r="O55" s="28"/>
      <c r="P55" s="28"/>
      <c r="Q55" s="28"/>
      <c r="R55" s="28"/>
    </row>
    <row r="56" spans="1:18" s="5" customFormat="1" ht="6" customHeight="1">
      <c r="A56" s="106"/>
      <c r="B56" s="118"/>
      <c r="C56" s="48"/>
      <c r="D56" s="112"/>
      <c r="E56" s="112"/>
      <c r="F56" s="112"/>
      <c r="G56" s="112"/>
      <c r="H56" s="112"/>
      <c r="I56" s="112"/>
      <c r="J56" s="112"/>
      <c r="K56" s="112"/>
      <c r="L56" s="28"/>
      <c r="M56" s="28"/>
      <c r="N56" s="28"/>
      <c r="O56" s="28"/>
      <c r="P56" s="28"/>
      <c r="Q56" s="28"/>
      <c r="R56" s="28"/>
    </row>
    <row r="57" spans="1:18" s="5" customFormat="1" ht="31.5" customHeight="1">
      <c r="A57" s="106"/>
      <c r="B57" s="118"/>
      <c r="C57" s="48"/>
      <c r="D57" s="112"/>
      <c r="E57" s="112"/>
      <c r="F57" s="112"/>
      <c r="G57" s="112"/>
      <c r="H57" s="112"/>
      <c r="I57" s="112"/>
      <c r="J57" s="112"/>
      <c r="K57" s="96" t="s">
        <v>87</v>
      </c>
      <c r="L57" s="28"/>
      <c r="M57" s="28"/>
      <c r="N57" s="28"/>
      <c r="O57" s="28"/>
      <c r="P57" s="28"/>
      <c r="Q57" s="28"/>
      <c r="R57" s="28"/>
    </row>
    <row r="58" spans="1:18" s="5" customFormat="1" ht="21" customHeight="1">
      <c r="A58" s="106"/>
      <c r="B58" s="609" t="s">
        <v>75</v>
      </c>
      <c r="C58" s="609"/>
      <c r="D58" s="609"/>
      <c r="E58" s="609"/>
      <c r="F58" s="609"/>
      <c r="G58" s="609"/>
      <c r="H58" s="609"/>
      <c r="I58" s="609"/>
      <c r="J58" s="609"/>
      <c r="K58" s="609"/>
      <c r="L58" s="28"/>
      <c r="M58" s="28"/>
      <c r="N58" s="28"/>
      <c r="O58" s="28"/>
      <c r="P58" s="28"/>
      <c r="Q58" s="28"/>
      <c r="R58" s="28"/>
    </row>
    <row r="59" spans="1:18" s="5" customFormat="1" ht="39.950000000000003" customHeight="1" thickBot="1">
      <c r="A59" s="106"/>
      <c r="B59" s="610" t="s">
        <v>112</v>
      </c>
      <c r="C59" s="610"/>
      <c r="D59" s="610"/>
      <c r="E59" s="610"/>
      <c r="F59" s="610"/>
      <c r="G59" s="610"/>
      <c r="H59" s="610"/>
      <c r="I59" s="610"/>
      <c r="J59" s="610"/>
      <c r="K59" s="610"/>
      <c r="L59" s="28"/>
      <c r="M59" s="28"/>
      <c r="N59" s="28"/>
      <c r="O59" s="28"/>
      <c r="P59" s="28"/>
      <c r="Q59" s="28"/>
      <c r="R59" s="28"/>
    </row>
    <row r="60" spans="1:18" s="5" customFormat="1" ht="20.100000000000001" customHeight="1" thickBot="1">
      <c r="A60" s="611" t="s">
        <v>81</v>
      </c>
      <c r="B60" s="612"/>
      <c r="C60" s="613" t="s">
        <v>82</v>
      </c>
      <c r="D60" s="615" t="s">
        <v>83</v>
      </c>
      <c r="E60" s="615"/>
      <c r="F60" s="615"/>
      <c r="G60" s="615"/>
      <c r="H60" s="615"/>
      <c r="I60" s="615"/>
      <c r="J60" s="615"/>
      <c r="K60" s="615"/>
      <c r="L60" s="28"/>
      <c r="M60" s="28"/>
      <c r="N60" s="28"/>
      <c r="O60" s="28"/>
      <c r="P60" s="28"/>
      <c r="Q60" s="28"/>
      <c r="R60" s="28"/>
    </row>
    <row r="61" spans="1:18" s="5" customFormat="1" ht="20.100000000000001" customHeight="1">
      <c r="A61" s="611"/>
      <c r="B61" s="612"/>
      <c r="C61" s="614"/>
      <c r="D61" s="107" t="s">
        <v>61</v>
      </c>
      <c r="E61" s="107" t="s">
        <v>62</v>
      </c>
      <c r="F61" s="107" t="s">
        <v>63</v>
      </c>
      <c r="G61" s="107" t="s">
        <v>64</v>
      </c>
      <c r="H61" s="107" t="s">
        <v>65</v>
      </c>
      <c r="I61" s="107" t="s">
        <v>66</v>
      </c>
      <c r="J61" s="107" t="s">
        <v>67</v>
      </c>
      <c r="K61" s="107" t="s">
        <v>68</v>
      </c>
      <c r="L61" s="28"/>
      <c r="M61" s="28"/>
      <c r="N61" s="28"/>
      <c r="O61" s="28"/>
      <c r="P61" s="28"/>
      <c r="Q61" s="28"/>
      <c r="R61" s="28"/>
    </row>
    <row r="62" spans="1:18" s="5" customFormat="1" ht="21" customHeight="1">
      <c r="A62" s="607" t="s">
        <v>140</v>
      </c>
      <c r="B62" s="108" t="s">
        <v>141</v>
      </c>
      <c r="C62" s="109" t="s">
        <v>3</v>
      </c>
      <c r="D62" s="110"/>
      <c r="E62" s="110"/>
      <c r="F62" s="110"/>
      <c r="G62" s="110"/>
      <c r="H62" s="110"/>
      <c r="I62" s="110"/>
      <c r="J62" s="110"/>
      <c r="K62" s="110"/>
      <c r="L62" s="28"/>
      <c r="M62" s="28"/>
      <c r="N62" s="28"/>
      <c r="O62" s="28"/>
      <c r="P62" s="28"/>
      <c r="Q62" s="28"/>
      <c r="R62" s="28"/>
    </row>
    <row r="63" spans="1:18" s="5" customFormat="1" ht="21" customHeight="1">
      <c r="A63" s="616"/>
      <c r="B63" s="108" t="s">
        <v>142</v>
      </c>
      <c r="C63" s="109" t="s">
        <v>3</v>
      </c>
      <c r="D63" s="110"/>
      <c r="E63" s="110"/>
      <c r="F63" s="110"/>
      <c r="G63" s="110"/>
      <c r="H63" s="110"/>
      <c r="I63" s="110"/>
      <c r="J63" s="110"/>
      <c r="K63" s="110"/>
      <c r="L63" s="28"/>
      <c r="M63" s="28"/>
      <c r="N63" s="28"/>
      <c r="O63" s="28"/>
      <c r="P63" s="28"/>
      <c r="Q63" s="28"/>
      <c r="R63" s="28"/>
    </row>
    <row r="64" spans="1:18" s="5" customFormat="1" ht="21" customHeight="1">
      <c r="A64" s="608"/>
      <c r="B64" s="108" t="s">
        <v>143</v>
      </c>
      <c r="C64" s="109" t="s">
        <v>3</v>
      </c>
      <c r="D64" s="110"/>
      <c r="E64" s="110"/>
      <c r="F64" s="110"/>
      <c r="G64" s="110"/>
      <c r="H64" s="110"/>
      <c r="I64" s="110"/>
      <c r="J64" s="110"/>
      <c r="K64" s="110"/>
      <c r="L64" s="28"/>
      <c r="M64" s="28"/>
      <c r="N64" s="28"/>
      <c r="O64" s="28"/>
      <c r="P64" s="28"/>
      <c r="Q64" s="28"/>
      <c r="R64" s="28"/>
    </row>
    <row r="65" spans="1:18" s="5" customFormat="1" ht="21" customHeight="1">
      <c r="A65" s="106"/>
      <c r="B65" s="108" t="s">
        <v>15</v>
      </c>
      <c r="C65" s="109" t="s">
        <v>3</v>
      </c>
      <c r="D65" s="110"/>
      <c r="E65" s="110"/>
      <c r="F65" s="110"/>
      <c r="G65" s="110"/>
      <c r="H65" s="110"/>
      <c r="I65" s="110"/>
      <c r="J65" s="110"/>
      <c r="K65" s="110"/>
      <c r="L65" s="28"/>
      <c r="M65" s="28"/>
      <c r="N65" s="28"/>
      <c r="O65" s="28"/>
      <c r="P65" s="28"/>
      <c r="Q65" s="28"/>
      <c r="R65" s="28"/>
    </row>
    <row r="66" spans="1:18" s="5" customFormat="1" ht="21" customHeight="1">
      <c r="A66" s="106"/>
      <c r="B66" s="108" t="s">
        <v>53</v>
      </c>
      <c r="C66" s="109" t="s">
        <v>90</v>
      </c>
      <c r="D66" s="110"/>
      <c r="E66" s="110"/>
      <c r="F66" s="110"/>
      <c r="G66" s="110"/>
      <c r="H66" s="110"/>
      <c r="I66" s="110"/>
      <c r="J66" s="110"/>
      <c r="K66" s="110"/>
      <c r="L66" s="28"/>
      <c r="M66" s="28"/>
      <c r="N66" s="28"/>
      <c r="O66" s="28"/>
      <c r="P66" s="28"/>
      <c r="Q66" s="28"/>
      <c r="R66" s="28"/>
    </row>
    <row r="67" spans="1:18" s="5" customFormat="1" ht="21" customHeight="1">
      <c r="A67" s="106"/>
      <c r="B67" s="108" t="s">
        <v>54</v>
      </c>
      <c r="C67" s="109" t="s">
        <v>90</v>
      </c>
      <c r="D67" s="110"/>
      <c r="E67" s="110"/>
      <c r="F67" s="110"/>
      <c r="G67" s="110"/>
      <c r="H67" s="110"/>
      <c r="I67" s="110"/>
      <c r="J67" s="110"/>
      <c r="K67" s="110"/>
      <c r="L67" s="28"/>
      <c r="M67" s="28"/>
      <c r="N67" s="28"/>
      <c r="O67" s="28"/>
      <c r="P67" s="28"/>
      <c r="Q67" s="28"/>
      <c r="R67" s="28"/>
    </row>
    <row r="68" spans="1:18" s="5" customFormat="1" ht="21" customHeight="1">
      <c r="A68" s="106"/>
      <c r="B68" s="108" t="s">
        <v>16</v>
      </c>
      <c r="C68" s="109" t="s">
        <v>90</v>
      </c>
      <c r="D68" s="110"/>
      <c r="E68" s="110"/>
      <c r="F68" s="110"/>
      <c r="G68" s="110"/>
      <c r="H68" s="110"/>
      <c r="I68" s="110"/>
      <c r="J68" s="110"/>
      <c r="K68" s="110"/>
      <c r="L68" s="28"/>
      <c r="M68" s="28"/>
      <c r="N68" s="28"/>
      <c r="O68" s="28"/>
      <c r="P68" s="28"/>
      <c r="Q68" s="28"/>
      <c r="R68" s="28"/>
    </row>
    <row r="69" spans="1:18" s="5" customFormat="1" ht="21" customHeight="1">
      <c r="A69" s="106"/>
      <c r="B69" s="108" t="s">
        <v>17</v>
      </c>
      <c r="C69" s="109" t="s">
        <v>3</v>
      </c>
      <c r="D69" s="110"/>
      <c r="E69" s="110"/>
      <c r="F69" s="110"/>
      <c r="G69" s="110"/>
      <c r="H69" s="110"/>
      <c r="I69" s="110"/>
      <c r="J69" s="110"/>
      <c r="K69" s="110"/>
      <c r="L69" s="28"/>
      <c r="M69" s="28"/>
      <c r="N69" s="28"/>
      <c r="O69" s="28"/>
      <c r="P69" s="28"/>
      <c r="Q69" s="28"/>
      <c r="R69" s="28"/>
    </row>
    <row r="70" spans="1:18" s="5" customFormat="1" ht="21" customHeight="1">
      <c r="A70" s="106"/>
      <c r="B70" s="108" t="s">
        <v>18</v>
      </c>
      <c r="C70" s="109" t="s">
        <v>3</v>
      </c>
      <c r="D70" s="110"/>
      <c r="E70" s="110"/>
      <c r="F70" s="110"/>
      <c r="G70" s="110"/>
      <c r="H70" s="110"/>
      <c r="I70" s="110"/>
      <c r="J70" s="110"/>
      <c r="K70" s="110"/>
      <c r="L70" s="28"/>
      <c r="M70" s="28"/>
      <c r="N70" s="28"/>
      <c r="O70" s="28"/>
      <c r="P70" s="28"/>
      <c r="Q70" s="28"/>
      <c r="R70" s="28"/>
    </row>
    <row r="71" spans="1:18" s="5" customFormat="1" ht="21" customHeight="1">
      <c r="A71" s="106"/>
      <c r="B71" s="108" t="s">
        <v>19</v>
      </c>
      <c r="C71" s="109" t="s">
        <v>3</v>
      </c>
      <c r="D71" s="110"/>
      <c r="E71" s="110"/>
      <c r="F71" s="110"/>
      <c r="G71" s="110"/>
      <c r="H71" s="110"/>
      <c r="I71" s="110"/>
      <c r="J71" s="110"/>
      <c r="K71" s="110"/>
      <c r="L71" s="28"/>
      <c r="M71" s="28"/>
      <c r="N71" s="28"/>
      <c r="O71" s="28"/>
      <c r="P71" s="28"/>
      <c r="Q71" s="28"/>
      <c r="R71" s="28"/>
    </row>
    <row r="72" spans="1:18" s="5" customFormat="1" ht="21" customHeight="1">
      <c r="A72" s="106"/>
      <c r="B72" s="108" t="s">
        <v>20</v>
      </c>
      <c r="C72" s="109" t="s">
        <v>3</v>
      </c>
      <c r="D72" s="110"/>
      <c r="E72" s="110"/>
      <c r="F72" s="110"/>
      <c r="G72" s="110"/>
      <c r="H72" s="110"/>
      <c r="I72" s="110"/>
      <c r="J72" s="110"/>
      <c r="K72" s="110"/>
      <c r="L72" s="28"/>
      <c r="M72" s="28"/>
      <c r="N72" s="28"/>
      <c r="O72" s="28"/>
      <c r="P72" s="28"/>
      <c r="Q72" s="28"/>
      <c r="R72" s="28"/>
    </row>
    <row r="73" spans="1:18" s="5" customFormat="1" ht="21" customHeight="1">
      <c r="A73" s="113" t="s">
        <v>144</v>
      </c>
      <c r="B73" s="108" t="s">
        <v>145</v>
      </c>
      <c r="C73" s="109" t="s">
        <v>99</v>
      </c>
      <c r="D73" s="110"/>
      <c r="E73" s="110"/>
      <c r="F73" s="110"/>
      <c r="G73" s="110"/>
      <c r="H73" s="110"/>
      <c r="I73" s="110"/>
      <c r="J73" s="110"/>
      <c r="K73" s="110"/>
      <c r="L73" s="28"/>
      <c r="M73" s="28"/>
      <c r="N73" s="28"/>
      <c r="O73" s="28"/>
      <c r="P73" s="28"/>
      <c r="Q73" s="28"/>
      <c r="R73" s="28"/>
    </row>
    <row r="74" spans="1:18" s="5" customFormat="1" ht="21" customHeight="1">
      <c r="A74" s="115"/>
      <c r="B74" s="108" t="s">
        <v>146</v>
      </c>
      <c r="C74" s="109" t="s">
        <v>56</v>
      </c>
      <c r="D74" s="110"/>
      <c r="E74" s="110"/>
      <c r="F74" s="110"/>
      <c r="G74" s="110"/>
      <c r="H74" s="110"/>
      <c r="I74" s="110"/>
      <c r="J74" s="110"/>
      <c r="K74" s="110"/>
      <c r="L74" s="28"/>
      <c r="M74" s="28"/>
      <c r="N74" s="28"/>
      <c r="O74" s="28"/>
      <c r="P74" s="28"/>
      <c r="Q74" s="28"/>
      <c r="R74" s="28"/>
    </row>
    <row r="75" spans="1:18" s="5" customFormat="1" ht="21" customHeight="1">
      <c r="A75" s="106"/>
      <c r="B75" s="108" t="s">
        <v>91</v>
      </c>
      <c r="C75" s="109" t="s">
        <v>3</v>
      </c>
      <c r="D75" s="110"/>
      <c r="E75" s="110"/>
      <c r="F75" s="110"/>
      <c r="G75" s="110"/>
      <c r="H75" s="110"/>
      <c r="I75" s="110"/>
      <c r="J75" s="110"/>
      <c r="K75" s="110"/>
      <c r="L75" s="28"/>
      <c r="M75" s="28"/>
      <c r="N75" s="28"/>
      <c r="O75" s="28"/>
      <c r="P75" s="28"/>
      <c r="Q75" s="28"/>
      <c r="R75" s="28"/>
    </row>
    <row r="76" spans="1:18" s="5" customFormat="1" ht="21" customHeight="1">
      <c r="A76" s="106"/>
      <c r="B76" s="108" t="s">
        <v>22</v>
      </c>
      <c r="C76" s="109" t="s">
        <v>71</v>
      </c>
      <c r="D76" s="110"/>
      <c r="E76" s="110"/>
      <c r="F76" s="110"/>
      <c r="G76" s="110"/>
      <c r="H76" s="110"/>
      <c r="I76" s="110"/>
      <c r="J76" s="110"/>
      <c r="K76" s="110"/>
      <c r="L76" s="28"/>
      <c r="M76" s="28"/>
      <c r="N76" s="28"/>
      <c r="O76" s="28"/>
      <c r="P76" s="28"/>
      <c r="Q76" s="28"/>
      <c r="R76" s="28"/>
    </row>
    <row r="77" spans="1:18" s="5" customFormat="1" ht="21" customHeight="1">
      <c r="A77" s="113" t="s">
        <v>147</v>
      </c>
      <c r="B77" s="108" t="s">
        <v>148</v>
      </c>
      <c r="C77" s="109" t="s">
        <v>3</v>
      </c>
      <c r="D77" s="110"/>
      <c r="E77" s="110"/>
      <c r="F77" s="110"/>
      <c r="G77" s="110"/>
      <c r="H77" s="110"/>
      <c r="I77" s="110"/>
      <c r="J77" s="110"/>
      <c r="K77" s="110"/>
      <c r="L77" s="28"/>
      <c r="M77" s="28"/>
      <c r="N77" s="28"/>
      <c r="O77" s="28"/>
      <c r="P77" s="28"/>
      <c r="Q77" s="28"/>
      <c r="R77" s="28"/>
    </row>
    <row r="78" spans="1:18" s="5" customFormat="1" ht="21" customHeight="1">
      <c r="A78" s="115"/>
      <c r="B78" s="108" t="s">
        <v>149</v>
      </c>
      <c r="C78" s="109" t="s">
        <v>3</v>
      </c>
      <c r="D78" s="110"/>
      <c r="E78" s="110"/>
      <c r="F78" s="110"/>
      <c r="G78" s="110"/>
      <c r="H78" s="110"/>
      <c r="I78" s="110"/>
      <c r="J78" s="110"/>
      <c r="K78" s="110"/>
      <c r="L78" s="28"/>
      <c r="M78" s="33"/>
      <c r="N78" s="28"/>
      <c r="O78" s="28"/>
      <c r="P78" s="28"/>
      <c r="Q78" s="28"/>
      <c r="R78" s="28"/>
    </row>
    <row r="79" spans="1:18" s="5" customFormat="1" ht="21" customHeight="1">
      <c r="A79" s="113"/>
      <c r="B79" s="108" t="s">
        <v>23</v>
      </c>
      <c r="C79" s="109" t="s">
        <v>3</v>
      </c>
      <c r="D79" s="110"/>
      <c r="E79" s="110"/>
      <c r="F79" s="110"/>
      <c r="G79" s="110"/>
      <c r="H79" s="110"/>
      <c r="I79" s="110"/>
      <c r="J79" s="110"/>
      <c r="K79" s="110"/>
      <c r="L79" s="28"/>
      <c r="M79" s="28"/>
      <c r="N79" s="28"/>
      <c r="O79" s="28"/>
      <c r="P79" s="28"/>
      <c r="Q79" s="28"/>
      <c r="R79" s="28"/>
    </row>
    <row r="80" spans="1:18" s="5" customFormat="1" ht="21" customHeight="1">
      <c r="A80" s="114"/>
      <c r="B80" s="108" t="s">
        <v>24</v>
      </c>
      <c r="C80" s="109" t="s">
        <v>3</v>
      </c>
      <c r="D80" s="110"/>
      <c r="E80" s="110"/>
      <c r="F80" s="110"/>
      <c r="G80" s="110"/>
      <c r="H80" s="110"/>
      <c r="I80" s="110"/>
      <c r="J80" s="110"/>
      <c r="K80" s="110"/>
      <c r="L80" s="28"/>
      <c r="M80" s="28"/>
      <c r="N80" s="28"/>
      <c r="O80" s="28"/>
      <c r="P80" s="28"/>
      <c r="Q80" s="28"/>
      <c r="R80" s="28"/>
    </row>
    <row r="81" spans="1:18" s="5" customFormat="1" ht="21" customHeight="1">
      <c r="A81" s="115"/>
      <c r="B81" s="108" t="s">
        <v>25</v>
      </c>
      <c r="C81" s="109" t="s">
        <v>3</v>
      </c>
      <c r="D81" s="110"/>
      <c r="E81" s="110"/>
      <c r="F81" s="110"/>
      <c r="G81" s="110"/>
      <c r="H81" s="110"/>
      <c r="I81" s="110"/>
      <c r="J81" s="110"/>
      <c r="K81" s="110"/>
      <c r="L81" s="28"/>
      <c r="M81" s="28"/>
      <c r="N81" s="28"/>
      <c r="O81" s="28"/>
      <c r="P81" s="28"/>
      <c r="Q81" s="28"/>
      <c r="R81" s="28"/>
    </row>
    <row r="82" spans="1:18" s="5" customFormat="1" ht="6" customHeight="1">
      <c r="A82" s="106"/>
      <c r="L82" s="28"/>
      <c r="M82" s="28"/>
      <c r="N82" s="28"/>
      <c r="O82" s="28"/>
      <c r="P82" s="28"/>
      <c r="Q82" s="28"/>
      <c r="R82" s="28"/>
    </row>
    <row r="83" spans="1:18" s="5" customFormat="1" ht="33.75" customHeight="1">
      <c r="A83" s="106"/>
      <c r="B83" s="118"/>
      <c r="C83" s="48"/>
      <c r="D83" s="112"/>
      <c r="E83" s="112"/>
      <c r="F83" s="112"/>
      <c r="G83" s="112"/>
      <c r="H83" s="112"/>
      <c r="I83" s="112"/>
      <c r="J83" s="112"/>
      <c r="K83" s="96" t="s">
        <v>88</v>
      </c>
      <c r="L83" s="28"/>
      <c r="M83" s="28"/>
      <c r="N83" s="28"/>
      <c r="O83" s="28"/>
      <c r="P83" s="28"/>
      <c r="Q83" s="28"/>
      <c r="R83" s="28"/>
    </row>
    <row r="84" spans="1:18" s="5" customFormat="1" ht="21" customHeight="1">
      <c r="A84" s="106"/>
      <c r="B84" s="609" t="s">
        <v>75</v>
      </c>
      <c r="C84" s="609"/>
      <c r="D84" s="609"/>
      <c r="E84" s="609"/>
      <c r="F84" s="609"/>
      <c r="G84" s="609"/>
      <c r="H84" s="609"/>
      <c r="I84" s="609"/>
      <c r="J84" s="609"/>
      <c r="K84" s="609"/>
      <c r="L84" s="28"/>
      <c r="M84" s="28"/>
      <c r="N84" s="28"/>
      <c r="O84" s="28"/>
      <c r="P84" s="28"/>
      <c r="Q84" s="28"/>
      <c r="R84" s="28"/>
    </row>
    <row r="85" spans="1:18" s="5" customFormat="1" ht="39.950000000000003" customHeight="1" thickBot="1">
      <c r="A85" s="106"/>
      <c r="B85" s="610" t="s">
        <v>112</v>
      </c>
      <c r="C85" s="610"/>
      <c r="D85" s="610"/>
      <c r="E85" s="610"/>
      <c r="F85" s="610"/>
      <c r="G85" s="610"/>
      <c r="H85" s="610"/>
      <c r="I85" s="610"/>
      <c r="J85" s="610"/>
      <c r="K85" s="610"/>
      <c r="L85" s="28"/>
      <c r="M85" s="28"/>
      <c r="N85" s="28"/>
      <c r="O85" s="28"/>
      <c r="P85" s="28"/>
      <c r="Q85" s="28"/>
      <c r="R85" s="28"/>
    </row>
    <row r="86" spans="1:18" s="5" customFormat="1" ht="21" customHeight="1" thickBot="1">
      <c r="A86" s="611" t="s">
        <v>81</v>
      </c>
      <c r="B86" s="612"/>
      <c r="C86" s="613" t="s">
        <v>82</v>
      </c>
      <c r="D86" s="615" t="s">
        <v>83</v>
      </c>
      <c r="E86" s="615"/>
      <c r="F86" s="615"/>
      <c r="G86" s="615"/>
      <c r="H86" s="615"/>
      <c r="I86" s="615"/>
      <c r="J86" s="615"/>
      <c r="K86" s="615"/>
      <c r="L86" s="28"/>
      <c r="M86" s="28"/>
      <c r="N86" s="28"/>
      <c r="O86" s="28"/>
      <c r="P86" s="28"/>
      <c r="Q86" s="28"/>
      <c r="R86" s="28"/>
    </row>
    <row r="87" spans="1:18" s="5" customFormat="1" ht="21" customHeight="1">
      <c r="A87" s="611"/>
      <c r="B87" s="612"/>
      <c r="C87" s="614"/>
      <c r="D87" s="107" t="s">
        <v>61</v>
      </c>
      <c r="E87" s="107" t="s">
        <v>62</v>
      </c>
      <c r="F87" s="107" t="s">
        <v>63</v>
      </c>
      <c r="G87" s="107" t="s">
        <v>64</v>
      </c>
      <c r="H87" s="107" t="s">
        <v>65</v>
      </c>
      <c r="I87" s="107" t="s">
        <v>66</v>
      </c>
      <c r="J87" s="107" t="s">
        <v>67</v>
      </c>
      <c r="K87" s="107" t="s">
        <v>68</v>
      </c>
      <c r="L87" s="28"/>
      <c r="M87" s="28"/>
      <c r="N87" s="28"/>
      <c r="O87" s="28"/>
      <c r="P87" s="28"/>
      <c r="Q87" s="28"/>
      <c r="R87" s="28"/>
    </row>
    <row r="88" spans="1:18" s="5" customFormat="1" ht="21" customHeight="1">
      <c r="A88" s="111"/>
      <c r="B88" s="108" t="s">
        <v>26</v>
      </c>
      <c r="C88" s="109" t="s">
        <v>59</v>
      </c>
      <c r="D88" s="110">
        <v>975</v>
      </c>
      <c r="E88" s="110">
        <v>1175</v>
      </c>
      <c r="F88" s="110">
        <v>445.8</v>
      </c>
      <c r="G88" s="110">
        <v>1000</v>
      </c>
      <c r="H88" s="110">
        <v>1700</v>
      </c>
      <c r="I88" s="110">
        <v>900</v>
      </c>
      <c r="J88" s="110">
        <v>1250</v>
      </c>
      <c r="K88" s="110">
        <v>2000</v>
      </c>
      <c r="L88" s="28"/>
      <c r="M88" s="28"/>
      <c r="N88" s="28"/>
      <c r="O88" s="28"/>
      <c r="P88" s="28"/>
      <c r="Q88" s="28"/>
      <c r="R88" s="28"/>
    </row>
    <row r="89" spans="1:18" s="5" customFormat="1" ht="21" customHeight="1">
      <c r="A89" s="106"/>
      <c r="B89" s="55" t="s">
        <v>57</v>
      </c>
      <c r="D89" s="112"/>
      <c r="E89" s="112"/>
      <c r="F89" s="112"/>
      <c r="G89" s="112"/>
      <c r="H89" s="112"/>
      <c r="I89" s="112"/>
      <c r="J89" s="112"/>
      <c r="K89" s="112"/>
      <c r="L89" s="28"/>
      <c r="M89" s="28"/>
      <c r="N89" s="28"/>
      <c r="O89" s="28"/>
      <c r="P89" s="28"/>
      <c r="Q89" s="28"/>
      <c r="R89" s="28"/>
    </row>
    <row r="90" spans="1:18" s="5" customFormat="1" ht="21" customHeight="1">
      <c r="A90" s="607" t="s">
        <v>27</v>
      </c>
      <c r="B90" s="108" t="s">
        <v>150</v>
      </c>
      <c r="C90" s="109" t="s">
        <v>59</v>
      </c>
      <c r="D90" s="110">
        <v>1233.3333333333333</v>
      </c>
      <c r="E90" s="110"/>
      <c r="F90" s="110">
        <v>705</v>
      </c>
      <c r="G90" s="110">
        <v>1625</v>
      </c>
      <c r="H90" s="110"/>
      <c r="I90" s="110">
        <v>850</v>
      </c>
      <c r="J90" s="110">
        <v>1500</v>
      </c>
      <c r="K90" s="110">
        <v>2100</v>
      </c>
      <c r="L90" s="28"/>
      <c r="M90" s="28"/>
      <c r="N90" s="28"/>
      <c r="O90" s="28"/>
      <c r="P90" s="28"/>
      <c r="Q90" s="28"/>
      <c r="R90" s="28"/>
    </row>
    <row r="91" spans="1:18" s="5" customFormat="1" ht="21" customHeight="1">
      <c r="A91" s="608"/>
      <c r="B91" s="108" t="s">
        <v>151</v>
      </c>
      <c r="C91" s="109" t="s">
        <v>59</v>
      </c>
      <c r="D91" s="110">
        <v>1716.6666666666667</v>
      </c>
      <c r="E91" s="110"/>
      <c r="F91" s="110"/>
      <c r="G91" s="110"/>
      <c r="H91" s="110">
        <v>2000</v>
      </c>
      <c r="I91" s="110"/>
      <c r="J91" s="110"/>
      <c r="K91" s="110">
        <v>2333.3333333333335</v>
      </c>
      <c r="L91" s="28"/>
      <c r="M91" s="28"/>
      <c r="N91" s="28"/>
      <c r="O91" s="28"/>
      <c r="P91" s="28"/>
      <c r="Q91" s="28"/>
      <c r="R91" s="28"/>
    </row>
    <row r="92" spans="1:18" s="5" customFormat="1" ht="21" customHeight="1">
      <c r="A92" s="617" t="s">
        <v>152</v>
      </c>
      <c r="B92" s="108" t="s">
        <v>153</v>
      </c>
      <c r="C92" s="109" t="s">
        <v>59</v>
      </c>
      <c r="D92" s="110"/>
      <c r="E92" s="110">
        <v>5000</v>
      </c>
      <c r="F92" s="110">
        <v>3942</v>
      </c>
      <c r="G92" s="110">
        <v>2375</v>
      </c>
      <c r="H92" s="110">
        <v>6000</v>
      </c>
      <c r="I92" s="110"/>
      <c r="J92" s="110"/>
      <c r="K92" s="110">
        <v>430</v>
      </c>
      <c r="L92" s="28"/>
      <c r="M92" s="28"/>
      <c r="N92" s="28"/>
      <c r="O92" s="28"/>
      <c r="P92" s="28"/>
      <c r="Q92" s="28"/>
      <c r="R92" s="28"/>
    </row>
    <row r="93" spans="1:18" s="5" customFormat="1" ht="21" customHeight="1">
      <c r="A93" s="618"/>
      <c r="B93" s="108" t="s">
        <v>154</v>
      </c>
      <c r="C93" s="109" t="s">
        <v>59</v>
      </c>
      <c r="D93" s="110"/>
      <c r="E93" s="110">
        <v>4000</v>
      </c>
      <c r="F93" s="110"/>
      <c r="G93" s="110"/>
      <c r="H93" s="110">
        <v>4000</v>
      </c>
      <c r="I93" s="110"/>
      <c r="J93" s="110"/>
      <c r="K93" s="110">
        <v>270</v>
      </c>
      <c r="L93" s="28"/>
      <c r="M93" s="28"/>
      <c r="N93" s="28"/>
      <c r="O93" s="28"/>
      <c r="P93" s="28"/>
      <c r="Q93" s="28"/>
      <c r="R93" s="28"/>
    </row>
    <row r="94" spans="1:18" s="5" customFormat="1" ht="22.5" customHeight="1">
      <c r="A94" s="618"/>
      <c r="B94" s="108" t="s">
        <v>155</v>
      </c>
      <c r="C94" s="109" t="s">
        <v>59</v>
      </c>
      <c r="D94" s="110"/>
      <c r="E94" s="110">
        <v>3000</v>
      </c>
      <c r="F94" s="110"/>
      <c r="G94" s="110"/>
      <c r="H94" s="110"/>
      <c r="I94" s="110"/>
      <c r="J94" s="110"/>
      <c r="K94" s="110"/>
      <c r="L94" s="28"/>
      <c r="M94" s="28"/>
      <c r="N94" s="28"/>
      <c r="O94" s="28"/>
      <c r="P94" s="28"/>
      <c r="Q94" s="28"/>
      <c r="R94" s="28"/>
    </row>
    <row r="95" spans="1:18" s="5" customFormat="1" ht="22.5" customHeight="1">
      <c r="A95" s="618"/>
      <c r="B95" s="108" t="s">
        <v>156</v>
      </c>
      <c r="C95" s="109" t="s">
        <v>59</v>
      </c>
      <c r="D95" s="110">
        <v>5760.4166666666661</v>
      </c>
      <c r="E95" s="110">
        <v>5000</v>
      </c>
      <c r="F95" s="110"/>
      <c r="G95" s="110"/>
      <c r="H95" s="110"/>
      <c r="I95" s="110">
        <v>3000</v>
      </c>
      <c r="J95" s="110">
        <v>5750</v>
      </c>
      <c r="K95" s="110">
        <v>4041.6666666666665</v>
      </c>
      <c r="L95" s="28"/>
      <c r="M95" s="28"/>
      <c r="N95" s="28"/>
      <c r="O95" s="28"/>
      <c r="P95" s="28"/>
      <c r="Q95" s="28"/>
      <c r="R95" s="28"/>
    </row>
    <row r="96" spans="1:18" s="5" customFormat="1" ht="22.5" customHeight="1">
      <c r="A96" s="618"/>
      <c r="B96" s="108" t="s">
        <v>157</v>
      </c>
      <c r="C96" s="109" t="s">
        <v>59</v>
      </c>
      <c r="D96" s="110"/>
      <c r="E96" s="110">
        <v>4000</v>
      </c>
      <c r="F96" s="110"/>
      <c r="G96" s="110"/>
      <c r="H96" s="110"/>
      <c r="I96" s="110">
        <v>2500</v>
      </c>
      <c r="J96" s="110">
        <v>4000</v>
      </c>
      <c r="K96" s="110"/>
      <c r="L96" s="28"/>
      <c r="M96" s="28"/>
      <c r="N96" s="28"/>
      <c r="O96" s="28"/>
      <c r="P96" s="28"/>
      <c r="Q96" s="28"/>
      <c r="R96" s="28"/>
    </row>
    <row r="97" spans="1:18" s="5" customFormat="1" ht="22.5" customHeight="1">
      <c r="A97" s="618"/>
      <c r="B97" s="108" t="s">
        <v>158</v>
      </c>
      <c r="C97" s="109" t="s">
        <v>59</v>
      </c>
      <c r="D97" s="110"/>
      <c r="E97" s="110">
        <v>3000</v>
      </c>
      <c r="F97" s="110"/>
      <c r="G97" s="110"/>
      <c r="H97" s="110"/>
      <c r="I97" s="110">
        <v>1250</v>
      </c>
      <c r="J97" s="110">
        <v>2375</v>
      </c>
      <c r="K97" s="110"/>
      <c r="L97" s="28"/>
      <c r="M97" s="28"/>
      <c r="N97" s="28"/>
      <c r="O97" s="28"/>
      <c r="P97" s="28"/>
      <c r="Q97" s="28"/>
      <c r="R97" s="28"/>
    </row>
    <row r="98" spans="1:18" s="5" customFormat="1" ht="22.5" customHeight="1">
      <c r="A98" s="106"/>
      <c r="B98" s="108" t="s">
        <v>92</v>
      </c>
      <c r="C98" s="109" t="s">
        <v>59</v>
      </c>
      <c r="D98" s="110">
        <v>297.5</v>
      </c>
      <c r="E98" s="110"/>
      <c r="F98" s="110">
        <v>184</v>
      </c>
      <c r="G98" s="110">
        <v>300</v>
      </c>
      <c r="H98" s="110">
        <v>475</v>
      </c>
      <c r="I98" s="110">
        <v>750</v>
      </c>
      <c r="J98" s="110">
        <v>250</v>
      </c>
      <c r="K98" s="110"/>
      <c r="L98" s="28"/>
      <c r="M98" s="28"/>
      <c r="N98" s="28"/>
      <c r="O98" s="28"/>
      <c r="P98" s="28"/>
      <c r="Q98" s="28"/>
      <c r="R98" s="28"/>
    </row>
    <row r="99" spans="1:18" s="5" customFormat="1" ht="22.5" customHeight="1">
      <c r="A99" s="607" t="s">
        <v>159</v>
      </c>
      <c r="B99" s="108" t="s">
        <v>160</v>
      </c>
      <c r="C99" s="109" t="s">
        <v>59</v>
      </c>
      <c r="D99" s="110">
        <v>600</v>
      </c>
      <c r="E99" s="110"/>
      <c r="F99" s="110">
        <v>395</v>
      </c>
      <c r="G99" s="110"/>
      <c r="H99" s="110"/>
      <c r="I99" s="110">
        <v>200</v>
      </c>
      <c r="J99" s="110"/>
      <c r="K99" s="110">
        <v>118.75</v>
      </c>
      <c r="L99" s="28"/>
      <c r="M99" s="28"/>
      <c r="N99" s="28"/>
      <c r="O99" s="28"/>
      <c r="P99" s="28"/>
      <c r="Q99" s="28"/>
      <c r="R99" s="28"/>
    </row>
    <row r="100" spans="1:18" s="5" customFormat="1" ht="22.5" customHeight="1">
      <c r="A100" s="608"/>
      <c r="B100" s="108" t="s">
        <v>161</v>
      </c>
      <c r="C100" s="109" t="s">
        <v>59</v>
      </c>
      <c r="D100" s="110">
        <v>435</v>
      </c>
      <c r="E100" s="110">
        <v>383.33333333333337</v>
      </c>
      <c r="F100" s="110">
        <v>431.25</v>
      </c>
      <c r="G100" s="110"/>
      <c r="H100" s="110">
        <v>575</v>
      </c>
      <c r="I100" s="110"/>
      <c r="J100" s="110">
        <v>304.16666666666663</v>
      </c>
      <c r="K100" s="110">
        <v>361.25</v>
      </c>
      <c r="L100" s="28"/>
    </row>
    <row r="101" spans="1:18" s="5" customFormat="1" ht="22.5" customHeight="1">
      <c r="A101" s="113" t="s">
        <v>162</v>
      </c>
      <c r="B101" s="108" t="s">
        <v>163</v>
      </c>
      <c r="C101" s="109" t="s">
        <v>59</v>
      </c>
      <c r="D101" s="110">
        <v>5375</v>
      </c>
      <c r="E101" s="110">
        <v>6000</v>
      </c>
      <c r="F101" s="110"/>
      <c r="G101" s="110"/>
      <c r="H101" s="110">
        <v>7500</v>
      </c>
      <c r="I101" s="110"/>
      <c r="J101" s="110">
        <v>6000</v>
      </c>
      <c r="K101" s="110">
        <v>3325</v>
      </c>
      <c r="L101" s="28"/>
    </row>
    <row r="102" spans="1:18" s="5" customFormat="1" ht="22.5" customHeight="1">
      <c r="A102" s="115"/>
      <c r="B102" s="108" t="s">
        <v>164</v>
      </c>
      <c r="C102" s="109" t="s">
        <v>59</v>
      </c>
      <c r="D102" s="110">
        <v>3700</v>
      </c>
      <c r="E102" s="110">
        <v>5000</v>
      </c>
      <c r="F102" s="110"/>
      <c r="G102" s="110"/>
      <c r="H102" s="110">
        <v>6000</v>
      </c>
      <c r="I102" s="110">
        <v>2500</v>
      </c>
      <c r="J102" s="110">
        <v>3750</v>
      </c>
      <c r="K102" s="110">
        <v>2666.6666666666665</v>
      </c>
      <c r="L102" s="28"/>
    </row>
    <row r="103" spans="1:18" s="5" customFormat="1" ht="22.5" customHeight="1">
      <c r="A103" s="607" t="s">
        <v>165</v>
      </c>
      <c r="B103" s="108" t="s">
        <v>166</v>
      </c>
      <c r="C103" s="109" t="s">
        <v>167</v>
      </c>
      <c r="D103" s="110">
        <v>5300</v>
      </c>
      <c r="E103" s="110">
        <v>6750</v>
      </c>
      <c r="F103" s="110"/>
      <c r="G103" s="110"/>
      <c r="H103" s="110">
        <v>4000</v>
      </c>
      <c r="I103" s="110">
        <v>2900</v>
      </c>
      <c r="J103" s="110">
        <v>2604.125</v>
      </c>
      <c r="K103" s="110">
        <v>1966.6666666666667</v>
      </c>
      <c r="L103" s="28"/>
    </row>
    <row r="104" spans="1:18" s="5" customFormat="1" ht="22.5" customHeight="1">
      <c r="A104" s="608"/>
      <c r="B104" s="108" t="s">
        <v>168</v>
      </c>
      <c r="C104" s="109" t="s">
        <v>167</v>
      </c>
      <c r="D104" s="110">
        <v>7000</v>
      </c>
      <c r="E104" s="110"/>
      <c r="F104" s="110"/>
      <c r="G104" s="110"/>
      <c r="H104" s="110"/>
      <c r="I104" s="110">
        <v>4580</v>
      </c>
      <c r="J104" s="110">
        <v>5208.3249999999998</v>
      </c>
      <c r="K104" s="110">
        <v>5633.333333333333</v>
      </c>
      <c r="L104" s="28"/>
    </row>
    <row r="105" spans="1:18" s="5" customFormat="1" ht="22.5" customHeight="1">
      <c r="A105" s="607" t="s">
        <v>31</v>
      </c>
      <c r="B105" s="108" t="s">
        <v>169</v>
      </c>
      <c r="C105" s="109" t="s">
        <v>59</v>
      </c>
      <c r="D105" s="110">
        <v>4050</v>
      </c>
      <c r="E105" s="110">
        <v>4000</v>
      </c>
      <c r="F105" s="110"/>
      <c r="G105" s="110">
        <v>3500</v>
      </c>
      <c r="H105" s="110"/>
      <c r="I105" s="110">
        <v>4000</v>
      </c>
      <c r="J105" s="110">
        <v>5875</v>
      </c>
      <c r="K105" s="110"/>
      <c r="L105" s="28"/>
    </row>
    <row r="106" spans="1:18" s="5" customFormat="1" ht="22.5" customHeight="1">
      <c r="A106" s="608"/>
      <c r="B106" s="108" t="s">
        <v>170</v>
      </c>
      <c r="C106" s="109" t="s">
        <v>59</v>
      </c>
      <c r="D106" s="110"/>
      <c r="E106" s="110">
        <v>4000</v>
      </c>
      <c r="F106" s="110">
        <v>2000</v>
      </c>
      <c r="G106" s="110"/>
      <c r="H106" s="110">
        <v>4750</v>
      </c>
      <c r="I106" s="110"/>
      <c r="J106" s="110"/>
      <c r="K106" s="110">
        <v>4025</v>
      </c>
      <c r="L106" s="28"/>
    </row>
    <row r="107" spans="1:18" s="5" customFormat="1" ht="22.5" customHeight="1">
      <c r="A107" s="111"/>
      <c r="B107" s="108" t="s">
        <v>32</v>
      </c>
      <c r="C107" s="109" t="s">
        <v>59</v>
      </c>
      <c r="D107" s="110"/>
      <c r="E107" s="110"/>
      <c r="F107" s="110"/>
      <c r="G107" s="110"/>
      <c r="H107" s="110"/>
      <c r="I107" s="110">
        <v>458</v>
      </c>
      <c r="J107" s="110"/>
      <c r="K107" s="110"/>
      <c r="L107" s="28"/>
    </row>
    <row r="108" spans="1:18" s="5" customFormat="1" ht="6" customHeight="1">
      <c r="A108" s="106"/>
      <c r="L108" s="28"/>
    </row>
    <row r="109" spans="1:18" s="5" customFormat="1" ht="30" customHeight="1">
      <c r="A109" s="106"/>
      <c r="B109" s="118"/>
      <c r="C109" s="48"/>
      <c r="D109" s="112"/>
      <c r="E109" s="112"/>
      <c r="F109" s="112"/>
      <c r="G109" s="112"/>
      <c r="H109" s="112"/>
      <c r="I109" s="112"/>
      <c r="J109" s="112"/>
      <c r="K109" s="96" t="s">
        <v>89</v>
      </c>
      <c r="L109" s="28"/>
    </row>
    <row r="110" spans="1:18" s="5" customFormat="1" ht="32.25" customHeight="1">
      <c r="A110" s="106"/>
      <c r="B110" s="609" t="s">
        <v>75</v>
      </c>
      <c r="C110" s="609"/>
      <c r="D110" s="609"/>
      <c r="E110" s="609"/>
      <c r="F110" s="609"/>
      <c r="G110" s="609"/>
      <c r="H110" s="609"/>
      <c r="I110" s="609"/>
      <c r="J110" s="609"/>
      <c r="K110" s="609"/>
      <c r="L110" s="28"/>
    </row>
    <row r="111" spans="1:18" s="5" customFormat="1" ht="39.950000000000003" customHeight="1" thickBot="1">
      <c r="A111" s="106"/>
      <c r="B111" s="610" t="s">
        <v>112</v>
      </c>
      <c r="C111" s="610"/>
      <c r="D111" s="610"/>
      <c r="E111" s="610"/>
      <c r="F111" s="610"/>
      <c r="G111" s="610"/>
      <c r="H111" s="610"/>
      <c r="I111" s="610"/>
      <c r="J111" s="610"/>
      <c r="K111" s="610"/>
      <c r="L111" s="28"/>
    </row>
    <row r="112" spans="1:18" s="5" customFormat="1" ht="21" customHeight="1" thickBot="1">
      <c r="A112" s="611" t="s">
        <v>81</v>
      </c>
      <c r="B112" s="612"/>
      <c r="C112" s="613" t="s">
        <v>82</v>
      </c>
      <c r="D112" s="615" t="s">
        <v>83</v>
      </c>
      <c r="E112" s="615"/>
      <c r="F112" s="615"/>
      <c r="G112" s="615"/>
      <c r="H112" s="615"/>
      <c r="I112" s="615"/>
      <c r="J112" s="615"/>
      <c r="K112" s="615"/>
      <c r="L112" s="28"/>
    </row>
    <row r="113" spans="1:12" s="5" customFormat="1" ht="21" customHeight="1">
      <c r="A113" s="611"/>
      <c r="B113" s="612"/>
      <c r="C113" s="614"/>
      <c r="D113" s="107" t="s">
        <v>61</v>
      </c>
      <c r="E113" s="107" t="s">
        <v>62</v>
      </c>
      <c r="F113" s="107" t="s">
        <v>63</v>
      </c>
      <c r="G113" s="107" t="s">
        <v>64</v>
      </c>
      <c r="H113" s="107" t="s">
        <v>65</v>
      </c>
      <c r="I113" s="107" t="s">
        <v>66</v>
      </c>
      <c r="J113" s="107" t="s">
        <v>67</v>
      </c>
      <c r="K113" s="107" t="s">
        <v>68</v>
      </c>
      <c r="L113" s="28"/>
    </row>
    <row r="114" spans="1:12" s="5" customFormat="1" ht="22.5" customHeight="1">
      <c r="A114" s="113"/>
      <c r="B114" s="108" t="s">
        <v>33</v>
      </c>
      <c r="C114" s="109" t="s">
        <v>59</v>
      </c>
      <c r="D114" s="110">
        <v>2175</v>
      </c>
      <c r="E114" s="110">
        <v>1350</v>
      </c>
      <c r="F114" s="110"/>
      <c r="G114" s="110">
        <v>2000</v>
      </c>
      <c r="H114" s="110">
        <v>2000</v>
      </c>
      <c r="I114" s="110"/>
      <c r="J114" s="110"/>
      <c r="K114" s="110">
        <v>2250</v>
      </c>
      <c r="L114" s="28"/>
    </row>
    <row r="115" spans="1:12" s="5" customFormat="1" ht="22.5" customHeight="1">
      <c r="A115" s="114"/>
      <c r="B115" s="108" t="s">
        <v>93</v>
      </c>
      <c r="C115" s="109" t="s">
        <v>59</v>
      </c>
      <c r="D115" s="110">
        <v>431.25</v>
      </c>
      <c r="E115" s="110">
        <v>675</v>
      </c>
      <c r="F115" s="110">
        <v>510</v>
      </c>
      <c r="G115" s="110">
        <v>625</v>
      </c>
      <c r="H115" s="110"/>
      <c r="I115" s="110">
        <v>400</v>
      </c>
      <c r="J115" s="110">
        <v>364.58</v>
      </c>
      <c r="K115" s="110"/>
      <c r="L115" s="28"/>
    </row>
    <row r="116" spans="1:12" s="5" customFormat="1" ht="22.5" customHeight="1">
      <c r="A116" s="115"/>
      <c r="B116" s="108" t="s">
        <v>69</v>
      </c>
      <c r="C116" s="109" t="s">
        <v>94</v>
      </c>
      <c r="D116" s="110">
        <v>781.25</v>
      </c>
      <c r="E116" s="110">
        <v>600</v>
      </c>
      <c r="F116" s="110"/>
      <c r="G116" s="110"/>
      <c r="H116" s="110">
        <v>700</v>
      </c>
      <c r="I116" s="110"/>
      <c r="J116" s="110">
        <v>495</v>
      </c>
      <c r="K116" s="110"/>
      <c r="L116" s="28"/>
    </row>
    <row r="117" spans="1:12" s="5" customFormat="1" ht="22.5" customHeight="1">
      <c r="A117" s="604" t="s">
        <v>171</v>
      </c>
      <c r="B117" s="108" t="s">
        <v>172</v>
      </c>
      <c r="C117" s="109" t="s">
        <v>71</v>
      </c>
      <c r="D117" s="110"/>
      <c r="E117" s="110">
        <v>242.5</v>
      </c>
      <c r="F117" s="110"/>
      <c r="G117" s="110"/>
      <c r="H117" s="110">
        <v>242.5</v>
      </c>
      <c r="I117" s="110"/>
      <c r="J117" s="110"/>
      <c r="K117" s="110">
        <v>375</v>
      </c>
      <c r="L117" s="28"/>
    </row>
    <row r="118" spans="1:12" s="5" customFormat="1" ht="22.5" customHeight="1">
      <c r="A118" s="605"/>
      <c r="B118" s="108" t="s">
        <v>173</v>
      </c>
      <c r="C118" s="109" t="s">
        <v>71</v>
      </c>
      <c r="D118" s="110"/>
      <c r="E118" s="110">
        <v>158.5</v>
      </c>
      <c r="F118" s="110"/>
      <c r="G118" s="110"/>
      <c r="H118" s="110">
        <v>206.25</v>
      </c>
      <c r="I118" s="110"/>
      <c r="J118" s="110"/>
      <c r="K118" s="110">
        <v>263.75</v>
      </c>
      <c r="L118" s="28"/>
    </row>
    <row r="119" spans="1:12" s="5" customFormat="1" ht="22.5" customHeight="1">
      <c r="A119" s="606"/>
      <c r="B119" s="108" t="s">
        <v>174</v>
      </c>
      <c r="C119" s="109" t="s">
        <v>71</v>
      </c>
      <c r="D119" s="110"/>
      <c r="E119" s="110">
        <v>107.5</v>
      </c>
      <c r="F119" s="110"/>
      <c r="G119" s="110"/>
      <c r="H119" s="110"/>
      <c r="I119" s="110"/>
      <c r="J119" s="110"/>
      <c r="K119" s="110"/>
      <c r="L119" s="28"/>
    </row>
    <row r="120" spans="1:12" s="5" customFormat="1" ht="22.5" customHeight="1">
      <c r="A120" s="55" t="s">
        <v>175</v>
      </c>
      <c r="B120" s="55"/>
      <c r="D120" s="112"/>
      <c r="E120" s="112"/>
      <c r="F120" s="112"/>
      <c r="G120" s="112"/>
      <c r="H120" s="112"/>
      <c r="I120" s="112"/>
      <c r="J120" s="112"/>
      <c r="K120" s="112"/>
      <c r="L120" s="28"/>
    </row>
    <row r="121" spans="1:12" s="5" customFormat="1" ht="22.5" customHeight="1">
      <c r="A121" s="607" t="s">
        <v>176</v>
      </c>
      <c r="B121" s="108" t="s">
        <v>95</v>
      </c>
      <c r="C121" s="109" t="s">
        <v>3</v>
      </c>
      <c r="D121" s="110"/>
      <c r="E121" s="110">
        <v>5000</v>
      </c>
      <c r="F121" s="110"/>
      <c r="G121" s="110"/>
      <c r="H121" s="110"/>
      <c r="I121" s="110">
        <v>7500</v>
      </c>
      <c r="J121" s="110">
        <v>7875</v>
      </c>
      <c r="K121" s="110"/>
      <c r="L121" s="28"/>
    </row>
    <row r="122" spans="1:12" s="5" customFormat="1" ht="22.5" customHeight="1">
      <c r="A122" s="608"/>
      <c r="B122" s="108" t="s">
        <v>96</v>
      </c>
      <c r="C122" s="109" t="s">
        <v>3</v>
      </c>
      <c r="D122" s="110">
        <v>5200</v>
      </c>
      <c r="E122" s="110">
        <v>5500</v>
      </c>
      <c r="F122" s="110"/>
      <c r="G122" s="110"/>
      <c r="H122" s="110"/>
      <c r="I122" s="110">
        <v>7200</v>
      </c>
      <c r="J122" s="110">
        <v>7150</v>
      </c>
      <c r="K122" s="110"/>
      <c r="L122" s="28"/>
    </row>
    <row r="123" spans="1:12" s="5" customFormat="1" ht="22.5" customHeight="1">
      <c r="A123" s="113" t="s">
        <v>177</v>
      </c>
      <c r="B123" s="108" t="s">
        <v>1</v>
      </c>
      <c r="C123" s="109" t="s">
        <v>3</v>
      </c>
      <c r="D123" s="110">
        <v>5950</v>
      </c>
      <c r="E123" s="110">
        <v>5000</v>
      </c>
      <c r="F123" s="110"/>
      <c r="G123" s="110">
        <v>6375</v>
      </c>
      <c r="H123" s="110"/>
      <c r="I123" s="110"/>
      <c r="J123" s="110">
        <v>5650</v>
      </c>
      <c r="K123" s="110"/>
      <c r="L123" s="28"/>
    </row>
    <row r="124" spans="1:12" s="5" customFormat="1" ht="22.5" customHeight="1">
      <c r="A124" s="115"/>
      <c r="B124" s="108" t="s">
        <v>0</v>
      </c>
      <c r="C124" s="109" t="s">
        <v>3</v>
      </c>
      <c r="D124" s="110">
        <v>5500</v>
      </c>
      <c r="E124" s="110">
        <v>4525</v>
      </c>
      <c r="F124" s="110"/>
      <c r="G124" s="110">
        <v>4275</v>
      </c>
      <c r="H124" s="110"/>
      <c r="I124" s="110">
        <v>4500</v>
      </c>
      <c r="J124" s="110">
        <v>4775</v>
      </c>
      <c r="K124" s="110"/>
      <c r="L124" s="28"/>
    </row>
    <row r="125" spans="1:12" s="5" customFormat="1" ht="22.5" customHeight="1">
      <c r="A125" s="111"/>
      <c r="B125" s="108" t="s">
        <v>5</v>
      </c>
      <c r="C125" s="109" t="s">
        <v>59</v>
      </c>
      <c r="D125" s="110">
        <v>558.75</v>
      </c>
      <c r="E125" s="110">
        <v>425</v>
      </c>
      <c r="F125" s="110">
        <v>541.33333333333326</v>
      </c>
      <c r="G125" s="110">
        <v>500</v>
      </c>
      <c r="H125" s="110">
        <v>422.5</v>
      </c>
      <c r="I125" s="110">
        <v>560</v>
      </c>
      <c r="J125" s="110">
        <v>537.5</v>
      </c>
      <c r="K125" s="110">
        <v>612.5</v>
      </c>
      <c r="L125" s="28"/>
    </row>
    <row r="126" spans="1:12" s="5" customFormat="1" ht="6" customHeight="1">
      <c r="A126" s="106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28"/>
    </row>
    <row r="127" spans="1:12" s="5" customFormat="1" ht="18" customHeight="1">
      <c r="A127" s="106"/>
      <c r="B127" s="14" t="s">
        <v>178</v>
      </c>
      <c r="C127" s="42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s="5" customFormat="1" ht="15.75" customHeight="1">
      <c r="A128" s="106"/>
      <c r="B128" s="14" t="s">
        <v>179</v>
      </c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 s="5" customFormat="1">
      <c r="A129" s="106"/>
      <c r="B129" s="58"/>
      <c r="C129" s="42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 s="5" customFormat="1">
      <c r="A130" s="106"/>
      <c r="B130" s="58"/>
      <c r="C130" s="42"/>
      <c r="D130" s="51"/>
      <c r="E130" s="51"/>
      <c r="F130" s="51"/>
      <c r="G130" s="51"/>
      <c r="H130" s="51"/>
      <c r="I130" s="51"/>
      <c r="J130" s="51"/>
      <c r="K130" s="51"/>
    </row>
    <row r="131" spans="1:12" s="5" customFormat="1">
      <c r="A131" s="106"/>
      <c r="B131" s="58"/>
      <c r="C131" s="42"/>
      <c r="D131" s="51"/>
      <c r="E131" s="51"/>
      <c r="F131" s="51"/>
      <c r="G131" s="51"/>
      <c r="H131" s="51"/>
      <c r="I131" s="51"/>
      <c r="J131" s="51"/>
      <c r="K131" s="51"/>
    </row>
    <row r="132" spans="1:12" s="5" customFormat="1">
      <c r="A132" s="106"/>
      <c r="B132" s="58"/>
      <c r="C132" s="42"/>
      <c r="D132" s="51"/>
      <c r="E132" s="51"/>
      <c r="F132" s="51"/>
      <c r="G132" s="51"/>
      <c r="H132" s="51"/>
      <c r="I132" s="51"/>
      <c r="J132" s="51"/>
      <c r="K132" s="51"/>
    </row>
    <row r="133" spans="1:12" s="5" customFormat="1">
      <c r="A133" s="106"/>
      <c r="B133" s="58"/>
      <c r="C133" s="42"/>
      <c r="D133" s="51"/>
      <c r="E133" s="51"/>
      <c r="F133" s="51"/>
      <c r="G133" s="51"/>
      <c r="H133" s="51"/>
      <c r="I133" s="51"/>
      <c r="J133" s="51"/>
      <c r="K133" s="51"/>
    </row>
    <row r="134" spans="1:12" s="5" customFormat="1">
      <c r="A134" s="106"/>
      <c r="B134" s="58"/>
      <c r="C134" s="42"/>
      <c r="D134" s="51"/>
      <c r="E134" s="51"/>
      <c r="F134" s="51"/>
      <c r="G134" s="51"/>
      <c r="H134" s="51"/>
      <c r="I134" s="51"/>
      <c r="J134" s="51"/>
      <c r="K134" s="51"/>
    </row>
    <row r="135" spans="1:12" s="5" customFormat="1">
      <c r="A135" s="106"/>
      <c r="B135" s="58"/>
      <c r="C135" s="42"/>
      <c r="D135" s="51"/>
      <c r="E135" s="51"/>
      <c r="F135" s="51"/>
      <c r="G135" s="51"/>
      <c r="H135" s="51"/>
      <c r="I135" s="51"/>
      <c r="J135" s="51"/>
      <c r="K135" s="51"/>
    </row>
    <row r="136" spans="1:12" s="5" customFormat="1">
      <c r="A136" s="106"/>
      <c r="B136" s="58"/>
      <c r="C136" s="42"/>
      <c r="D136" s="51"/>
      <c r="E136" s="51"/>
      <c r="F136" s="51"/>
      <c r="G136" s="51"/>
      <c r="H136" s="51"/>
      <c r="I136" s="51"/>
      <c r="J136" s="51"/>
      <c r="K136" s="51"/>
    </row>
    <row r="137" spans="1:12" s="5" customFormat="1">
      <c r="A137" s="106"/>
      <c r="B137" s="58"/>
      <c r="C137" s="42"/>
      <c r="D137" s="51"/>
      <c r="E137" s="51"/>
      <c r="F137" s="51"/>
      <c r="G137" s="51"/>
      <c r="H137" s="51"/>
      <c r="I137" s="51"/>
      <c r="J137" s="51"/>
      <c r="K137" s="51"/>
    </row>
    <row r="138" spans="1:12" s="5" customFormat="1">
      <c r="A138" s="106"/>
      <c r="B138" s="58"/>
      <c r="C138" s="42"/>
      <c r="D138" s="51"/>
      <c r="E138" s="51"/>
      <c r="F138" s="51"/>
      <c r="G138" s="51"/>
      <c r="H138" s="51"/>
      <c r="I138" s="51"/>
      <c r="J138" s="51"/>
      <c r="K138" s="51"/>
    </row>
    <row r="139" spans="1:12" s="5" customFormat="1">
      <c r="A139" s="106"/>
      <c r="B139" s="58"/>
      <c r="C139" s="42"/>
      <c r="D139" s="51"/>
      <c r="E139" s="51"/>
      <c r="F139" s="51"/>
      <c r="G139" s="51"/>
      <c r="H139" s="51"/>
      <c r="I139" s="51"/>
      <c r="J139" s="51"/>
      <c r="K139" s="51"/>
    </row>
    <row r="140" spans="1:12" s="5" customFormat="1">
      <c r="A140" s="106"/>
      <c r="B140" s="58"/>
      <c r="C140" s="42"/>
      <c r="D140" s="51"/>
      <c r="E140" s="51"/>
      <c r="F140" s="51"/>
      <c r="G140" s="51"/>
      <c r="H140" s="51"/>
      <c r="I140" s="51"/>
      <c r="J140" s="51"/>
      <c r="K140" s="51"/>
    </row>
    <row r="141" spans="1:12" s="5" customFormat="1">
      <c r="A141" s="106"/>
      <c r="B141" s="58"/>
      <c r="C141" s="42"/>
      <c r="D141" s="51"/>
      <c r="E141" s="51"/>
      <c r="F141" s="51"/>
      <c r="G141" s="51"/>
      <c r="H141" s="51"/>
      <c r="I141" s="51"/>
      <c r="J141" s="51"/>
      <c r="K141" s="51"/>
    </row>
    <row r="142" spans="1:12" s="5" customFormat="1">
      <c r="A142" s="106"/>
      <c r="B142" s="58"/>
      <c r="C142" s="42"/>
      <c r="D142" s="51"/>
      <c r="E142" s="51"/>
      <c r="F142" s="51"/>
      <c r="G142" s="51"/>
      <c r="H142" s="51"/>
      <c r="I142" s="51"/>
      <c r="J142" s="51"/>
      <c r="K142" s="51"/>
    </row>
    <row r="143" spans="1:12" s="5" customFormat="1">
      <c r="A143" s="106"/>
      <c r="B143" s="58"/>
      <c r="C143" s="42"/>
      <c r="D143" s="51"/>
      <c r="E143" s="51"/>
      <c r="F143" s="51"/>
      <c r="G143" s="51"/>
      <c r="H143" s="51"/>
      <c r="I143" s="51"/>
      <c r="J143" s="51"/>
      <c r="K143" s="51"/>
    </row>
    <row r="144" spans="1:12" s="5" customFormat="1">
      <c r="A144" s="106"/>
      <c r="B144" s="58"/>
      <c r="C144" s="42"/>
      <c r="D144" s="51"/>
      <c r="E144" s="51"/>
      <c r="F144" s="51"/>
      <c r="G144" s="51"/>
      <c r="H144" s="51"/>
      <c r="I144" s="51"/>
      <c r="J144" s="51"/>
      <c r="K144" s="51"/>
    </row>
  </sheetData>
  <mergeCells count="39">
    <mergeCell ref="B2:K2"/>
    <mergeCell ref="B3:K3"/>
    <mergeCell ref="B4:K4"/>
    <mergeCell ref="A5:B6"/>
    <mergeCell ref="C5:C6"/>
    <mergeCell ref="D5:K5"/>
    <mergeCell ref="B59:K59"/>
    <mergeCell ref="A8:A10"/>
    <mergeCell ref="A16:A18"/>
    <mergeCell ref="A21:A27"/>
    <mergeCell ref="B31:K31"/>
    <mergeCell ref="B32:K32"/>
    <mergeCell ref="B33:K33"/>
    <mergeCell ref="A34:B35"/>
    <mergeCell ref="C34:C35"/>
    <mergeCell ref="D34:K34"/>
    <mergeCell ref="A52:A53"/>
    <mergeCell ref="B58:K58"/>
    <mergeCell ref="A99:A100"/>
    <mergeCell ref="A60:B61"/>
    <mergeCell ref="C60:C61"/>
    <mergeCell ref="D60:K60"/>
    <mergeCell ref="A62:A64"/>
    <mergeCell ref="B84:K84"/>
    <mergeCell ref="B85:K85"/>
    <mergeCell ref="A86:B87"/>
    <mergeCell ref="C86:C87"/>
    <mergeCell ref="D86:K86"/>
    <mergeCell ref="A90:A91"/>
    <mergeCell ref="A92:A97"/>
    <mergeCell ref="A117:A119"/>
    <mergeCell ref="A121:A122"/>
    <mergeCell ref="A103:A104"/>
    <mergeCell ref="A105:A106"/>
    <mergeCell ref="B110:K110"/>
    <mergeCell ref="B111:K111"/>
    <mergeCell ref="A112:B113"/>
    <mergeCell ref="C112:C113"/>
    <mergeCell ref="D112:K112"/>
  </mergeCells>
  <phoneticPr fontId="49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76"/>
  <sheetViews>
    <sheetView zoomScale="60" zoomScaleNormal="60" workbookViewId="0">
      <selection activeCell="B3" sqref="B3:K3"/>
    </sheetView>
  </sheetViews>
  <sheetFormatPr baseColWidth="10" defaultRowHeight="13.5"/>
  <cols>
    <col min="1" max="1" width="23.7109375" style="28" customWidth="1"/>
    <col min="2" max="2" width="24" style="28" customWidth="1"/>
    <col min="3" max="3" width="13.7109375" style="6" customWidth="1"/>
    <col min="4" max="7" width="12.7109375" style="8" customWidth="1"/>
    <col min="8" max="8" width="13.140625" style="8" customWidth="1"/>
    <col min="9" max="11" width="12.7109375" style="8" customWidth="1"/>
    <col min="12" max="20" width="11.42578125" style="28"/>
    <col min="21" max="16384" width="11.42578125" style="7"/>
  </cols>
  <sheetData>
    <row r="1" spans="1:20" s="28" customFormat="1" ht="30" customHeight="1">
      <c r="B1" s="253"/>
      <c r="C1" s="507"/>
      <c r="D1" s="253"/>
      <c r="E1" s="253"/>
      <c r="F1" s="253"/>
      <c r="G1" s="253"/>
      <c r="H1" s="253"/>
      <c r="I1" s="253"/>
      <c r="J1" s="253"/>
      <c r="K1" s="506" t="s">
        <v>85</v>
      </c>
      <c r="L1" s="96"/>
    </row>
    <row r="2" spans="1:20" s="28" customFormat="1" ht="24.75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0" ht="31.5" customHeight="1" thickBot="1">
      <c r="B3" s="559" t="s">
        <v>303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20" ht="25.5" customHeight="1" thickBot="1">
      <c r="A4" s="611" t="s">
        <v>81</v>
      </c>
      <c r="B4" s="612"/>
      <c r="C4" s="577" t="s">
        <v>82</v>
      </c>
      <c r="D4" s="620" t="s">
        <v>83</v>
      </c>
      <c r="E4" s="620"/>
      <c r="F4" s="620"/>
      <c r="G4" s="620"/>
      <c r="H4" s="620"/>
      <c r="I4" s="620"/>
      <c r="J4" s="620"/>
      <c r="K4" s="620"/>
    </row>
    <row r="5" spans="1:20" ht="25.5" customHeight="1" thickBot="1">
      <c r="A5" s="611"/>
      <c r="B5" s="612"/>
      <c r="C5" s="588"/>
      <c r="D5" s="95" t="s">
        <v>61</v>
      </c>
      <c r="E5" s="95" t="s">
        <v>62</v>
      </c>
      <c r="F5" s="95" t="s">
        <v>63</v>
      </c>
      <c r="G5" s="95" t="s">
        <v>64</v>
      </c>
      <c r="H5" s="95" t="s">
        <v>65</v>
      </c>
      <c r="I5" s="95" t="s">
        <v>66</v>
      </c>
      <c r="J5" s="95" t="s">
        <v>67</v>
      </c>
      <c r="K5" s="95" t="s">
        <v>68</v>
      </c>
    </row>
    <row r="6" spans="1:20" ht="16.5" customHeight="1">
      <c r="A6" s="422" t="s">
        <v>46</v>
      </c>
      <c r="B6" s="55"/>
      <c r="C6" s="28"/>
      <c r="D6" s="21"/>
      <c r="E6" s="21"/>
      <c r="F6" s="21"/>
      <c r="G6" s="21"/>
      <c r="H6" s="21"/>
      <c r="I6" s="21"/>
      <c r="J6" s="21"/>
      <c r="K6" s="21"/>
    </row>
    <row r="7" spans="1:20" ht="21" customHeight="1">
      <c r="A7" s="604" t="s">
        <v>113</v>
      </c>
      <c r="B7" s="108" t="s">
        <v>114</v>
      </c>
      <c r="C7" s="129" t="s">
        <v>3</v>
      </c>
      <c r="D7" s="130">
        <v>1830</v>
      </c>
      <c r="E7" s="130">
        <v>2080.9166666666665</v>
      </c>
      <c r="F7" s="130">
        <v>1887.4953703703702</v>
      </c>
      <c r="G7" s="130">
        <v>1543.75</v>
      </c>
      <c r="H7" s="130">
        <v>1652.2222222222219</v>
      </c>
      <c r="I7" s="130">
        <v>1915.5555555555557</v>
      </c>
      <c r="J7" s="130">
        <v>1950</v>
      </c>
      <c r="K7" s="130">
        <v>1963.1818181818182</v>
      </c>
      <c r="L7" s="85"/>
    </row>
    <row r="8" spans="1:20" ht="21" customHeight="1">
      <c r="A8" s="605"/>
      <c r="B8" s="108" t="s">
        <v>115</v>
      </c>
      <c r="C8" s="129" t="s">
        <v>3</v>
      </c>
      <c r="D8" s="130">
        <v>2314.3333333333335</v>
      </c>
      <c r="E8" s="130">
        <v>2231</v>
      </c>
      <c r="F8" s="130">
        <v>2004.747685185185</v>
      </c>
      <c r="G8" s="130">
        <v>1890</v>
      </c>
      <c r="H8" s="130">
        <v>1880</v>
      </c>
      <c r="I8" s="130">
        <v>2202.2222222222222</v>
      </c>
      <c r="J8" s="130">
        <v>2144.1666666666665</v>
      </c>
      <c r="K8" s="130">
        <v>2194.090909090909</v>
      </c>
      <c r="L8" s="85"/>
    </row>
    <row r="9" spans="1:20" ht="21" customHeight="1">
      <c r="A9" s="606"/>
      <c r="B9" s="108" t="s">
        <v>116</v>
      </c>
      <c r="C9" s="129" t="s">
        <v>3</v>
      </c>
      <c r="D9" s="130">
        <v>2782.037037037037</v>
      </c>
      <c r="E9" s="130">
        <v>2541.25</v>
      </c>
      <c r="F9" s="130"/>
      <c r="G9" s="130">
        <v>2504.1666666666665</v>
      </c>
      <c r="H9" s="130">
        <v>2350</v>
      </c>
      <c r="I9" s="130">
        <v>2322.8888888888891</v>
      </c>
      <c r="J9" s="130">
        <v>2829.1666666666665</v>
      </c>
      <c r="K9" s="130">
        <v>2685.2272727272725</v>
      </c>
      <c r="L9" s="85"/>
    </row>
    <row r="10" spans="1:20" ht="21" customHeight="1">
      <c r="A10" s="111"/>
      <c r="B10" s="108" t="s">
        <v>6</v>
      </c>
      <c r="C10" s="129" t="s">
        <v>3</v>
      </c>
      <c r="D10" s="130">
        <v>1178.625</v>
      </c>
      <c r="E10" s="130">
        <v>1231.5972222222224</v>
      </c>
      <c r="F10" s="130">
        <v>1262.439814814815</v>
      </c>
      <c r="G10" s="130">
        <v>1347.9166666666667</v>
      </c>
      <c r="H10" s="130">
        <v>1175</v>
      </c>
      <c r="I10" s="130">
        <v>1283.3333333333333</v>
      </c>
      <c r="J10" s="130">
        <v>1110.4166666666667</v>
      </c>
      <c r="K10" s="130">
        <v>1363.787878787879</v>
      </c>
      <c r="L10" s="85"/>
    </row>
    <row r="11" spans="1:20" ht="21" customHeight="1">
      <c r="A11" s="422" t="s">
        <v>47</v>
      </c>
      <c r="B11" s="55"/>
      <c r="C11" s="53"/>
      <c r="D11" s="16"/>
      <c r="E11" s="16"/>
      <c r="F11" s="16"/>
      <c r="G11" s="16"/>
      <c r="H11" s="16"/>
      <c r="I11" s="16"/>
      <c r="J11" s="16"/>
      <c r="K11" s="16"/>
      <c r="L11" s="85"/>
    </row>
    <row r="12" spans="1:20" s="11" customFormat="1" ht="21" customHeight="1">
      <c r="A12" s="113"/>
      <c r="B12" s="108" t="s">
        <v>7</v>
      </c>
      <c r="C12" s="129" t="s">
        <v>3</v>
      </c>
      <c r="D12" s="130">
        <v>1075.3819444444446</v>
      </c>
      <c r="E12" s="130">
        <v>1091.6666666666667</v>
      </c>
      <c r="F12" s="130">
        <v>1359.3315972222222</v>
      </c>
      <c r="G12" s="130">
        <v>1381.25</v>
      </c>
      <c r="H12" s="130">
        <v>1119.4444444444446</v>
      </c>
      <c r="I12" s="130">
        <v>923.6111111111112</v>
      </c>
      <c r="J12" s="130">
        <v>1264.0625</v>
      </c>
      <c r="K12" s="130">
        <v>1121.1363636363637</v>
      </c>
      <c r="L12" s="85"/>
      <c r="M12" s="53"/>
      <c r="N12" s="53"/>
      <c r="O12" s="53"/>
      <c r="P12" s="53"/>
      <c r="Q12" s="53"/>
      <c r="R12" s="53"/>
      <c r="S12" s="53"/>
      <c r="T12" s="53"/>
    </row>
    <row r="13" spans="1:20" s="11" customFormat="1" ht="21" customHeight="1">
      <c r="A13" s="114"/>
      <c r="B13" s="108" t="s">
        <v>8</v>
      </c>
      <c r="C13" s="129" t="s">
        <v>3</v>
      </c>
      <c r="D13" s="130">
        <v>2611.4583333333335</v>
      </c>
      <c r="E13" s="130">
        <v>3042.9166666666665</v>
      </c>
      <c r="F13" s="130">
        <v>2221.0648148148148</v>
      </c>
      <c r="G13" s="130">
        <v>2437.5</v>
      </c>
      <c r="H13" s="130">
        <v>3343.0555555555552</v>
      </c>
      <c r="I13" s="130">
        <v>2047.2222222222224</v>
      </c>
      <c r="J13" s="130">
        <v>2581.25</v>
      </c>
      <c r="K13" s="130">
        <v>1995.4545454545455</v>
      </c>
      <c r="L13" s="85"/>
      <c r="M13" s="53"/>
      <c r="N13" s="53"/>
      <c r="O13" s="53"/>
      <c r="P13" s="53"/>
      <c r="Q13" s="53"/>
      <c r="R13" s="53"/>
      <c r="S13" s="53"/>
      <c r="T13" s="53"/>
    </row>
    <row r="14" spans="1:20" s="11" customFormat="1" ht="21" customHeight="1">
      <c r="A14" s="115"/>
      <c r="B14" s="108" t="s">
        <v>9</v>
      </c>
      <c r="C14" s="129" t="s">
        <v>3</v>
      </c>
      <c r="D14" s="130">
        <v>1735.8680555555557</v>
      </c>
      <c r="E14" s="130">
        <v>1303.5839160839159</v>
      </c>
      <c r="F14" s="130">
        <v>1625</v>
      </c>
      <c r="G14" s="130">
        <v>1972.9166666666667</v>
      </c>
      <c r="H14" s="130">
        <v>1823.6111111111113</v>
      </c>
      <c r="I14" s="130">
        <v>1592.5619834710744</v>
      </c>
      <c r="J14" s="130">
        <v>1634.8484848484848</v>
      </c>
      <c r="K14" s="130">
        <v>1790.909090909091</v>
      </c>
      <c r="L14" s="85"/>
      <c r="M14" s="53"/>
      <c r="N14" s="53"/>
      <c r="O14" s="53"/>
      <c r="P14" s="53"/>
      <c r="Q14" s="53"/>
      <c r="R14" s="53"/>
      <c r="S14" s="53"/>
      <c r="T14" s="53"/>
    </row>
    <row r="15" spans="1:20" s="11" customFormat="1" ht="21" customHeight="1">
      <c r="A15" s="617" t="s">
        <v>117</v>
      </c>
      <c r="B15" s="108" t="s">
        <v>118</v>
      </c>
      <c r="C15" s="129" t="s">
        <v>3</v>
      </c>
      <c r="D15" s="130">
        <v>3265.1388888888887</v>
      </c>
      <c r="E15" s="130">
        <v>3540.4166666666665</v>
      </c>
      <c r="F15" s="130">
        <v>3594.9404761904761</v>
      </c>
      <c r="G15" s="130"/>
      <c r="H15" s="130">
        <v>4721.666666666667</v>
      </c>
      <c r="I15" s="130"/>
      <c r="J15" s="130">
        <v>2794.6428571428573</v>
      </c>
      <c r="K15" s="130">
        <v>3155.4545454545455</v>
      </c>
      <c r="L15" s="85"/>
      <c r="M15" s="53"/>
      <c r="N15" s="53"/>
      <c r="O15" s="53"/>
      <c r="P15" s="53"/>
      <c r="Q15" s="53"/>
      <c r="R15" s="53"/>
      <c r="S15" s="53"/>
      <c r="T15" s="53"/>
    </row>
    <row r="16" spans="1:20" s="11" customFormat="1" ht="21" customHeight="1">
      <c r="A16" s="618"/>
      <c r="B16" s="108" t="s">
        <v>119</v>
      </c>
      <c r="C16" s="129" t="s">
        <v>3</v>
      </c>
      <c r="D16" s="130">
        <v>3080.8333333333335</v>
      </c>
      <c r="E16" s="130">
        <v>3207.9166666666665</v>
      </c>
      <c r="F16" s="130">
        <v>3682.064393939394</v>
      </c>
      <c r="G16" s="130">
        <v>3639.5833333333335</v>
      </c>
      <c r="H16" s="130">
        <v>3575</v>
      </c>
      <c r="I16" s="130">
        <v>2689.5833333333335</v>
      </c>
      <c r="J16" s="130">
        <v>3295.4545454545455</v>
      </c>
      <c r="K16" s="130">
        <v>3204.5454545454545</v>
      </c>
      <c r="L16" s="85"/>
      <c r="M16" s="53"/>
      <c r="N16" s="53"/>
      <c r="O16" s="53"/>
      <c r="P16" s="53"/>
      <c r="Q16" s="53"/>
      <c r="R16" s="53"/>
      <c r="S16" s="53"/>
      <c r="T16" s="53"/>
    </row>
    <row r="17" spans="1:20" s="11" customFormat="1" ht="21" customHeight="1">
      <c r="A17" s="619"/>
      <c r="B17" s="108" t="s">
        <v>48</v>
      </c>
      <c r="C17" s="129" t="s">
        <v>3</v>
      </c>
      <c r="D17" s="130">
        <v>2651.5277777777778</v>
      </c>
      <c r="E17" s="130">
        <v>2616.875</v>
      </c>
      <c r="F17" s="130">
        <v>3045.987654320988</v>
      </c>
      <c r="G17" s="130"/>
      <c r="H17" s="130">
        <v>3560</v>
      </c>
      <c r="I17" s="130">
        <v>883.33333333333337</v>
      </c>
      <c r="J17" s="130">
        <v>2904.9242424242425</v>
      </c>
      <c r="K17" s="130">
        <v>2891.25</v>
      </c>
      <c r="L17" s="85"/>
      <c r="M17" s="53"/>
      <c r="N17" s="53"/>
      <c r="O17" s="53"/>
      <c r="P17" s="53"/>
      <c r="Q17" s="53"/>
      <c r="R17" s="53"/>
      <c r="S17" s="53"/>
      <c r="T17" s="53"/>
    </row>
    <row r="18" spans="1:20" s="11" customFormat="1" ht="21" customHeight="1">
      <c r="A18" s="111"/>
      <c r="B18" s="108" t="s">
        <v>10</v>
      </c>
      <c r="C18" s="129" t="s">
        <v>3</v>
      </c>
      <c r="D18" s="130">
        <v>1041.0416666666667</v>
      </c>
      <c r="E18" s="130">
        <v>1014.0625</v>
      </c>
      <c r="F18" s="130">
        <v>1314.7743055555557</v>
      </c>
      <c r="G18" s="130">
        <v>1027.7777777777778</v>
      </c>
      <c r="H18" s="130">
        <v>802.77777777777771</v>
      </c>
      <c r="I18" s="130">
        <v>1033.3333333333333</v>
      </c>
      <c r="J18" s="130">
        <v>835.83333333333337</v>
      </c>
      <c r="K18" s="130">
        <v>982.9545454545455</v>
      </c>
      <c r="L18" s="85"/>
      <c r="M18" s="53"/>
      <c r="N18" s="53"/>
      <c r="O18" s="53"/>
      <c r="P18" s="53"/>
      <c r="Q18" s="53"/>
      <c r="R18" s="53"/>
      <c r="S18" s="53"/>
      <c r="T18" s="53"/>
    </row>
    <row r="19" spans="1:20" ht="21" customHeight="1">
      <c r="A19" s="422" t="s">
        <v>49</v>
      </c>
      <c r="B19" s="55"/>
      <c r="C19" s="28"/>
      <c r="D19" s="66"/>
      <c r="E19" s="66"/>
      <c r="F19" s="66"/>
      <c r="G19" s="66"/>
      <c r="H19" s="66"/>
      <c r="I19" s="66"/>
      <c r="J19" s="66"/>
      <c r="K19" s="66"/>
      <c r="L19" s="85"/>
    </row>
    <row r="20" spans="1:20" s="11" customFormat="1" ht="21" customHeight="1">
      <c r="A20" s="604" t="s">
        <v>120</v>
      </c>
      <c r="B20" s="108" t="s">
        <v>121</v>
      </c>
      <c r="C20" s="129" t="s">
        <v>59</v>
      </c>
      <c r="D20" s="130">
        <v>1000</v>
      </c>
      <c r="E20" s="130"/>
      <c r="F20" s="130"/>
      <c r="G20" s="130">
        <v>1223.9583333333333</v>
      </c>
      <c r="H20" s="130"/>
      <c r="I20" s="131"/>
      <c r="J20" s="130">
        <v>840.68181818181813</v>
      </c>
      <c r="K20" s="130">
        <v>1246.8181818181818</v>
      </c>
      <c r="L20" s="85"/>
      <c r="M20" s="53"/>
      <c r="N20" s="53"/>
      <c r="O20" s="53"/>
      <c r="P20" s="53"/>
      <c r="Q20" s="53"/>
      <c r="R20" s="53"/>
      <c r="S20" s="53"/>
      <c r="T20" s="53"/>
    </row>
    <row r="21" spans="1:20" s="11" customFormat="1" ht="21" customHeight="1">
      <c r="A21" s="605"/>
      <c r="B21" s="108" t="s">
        <v>122</v>
      </c>
      <c r="C21" s="129" t="s">
        <v>59</v>
      </c>
      <c r="D21" s="130">
        <v>500</v>
      </c>
      <c r="E21" s="130"/>
      <c r="F21" s="130"/>
      <c r="G21" s="130"/>
      <c r="H21" s="130"/>
      <c r="I21" s="130">
        <v>572.91666666666663</v>
      </c>
      <c r="J21" s="130">
        <v>600.8679166666667</v>
      </c>
      <c r="K21" s="130">
        <v>755.68181818181813</v>
      </c>
      <c r="L21" s="85"/>
      <c r="M21" s="53"/>
      <c r="N21" s="53"/>
      <c r="O21" s="53"/>
      <c r="P21" s="53"/>
      <c r="Q21" s="53"/>
      <c r="R21" s="53"/>
      <c r="S21" s="53"/>
      <c r="T21" s="53"/>
    </row>
    <row r="22" spans="1:20" s="11" customFormat="1" ht="21" customHeight="1">
      <c r="A22" s="605"/>
      <c r="B22" s="108" t="s">
        <v>123</v>
      </c>
      <c r="C22" s="129" t="s">
        <v>59</v>
      </c>
      <c r="D22" s="130">
        <v>1022.3611111111112</v>
      </c>
      <c r="E22" s="130">
        <v>690</v>
      </c>
      <c r="F22" s="130"/>
      <c r="G22" s="130"/>
      <c r="H22" s="130">
        <v>518.05555555555554</v>
      </c>
      <c r="I22" s="130"/>
      <c r="J22" s="130"/>
      <c r="K22" s="130"/>
      <c r="L22" s="85"/>
      <c r="M22" s="53"/>
      <c r="N22" s="53"/>
      <c r="O22" s="53"/>
      <c r="P22" s="53"/>
      <c r="Q22" s="53"/>
      <c r="R22" s="53"/>
      <c r="S22" s="53"/>
      <c r="T22" s="53"/>
    </row>
    <row r="23" spans="1:20" s="11" customFormat="1" ht="21" customHeight="1">
      <c r="A23" s="605"/>
      <c r="B23" s="108" t="s">
        <v>124</v>
      </c>
      <c r="C23" s="129" t="s">
        <v>59</v>
      </c>
      <c r="D23" s="130"/>
      <c r="E23" s="130">
        <v>462.5</v>
      </c>
      <c r="F23" s="130"/>
      <c r="G23" s="130"/>
      <c r="H23" s="130">
        <v>307.91666666666669</v>
      </c>
      <c r="I23" s="130"/>
      <c r="J23" s="130"/>
      <c r="K23" s="130"/>
      <c r="L23" s="85"/>
      <c r="M23" s="53"/>
      <c r="N23" s="53"/>
      <c r="O23" s="53"/>
      <c r="P23" s="53"/>
      <c r="Q23" s="53"/>
      <c r="R23" s="53"/>
      <c r="S23" s="53"/>
      <c r="T23" s="53"/>
    </row>
    <row r="24" spans="1:20" s="11" customFormat="1" ht="21" customHeight="1">
      <c r="A24" s="605"/>
      <c r="B24" s="108" t="s">
        <v>125</v>
      </c>
      <c r="C24" s="129" t="s">
        <v>59</v>
      </c>
      <c r="D24" s="130"/>
      <c r="E24" s="130">
        <v>775</v>
      </c>
      <c r="F24" s="130">
        <v>907.5324074074075</v>
      </c>
      <c r="G24" s="130"/>
      <c r="H24" s="130"/>
      <c r="I24" s="130"/>
      <c r="J24" s="130"/>
      <c r="K24" s="130"/>
      <c r="L24" s="85"/>
      <c r="M24" s="53"/>
      <c r="N24" s="53"/>
      <c r="O24" s="53"/>
      <c r="P24" s="53"/>
      <c r="Q24" s="53"/>
      <c r="R24" s="53"/>
      <c r="S24" s="53"/>
      <c r="T24" s="53"/>
    </row>
    <row r="25" spans="1:20" s="11" customFormat="1" ht="21" customHeight="1">
      <c r="A25" s="606"/>
      <c r="B25" s="108" t="s">
        <v>180</v>
      </c>
      <c r="C25" s="129" t="s">
        <v>59</v>
      </c>
      <c r="D25" s="130"/>
      <c r="E25" s="130">
        <v>400</v>
      </c>
      <c r="F25" s="130">
        <v>646.97916666666663</v>
      </c>
      <c r="G25" s="130"/>
      <c r="H25" s="130"/>
      <c r="I25" s="130"/>
      <c r="J25" s="130"/>
      <c r="K25" s="130"/>
      <c r="L25" s="85"/>
      <c r="M25" s="53"/>
      <c r="N25" s="53"/>
      <c r="O25" s="53"/>
      <c r="P25" s="53"/>
      <c r="Q25" s="53"/>
      <c r="R25" s="53"/>
      <c r="S25" s="53"/>
      <c r="T25" s="53"/>
    </row>
    <row r="26" spans="1:20" ht="5.25" customHeight="1">
      <c r="A26" s="102"/>
      <c r="B26" s="102"/>
      <c r="C26" s="102"/>
      <c r="D26" s="105"/>
      <c r="E26" s="105"/>
      <c r="F26" s="105"/>
      <c r="G26" s="105"/>
      <c r="H26" s="105"/>
      <c r="I26" s="105"/>
      <c r="J26" s="105"/>
      <c r="K26" s="105"/>
      <c r="L26" s="85"/>
    </row>
    <row r="27" spans="1:20" ht="25.5" customHeight="1">
      <c r="C27" s="15"/>
      <c r="D27" s="66"/>
      <c r="E27" s="66"/>
      <c r="F27" s="66"/>
      <c r="G27" s="66"/>
      <c r="H27" s="66"/>
      <c r="I27" s="66"/>
      <c r="J27" s="66"/>
      <c r="K27" s="96" t="s">
        <v>266</v>
      </c>
      <c r="L27" s="85"/>
    </row>
    <row r="28" spans="1:20" ht="18" customHeight="1">
      <c r="C28" s="15"/>
      <c r="D28" s="66"/>
      <c r="E28" s="66"/>
      <c r="F28" s="66"/>
      <c r="G28" s="66"/>
      <c r="H28" s="66"/>
      <c r="I28" s="66"/>
      <c r="J28" s="66"/>
      <c r="K28" s="96"/>
      <c r="L28" s="85"/>
    </row>
    <row r="29" spans="1:20" ht="21" customHeight="1">
      <c r="B29" s="621" t="s">
        <v>292</v>
      </c>
      <c r="C29" s="621"/>
      <c r="D29" s="621"/>
      <c r="E29" s="621"/>
      <c r="F29" s="621"/>
      <c r="G29" s="621"/>
      <c r="H29" s="621"/>
      <c r="I29" s="621"/>
      <c r="J29" s="621"/>
      <c r="K29" s="621"/>
      <c r="L29" s="85"/>
    </row>
    <row r="30" spans="1:20" ht="32.25" customHeight="1" thickBot="1">
      <c r="B30" s="559" t="s">
        <v>303</v>
      </c>
      <c r="C30" s="559"/>
      <c r="D30" s="559"/>
      <c r="E30" s="559"/>
      <c r="F30" s="559"/>
      <c r="G30" s="559"/>
      <c r="H30" s="559"/>
      <c r="I30" s="559"/>
      <c r="J30" s="559"/>
      <c r="K30" s="559"/>
      <c r="L30" s="85"/>
    </row>
    <row r="31" spans="1:20" ht="25.5" customHeight="1" thickBot="1">
      <c r="A31" s="611" t="s">
        <v>81</v>
      </c>
      <c r="B31" s="612"/>
      <c r="C31" s="577" t="s">
        <v>82</v>
      </c>
      <c r="D31" s="620" t="s">
        <v>83</v>
      </c>
      <c r="E31" s="620"/>
      <c r="F31" s="620"/>
      <c r="G31" s="620"/>
      <c r="H31" s="620"/>
      <c r="I31" s="620"/>
      <c r="J31" s="620"/>
      <c r="K31" s="620"/>
    </row>
    <row r="32" spans="1:20" ht="25.5" customHeight="1">
      <c r="A32" s="611"/>
      <c r="B32" s="612"/>
      <c r="C32" s="595"/>
      <c r="D32" s="132" t="s">
        <v>61</v>
      </c>
      <c r="E32" s="132" t="s">
        <v>62</v>
      </c>
      <c r="F32" s="132" t="s">
        <v>63</v>
      </c>
      <c r="G32" s="132" t="s">
        <v>64</v>
      </c>
      <c r="H32" s="132" t="s">
        <v>65</v>
      </c>
      <c r="I32" s="132" t="s">
        <v>66</v>
      </c>
      <c r="J32" s="132" t="s">
        <v>67</v>
      </c>
      <c r="K32" s="132" t="s">
        <v>68</v>
      </c>
    </row>
    <row r="33" spans="1:20" s="11" customFormat="1" ht="21" customHeight="1">
      <c r="A33" s="627" t="s">
        <v>120</v>
      </c>
      <c r="B33" s="122" t="s">
        <v>186</v>
      </c>
      <c r="C33" s="129" t="s">
        <v>59</v>
      </c>
      <c r="D33" s="130">
        <v>516.52272727272725</v>
      </c>
      <c r="E33" s="130">
        <v>427.8125</v>
      </c>
      <c r="F33" s="130">
        <v>324.5</v>
      </c>
      <c r="G33" s="130"/>
      <c r="H33" s="130">
        <v>250</v>
      </c>
      <c r="I33" s="130"/>
      <c r="J33" s="130">
        <v>704.86111111111097</v>
      </c>
      <c r="K33" s="130"/>
      <c r="L33" s="85"/>
      <c r="M33" s="53"/>
      <c r="N33" s="53"/>
      <c r="O33" s="53"/>
      <c r="P33" s="53"/>
      <c r="Q33" s="53"/>
      <c r="R33" s="53"/>
      <c r="S33" s="53"/>
      <c r="T33" s="53"/>
    </row>
    <row r="34" spans="1:20" s="11" customFormat="1" ht="21" customHeight="1">
      <c r="A34" s="628"/>
      <c r="B34" s="122" t="s">
        <v>182</v>
      </c>
      <c r="C34" s="129" t="s">
        <v>59</v>
      </c>
      <c r="D34" s="130"/>
      <c r="E34" s="130">
        <v>417.39583333333331</v>
      </c>
      <c r="F34" s="130"/>
      <c r="G34" s="130"/>
      <c r="H34" s="130">
        <v>143.75</v>
      </c>
      <c r="I34" s="130"/>
      <c r="J34" s="130"/>
      <c r="K34" s="130"/>
      <c r="L34" s="85"/>
      <c r="M34" s="53"/>
      <c r="N34" s="53"/>
      <c r="O34" s="53"/>
      <c r="P34" s="53"/>
      <c r="Q34" s="53"/>
      <c r="R34" s="53"/>
      <c r="S34" s="53"/>
      <c r="T34" s="53"/>
    </row>
    <row r="35" spans="1:20" s="11" customFormat="1" ht="21" customHeight="1">
      <c r="A35" s="111"/>
      <c r="B35" s="108" t="s">
        <v>11</v>
      </c>
      <c r="C35" s="129" t="s">
        <v>59</v>
      </c>
      <c r="D35" s="130">
        <v>256.95454545454544</v>
      </c>
      <c r="E35" s="130">
        <v>209.16666666666666</v>
      </c>
      <c r="F35" s="130">
        <v>223.83738425925924</v>
      </c>
      <c r="G35" s="130">
        <v>208.33333333333331</v>
      </c>
      <c r="H35" s="130">
        <v>170.83333333333334</v>
      </c>
      <c r="I35" s="130">
        <v>163.00925925925927</v>
      </c>
      <c r="J35" s="130">
        <v>149.63888888888886</v>
      </c>
      <c r="K35" s="130">
        <v>343.18181818181819</v>
      </c>
      <c r="L35" s="85"/>
      <c r="M35" s="53"/>
      <c r="N35" s="53"/>
      <c r="O35" s="53"/>
      <c r="P35" s="53"/>
      <c r="Q35" s="53"/>
      <c r="R35" s="53"/>
      <c r="S35" s="53"/>
      <c r="T35" s="53"/>
    </row>
    <row r="36" spans="1:20" ht="21" customHeight="1">
      <c r="A36" s="420" t="s">
        <v>50</v>
      </c>
      <c r="B36" s="55"/>
      <c r="C36" s="28"/>
      <c r="D36" s="66"/>
      <c r="E36" s="66"/>
      <c r="F36" s="66"/>
      <c r="G36" s="66"/>
      <c r="H36" s="66"/>
      <c r="I36" s="66"/>
      <c r="J36" s="66"/>
      <c r="K36" s="66"/>
      <c r="L36" s="85"/>
    </row>
    <row r="37" spans="1:20" s="11" customFormat="1" ht="21" customHeight="1">
      <c r="A37" s="627" t="s">
        <v>187</v>
      </c>
      <c r="B37" s="133" t="s">
        <v>188</v>
      </c>
      <c r="C37" s="129" t="s">
        <v>3</v>
      </c>
      <c r="D37" s="130">
        <v>1792.1969696969695</v>
      </c>
      <c r="E37" s="130">
        <v>2214.5833333333335</v>
      </c>
      <c r="F37" s="130">
        <v>2249.4633838383834</v>
      </c>
      <c r="G37" s="130"/>
      <c r="H37" s="130"/>
      <c r="I37" s="130">
        <v>1761.9047619047622</v>
      </c>
      <c r="J37" s="130"/>
      <c r="K37" s="130">
        <v>2764.5833333333335</v>
      </c>
      <c r="L37" s="85"/>
      <c r="M37" s="53"/>
      <c r="N37" s="53"/>
      <c r="O37" s="53"/>
      <c r="P37" s="53"/>
      <c r="Q37" s="53"/>
      <c r="R37" s="53"/>
      <c r="S37" s="53"/>
      <c r="T37" s="53"/>
    </row>
    <row r="38" spans="1:20" s="11" customFormat="1" ht="21" customHeight="1">
      <c r="A38" s="628"/>
      <c r="B38" s="134" t="s">
        <v>189</v>
      </c>
      <c r="C38" s="129" t="s">
        <v>3</v>
      </c>
      <c r="D38" s="130"/>
      <c r="E38" s="130"/>
      <c r="F38" s="130"/>
      <c r="G38" s="130">
        <v>1750</v>
      </c>
      <c r="H38" s="130"/>
      <c r="I38" s="130">
        <v>2250</v>
      </c>
      <c r="J38" s="130"/>
      <c r="K38" s="130"/>
      <c r="L38" s="85"/>
      <c r="M38" s="53"/>
      <c r="N38" s="53"/>
      <c r="O38" s="53"/>
      <c r="P38" s="53"/>
      <c r="Q38" s="53"/>
      <c r="R38" s="53"/>
      <c r="S38" s="53"/>
      <c r="T38" s="53"/>
    </row>
    <row r="39" spans="1:20" s="11" customFormat="1" ht="21" customHeight="1">
      <c r="A39" s="123"/>
      <c r="B39" s="133" t="s">
        <v>126</v>
      </c>
      <c r="C39" s="129" t="s">
        <v>3</v>
      </c>
      <c r="D39" s="130">
        <v>5432.2222222222217</v>
      </c>
      <c r="E39" s="130">
        <v>6187.708333333333</v>
      </c>
      <c r="F39" s="130">
        <v>4728.6805555555557</v>
      </c>
      <c r="G39" s="130">
        <v>5927.083333333333</v>
      </c>
      <c r="H39" s="130">
        <v>4558.333333333333</v>
      </c>
      <c r="I39" s="130">
        <v>5651.515151515151</v>
      </c>
      <c r="J39" s="130">
        <v>5453.958333333333</v>
      </c>
      <c r="K39" s="130">
        <v>5782.5</v>
      </c>
      <c r="L39" s="85"/>
      <c r="M39" s="53"/>
      <c r="N39" s="53"/>
      <c r="O39" s="53"/>
      <c r="P39" s="53"/>
      <c r="Q39" s="53"/>
      <c r="R39" s="53"/>
      <c r="S39" s="53"/>
      <c r="T39" s="53"/>
    </row>
    <row r="40" spans="1:20" s="11" customFormat="1" ht="21" customHeight="1">
      <c r="A40" s="124"/>
      <c r="B40" s="133" t="s">
        <v>127</v>
      </c>
      <c r="C40" s="129" t="s">
        <v>3</v>
      </c>
      <c r="D40" s="130">
        <v>4146.3541666666661</v>
      </c>
      <c r="E40" s="130">
        <v>6164.166666666667</v>
      </c>
      <c r="F40" s="130">
        <v>4429.8000000000011</v>
      </c>
      <c r="G40" s="130">
        <v>6100</v>
      </c>
      <c r="H40" s="130">
        <v>4355.5555555555557</v>
      </c>
      <c r="I40" s="130">
        <v>5600</v>
      </c>
      <c r="J40" s="130">
        <v>5975.625</v>
      </c>
      <c r="K40" s="130">
        <v>6320</v>
      </c>
      <c r="L40" s="85"/>
      <c r="M40" s="53"/>
      <c r="N40" s="53"/>
      <c r="O40" s="53"/>
      <c r="P40" s="53"/>
      <c r="Q40" s="53"/>
      <c r="R40" s="53"/>
      <c r="S40" s="53"/>
      <c r="T40" s="53"/>
    </row>
    <row r="41" spans="1:20" s="11" customFormat="1" ht="21" customHeight="1">
      <c r="A41" s="124" t="s">
        <v>128</v>
      </c>
      <c r="B41" s="133" t="s">
        <v>129</v>
      </c>
      <c r="C41" s="129" t="s">
        <v>3</v>
      </c>
      <c r="D41" s="130">
        <v>3591.3888888888887</v>
      </c>
      <c r="E41" s="130">
        <v>3791.25</v>
      </c>
      <c r="F41" s="130">
        <v>3687.1881313131312</v>
      </c>
      <c r="G41" s="130">
        <v>3975.3472222222222</v>
      </c>
      <c r="H41" s="130">
        <v>3243.0555555555561</v>
      </c>
      <c r="I41" s="130">
        <v>3691.6666666666665</v>
      </c>
      <c r="J41" s="130">
        <v>3564.5833333333335</v>
      </c>
      <c r="K41" s="130">
        <v>3917.5</v>
      </c>
      <c r="L41" s="85"/>
      <c r="M41" s="53"/>
      <c r="N41" s="53"/>
      <c r="O41" s="53"/>
      <c r="P41" s="53"/>
      <c r="Q41" s="53"/>
      <c r="R41" s="53"/>
      <c r="S41" s="53"/>
      <c r="T41" s="53"/>
    </row>
    <row r="42" spans="1:20" s="11" customFormat="1" ht="21" customHeight="1">
      <c r="A42" s="124"/>
      <c r="B42" s="133" t="s">
        <v>130</v>
      </c>
      <c r="C42" s="129" t="s">
        <v>3</v>
      </c>
      <c r="D42" s="130">
        <v>3730.8333333333335</v>
      </c>
      <c r="E42" s="130">
        <v>5453.020833333333</v>
      </c>
      <c r="F42" s="130">
        <v>4552.3148148148148</v>
      </c>
      <c r="G42" s="130"/>
      <c r="H42" s="130">
        <v>3955.5555555555561</v>
      </c>
      <c r="I42" s="130">
        <v>5208.333333333333</v>
      </c>
      <c r="J42" s="130">
        <v>5105.833333333333</v>
      </c>
      <c r="K42" s="130">
        <v>5020</v>
      </c>
      <c r="L42" s="85"/>
      <c r="M42" s="53"/>
      <c r="N42" s="53"/>
      <c r="O42" s="53"/>
      <c r="P42" s="53"/>
      <c r="Q42" s="53"/>
      <c r="R42" s="53"/>
      <c r="S42" s="53"/>
      <c r="T42" s="53"/>
    </row>
    <row r="43" spans="1:20" s="11" customFormat="1" ht="21" customHeight="1">
      <c r="A43" s="125"/>
      <c r="B43" s="133" t="s">
        <v>131</v>
      </c>
      <c r="C43" s="129" t="s">
        <v>3</v>
      </c>
      <c r="D43" s="130">
        <v>3855.0694444444448</v>
      </c>
      <c r="E43" s="130">
        <v>4660.833333333333</v>
      </c>
      <c r="F43" s="130">
        <v>4113.1944444444443</v>
      </c>
      <c r="G43" s="130">
        <v>5088.8888888888887</v>
      </c>
      <c r="H43" s="130">
        <v>3438.8888888888891</v>
      </c>
      <c r="I43" s="130">
        <v>4091.6666666666665</v>
      </c>
      <c r="J43" s="130">
        <v>3605</v>
      </c>
      <c r="K43" s="130">
        <v>4550.833333333333</v>
      </c>
      <c r="L43" s="85"/>
      <c r="M43" s="53"/>
      <c r="N43" s="53"/>
      <c r="O43" s="53"/>
      <c r="P43" s="53"/>
      <c r="Q43" s="53"/>
      <c r="R43" s="53"/>
      <c r="S43" s="53"/>
      <c r="T43" s="53"/>
    </row>
    <row r="44" spans="1:20" ht="21" customHeight="1">
      <c r="A44" s="420" t="s">
        <v>51</v>
      </c>
      <c r="B44" s="55"/>
      <c r="C44" s="135"/>
      <c r="D44" s="131"/>
      <c r="E44" s="131"/>
      <c r="F44" s="131"/>
      <c r="G44" s="131"/>
      <c r="H44" s="131"/>
      <c r="I44" s="131"/>
      <c r="J44" s="131"/>
      <c r="K44" s="131"/>
      <c r="L44" s="85"/>
    </row>
    <row r="45" spans="1:20" s="11" customFormat="1" ht="21" customHeight="1">
      <c r="A45" s="111"/>
      <c r="B45" s="133" t="s">
        <v>12</v>
      </c>
      <c r="C45" s="129" t="s">
        <v>59</v>
      </c>
      <c r="D45" s="130">
        <v>3798.409090909091</v>
      </c>
      <c r="E45" s="130">
        <v>2857.7083333333335</v>
      </c>
      <c r="F45" s="130">
        <v>3935.4166666666665</v>
      </c>
      <c r="G45" s="130">
        <v>3000</v>
      </c>
      <c r="H45" s="130">
        <v>3568.0555555555552</v>
      </c>
      <c r="I45" s="130">
        <v>2326.8939393939395</v>
      </c>
      <c r="J45" s="130">
        <v>2683.7955555555554</v>
      </c>
      <c r="K45" s="130">
        <v>3234.090909090909</v>
      </c>
      <c r="L45" s="85"/>
      <c r="M45" s="53"/>
      <c r="N45" s="53"/>
      <c r="O45" s="53"/>
      <c r="P45" s="53"/>
      <c r="Q45" s="53"/>
      <c r="R45" s="53"/>
      <c r="S45" s="53"/>
      <c r="T45" s="53"/>
    </row>
    <row r="46" spans="1:20" s="11" customFormat="1" ht="21" customHeight="1">
      <c r="A46" s="420" t="s">
        <v>52</v>
      </c>
      <c r="B46" s="55"/>
      <c r="C46" s="129"/>
      <c r="D46" s="130"/>
      <c r="E46" s="130"/>
      <c r="F46" s="130"/>
      <c r="G46" s="130"/>
      <c r="H46" s="130"/>
      <c r="I46" s="130"/>
      <c r="J46" s="130"/>
      <c r="K46" s="130"/>
      <c r="L46" s="85"/>
      <c r="M46" s="53"/>
      <c r="N46" s="53"/>
      <c r="O46" s="53"/>
      <c r="P46" s="53"/>
      <c r="Q46" s="53"/>
      <c r="R46" s="53"/>
      <c r="S46" s="53"/>
      <c r="T46" s="53"/>
    </row>
    <row r="47" spans="1:20" s="11" customFormat="1" ht="21" customHeight="1">
      <c r="A47" s="123"/>
      <c r="B47" s="133" t="s">
        <v>132</v>
      </c>
      <c r="C47" s="129" t="s">
        <v>3</v>
      </c>
      <c r="D47" s="130">
        <v>2416.875</v>
      </c>
      <c r="E47" s="130">
        <v>2387.9166666666665</v>
      </c>
      <c r="F47" s="130">
        <v>1434.6354166666667</v>
      </c>
      <c r="G47" s="130">
        <v>1711.4583333333333</v>
      </c>
      <c r="H47" s="130">
        <v>3229.1666666666665</v>
      </c>
      <c r="I47" s="130">
        <v>1589.5277777777781</v>
      </c>
      <c r="J47" s="130">
        <v>1812.121212121212</v>
      </c>
      <c r="K47" s="130">
        <v>3371.2121212121215</v>
      </c>
      <c r="L47" s="85"/>
      <c r="M47" s="53"/>
      <c r="N47" s="53"/>
      <c r="O47" s="53"/>
      <c r="P47" s="53"/>
      <c r="Q47" s="53"/>
      <c r="R47" s="53"/>
      <c r="S47" s="53"/>
      <c r="T47" s="53"/>
    </row>
    <row r="48" spans="1:20" s="11" customFormat="1" ht="21" customHeight="1">
      <c r="A48" s="124" t="s">
        <v>133</v>
      </c>
      <c r="B48" s="133" t="s">
        <v>134</v>
      </c>
      <c r="C48" s="129" t="s">
        <v>3</v>
      </c>
      <c r="D48" s="130">
        <v>2750</v>
      </c>
      <c r="E48" s="130">
        <v>1272.7272727272727</v>
      </c>
      <c r="F48" s="130">
        <v>3224.6212121212116</v>
      </c>
      <c r="G48" s="130"/>
      <c r="H48" s="130">
        <v>4787.5</v>
      </c>
      <c r="I48" s="130">
        <v>3094.2222222222226</v>
      </c>
      <c r="J48" s="130">
        <v>8000</v>
      </c>
      <c r="K48" s="130">
        <v>5700</v>
      </c>
      <c r="L48" s="85"/>
      <c r="M48" s="53"/>
      <c r="N48" s="53"/>
      <c r="O48" s="53"/>
      <c r="P48" s="53"/>
      <c r="Q48" s="53"/>
      <c r="R48" s="53"/>
      <c r="S48" s="53"/>
      <c r="T48" s="53"/>
    </row>
    <row r="49" spans="1:20" s="11" customFormat="1" ht="21" customHeight="1">
      <c r="A49" s="124"/>
      <c r="B49" s="133" t="s">
        <v>135</v>
      </c>
      <c r="C49" s="129" t="s">
        <v>3</v>
      </c>
      <c r="D49" s="130">
        <v>3300</v>
      </c>
      <c r="E49" s="130"/>
      <c r="F49" s="130">
        <v>2933.3333333333335</v>
      </c>
      <c r="G49" s="130">
        <v>2000</v>
      </c>
      <c r="H49" s="130">
        <v>4284.375</v>
      </c>
      <c r="I49" s="130"/>
      <c r="J49" s="130">
        <v>800</v>
      </c>
      <c r="K49" s="130">
        <v>4288.1481481481478</v>
      </c>
      <c r="L49" s="85"/>
      <c r="M49" s="53"/>
      <c r="N49" s="53"/>
      <c r="O49" s="53"/>
      <c r="P49" s="53"/>
      <c r="Q49" s="53"/>
      <c r="R49" s="53"/>
      <c r="S49" s="53"/>
      <c r="T49" s="53"/>
    </row>
    <row r="50" spans="1:20" s="11" customFormat="1" ht="21" customHeight="1">
      <c r="A50" s="125"/>
      <c r="B50" s="133" t="s">
        <v>136</v>
      </c>
      <c r="C50" s="129" t="s">
        <v>3</v>
      </c>
      <c r="D50" s="130">
        <v>3800.9722222222222</v>
      </c>
      <c r="E50" s="130">
        <v>3261.9444444444448</v>
      </c>
      <c r="F50" s="130">
        <v>3529.6585648148157</v>
      </c>
      <c r="G50" s="130">
        <v>1866.6666666666667</v>
      </c>
      <c r="H50" s="130">
        <v>4630.5555555555557</v>
      </c>
      <c r="I50" s="130">
        <v>4270.833333333333</v>
      </c>
      <c r="J50" s="130">
        <v>4436.363636363636</v>
      </c>
      <c r="K50" s="130">
        <v>4342.575757575758</v>
      </c>
      <c r="L50" s="85"/>
      <c r="M50" s="53"/>
      <c r="N50" s="53"/>
      <c r="O50" s="53"/>
      <c r="P50" s="53"/>
      <c r="Q50" s="53"/>
      <c r="R50" s="53"/>
      <c r="S50" s="53"/>
      <c r="T50" s="53"/>
    </row>
    <row r="51" spans="1:20" s="11" customFormat="1" ht="21" customHeight="1">
      <c r="A51" s="136" t="s">
        <v>137</v>
      </c>
      <c r="B51" s="133" t="s">
        <v>138</v>
      </c>
      <c r="C51" s="129" t="s">
        <v>3</v>
      </c>
      <c r="D51" s="130">
        <v>10131.25</v>
      </c>
      <c r="E51" s="130">
        <v>9874.05303030303</v>
      </c>
      <c r="F51" s="130">
        <v>7106.3657407407409</v>
      </c>
      <c r="G51" s="130">
        <v>15533.333333333334</v>
      </c>
      <c r="H51" s="130">
        <v>14791.666666666666</v>
      </c>
      <c r="I51" s="130">
        <v>10686.868686868687</v>
      </c>
      <c r="J51" s="130">
        <v>11090.289256198348</v>
      </c>
      <c r="K51" s="130">
        <v>12452.14233241506</v>
      </c>
      <c r="L51" s="85"/>
      <c r="M51" s="53"/>
      <c r="N51" s="53"/>
      <c r="O51" s="53"/>
      <c r="P51" s="53"/>
      <c r="Q51" s="53"/>
      <c r="R51" s="53"/>
      <c r="S51" s="53"/>
      <c r="T51" s="53"/>
    </row>
    <row r="52" spans="1:20" s="11" customFormat="1" ht="21" customHeight="1">
      <c r="A52" s="137"/>
      <c r="B52" s="133" t="s">
        <v>139</v>
      </c>
      <c r="C52" s="129" t="s">
        <v>3</v>
      </c>
      <c r="D52" s="130">
        <v>6089.2857142857147</v>
      </c>
      <c r="E52" s="130">
        <v>3990</v>
      </c>
      <c r="F52" s="130">
        <v>5016.666666666667</v>
      </c>
      <c r="G52" s="130"/>
      <c r="H52" s="130">
        <v>13958.333333333334</v>
      </c>
      <c r="I52" s="130"/>
      <c r="J52" s="130">
        <v>9115.625</v>
      </c>
      <c r="K52" s="130"/>
      <c r="L52" s="85"/>
      <c r="M52" s="53"/>
      <c r="N52" s="53"/>
      <c r="O52" s="53"/>
      <c r="P52" s="53"/>
      <c r="Q52" s="53"/>
      <c r="R52" s="53"/>
      <c r="S52" s="53"/>
      <c r="T52" s="53"/>
    </row>
    <row r="53" spans="1:20" s="11" customFormat="1" ht="21" customHeight="1">
      <c r="A53" s="126"/>
      <c r="B53" s="133" t="s">
        <v>13</v>
      </c>
      <c r="C53" s="129" t="s">
        <v>3</v>
      </c>
      <c r="D53" s="130">
        <v>1827.6388888888889</v>
      </c>
      <c r="E53" s="130">
        <v>1795.3219696969697</v>
      </c>
      <c r="F53" s="130">
        <v>1960.1099537037037</v>
      </c>
      <c r="G53" s="130">
        <v>1950</v>
      </c>
      <c r="H53" s="130">
        <v>2275</v>
      </c>
      <c r="I53" s="130">
        <v>1250</v>
      </c>
      <c r="J53" s="130">
        <v>1397.2107438016528</v>
      </c>
      <c r="K53" s="130">
        <v>2415.1515151515146</v>
      </c>
      <c r="L53" s="85"/>
      <c r="M53" s="53"/>
      <c r="N53" s="53"/>
      <c r="O53" s="53"/>
      <c r="P53" s="53"/>
      <c r="Q53" s="53"/>
      <c r="R53" s="53"/>
      <c r="S53" s="53"/>
      <c r="T53" s="53"/>
    </row>
    <row r="54" spans="1:20" ht="4.5" customHeight="1">
      <c r="A54" s="104"/>
      <c r="B54" s="104"/>
      <c r="C54" s="102"/>
      <c r="D54" s="105"/>
      <c r="E54" s="105"/>
      <c r="F54" s="105"/>
      <c r="G54" s="105"/>
      <c r="H54" s="105"/>
      <c r="I54" s="105"/>
      <c r="J54" s="105"/>
      <c r="K54" s="105"/>
      <c r="L54" s="85"/>
    </row>
    <row r="55" spans="1:20" ht="35.25" customHeight="1">
      <c r="C55" s="15"/>
      <c r="D55" s="66"/>
      <c r="E55" s="66"/>
      <c r="F55" s="66"/>
      <c r="G55" s="66"/>
      <c r="H55" s="66"/>
      <c r="I55" s="66"/>
      <c r="J55" s="66"/>
      <c r="K55" s="97" t="s">
        <v>87</v>
      </c>
      <c r="L55" s="85"/>
    </row>
    <row r="56" spans="1:20" ht="21" customHeight="1">
      <c r="A56" s="7"/>
      <c r="B56" s="621" t="s">
        <v>292</v>
      </c>
      <c r="C56" s="621"/>
      <c r="D56" s="621"/>
      <c r="E56" s="621"/>
      <c r="F56" s="621"/>
      <c r="G56" s="621"/>
      <c r="H56" s="621"/>
      <c r="I56" s="621"/>
      <c r="J56" s="621"/>
      <c r="K56" s="621"/>
      <c r="L56" s="85"/>
    </row>
    <row r="57" spans="1:20" ht="21" customHeight="1">
      <c r="B57" s="559" t="s">
        <v>303</v>
      </c>
      <c r="C57" s="559"/>
      <c r="D57" s="559"/>
      <c r="E57" s="559"/>
      <c r="F57" s="559"/>
      <c r="G57" s="559"/>
      <c r="H57" s="559"/>
      <c r="I57" s="559"/>
      <c r="J57" s="559"/>
      <c r="K57" s="559"/>
      <c r="L57" s="85"/>
    </row>
    <row r="58" spans="1:20" ht="6.95" customHeight="1" thickBot="1">
      <c r="C58" s="596"/>
      <c r="D58" s="596"/>
      <c r="E58" s="596"/>
      <c r="F58" s="596"/>
      <c r="G58" s="596"/>
      <c r="H58" s="596"/>
      <c r="I58" s="596"/>
      <c r="J58" s="596"/>
      <c r="K58" s="596"/>
      <c r="L58" s="85"/>
    </row>
    <row r="59" spans="1:20" ht="25.5" customHeight="1" thickBot="1">
      <c r="A59" s="594" t="s">
        <v>108</v>
      </c>
      <c r="B59" s="581"/>
      <c r="C59" s="577" t="s">
        <v>82</v>
      </c>
      <c r="D59" s="620" t="s">
        <v>83</v>
      </c>
      <c r="E59" s="620"/>
      <c r="F59" s="620"/>
      <c r="G59" s="620"/>
      <c r="H59" s="620"/>
      <c r="I59" s="620"/>
      <c r="J59" s="620"/>
      <c r="K59" s="620"/>
    </row>
    <row r="60" spans="1:20" ht="25.5" customHeight="1">
      <c r="A60" s="594"/>
      <c r="B60" s="581"/>
      <c r="C60" s="595"/>
      <c r="D60" s="132" t="s">
        <v>61</v>
      </c>
      <c r="E60" s="132" t="s">
        <v>62</v>
      </c>
      <c r="F60" s="132" t="s">
        <v>63</v>
      </c>
      <c r="G60" s="132" t="s">
        <v>64</v>
      </c>
      <c r="H60" s="132" t="s">
        <v>65</v>
      </c>
      <c r="I60" s="132" t="s">
        <v>66</v>
      </c>
      <c r="J60" s="132" t="s">
        <v>67</v>
      </c>
      <c r="K60" s="132" t="s">
        <v>68</v>
      </c>
    </row>
    <row r="61" spans="1:20" s="53" customFormat="1" ht="21" customHeight="1">
      <c r="A61" s="622" t="s">
        <v>190</v>
      </c>
      <c r="B61" s="122" t="s">
        <v>191</v>
      </c>
      <c r="C61" s="129" t="s">
        <v>3</v>
      </c>
      <c r="D61" s="130"/>
      <c r="E61" s="130">
        <v>1420</v>
      </c>
      <c r="F61" s="130"/>
      <c r="G61" s="130"/>
      <c r="H61" s="130"/>
      <c r="I61" s="130"/>
      <c r="J61" s="130"/>
      <c r="K61" s="130">
        <v>1616.6666666666665</v>
      </c>
      <c r="L61" s="85"/>
    </row>
    <row r="62" spans="1:20" s="53" customFormat="1" ht="21" customHeight="1">
      <c r="A62" s="623"/>
      <c r="B62" s="122" t="s">
        <v>192</v>
      </c>
      <c r="C62" s="129" t="s">
        <v>3</v>
      </c>
      <c r="D62" s="130">
        <v>1450</v>
      </c>
      <c r="E62" s="130">
        <v>2777.5</v>
      </c>
      <c r="F62" s="130">
        <v>1956.6666666666665</v>
      </c>
      <c r="G62" s="130"/>
      <c r="H62" s="130">
        <v>4778.3333333333339</v>
      </c>
      <c r="I62" s="130">
        <v>1500</v>
      </c>
      <c r="J62" s="130">
        <v>2622.2222222222222</v>
      </c>
      <c r="K62" s="130">
        <v>2983.3333333333335</v>
      </c>
      <c r="L62" s="85"/>
    </row>
    <row r="63" spans="1:20" s="53" customFormat="1" ht="21" customHeight="1">
      <c r="A63" s="624" t="s">
        <v>140</v>
      </c>
      <c r="B63" s="108" t="s">
        <v>141</v>
      </c>
      <c r="C63" s="129" t="s">
        <v>3</v>
      </c>
      <c r="D63" s="130">
        <v>2375.4166666666665</v>
      </c>
      <c r="E63" s="130">
        <v>2477.9166666666665</v>
      </c>
      <c r="F63" s="130">
        <v>2171.6527777777778</v>
      </c>
      <c r="G63" s="130">
        <v>2772.9166666666665</v>
      </c>
      <c r="H63" s="130">
        <v>3691.6666666666665</v>
      </c>
      <c r="I63" s="130">
        <v>2611.1111111111109</v>
      </c>
      <c r="J63" s="130">
        <v>2661.818181818182</v>
      </c>
      <c r="K63" s="130">
        <v>2646.969696969697</v>
      </c>
      <c r="L63" s="85"/>
    </row>
    <row r="64" spans="1:20" s="53" customFormat="1" ht="21" customHeight="1">
      <c r="A64" s="625"/>
      <c r="B64" s="108" t="s">
        <v>142</v>
      </c>
      <c r="C64" s="129" t="s">
        <v>3</v>
      </c>
      <c r="D64" s="130">
        <v>2036.9791666666665</v>
      </c>
      <c r="E64" s="130">
        <v>2511.818181818182</v>
      </c>
      <c r="F64" s="130">
        <v>2283.3333333333335</v>
      </c>
      <c r="G64" s="130"/>
      <c r="H64" s="130">
        <v>4808.3333333333339</v>
      </c>
      <c r="I64" s="130">
        <v>2975</v>
      </c>
      <c r="J64" s="130">
        <v>2200</v>
      </c>
      <c r="K64" s="130">
        <v>2683.3333333333335</v>
      </c>
      <c r="L64" s="85"/>
    </row>
    <row r="65" spans="1:13" s="53" customFormat="1" ht="21" customHeight="1">
      <c r="A65" s="626"/>
      <c r="B65" s="108" t="s">
        <v>143</v>
      </c>
      <c r="C65" s="129" t="s">
        <v>3</v>
      </c>
      <c r="D65" s="130">
        <v>1639.4444444444443</v>
      </c>
      <c r="E65" s="130">
        <v>1094.2105263157896</v>
      </c>
      <c r="F65" s="130">
        <v>1711.7777777777778</v>
      </c>
      <c r="G65" s="130">
        <v>1216.6666666666667</v>
      </c>
      <c r="H65" s="130">
        <v>2625</v>
      </c>
      <c r="I65" s="130">
        <v>1134.7222222222222</v>
      </c>
      <c r="J65" s="130">
        <v>1301.6666666666667</v>
      </c>
      <c r="K65" s="130">
        <v>1704.5833333333335</v>
      </c>
      <c r="L65" s="85"/>
    </row>
    <row r="66" spans="1:13" s="53" customFormat="1" ht="21" hidden="1" customHeight="1">
      <c r="A66" s="54"/>
      <c r="B66" s="108" t="s">
        <v>15</v>
      </c>
      <c r="C66" s="129" t="s">
        <v>3</v>
      </c>
      <c r="D66" s="130"/>
      <c r="E66" s="130"/>
      <c r="F66" s="130"/>
      <c r="G66" s="130"/>
      <c r="H66" s="130"/>
      <c r="I66" s="130"/>
      <c r="J66" s="130"/>
      <c r="K66" s="130"/>
      <c r="L66" s="85"/>
    </row>
    <row r="67" spans="1:13" s="53" customFormat="1" ht="21" customHeight="1">
      <c r="A67" s="54"/>
      <c r="B67" s="108" t="s">
        <v>53</v>
      </c>
      <c r="C67" s="129" t="s">
        <v>3</v>
      </c>
      <c r="D67" s="130"/>
      <c r="E67" s="130">
        <v>2735.4166666666665</v>
      </c>
      <c r="F67" s="130">
        <v>20</v>
      </c>
      <c r="G67" s="130">
        <v>2638.8888888888891</v>
      </c>
      <c r="H67" s="130">
        <v>3516.6666666666665</v>
      </c>
      <c r="I67" s="130">
        <v>2810.3174603174602</v>
      </c>
      <c r="J67" s="130">
        <v>2928.571428571428</v>
      </c>
      <c r="K67" s="130">
        <v>5238.0952380952376</v>
      </c>
      <c r="L67" s="85"/>
    </row>
    <row r="68" spans="1:13" s="53" customFormat="1" ht="21" customHeight="1">
      <c r="A68" s="54"/>
      <c r="B68" s="108" t="s">
        <v>54</v>
      </c>
      <c r="C68" s="129" t="s">
        <v>90</v>
      </c>
      <c r="D68" s="130"/>
      <c r="E68" s="130"/>
      <c r="F68" s="130">
        <v>2625</v>
      </c>
      <c r="G68" s="130">
        <v>1250</v>
      </c>
      <c r="H68" s="130"/>
      <c r="I68" s="130">
        <v>2000</v>
      </c>
      <c r="J68" s="130">
        <v>3133.333333333333</v>
      </c>
      <c r="K68" s="130"/>
      <c r="L68" s="85"/>
    </row>
    <row r="69" spans="1:13" s="53" customFormat="1" ht="21" customHeight="1">
      <c r="A69" s="54"/>
      <c r="B69" s="108" t="s">
        <v>16</v>
      </c>
      <c r="C69" s="129" t="s">
        <v>90</v>
      </c>
      <c r="D69" s="130">
        <v>2000</v>
      </c>
      <c r="E69" s="130">
        <v>4072.9166666666665</v>
      </c>
      <c r="F69" s="130"/>
      <c r="G69" s="130"/>
      <c r="H69" s="130">
        <v>3700</v>
      </c>
      <c r="I69" s="130">
        <v>1533.3333333333333</v>
      </c>
      <c r="J69" s="130"/>
      <c r="K69" s="130">
        <v>3375</v>
      </c>
      <c r="L69" s="85"/>
    </row>
    <row r="70" spans="1:13" s="53" customFormat="1" ht="21" customHeight="1">
      <c r="A70" s="54"/>
      <c r="B70" s="108" t="s">
        <v>17</v>
      </c>
      <c r="C70" s="129" t="s">
        <v>3</v>
      </c>
      <c r="D70" s="130">
        <v>1439.0625</v>
      </c>
      <c r="E70" s="130">
        <v>2132.9861111111113</v>
      </c>
      <c r="F70" s="130">
        <v>1483.9204545454545</v>
      </c>
      <c r="G70" s="130"/>
      <c r="H70" s="130">
        <v>1988.8888888888889</v>
      </c>
      <c r="I70" s="130">
        <v>1138.8888888888887</v>
      </c>
      <c r="J70" s="130">
        <v>1369.090909090909</v>
      </c>
      <c r="K70" s="130">
        <v>1985.0757575757575</v>
      </c>
      <c r="L70" s="85"/>
    </row>
    <row r="71" spans="1:13" s="53" customFormat="1" ht="21" customHeight="1">
      <c r="A71" s="54"/>
      <c r="B71" s="108" t="s">
        <v>18</v>
      </c>
      <c r="C71" s="129" t="s">
        <v>3</v>
      </c>
      <c r="D71" s="130">
        <v>826.875</v>
      </c>
      <c r="E71" s="130">
        <v>951.62037037037044</v>
      </c>
      <c r="F71" s="130">
        <v>719.41964285714289</v>
      </c>
      <c r="G71" s="130">
        <v>1069.6428571428571</v>
      </c>
      <c r="H71" s="130">
        <v>1374.2063492063492</v>
      </c>
      <c r="I71" s="130">
        <v>596.36363636363637</v>
      </c>
      <c r="J71" s="130">
        <v>1079.1666666666667</v>
      </c>
      <c r="K71" s="130">
        <v>1259.8484848484848</v>
      </c>
      <c r="L71" s="85"/>
    </row>
    <row r="72" spans="1:13" s="53" customFormat="1" ht="21" customHeight="1">
      <c r="A72" s="54"/>
      <c r="B72" s="108" t="s">
        <v>19</v>
      </c>
      <c r="C72" s="129" t="s">
        <v>3</v>
      </c>
      <c r="D72" s="130">
        <v>3504.1666666666665</v>
      </c>
      <c r="E72" s="130">
        <v>6901.0416666666661</v>
      </c>
      <c r="F72" s="130"/>
      <c r="G72" s="130"/>
      <c r="H72" s="130">
        <v>5916.6666666666661</v>
      </c>
      <c r="I72" s="130"/>
      <c r="J72" s="130"/>
      <c r="K72" s="130">
        <v>2798.3333333333335</v>
      </c>
      <c r="L72" s="85"/>
    </row>
    <row r="73" spans="1:13" s="53" customFormat="1" ht="21" customHeight="1">
      <c r="A73" s="54"/>
      <c r="B73" s="108" t="s">
        <v>20</v>
      </c>
      <c r="C73" s="129" t="s">
        <v>3</v>
      </c>
      <c r="D73" s="130">
        <v>3083.3333333333335</v>
      </c>
      <c r="E73" s="130">
        <v>3827.7272727272725</v>
      </c>
      <c r="F73" s="130"/>
      <c r="G73" s="130"/>
      <c r="H73" s="130">
        <v>2376.3888888888891</v>
      </c>
      <c r="I73" s="130">
        <v>3638.8888888888887</v>
      </c>
      <c r="J73" s="130">
        <v>3500</v>
      </c>
      <c r="K73" s="130"/>
      <c r="L73" s="85"/>
    </row>
    <row r="74" spans="1:13" s="53" customFormat="1" ht="21" customHeight="1">
      <c r="A74" s="123" t="s">
        <v>144</v>
      </c>
      <c r="B74" s="108" t="s">
        <v>145</v>
      </c>
      <c r="C74" s="129" t="s">
        <v>99</v>
      </c>
      <c r="D74" s="130"/>
      <c r="E74" s="130"/>
      <c r="F74" s="130">
        <v>1876.0416666666665</v>
      </c>
      <c r="G74" s="130"/>
      <c r="H74" s="130">
        <v>3500</v>
      </c>
      <c r="I74" s="130">
        <v>1319.4444444444446</v>
      </c>
      <c r="J74" s="130">
        <v>2093.75</v>
      </c>
      <c r="K74" s="130"/>
      <c r="L74" s="85"/>
    </row>
    <row r="75" spans="1:13" s="53" customFormat="1" ht="21" customHeight="1">
      <c r="A75" s="125"/>
      <c r="B75" s="108" t="s">
        <v>146</v>
      </c>
      <c r="C75" s="129" t="s">
        <v>56</v>
      </c>
      <c r="D75" s="130">
        <v>2281.875</v>
      </c>
      <c r="E75" s="130">
        <v>1785.0378787878788</v>
      </c>
      <c r="F75" s="130">
        <v>2017.1875</v>
      </c>
      <c r="G75" s="130"/>
      <c r="H75" s="130">
        <v>2454.1666666666665</v>
      </c>
      <c r="I75" s="130">
        <v>2140.9722222222222</v>
      </c>
      <c r="J75" s="130">
        <v>1892.0138888888889</v>
      </c>
      <c r="K75" s="130">
        <v>2140.7828282828282</v>
      </c>
      <c r="L75" s="85"/>
    </row>
    <row r="76" spans="1:13" s="53" customFormat="1" ht="21" customHeight="1">
      <c r="A76" s="54"/>
      <c r="B76" s="108" t="s">
        <v>91</v>
      </c>
      <c r="C76" s="129" t="s">
        <v>3</v>
      </c>
      <c r="D76" s="130">
        <v>1811.1805555555557</v>
      </c>
      <c r="E76" s="130">
        <v>1339.9305555555559</v>
      </c>
      <c r="F76" s="130">
        <v>1308.6805555555554</v>
      </c>
      <c r="G76" s="130">
        <v>1500</v>
      </c>
      <c r="H76" s="130">
        <v>2398.6111111111109</v>
      </c>
      <c r="I76" s="130">
        <v>1165.9722222222222</v>
      </c>
      <c r="J76" s="130">
        <v>1197.9166666666667</v>
      </c>
      <c r="K76" s="130">
        <v>1565.3</v>
      </c>
      <c r="L76" s="85"/>
    </row>
    <row r="77" spans="1:13" s="53" customFormat="1" ht="21" customHeight="1">
      <c r="A77" s="54"/>
      <c r="B77" s="108" t="s">
        <v>22</v>
      </c>
      <c r="C77" s="129" t="s">
        <v>59</v>
      </c>
      <c r="D77" s="130">
        <v>67.918750000000003</v>
      </c>
      <c r="E77" s="130">
        <v>74.354166666666671</v>
      </c>
      <c r="F77" s="130"/>
      <c r="G77" s="130">
        <v>49.090909090909093</v>
      </c>
      <c r="H77" s="130">
        <v>69.027777777777771</v>
      </c>
      <c r="I77" s="130">
        <v>53.888888888888893</v>
      </c>
      <c r="J77" s="130">
        <v>76.416666666666671</v>
      </c>
      <c r="K77" s="130">
        <v>67.021666666666675</v>
      </c>
      <c r="L77" s="85"/>
    </row>
    <row r="78" spans="1:13" s="53" customFormat="1" ht="21" customHeight="1">
      <c r="A78" s="123" t="s">
        <v>147</v>
      </c>
      <c r="B78" s="108" t="s">
        <v>148</v>
      </c>
      <c r="C78" s="129" t="s">
        <v>3</v>
      </c>
      <c r="D78" s="130">
        <v>2602.5</v>
      </c>
      <c r="E78" s="130">
        <v>3676.1330409356724</v>
      </c>
      <c r="F78" s="130">
        <v>2294.1666666666665</v>
      </c>
      <c r="G78" s="130">
        <v>2227.2727272727275</v>
      </c>
      <c r="H78" s="130">
        <v>3168.0555555555561</v>
      </c>
      <c r="I78" s="130">
        <v>1885.4166666666667</v>
      </c>
      <c r="J78" s="130">
        <v>3240.625</v>
      </c>
      <c r="K78" s="130">
        <v>2780.8080808080804</v>
      </c>
      <c r="L78" s="85"/>
    </row>
    <row r="79" spans="1:13" s="53" customFormat="1" ht="21" customHeight="1">
      <c r="A79" s="125"/>
      <c r="B79" s="108" t="s">
        <v>149</v>
      </c>
      <c r="C79" s="129" t="s">
        <v>3</v>
      </c>
      <c r="D79" s="130">
        <v>1974.8611111111111</v>
      </c>
      <c r="E79" s="130">
        <v>2387.719298245614</v>
      </c>
      <c r="F79" s="130">
        <v>1897.8298611111113</v>
      </c>
      <c r="G79" s="130">
        <v>1645</v>
      </c>
      <c r="H79" s="130">
        <v>2222.2222222222222</v>
      </c>
      <c r="I79" s="130">
        <v>1638.8888888888887</v>
      </c>
      <c r="J79" s="130">
        <v>2415.1041666666665</v>
      </c>
      <c r="K79" s="130">
        <v>2262.6262626262628</v>
      </c>
      <c r="L79" s="85"/>
    </row>
    <row r="80" spans="1:13" s="53" customFormat="1" ht="21" customHeight="1">
      <c r="A80" s="123"/>
      <c r="B80" s="108" t="s">
        <v>23</v>
      </c>
      <c r="C80" s="129" t="s">
        <v>3</v>
      </c>
      <c r="D80" s="130">
        <v>3250.8333333333335</v>
      </c>
      <c r="E80" s="130">
        <v>4538.1944444444443</v>
      </c>
      <c r="F80" s="130">
        <v>2766.666666666667</v>
      </c>
      <c r="G80" s="130"/>
      <c r="H80" s="130">
        <v>4397.2222222222217</v>
      </c>
      <c r="I80" s="130">
        <v>4791.666666666667</v>
      </c>
      <c r="J80" s="130">
        <v>3953.3950617283949</v>
      </c>
      <c r="K80" s="130">
        <v>3523.3918128654968</v>
      </c>
      <c r="L80" s="85"/>
      <c r="M80" s="65"/>
    </row>
    <row r="81" spans="1:20" s="53" customFormat="1" ht="21" customHeight="1">
      <c r="A81" s="124"/>
      <c r="B81" s="108" t="s">
        <v>24</v>
      </c>
      <c r="C81" s="129" t="s">
        <v>3</v>
      </c>
      <c r="D81" s="130">
        <v>3018.6111111111113</v>
      </c>
      <c r="E81" s="130">
        <v>4538.1944444444443</v>
      </c>
      <c r="F81" s="130">
        <v>2883.3333333333335</v>
      </c>
      <c r="G81" s="130">
        <v>3000</v>
      </c>
      <c r="H81" s="130">
        <v>4397.2222222222217</v>
      </c>
      <c r="I81" s="130">
        <v>4708.333333333333</v>
      </c>
      <c r="J81" s="130">
        <v>3889.8148148148152</v>
      </c>
      <c r="K81" s="130">
        <v>3413.4990253411306</v>
      </c>
      <c r="L81" s="85"/>
      <c r="M81" s="65"/>
    </row>
    <row r="82" spans="1:20" s="53" customFormat="1" ht="21" customHeight="1">
      <c r="A82" s="125"/>
      <c r="B82" s="108" t="s">
        <v>25</v>
      </c>
      <c r="C82" s="129" t="s">
        <v>3</v>
      </c>
      <c r="D82" s="130">
        <v>2033.125</v>
      </c>
      <c r="E82" s="130">
        <v>2761.818181818182</v>
      </c>
      <c r="F82" s="130"/>
      <c r="G82" s="130">
        <v>1200</v>
      </c>
      <c r="H82" s="130">
        <v>2245.8333333333335</v>
      </c>
      <c r="I82" s="130">
        <v>2312.5</v>
      </c>
      <c r="J82" s="130">
        <v>3018.181818181818</v>
      </c>
      <c r="K82" s="130">
        <v>2843.75</v>
      </c>
      <c r="L82" s="85"/>
      <c r="M82" s="65"/>
    </row>
    <row r="83" spans="1:20" s="53" customFormat="1" ht="4.5" customHeight="1">
      <c r="A83" s="104"/>
      <c r="B83" s="104"/>
      <c r="C83" s="102"/>
      <c r="D83" s="105"/>
      <c r="E83" s="105"/>
      <c r="F83" s="105"/>
      <c r="G83" s="105"/>
      <c r="H83" s="105"/>
      <c r="I83" s="105"/>
      <c r="J83" s="105"/>
      <c r="K83" s="105"/>
      <c r="L83" s="85"/>
      <c r="M83" s="65"/>
    </row>
    <row r="84" spans="1:20" s="28" customFormat="1" ht="5.0999999999999996" customHeight="1">
      <c r="C84" s="15"/>
      <c r="D84" s="66"/>
      <c r="E84" s="66"/>
      <c r="F84" s="66"/>
      <c r="G84" s="66"/>
      <c r="H84" s="66"/>
      <c r="I84" s="66"/>
      <c r="J84" s="66"/>
      <c r="K84" s="66"/>
      <c r="L84" s="85"/>
    </row>
    <row r="85" spans="1:20" s="28" customFormat="1" ht="21" customHeight="1">
      <c r="C85" s="15"/>
      <c r="D85" s="66"/>
      <c r="E85" s="66"/>
      <c r="F85" s="66"/>
      <c r="G85" s="66"/>
      <c r="H85" s="66"/>
      <c r="I85" s="66"/>
      <c r="J85" s="66"/>
      <c r="K85" s="97" t="s">
        <v>88</v>
      </c>
      <c r="L85" s="85"/>
    </row>
    <row r="86" spans="1:20" s="28" customFormat="1" ht="21" customHeight="1">
      <c r="C86" s="15"/>
      <c r="D86" s="66"/>
      <c r="E86" s="66"/>
      <c r="F86" s="66"/>
      <c r="G86" s="66"/>
      <c r="H86" s="66"/>
      <c r="I86" s="66"/>
      <c r="J86" s="66"/>
      <c r="K86" s="97"/>
      <c r="L86" s="85"/>
    </row>
    <row r="87" spans="1:20" s="28" customFormat="1" ht="21" customHeight="1">
      <c r="B87" s="621" t="s">
        <v>292</v>
      </c>
      <c r="C87" s="621"/>
      <c r="D87" s="621"/>
      <c r="E87" s="621"/>
      <c r="F87" s="621"/>
      <c r="G87" s="621"/>
      <c r="H87" s="621"/>
      <c r="I87" s="621"/>
      <c r="J87" s="621"/>
      <c r="K87" s="621"/>
      <c r="L87" s="85"/>
    </row>
    <row r="88" spans="1:20" s="28" customFormat="1" ht="21" customHeight="1">
      <c r="B88" s="559" t="s">
        <v>303</v>
      </c>
      <c r="C88" s="559"/>
      <c r="D88" s="559"/>
      <c r="E88" s="559"/>
      <c r="F88" s="559"/>
      <c r="G88" s="559"/>
      <c r="H88" s="559"/>
      <c r="I88" s="559"/>
      <c r="J88" s="559"/>
      <c r="K88" s="559"/>
      <c r="L88" s="85"/>
    </row>
    <row r="89" spans="1:20" s="28" customFormat="1" ht="10.5" customHeight="1" thickBot="1">
      <c r="C89" s="128"/>
      <c r="D89" s="128"/>
      <c r="E89" s="128"/>
      <c r="F89" s="128"/>
      <c r="G89" s="128"/>
      <c r="H89" s="128"/>
      <c r="I89" s="128"/>
      <c r="J89" s="128"/>
      <c r="K89" s="128"/>
      <c r="L89" s="85"/>
    </row>
    <row r="90" spans="1:20" s="28" customFormat="1" ht="21" customHeight="1" thickBot="1">
      <c r="A90" s="594" t="s">
        <v>108</v>
      </c>
      <c r="B90" s="581"/>
      <c r="C90" s="577" t="s">
        <v>82</v>
      </c>
      <c r="D90" s="620" t="s">
        <v>83</v>
      </c>
      <c r="E90" s="620"/>
      <c r="F90" s="620"/>
      <c r="G90" s="620"/>
      <c r="H90" s="620"/>
      <c r="I90" s="620"/>
      <c r="J90" s="620"/>
      <c r="K90" s="620"/>
    </row>
    <row r="91" spans="1:20" ht="25.5" customHeight="1">
      <c r="A91" s="594"/>
      <c r="B91" s="581"/>
      <c r="C91" s="595"/>
      <c r="D91" s="132" t="s">
        <v>61</v>
      </c>
      <c r="E91" s="132" t="s">
        <v>62</v>
      </c>
      <c r="F91" s="132" t="s">
        <v>63</v>
      </c>
      <c r="G91" s="132" t="s">
        <v>64</v>
      </c>
      <c r="H91" s="132" t="s">
        <v>65</v>
      </c>
      <c r="I91" s="132" t="s">
        <v>66</v>
      </c>
      <c r="J91" s="132" t="s">
        <v>67</v>
      </c>
      <c r="K91" s="132" t="s">
        <v>68</v>
      </c>
    </row>
    <row r="92" spans="1:20" ht="25.5" customHeight="1">
      <c r="A92" s="111"/>
      <c r="B92" s="108" t="s">
        <v>26</v>
      </c>
      <c r="C92" s="129" t="s">
        <v>59</v>
      </c>
      <c r="D92" s="130">
        <v>1213.3680555555557</v>
      </c>
      <c r="E92" s="130">
        <v>1182.9166666666667</v>
      </c>
      <c r="F92" s="130">
        <v>552.28750000000002</v>
      </c>
      <c r="G92" s="130">
        <v>1000</v>
      </c>
      <c r="H92" s="130">
        <v>1511.1111111111111</v>
      </c>
      <c r="I92" s="130">
        <v>778.68055555555566</v>
      </c>
      <c r="J92" s="130">
        <v>1416.4166666666667</v>
      </c>
      <c r="K92" s="130">
        <v>1631.8181818181818</v>
      </c>
      <c r="L92" s="85"/>
    </row>
    <row r="93" spans="1:20" s="11" customFormat="1" ht="21" customHeight="1">
      <c r="A93" s="422" t="s">
        <v>57</v>
      </c>
      <c r="B93" s="55"/>
      <c r="C93" s="28"/>
      <c r="D93" s="66"/>
      <c r="E93" s="66"/>
      <c r="F93" s="66"/>
      <c r="G93" s="66"/>
      <c r="H93" s="66"/>
      <c r="I93" s="66"/>
      <c r="J93" s="66"/>
      <c r="K93" s="66"/>
      <c r="L93" s="85"/>
      <c r="M93" s="53"/>
      <c r="N93" s="53"/>
      <c r="O93" s="53"/>
      <c r="P93" s="53"/>
      <c r="Q93" s="53"/>
      <c r="R93" s="53"/>
      <c r="S93" s="53"/>
      <c r="T93" s="53"/>
    </row>
    <row r="94" spans="1:20" ht="21" customHeight="1">
      <c r="A94" s="624" t="s">
        <v>27</v>
      </c>
      <c r="B94" s="108" t="s">
        <v>150</v>
      </c>
      <c r="C94" s="129" t="s">
        <v>59</v>
      </c>
      <c r="D94" s="130">
        <v>1544.2857142857142</v>
      </c>
      <c r="E94" s="130"/>
      <c r="F94" s="130">
        <v>1527.0833333333333</v>
      </c>
      <c r="G94" s="130">
        <v>3640</v>
      </c>
      <c r="H94" s="130">
        <v>2104.1666666666665</v>
      </c>
      <c r="I94" s="130">
        <v>810.2380952380953</v>
      </c>
      <c r="J94" s="130">
        <v>1216.2249999999999</v>
      </c>
      <c r="K94" s="130">
        <v>1750</v>
      </c>
      <c r="L94" s="85"/>
    </row>
    <row r="95" spans="1:20" s="11" customFormat="1" ht="21" customHeight="1">
      <c r="A95" s="626"/>
      <c r="B95" s="108" t="s">
        <v>151</v>
      </c>
      <c r="C95" s="129" t="s">
        <v>59</v>
      </c>
      <c r="D95" s="130">
        <v>2335.8333333333335</v>
      </c>
      <c r="E95" s="130"/>
      <c r="F95" s="130">
        <v>1072.9166666666665</v>
      </c>
      <c r="G95" s="130"/>
      <c r="H95" s="130">
        <v>1912.5</v>
      </c>
      <c r="I95" s="130">
        <v>2291.5</v>
      </c>
      <c r="J95" s="130"/>
      <c r="K95" s="130">
        <v>2625</v>
      </c>
      <c r="L95" s="85"/>
      <c r="M95" s="53"/>
      <c r="N95" s="53"/>
      <c r="O95" s="53"/>
      <c r="P95" s="53"/>
      <c r="Q95" s="53"/>
      <c r="R95" s="53"/>
      <c r="S95" s="53"/>
      <c r="T95" s="53"/>
    </row>
    <row r="96" spans="1:20" s="11" customFormat="1" ht="21" customHeight="1">
      <c r="A96" s="635" t="s">
        <v>152</v>
      </c>
      <c r="B96" s="108" t="s">
        <v>153</v>
      </c>
      <c r="C96" s="129" t="s">
        <v>59</v>
      </c>
      <c r="D96" s="130"/>
      <c r="E96" s="130"/>
      <c r="F96" s="130"/>
      <c r="G96" s="130">
        <v>5416.666666666667</v>
      </c>
      <c r="H96" s="130"/>
      <c r="I96" s="130"/>
      <c r="J96" s="130"/>
      <c r="K96" s="130">
        <v>4000</v>
      </c>
      <c r="L96" s="85"/>
      <c r="M96" s="53"/>
      <c r="N96" s="53"/>
      <c r="O96" s="53"/>
      <c r="P96" s="53"/>
      <c r="Q96" s="53"/>
      <c r="R96" s="53"/>
      <c r="S96" s="53"/>
      <c r="T96" s="53"/>
    </row>
    <row r="97" spans="1:20" s="11" customFormat="1" ht="21" customHeight="1">
      <c r="A97" s="636"/>
      <c r="B97" s="108" t="s">
        <v>154</v>
      </c>
      <c r="C97" s="129" t="s">
        <v>59</v>
      </c>
      <c r="D97" s="130">
        <v>6000</v>
      </c>
      <c r="E97" s="130">
        <v>3340.4166666666665</v>
      </c>
      <c r="F97" s="130">
        <v>5320.1444444444442</v>
      </c>
      <c r="G97" s="130">
        <v>5562.5</v>
      </c>
      <c r="H97" s="130">
        <v>4481.6666666666661</v>
      </c>
      <c r="I97" s="130"/>
      <c r="J97" s="130"/>
      <c r="K97" s="130">
        <v>4473.333333333333</v>
      </c>
      <c r="L97" s="85"/>
      <c r="M97" s="53"/>
      <c r="N97" s="53"/>
      <c r="O97" s="53"/>
      <c r="P97" s="53"/>
      <c r="Q97" s="53"/>
      <c r="R97" s="53"/>
      <c r="S97" s="53"/>
      <c r="T97" s="53"/>
    </row>
    <row r="98" spans="1:20" s="11" customFormat="1" ht="21" customHeight="1">
      <c r="A98" s="636"/>
      <c r="B98" s="108" t="s">
        <v>155</v>
      </c>
      <c r="C98" s="129" t="s">
        <v>59</v>
      </c>
      <c r="D98" s="130"/>
      <c r="E98" s="130">
        <v>2512.5</v>
      </c>
      <c r="F98" s="130">
        <v>3956.9999999999964</v>
      </c>
      <c r="G98" s="130">
        <v>2250</v>
      </c>
      <c r="H98" s="130">
        <v>2966.6666666666665</v>
      </c>
      <c r="I98" s="130"/>
      <c r="J98" s="130"/>
      <c r="K98" s="130">
        <v>3499.3333333333335</v>
      </c>
      <c r="L98" s="85"/>
      <c r="M98" s="53"/>
      <c r="N98" s="53"/>
      <c r="O98" s="53"/>
      <c r="P98" s="53"/>
      <c r="Q98" s="53"/>
      <c r="R98" s="53"/>
      <c r="S98" s="53"/>
      <c r="T98" s="53"/>
    </row>
    <row r="99" spans="1:20" s="11" customFormat="1" ht="21" customHeight="1">
      <c r="A99" s="636"/>
      <c r="B99" s="108" t="s">
        <v>204</v>
      </c>
      <c r="C99" s="129" t="s">
        <v>59</v>
      </c>
      <c r="D99" s="130"/>
      <c r="E99" s="130">
        <v>1318.3333333333333</v>
      </c>
      <c r="F99" s="130"/>
      <c r="G99" s="130">
        <v>1500</v>
      </c>
      <c r="H99" s="130">
        <v>750</v>
      </c>
      <c r="I99" s="130"/>
      <c r="J99" s="130"/>
      <c r="K99" s="130"/>
      <c r="L99" s="85"/>
      <c r="M99" s="53"/>
      <c r="N99" s="53"/>
      <c r="O99" s="53"/>
      <c r="P99" s="53"/>
      <c r="Q99" s="53"/>
      <c r="R99" s="53"/>
      <c r="S99" s="53"/>
      <c r="T99" s="53"/>
    </row>
    <row r="100" spans="1:20" s="11" customFormat="1" ht="22.5" customHeight="1">
      <c r="A100" s="636"/>
      <c r="B100" s="108" t="s">
        <v>205</v>
      </c>
      <c r="C100" s="129" t="s">
        <v>59</v>
      </c>
      <c r="D100" s="130">
        <v>5027.9987373737367</v>
      </c>
      <c r="E100" s="130">
        <v>3312.5</v>
      </c>
      <c r="F100" s="130">
        <v>7243.0555555555566</v>
      </c>
      <c r="G100" s="130"/>
      <c r="H100" s="130">
        <v>2400</v>
      </c>
      <c r="I100" s="130">
        <v>3128.4722222222226</v>
      </c>
      <c r="J100" s="130">
        <v>5728.5714285714284</v>
      </c>
      <c r="K100" s="130">
        <v>3750</v>
      </c>
      <c r="L100" s="85"/>
      <c r="M100" s="53"/>
      <c r="N100" s="53"/>
      <c r="O100" s="53"/>
      <c r="P100" s="53"/>
      <c r="Q100" s="53"/>
      <c r="R100" s="53"/>
      <c r="S100" s="53"/>
      <c r="T100" s="53"/>
    </row>
    <row r="101" spans="1:20" s="11" customFormat="1" ht="22.5" customHeight="1">
      <c r="A101" s="637"/>
      <c r="B101" s="108" t="s">
        <v>206</v>
      </c>
      <c r="C101" s="129" t="s">
        <v>59</v>
      </c>
      <c r="D101" s="130"/>
      <c r="E101" s="130">
        <v>2512.5</v>
      </c>
      <c r="F101" s="130"/>
      <c r="G101" s="130"/>
      <c r="H101" s="130">
        <v>2100</v>
      </c>
      <c r="I101" s="130">
        <v>2368.0555555555557</v>
      </c>
      <c r="J101" s="130">
        <v>3885.7142857142858</v>
      </c>
      <c r="K101" s="130">
        <v>1875</v>
      </c>
      <c r="L101" s="85"/>
      <c r="M101" s="53"/>
      <c r="N101" s="53"/>
      <c r="O101" s="53"/>
      <c r="P101" s="53"/>
      <c r="Q101" s="53"/>
      <c r="R101" s="53"/>
      <c r="S101" s="53"/>
      <c r="T101" s="53"/>
    </row>
    <row r="102" spans="1:20" s="11" customFormat="1" ht="22.5" customHeight="1">
      <c r="A102" s="54"/>
      <c r="B102" s="108" t="s">
        <v>92</v>
      </c>
      <c r="C102" s="129" t="s">
        <v>59</v>
      </c>
      <c r="D102" s="130"/>
      <c r="E102" s="130">
        <v>1318.3333333333333</v>
      </c>
      <c r="F102" s="130"/>
      <c r="G102" s="130"/>
      <c r="H102" s="130">
        <v>300</v>
      </c>
      <c r="I102" s="130">
        <v>1135.4166666666667</v>
      </c>
      <c r="J102" s="130">
        <v>2289.2857142857142</v>
      </c>
      <c r="K102" s="130"/>
      <c r="L102" s="85"/>
      <c r="M102" s="53"/>
      <c r="N102" s="53"/>
      <c r="O102" s="53"/>
      <c r="P102" s="53"/>
      <c r="Q102" s="53"/>
      <c r="R102" s="53"/>
      <c r="S102" s="53"/>
      <c r="T102" s="53"/>
    </row>
    <row r="103" spans="1:20" s="11" customFormat="1" ht="22.5" customHeight="1">
      <c r="A103" s="123" t="s">
        <v>159</v>
      </c>
      <c r="B103" s="108" t="s">
        <v>201</v>
      </c>
      <c r="C103" s="129" t="s">
        <v>59</v>
      </c>
      <c r="D103" s="130">
        <v>284.93749999999994</v>
      </c>
      <c r="E103" s="130">
        <v>173.75730994152048</v>
      </c>
      <c r="F103" s="130">
        <v>226.23106060606062</v>
      </c>
      <c r="G103" s="130">
        <v>300</v>
      </c>
      <c r="H103" s="130">
        <v>240.13888888888891</v>
      </c>
      <c r="I103" s="130">
        <v>701.56842105263161</v>
      </c>
      <c r="J103" s="130">
        <v>247.40259740259742</v>
      </c>
      <c r="K103" s="130">
        <v>330.07692307692309</v>
      </c>
      <c r="L103" s="85"/>
      <c r="M103" s="53"/>
      <c r="N103" s="53"/>
      <c r="O103" s="53"/>
      <c r="P103" s="53"/>
      <c r="Q103" s="53"/>
      <c r="R103" s="53"/>
      <c r="S103" s="53"/>
      <c r="T103" s="53"/>
    </row>
    <row r="104" spans="1:20" s="11" customFormat="1" ht="22.5" customHeight="1">
      <c r="A104" s="125"/>
      <c r="B104" s="108" t="s">
        <v>161</v>
      </c>
      <c r="C104" s="129" t="s">
        <v>59</v>
      </c>
      <c r="D104" s="130">
        <v>567.1875</v>
      </c>
      <c r="E104" s="130"/>
      <c r="F104" s="130">
        <v>369.48784722222217</v>
      </c>
      <c r="G104" s="130"/>
      <c r="H104" s="130">
        <v>277.5</v>
      </c>
      <c r="I104" s="130">
        <v>172.15277777777774</v>
      </c>
      <c r="J104" s="130"/>
      <c r="K104" s="130">
        <v>483.90151515151518</v>
      </c>
      <c r="L104" s="85"/>
      <c r="M104" s="53"/>
      <c r="N104" s="53"/>
      <c r="O104" s="53"/>
      <c r="P104" s="53"/>
      <c r="Q104" s="53"/>
      <c r="R104" s="53"/>
      <c r="S104" s="53"/>
      <c r="T104" s="53"/>
    </row>
    <row r="105" spans="1:20" s="11" customFormat="1" ht="22.5" customHeight="1">
      <c r="A105" s="123" t="s">
        <v>162</v>
      </c>
      <c r="B105" s="108" t="s">
        <v>163</v>
      </c>
      <c r="C105" s="129" t="s">
        <v>59</v>
      </c>
      <c r="D105" s="130">
        <v>517.39583333333337</v>
      </c>
      <c r="E105" s="130">
        <v>413.40277777777783</v>
      </c>
      <c r="F105" s="130">
        <v>433.95833333333331</v>
      </c>
      <c r="G105" s="130">
        <v>650</v>
      </c>
      <c r="H105" s="130">
        <v>444.44444444444451</v>
      </c>
      <c r="I105" s="130"/>
      <c r="J105" s="130">
        <v>330.53571428571433</v>
      </c>
      <c r="K105" s="130">
        <v>473.18181818181819</v>
      </c>
      <c r="L105" s="85"/>
      <c r="M105" s="53"/>
      <c r="N105" s="53"/>
      <c r="O105" s="53"/>
      <c r="P105" s="53"/>
      <c r="Q105" s="53"/>
      <c r="R105" s="53"/>
      <c r="S105" s="53"/>
      <c r="T105" s="53"/>
    </row>
    <row r="106" spans="1:20" s="11" customFormat="1" ht="22.5" customHeight="1">
      <c r="A106" s="125"/>
      <c r="B106" s="108" t="s">
        <v>164</v>
      </c>
      <c r="C106" s="129" t="s">
        <v>59</v>
      </c>
      <c r="D106" s="130">
        <v>5927.916666666667</v>
      </c>
      <c r="E106" s="130">
        <v>4596.25</v>
      </c>
      <c r="F106" s="130">
        <v>4688.8888888888878</v>
      </c>
      <c r="G106" s="130"/>
      <c r="H106" s="130">
        <v>6486.1111111111122</v>
      </c>
      <c r="I106" s="130">
        <v>3720.833333333333</v>
      </c>
      <c r="J106" s="130">
        <v>6025</v>
      </c>
      <c r="K106" s="130">
        <v>6936.1111111111113</v>
      </c>
      <c r="L106" s="85"/>
      <c r="M106" s="53"/>
      <c r="N106" s="53"/>
      <c r="O106" s="53"/>
      <c r="P106" s="53"/>
      <c r="Q106" s="53"/>
      <c r="R106" s="53"/>
      <c r="S106" s="53"/>
      <c r="T106" s="53"/>
    </row>
    <row r="107" spans="1:20" s="11" customFormat="1" ht="22.5" customHeight="1">
      <c r="A107" s="123" t="s">
        <v>165</v>
      </c>
      <c r="B107" s="108" t="s">
        <v>202</v>
      </c>
      <c r="C107" s="129" t="s">
        <v>111</v>
      </c>
      <c r="D107" s="130">
        <v>3819.5454545454545</v>
      </c>
      <c r="E107" s="130">
        <v>3315.4166666666665</v>
      </c>
      <c r="F107" s="130"/>
      <c r="G107" s="130"/>
      <c r="H107" s="130">
        <v>4875</v>
      </c>
      <c r="I107" s="130">
        <v>2166.6666666666665</v>
      </c>
      <c r="J107" s="130">
        <v>3312.5</v>
      </c>
      <c r="K107" s="130">
        <v>4811.1111111111113</v>
      </c>
      <c r="L107" s="85"/>
      <c r="M107" s="53"/>
      <c r="N107" s="53"/>
      <c r="O107" s="53"/>
      <c r="P107" s="53"/>
      <c r="Q107" s="53"/>
      <c r="R107" s="53"/>
      <c r="S107" s="53"/>
      <c r="T107" s="53"/>
    </row>
    <row r="108" spans="1:20" s="11" customFormat="1" ht="22.5" customHeight="1">
      <c r="A108" s="125"/>
      <c r="B108" s="108" t="s">
        <v>203</v>
      </c>
      <c r="C108" s="129" t="s">
        <v>111</v>
      </c>
      <c r="D108" s="130">
        <v>5571.041666666667</v>
      </c>
      <c r="E108" s="130">
        <v>6635.984848484848</v>
      </c>
      <c r="F108" s="130">
        <v>3642.5</v>
      </c>
      <c r="G108" s="130"/>
      <c r="H108" s="130">
        <v>3658.3333333333335</v>
      </c>
      <c r="I108" s="130">
        <v>3990.2083333333335</v>
      </c>
      <c r="J108" s="130">
        <v>4660.3545454545456</v>
      </c>
      <c r="K108" s="130">
        <v>5509.090909090909</v>
      </c>
      <c r="L108" s="85"/>
      <c r="M108" s="53"/>
      <c r="N108" s="53"/>
      <c r="O108" s="53"/>
      <c r="P108" s="53"/>
      <c r="Q108" s="53"/>
      <c r="R108" s="53"/>
      <c r="S108" s="53"/>
      <c r="T108" s="53"/>
    </row>
    <row r="109" spans="1:20" s="11" customFormat="1" ht="22.5" customHeight="1">
      <c r="A109" s="123" t="s">
        <v>31</v>
      </c>
      <c r="B109" s="108" t="s">
        <v>169</v>
      </c>
      <c r="C109" s="129" t="s">
        <v>111</v>
      </c>
      <c r="D109" s="130">
        <v>8500</v>
      </c>
      <c r="E109" s="130">
        <v>9600</v>
      </c>
      <c r="F109" s="130">
        <v>3145.833333333333</v>
      </c>
      <c r="G109" s="130"/>
      <c r="H109" s="130">
        <v>5770.8333333333339</v>
      </c>
      <c r="I109" s="130">
        <v>4637.5</v>
      </c>
      <c r="J109" s="130">
        <v>8242.7611111111109</v>
      </c>
      <c r="K109" s="130">
        <v>7470</v>
      </c>
      <c r="L109" s="85"/>
      <c r="M109" s="53"/>
      <c r="N109" s="53"/>
      <c r="O109" s="53"/>
      <c r="P109" s="53"/>
      <c r="Q109" s="53"/>
      <c r="R109" s="53"/>
      <c r="S109" s="53"/>
      <c r="T109" s="53"/>
    </row>
    <row r="110" spans="1:20" s="11" customFormat="1" ht="22.5" customHeight="1">
      <c r="A110" s="125"/>
      <c r="B110" s="108" t="s">
        <v>170</v>
      </c>
      <c r="C110" s="129" t="s">
        <v>59</v>
      </c>
      <c r="D110" s="130">
        <v>4776.041666666667</v>
      </c>
      <c r="E110" s="130">
        <v>3306.25</v>
      </c>
      <c r="F110" s="130">
        <v>2065</v>
      </c>
      <c r="G110" s="130">
        <v>3020.8333333333335</v>
      </c>
      <c r="H110" s="130">
        <v>3593.75</v>
      </c>
      <c r="I110" s="130">
        <v>3868.0555555555552</v>
      </c>
      <c r="J110" s="130">
        <v>5446.4285714285716</v>
      </c>
      <c r="K110" s="130">
        <v>7031.25</v>
      </c>
      <c r="L110" s="85"/>
      <c r="M110" s="53"/>
      <c r="N110" s="53"/>
      <c r="O110" s="53"/>
      <c r="P110" s="53"/>
      <c r="Q110" s="53"/>
      <c r="R110" s="53"/>
      <c r="S110" s="53"/>
      <c r="T110" s="53"/>
    </row>
    <row r="111" spans="1:20" s="11" customFormat="1" ht="22.5" customHeight="1">
      <c r="A111" s="126"/>
      <c r="B111" s="108" t="s">
        <v>32</v>
      </c>
      <c r="C111" s="129" t="s">
        <v>59</v>
      </c>
      <c r="D111" s="130"/>
      <c r="E111" s="130">
        <v>3312.2916666666665</v>
      </c>
      <c r="F111" s="130"/>
      <c r="G111" s="130"/>
      <c r="H111" s="130">
        <v>3215.2777777777778</v>
      </c>
      <c r="I111" s="130"/>
      <c r="J111" s="130"/>
      <c r="K111" s="130">
        <v>5456.818181818182</v>
      </c>
      <c r="L111" s="85"/>
      <c r="M111" s="53"/>
      <c r="N111" s="53"/>
      <c r="O111" s="53"/>
      <c r="P111" s="53"/>
      <c r="Q111" s="53"/>
      <c r="R111" s="53"/>
      <c r="S111" s="53"/>
      <c r="T111" s="53"/>
    </row>
    <row r="112" spans="1:20" s="11" customFormat="1" ht="5.25" customHeight="1">
      <c r="A112" s="101"/>
      <c r="B112" s="101"/>
      <c r="C112" s="102"/>
      <c r="D112" s="103"/>
      <c r="E112" s="103"/>
      <c r="F112" s="103"/>
      <c r="G112" s="103"/>
      <c r="H112" s="103"/>
      <c r="I112" s="103"/>
      <c r="J112" s="103"/>
      <c r="K112" s="103"/>
      <c r="L112" s="85"/>
      <c r="M112" s="53"/>
      <c r="N112" s="53"/>
      <c r="O112" s="53"/>
      <c r="P112" s="53"/>
      <c r="Q112" s="53"/>
      <c r="R112" s="53"/>
      <c r="S112" s="53"/>
      <c r="T112" s="53"/>
    </row>
    <row r="113" spans="1:20" ht="20.25" customHeight="1">
      <c r="C113" s="15"/>
      <c r="D113" s="66"/>
      <c r="E113" s="66"/>
      <c r="F113" s="66"/>
      <c r="G113" s="66"/>
      <c r="H113" s="66"/>
      <c r="I113" s="66"/>
      <c r="J113" s="66"/>
      <c r="K113" s="97" t="s">
        <v>89</v>
      </c>
      <c r="L113" s="85"/>
    </row>
    <row r="114" spans="1:20" ht="22.5" customHeight="1">
      <c r="C114" s="15"/>
      <c r="D114" s="66"/>
      <c r="E114" s="66"/>
      <c r="F114" s="66"/>
      <c r="G114" s="66"/>
      <c r="H114" s="66"/>
      <c r="I114" s="66"/>
      <c r="J114" s="66"/>
      <c r="K114" s="97"/>
      <c r="L114" s="85"/>
    </row>
    <row r="115" spans="1:20" ht="20.100000000000001" customHeight="1">
      <c r="B115" s="621" t="s">
        <v>292</v>
      </c>
      <c r="C115" s="621"/>
      <c r="D115" s="621"/>
      <c r="E115" s="621"/>
      <c r="F115" s="621"/>
      <c r="G115" s="621"/>
      <c r="H115" s="621"/>
      <c r="I115" s="621"/>
      <c r="J115" s="621"/>
      <c r="K115" s="621"/>
      <c r="L115" s="85"/>
    </row>
    <row r="116" spans="1:20" ht="20.100000000000001" customHeight="1">
      <c r="B116" s="559" t="s">
        <v>303</v>
      </c>
      <c r="C116" s="559"/>
      <c r="D116" s="559"/>
      <c r="E116" s="559"/>
      <c r="F116" s="559"/>
      <c r="G116" s="559"/>
      <c r="H116" s="559"/>
      <c r="I116" s="559"/>
      <c r="J116" s="559"/>
      <c r="K116" s="559"/>
      <c r="L116" s="85"/>
    </row>
    <row r="117" spans="1:20" s="28" customFormat="1" ht="9" customHeight="1" thickBot="1">
      <c r="C117" s="127"/>
      <c r="D117" s="127"/>
      <c r="E117" s="127"/>
      <c r="F117" s="127"/>
      <c r="G117" s="127"/>
      <c r="H117" s="127"/>
      <c r="I117" s="127"/>
      <c r="J117" s="127"/>
      <c r="K117" s="127"/>
      <c r="L117" s="85"/>
    </row>
    <row r="118" spans="1:20" ht="25.5" customHeight="1" thickBot="1">
      <c r="A118" s="594" t="s">
        <v>108</v>
      </c>
      <c r="B118" s="581"/>
      <c r="C118" s="577" t="s">
        <v>82</v>
      </c>
      <c r="D118" s="620" t="s">
        <v>83</v>
      </c>
      <c r="E118" s="620"/>
      <c r="F118" s="620"/>
      <c r="G118" s="620"/>
      <c r="H118" s="620"/>
      <c r="I118" s="620"/>
      <c r="J118" s="620"/>
      <c r="K118" s="620"/>
    </row>
    <row r="119" spans="1:20" ht="30" customHeight="1">
      <c r="A119" s="594"/>
      <c r="B119" s="581"/>
      <c r="C119" s="595"/>
      <c r="D119" s="132" t="s">
        <v>61</v>
      </c>
      <c r="E119" s="132" t="s">
        <v>62</v>
      </c>
      <c r="F119" s="132" t="s">
        <v>63</v>
      </c>
      <c r="G119" s="132" t="s">
        <v>64</v>
      </c>
      <c r="H119" s="132" t="s">
        <v>65</v>
      </c>
      <c r="I119" s="132" t="s">
        <v>66</v>
      </c>
      <c r="J119" s="132" t="s">
        <v>67</v>
      </c>
      <c r="K119" s="132" t="s">
        <v>68</v>
      </c>
    </row>
    <row r="120" spans="1:20" ht="25.5" customHeight="1">
      <c r="A120" s="123"/>
      <c r="B120" s="133" t="s">
        <v>33</v>
      </c>
      <c r="C120" s="129" t="s">
        <v>59</v>
      </c>
      <c r="D120" s="130">
        <v>1640.2083333333333</v>
      </c>
      <c r="E120" s="130">
        <v>838.79629629629619</v>
      </c>
      <c r="F120" s="130">
        <v>1536.875</v>
      </c>
      <c r="G120" s="130">
        <v>2500</v>
      </c>
      <c r="H120" s="130">
        <v>1552.7777777777776</v>
      </c>
      <c r="I120" s="130"/>
      <c r="J120" s="130">
        <v>2498.8095238095234</v>
      </c>
      <c r="K120" s="130">
        <v>2541.666666666667</v>
      </c>
      <c r="L120" s="85"/>
    </row>
    <row r="121" spans="1:20" s="11" customFormat="1" ht="22.5" customHeight="1">
      <c r="A121" s="124"/>
      <c r="B121" s="133" t="s">
        <v>93</v>
      </c>
      <c r="C121" s="129" t="s">
        <v>59</v>
      </c>
      <c r="D121" s="130">
        <v>776.45833333333337</v>
      </c>
      <c r="E121" s="130">
        <v>802.29166666666663</v>
      </c>
      <c r="F121" s="130">
        <v>480.91145833333326</v>
      </c>
      <c r="G121" s="130">
        <v>625</v>
      </c>
      <c r="H121" s="130">
        <v>625</v>
      </c>
      <c r="I121" s="130">
        <v>576.06818181818187</v>
      </c>
      <c r="J121" s="130">
        <v>553.95144999999991</v>
      </c>
      <c r="K121" s="130">
        <v>477.50166666666667</v>
      </c>
      <c r="L121" s="85"/>
      <c r="M121" s="53"/>
      <c r="N121" s="53"/>
      <c r="O121" s="53"/>
      <c r="P121" s="53"/>
      <c r="Q121" s="53"/>
      <c r="R121" s="53"/>
      <c r="S121" s="53"/>
      <c r="T121" s="53"/>
    </row>
    <row r="122" spans="1:20" s="11" customFormat="1" ht="22.5" customHeight="1">
      <c r="A122" s="125"/>
      <c r="B122" s="133" t="s">
        <v>69</v>
      </c>
      <c r="C122" s="129" t="s">
        <v>94</v>
      </c>
      <c r="D122" s="130">
        <v>739.88636363636363</v>
      </c>
      <c r="E122" s="130">
        <v>547.31818181818187</v>
      </c>
      <c r="F122" s="130"/>
      <c r="G122" s="130"/>
      <c r="H122" s="130">
        <v>427.08333333333331</v>
      </c>
      <c r="I122" s="130"/>
      <c r="J122" s="130">
        <v>649.0625</v>
      </c>
      <c r="K122" s="130"/>
      <c r="L122" s="85"/>
      <c r="M122" s="53"/>
      <c r="N122" s="53"/>
      <c r="O122" s="53"/>
      <c r="P122" s="53"/>
      <c r="Q122" s="53"/>
      <c r="R122" s="53"/>
      <c r="S122" s="53"/>
      <c r="T122" s="53"/>
    </row>
    <row r="123" spans="1:20" s="11" customFormat="1" ht="22.5" customHeight="1">
      <c r="A123" s="629" t="s">
        <v>196</v>
      </c>
      <c r="B123" s="133" t="s">
        <v>197</v>
      </c>
      <c r="C123" s="129" t="s">
        <v>71</v>
      </c>
      <c r="D123" s="130">
        <v>228.125</v>
      </c>
      <c r="E123" s="130">
        <v>180.15</v>
      </c>
      <c r="F123" s="130">
        <v>110</v>
      </c>
      <c r="G123" s="130">
        <v>225</v>
      </c>
      <c r="H123" s="130">
        <v>142.7777777777778</v>
      </c>
      <c r="I123" s="130"/>
      <c r="J123" s="130"/>
      <c r="K123" s="130">
        <v>336.875</v>
      </c>
      <c r="L123" s="85"/>
      <c r="M123" s="53"/>
      <c r="N123" s="53"/>
      <c r="O123" s="53"/>
      <c r="P123" s="53"/>
      <c r="Q123" s="53"/>
      <c r="R123" s="53"/>
      <c r="S123" s="53"/>
      <c r="T123" s="53"/>
    </row>
    <row r="124" spans="1:20" s="11" customFormat="1" ht="22.5" customHeight="1">
      <c r="A124" s="630"/>
      <c r="B124" s="133" t="s">
        <v>173</v>
      </c>
      <c r="C124" s="129" t="s">
        <v>71</v>
      </c>
      <c r="D124" s="130">
        <v>150</v>
      </c>
      <c r="E124" s="130">
        <v>117.61111111111113</v>
      </c>
      <c r="F124" s="130">
        <v>87.9375</v>
      </c>
      <c r="G124" s="130">
        <v>74.166666666666671</v>
      </c>
      <c r="H124" s="130">
        <v>97.013888888888872</v>
      </c>
      <c r="I124" s="130">
        <v>83.333333333333329</v>
      </c>
      <c r="J124" s="130"/>
      <c r="K124" s="130">
        <v>258.75</v>
      </c>
      <c r="L124" s="85"/>
      <c r="M124" s="53"/>
      <c r="N124" s="53"/>
      <c r="O124" s="53"/>
      <c r="P124" s="53"/>
      <c r="Q124" s="53"/>
      <c r="R124" s="53"/>
      <c r="S124" s="53"/>
      <c r="T124" s="53"/>
    </row>
    <row r="125" spans="1:20" s="11" customFormat="1" ht="22.5" customHeight="1">
      <c r="A125" s="631"/>
      <c r="B125" s="133" t="s">
        <v>174</v>
      </c>
      <c r="C125" s="129" t="s">
        <v>71</v>
      </c>
      <c r="D125" s="130"/>
      <c r="E125" s="130">
        <v>63.166666666666664</v>
      </c>
      <c r="F125" s="130">
        <v>98.229166666666671</v>
      </c>
      <c r="G125" s="130">
        <v>78.333333333333329</v>
      </c>
      <c r="H125" s="130">
        <v>35.625</v>
      </c>
      <c r="I125" s="130">
        <v>71.666666666666671</v>
      </c>
      <c r="J125" s="130"/>
      <c r="K125" s="130"/>
      <c r="L125" s="85"/>
      <c r="M125" s="53"/>
      <c r="N125" s="53"/>
      <c r="O125" s="53"/>
      <c r="P125" s="53"/>
      <c r="Q125" s="53"/>
      <c r="R125" s="53"/>
      <c r="S125" s="53"/>
      <c r="T125" s="53"/>
    </row>
    <row r="126" spans="1:20" s="11" customFormat="1" ht="22.5" hidden="1" customHeight="1">
      <c r="A126" s="632" t="s">
        <v>36</v>
      </c>
      <c r="B126" s="133" t="s">
        <v>193</v>
      </c>
      <c r="C126" s="129" t="s">
        <v>59</v>
      </c>
      <c r="D126" s="130"/>
      <c r="E126" s="130"/>
      <c r="F126" s="130"/>
      <c r="G126" s="130"/>
      <c r="H126" s="130"/>
      <c r="I126" s="130"/>
      <c r="J126" s="130"/>
      <c r="K126" s="130"/>
      <c r="L126" s="85"/>
      <c r="M126" s="53"/>
      <c r="N126" s="53"/>
      <c r="O126" s="53"/>
      <c r="P126" s="53"/>
      <c r="Q126" s="53"/>
      <c r="R126" s="53"/>
      <c r="S126" s="53"/>
      <c r="T126" s="53"/>
    </row>
    <row r="127" spans="1:20" s="11" customFormat="1" ht="22.5" customHeight="1">
      <c r="A127" s="633"/>
      <c r="B127" s="133" t="s">
        <v>198</v>
      </c>
      <c r="C127" s="129" t="s">
        <v>59</v>
      </c>
      <c r="D127" s="130">
        <v>1625</v>
      </c>
      <c r="E127" s="130">
        <v>750</v>
      </c>
      <c r="F127" s="130"/>
      <c r="G127" s="130"/>
      <c r="H127" s="130">
        <v>1250</v>
      </c>
      <c r="I127" s="130"/>
      <c r="J127" s="130"/>
      <c r="K127" s="130">
        <v>1435.4166666666667</v>
      </c>
      <c r="L127" s="85"/>
      <c r="M127" s="53"/>
      <c r="N127" s="53"/>
      <c r="O127" s="53"/>
      <c r="P127" s="53"/>
      <c r="Q127" s="53"/>
      <c r="R127" s="53"/>
      <c r="S127" s="53"/>
      <c r="T127" s="53"/>
    </row>
    <row r="128" spans="1:20" s="11" customFormat="1" ht="22.5" customHeight="1">
      <c r="A128" s="633"/>
      <c r="B128" s="133" t="s">
        <v>199</v>
      </c>
      <c r="C128" s="129" t="s">
        <v>59</v>
      </c>
      <c r="D128" s="130"/>
      <c r="E128" s="130">
        <v>750</v>
      </c>
      <c r="F128" s="130"/>
      <c r="G128" s="130"/>
      <c r="H128" s="130">
        <v>1350</v>
      </c>
      <c r="I128" s="130">
        <v>433.33333333333331</v>
      </c>
      <c r="J128" s="130"/>
      <c r="K128" s="130">
        <v>340.27777777777777</v>
      </c>
      <c r="L128" s="85"/>
      <c r="M128" s="53"/>
      <c r="N128" s="53"/>
      <c r="O128" s="53"/>
      <c r="P128" s="53"/>
      <c r="Q128" s="53"/>
      <c r="R128" s="53"/>
      <c r="S128" s="53"/>
      <c r="T128" s="53"/>
    </row>
    <row r="129" spans="1:20" s="11" customFormat="1" ht="22.5" customHeight="1">
      <c r="A129" s="633"/>
      <c r="B129" s="133" t="s">
        <v>200</v>
      </c>
      <c r="C129" s="129" t="s">
        <v>59</v>
      </c>
      <c r="D129" s="130"/>
      <c r="E129" s="130"/>
      <c r="F129" s="130"/>
      <c r="G129" s="130"/>
      <c r="H129" s="130"/>
      <c r="I129" s="130"/>
      <c r="J129" s="130"/>
      <c r="K129" s="130">
        <v>800</v>
      </c>
      <c r="L129" s="85"/>
      <c r="M129" s="53"/>
      <c r="N129" s="53"/>
      <c r="O129" s="53"/>
      <c r="P129" s="53"/>
      <c r="Q129" s="53"/>
      <c r="R129" s="53"/>
      <c r="S129" s="53"/>
      <c r="T129" s="53"/>
    </row>
    <row r="130" spans="1:20" s="11" customFormat="1" ht="22.5" customHeight="1">
      <c r="A130" s="633"/>
      <c r="B130" s="133" t="s">
        <v>194</v>
      </c>
      <c r="C130" s="129" t="s">
        <v>59</v>
      </c>
      <c r="D130" s="130"/>
      <c r="E130" s="130">
        <v>641.66666666666663</v>
      </c>
      <c r="F130" s="130">
        <v>400</v>
      </c>
      <c r="G130" s="130">
        <v>839.28571428571433</v>
      </c>
      <c r="H130" s="130"/>
      <c r="I130" s="130">
        <v>659.375</v>
      </c>
      <c r="J130" s="130">
        <v>656.01666666666665</v>
      </c>
      <c r="K130" s="130">
        <v>2000</v>
      </c>
      <c r="L130" s="85"/>
      <c r="M130" s="53"/>
      <c r="N130" s="53"/>
      <c r="O130" s="53"/>
      <c r="P130" s="53"/>
      <c r="Q130" s="53"/>
      <c r="R130" s="53"/>
      <c r="S130" s="53"/>
      <c r="T130" s="53"/>
    </row>
    <row r="131" spans="1:20" s="11" customFormat="1" ht="22.5" customHeight="1">
      <c r="A131" s="634"/>
      <c r="B131" s="133" t="s">
        <v>195</v>
      </c>
      <c r="C131" s="129" t="s">
        <v>59</v>
      </c>
      <c r="D131" s="130"/>
      <c r="E131" s="130">
        <v>293.33333333333331</v>
      </c>
      <c r="F131" s="130"/>
      <c r="G131" s="130"/>
      <c r="H131" s="130">
        <v>250</v>
      </c>
      <c r="I131" s="130">
        <v>292</v>
      </c>
      <c r="J131" s="130"/>
      <c r="K131" s="130"/>
      <c r="L131" s="85"/>
      <c r="M131" s="53"/>
      <c r="N131" s="53"/>
      <c r="O131" s="53"/>
      <c r="P131" s="53"/>
      <c r="Q131" s="53"/>
      <c r="R131" s="53"/>
      <c r="S131" s="53"/>
      <c r="T131" s="53"/>
    </row>
    <row r="132" spans="1:20" s="11" customFormat="1" ht="22.5" customHeight="1">
      <c r="A132" s="422" t="s">
        <v>175</v>
      </c>
      <c r="B132" s="55"/>
      <c r="C132" s="129"/>
      <c r="D132" s="130"/>
      <c r="E132" s="130"/>
      <c r="F132" s="130"/>
      <c r="G132" s="130"/>
      <c r="H132" s="130"/>
      <c r="I132" s="130"/>
      <c r="J132" s="130"/>
      <c r="K132" s="130"/>
      <c r="L132" s="85"/>
      <c r="M132" s="53"/>
      <c r="N132" s="53"/>
      <c r="O132" s="53"/>
      <c r="P132" s="53"/>
      <c r="Q132" s="53"/>
      <c r="R132" s="53"/>
      <c r="S132" s="53"/>
      <c r="T132" s="53"/>
    </row>
    <row r="133" spans="1:20" s="11" customFormat="1" ht="21.75" customHeight="1">
      <c r="A133" s="624" t="s">
        <v>176</v>
      </c>
      <c r="B133" s="133" t="s">
        <v>95</v>
      </c>
      <c r="C133" s="129" t="s">
        <v>3</v>
      </c>
      <c r="D133" s="130">
        <v>8785</v>
      </c>
      <c r="E133" s="130">
        <v>6875</v>
      </c>
      <c r="F133" s="130">
        <v>8547.9166666666661</v>
      </c>
      <c r="G133" s="130"/>
      <c r="H133" s="130"/>
      <c r="I133" s="130">
        <v>8530.2777777777774</v>
      </c>
      <c r="J133" s="130">
        <v>9681.818181818182</v>
      </c>
      <c r="K133" s="130">
        <v>14000</v>
      </c>
      <c r="L133" s="85"/>
      <c r="M133" s="53"/>
      <c r="N133" s="53"/>
      <c r="O133" s="53"/>
      <c r="P133" s="53"/>
      <c r="Q133" s="53"/>
      <c r="R133" s="53"/>
      <c r="S133" s="53"/>
      <c r="T133" s="53"/>
    </row>
    <row r="134" spans="1:20" s="11" customFormat="1" ht="22.5" customHeight="1">
      <c r="A134" s="626"/>
      <c r="B134" s="133" t="s">
        <v>96</v>
      </c>
      <c r="C134" s="129" t="s">
        <v>3</v>
      </c>
      <c r="D134" s="130">
        <v>7545.833333333333</v>
      </c>
      <c r="E134" s="130">
        <v>7845.6944444444453</v>
      </c>
      <c r="F134" s="130">
        <v>6973.6111111111113</v>
      </c>
      <c r="G134" s="130">
        <v>9000</v>
      </c>
      <c r="H134" s="130"/>
      <c r="I134" s="130">
        <v>8116.666666666667</v>
      </c>
      <c r="J134" s="130">
        <v>8072.916666666667</v>
      </c>
      <c r="K134" s="130"/>
      <c r="L134" s="85"/>
      <c r="M134" s="53"/>
      <c r="N134" s="53"/>
      <c r="O134" s="53"/>
      <c r="P134" s="53"/>
      <c r="Q134" s="53"/>
      <c r="R134" s="53"/>
      <c r="S134" s="53"/>
      <c r="T134" s="53"/>
    </row>
    <row r="135" spans="1:20" s="11" customFormat="1" ht="22.5" customHeight="1">
      <c r="A135" s="123" t="s">
        <v>177</v>
      </c>
      <c r="B135" s="133" t="s">
        <v>1</v>
      </c>
      <c r="C135" s="129" t="s">
        <v>3</v>
      </c>
      <c r="D135" s="130">
        <v>6466.458333333333</v>
      </c>
      <c r="E135" s="130">
        <v>5711.25</v>
      </c>
      <c r="F135" s="130">
        <v>5890.3645833333339</v>
      </c>
      <c r="G135" s="130">
        <v>5734.090909090909</v>
      </c>
      <c r="H135" s="130">
        <v>5164.166666666667</v>
      </c>
      <c r="I135" s="130"/>
      <c r="J135" s="130">
        <v>6802.916666666667</v>
      </c>
      <c r="K135" s="130">
        <v>6638.5416666666661</v>
      </c>
      <c r="L135" s="85"/>
      <c r="M135" s="53"/>
      <c r="N135" s="53"/>
      <c r="O135" s="53"/>
      <c r="P135" s="53"/>
      <c r="Q135" s="53"/>
      <c r="R135" s="53"/>
      <c r="S135" s="53"/>
      <c r="T135" s="53"/>
    </row>
    <row r="136" spans="1:20" s="11" customFormat="1" ht="22.5" customHeight="1">
      <c r="A136" s="125"/>
      <c r="B136" s="133" t="s">
        <v>0</v>
      </c>
      <c r="C136" s="129" t="s">
        <v>3</v>
      </c>
      <c r="D136" s="130">
        <v>5786.979166666667</v>
      </c>
      <c r="E136" s="130">
        <v>5193.333333333333</v>
      </c>
      <c r="F136" s="130">
        <v>4608.3333333333339</v>
      </c>
      <c r="G136" s="130">
        <v>4854.545454545455</v>
      </c>
      <c r="H136" s="130">
        <v>4266.6666666666661</v>
      </c>
      <c r="I136" s="130">
        <v>4887.5</v>
      </c>
      <c r="J136" s="130">
        <v>5562.5</v>
      </c>
      <c r="K136" s="130">
        <v>5208.333333333333</v>
      </c>
      <c r="L136" s="85"/>
      <c r="M136" s="53"/>
      <c r="N136" s="53"/>
      <c r="O136" s="53"/>
      <c r="P136" s="53"/>
      <c r="Q136" s="53"/>
      <c r="R136" s="53"/>
      <c r="S136" s="53"/>
      <c r="T136" s="53"/>
    </row>
    <row r="137" spans="1:20" s="11" customFormat="1" ht="22.5" customHeight="1">
      <c r="A137" s="126"/>
      <c r="B137" s="133" t="s">
        <v>5</v>
      </c>
      <c r="C137" s="129" t="s">
        <v>59</v>
      </c>
      <c r="D137" s="130">
        <v>541.375</v>
      </c>
      <c r="E137" s="130">
        <v>537.84027777777771</v>
      </c>
      <c r="F137" s="130">
        <v>646.20949074074076</v>
      </c>
      <c r="G137" s="130">
        <v>474.24242424242419</v>
      </c>
      <c r="H137" s="130">
        <v>587.5</v>
      </c>
      <c r="I137" s="130">
        <v>562.5</v>
      </c>
      <c r="J137" s="130">
        <v>534.15208333333328</v>
      </c>
      <c r="K137" s="130">
        <v>559.08333333333337</v>
      </c>
      <c r="L137" s="85"/>
      <c r="M137" s="53"/>
      <c r="N137" s="53"/>
      <c r="O137" s="53"/>
      <c r="P137" s="53"/>
      <c r="Q137" s="53"/>
      <c r="R137" s="53"/>
      <c r="S137" s="53"/>
      <c r="T137" s="53"/>
    </row>
    <row r="138" spans="1:20" s="11" customFormat="1" ht="5.25" customHeight="1">
      <c r="A138" s="98"/>
      <c r="B138" s="98"/>
      <c r="C138" s="99"/>
      <c r="D138" s="100"/>
      <c r="E138" s="100"/>
      <c r="F138" s="100"/>
      <c r="G138" s="100"/>
      <c r="H138" s="100"/>
      <c r="I138" s="100"/>
      <c r="J138" s="100"/>
      <c r="K138" s="100"/>
      <c r="L138" s="28"/>
      <c r="M138" s="53"/>
      <c r="N138" s="53"/>
      <c r="O138" s="53"/>
      <c r="P138" s="53"/>
      <c r="Q138" s="53"/>
      <c r="R138" s="53"/>
      <c r="S138" s="53"/>
      <c r="T138" s="53"/>
    </row>
    <row r="139" spans="1:20" s="28" customFormat="1" ht="3.75" customHeight="1">
      <c r="C139" s="42"/>
      <c r="D139" s="12"/>
      <c r="E139" s="12"/>
      <c r="F139" s="12"/>
      <c r="G139" s="12"/>
      <c r="H139" s="12"/>
      <c r="I139" s="12"/>
      <c r="J139" s="12"/>
      <c r="K139" s="12"/>
    </row>
    <row r="140" spans="1:20" s="28" customFormat="1" ht="18" customHeight="1">
      <c r="A140" s="14" t="s">
        <v>207</v>
      </c>
      <c r="C140" s="42"/>
      <c r="D140" s="12"/>
      <c r="E140" s="12"/>
      <c r="F140" s="12"/>
      <c r="G140" s="12"/>
      <c r="H140" s="12"/>
      <c r="I140" s="12"/>
      <c r="J140" s="12"/>
      <c r="K140" s="12"/>
    </row>
    <row r="141" spans="1:20" s="28" customFormat="1" ht="15.75" customHeight="1">
      <c r="A141" s="14" t="s">
        <v>179</v>
      </c>
      <c r="C141" s="42"/>
      <c r="D141" s="12"/>
      <c r="E141" s="12"/>
      <c r="F141" s="12"/>
      <c r="G141" s="12"/>
      <c r="H141" s="12"/>
      <c r="I141" s="12"/>
      <c r="J141" s="12"/>
      <c r="K141" s="12"/>
    </row>
    <row r="142" spans="1:20" s="28" customFormat="1">
      <c r="C142" s="42"/>
      <c r="D142" s="12"/>
      <c r="E142" s="12"/>
      <c r="F142" s="12"/>
      <c r="G142" s="12"/>
      <c r="H142" s="12"/>
      <c r="I142" s="12"/>
      <c r="J142" s="12"/>
      <c r="K142" s="12"/>
    </row>
    <row r="143" spans="1:20" s="28" customFormat="1">
      <c r="C143" s="42"/>
      <c r="D143" s="12"/>
      <c r="E143" s="12"/>
      <c r="F143" s="12"/>
      <c r="G143" s="12"/>
      <c r="H143" s="12"/>
      <c r="I143" s="12"/>
      <c r="J143" s="12"/>
      <c r="K143" s="12"/>
    </row>
    <row r="144" spans="1:20" s="28" customFormat="1">
      <c r="C144" s="42"/>
      <c r="D144" s="12"/>
      <c r="E144" s="12"/>
      <c r="F144" s="12"/>
      <c r="G144" s="12"/>
      <c r="H144" s="12"/>
      <c r="I144" s="12"/>
      <c r="J144" s="12"/>
      <c r="K144" s="12"/>
    </row>
    <row r="145" spans="3:11" s="28" customFormat="1">
      <c r="C145" s="42"/>
      <c r="D145" s="12"/>
      <c r="E145" s="12"/>
      <c r="F145" s="12"/>
      <c r="G145" s="12"/>
      <c r="H145" s="12"/>
      <c r="I145" s="12"/>
      <c r="J145" s="12"/>
      <c r="K145" s="12"/>
    </row>
    <row r="146" spans="3:11" s="28" customFormat="1">
      <c r="C146" s="42"/>
      <c r="D146" s="12"/>
      <c r="E146" s="12"/>
      <c r="F146" s="12"/>
      <c r="G146" s="12"/>
      <c r="H146" s="12"/>
      <c r="I146" s="12"/>
      <c r="J146" s="12"/>
      <c r="K146" s="12"/>
    </row>
    <row r="147" spans="3:11" s="28" customFormat="1">
      <c r="C147" s="42"/>
      <c r="D147" s="12"/>
      <c r="E147" s="12"/>
      <c r="F147" s="12"/>
      <c r="G147" s="12"/>
      <c r="H147" s="12"/>
      <c r="I147" s="12"/>
      <c r="J147" s="12"/>
      <c r="K147" s="12"/>
    </row>
    <row r="148" spans="3:11" s="28" customFormat="1">
      <c r="C148" s="42"/>
      <c r="D148" s="12"/>
      <c r="E148" s="12"/>
      <c r="F148" s="12"/>
      <c r="G148" s="12"/>
      <c r="H148" s="12"/>
      <c r="I148" s="12"/>
      <c r="J148" s="12"/>
      <c r="K148" s="12"/>
    </row>
    <row r="149" spans="3:11" s="28" customFormat="1">
      <c r="C149" s="42"/>
      <c r="D149" s="12"/>
      <c r="E149" s="12"/>
      <c r="F149" s="12"/>
      <c r="G149" s="12"/>
      <c r="H149" s="12"/>
      <c r="I149" s="12"/>
      <c r="J149" s="12"/>
      <c r="K149" s="12"/>
    </row>
    <row r="150" spans="3:11" s="28" customFormat="1">
      <c r="C150" s="42"/>
      <c r="D150" s="12"/>
      <c r="E150" s="12"/>
      <c r="F150" s="12"/>
      <c r="G150" s="12"/>
      <c r="H150" s="12"/>
      <c r="I150" s="12"/>
      <c r="J150" s="12"/>
      <c r="K150" s="12"/>
    </row>
    <row r="151" spans="3:11" s="28" customFormat="1">
      <c r="C151" s="42"/>
      <c r="D151" s="12"/>
      <c r="E151" s="12"/>
      <c r="F151" s="12"/>
      <c r="G151" s="12"/>
      <c r="H151" s="12"/>
      <c r="I151" s="12"/>
      <c r="J151" s="12"/>
      <c r="K151" s="12"/>
    </row>
    <row r="152" spans="3:11" s="28" customFormat="1">
      <c r="C152" s="42"/>
      <c r="D152" s="12"/>
      <c r="E152" s="12"/>
      <c r="F152" s="12"/>
      <c r="G152" s="12"/>
      <c r="H152" s="12"/>
      <c r="I152" s="12"/>
      <c r="J152" s="12"/>
      <c r="K152" s="12"/>
    </row>
    <row r="153" spans="3:11" s="28" customFormat="1">
      <c r="C153" s="42"/>
      <c r="D153" s="12"/>
      <c r="E153" s="12"/>
      <c r="F153" s="12"/>
      <c r="G153" s="12"/>
      <c r="H153" s="12"/>
      <c r="I153" s="12"/>
      <c r="J153" s="12"/>
      <c r="K153" s="12"/>
    </row>
    <row r="154" spans="3:11" s="28" customFormat="1">
      <c r="C154" s="42"/>
      <c r="D154" s="12"/>
      <c r="E154" s="12"/>
      <c r="F154" s="12"/>
      <c r="G154" s="12"/>
      <c r="H154" s="12"/>
      <c r="I154" s="12"/>
      <c r="J154" s="12"/>
      <c r="K154" s="12"/>
    </row>
    <row r="155" spans="3:11" s="28" customFormat="1">
      <c r="C155" s="42"/>
      <c r="D155" s="12"/>
      <c r="E155" s="12"/>
      <c r="F155" s="12"/>
      <c r="G155" s="12"/>
      <c r="H155" s="12"/>
      <c r="I155" s="12"/>
      <c r="J155" s="12"/>
      <c r="K155" s="12"/>
    </row>
    <row r="156" spans="3:11" s="28" customFormat="1">
      <c r="C156" s="42"/>
      <c r="D156" s="12"/>
      <c r="E156" s="12"/>
      <c r="F156" s="12"/>
      <c r="G156" s="12"/>
      <c r="H156" s="12"/>
      <c r="I156" s="12"/>
      <c r="J156" s="12"/>
      <c r="K156" s="12"/>
    </row>
    <row r="157" spans="3:11" s="28" customFormat="1">
      <c r="C157" s="42"/>
      <c r="D157" s="12"/>
      <c r="E157" s="12"/>
      <c r="F157" s="12"/>
      <c r="G157" s="12"/>
      <c r="H157" s="12"/>
      <c r="I157" s="12"/>
      <c r="J157" s="12"/>
      <c r="K157" s="12"/>
    </row>
    <row r="158" spans="3:11" s="28" customFormat="1">
      <c r="C158" s="42"/>
      <c r="D158" s="12"/>
      <c r="E158" s="12"/>
      <c r="F158" s="12"/>
      <c r="G158" s="12"/>
      <c r="H158" s="12"/>
      <c r="I158" s="12"/>
      <c r="J158" s="12"/>
      <c r="K158" s="12"/>
    </row>
    <row r="159" spans="3:11" s="28" customFormat="1">
      <c r="C159" s="42"/>
      <c r="D159" s="12"/>
      <c r="E159" s="12"/>
      <c r="F159" s="12"/>
      <c r="G159" s="12"/>
      <c r="H159" s="12"/>
      <c r="I159" s="12"/>
      <c r="J159" s="12"/>
      <c r="K159" s="12"/>
    </row>
    <row r="160" spans="3:11" s="28" customFormat="1">
      <c r="C160" s="42"/>
      <c r="D160" s="12"/>
      <c r="E160" s="12"/>
      <c r="F160" s="12"/>
      <c r="G160" s="12"/>
      <c r="H160" s="12"/>
      <c r="I160" s="12"/>
      <c r="J160" s="12"/>
      <c r="K160" s="12"/>
    </row>
    <row r="161" spans="3:11" s="28" customFormat="1">
      <c r="C161" s="42"/>
      <c r="D161" s="12"/>
      <c r="E161" s="12"/>
      <c r="F161" s="12"/>
      <c r="G161" s="12"/>
      <c r="H161" s="12"/>
      <c r="I161" s="12"/>
      <c r="J161" s="12"/>
      <c r="K161" s="12"/>
    </row>
    <row r="162" spans="3:11" s="28" customFormat="1">
      <c r="C162" s="42"/>
      <c r="D162" s="12"/>
      <c r="E162" s="12"/>
      <c r="F162" s="12"/>
      <c r="G162" s="12"/>
      <c r="H162" s="12"/>
      <c r="I162" s="12"/>
      <c r="J162" s="12"/>
      <c r="K162" s="12"/>
    </row>
    <row r="163" spans="3:11" s="28" customFormat="1">
      <c r="C163" s="42"/>
      <c r="D163" s="12"/>
      <c r="E163" s="12"/>
      <c r="F163" s="12"/>
      <c r="G163" s="12"/>
      <c r="H163" s="12"/>
      <c r="I163" s="12"/>
      <c r="J163" s="12"/>
      <c r="K163" s="12"/>
    </row>
    <row r="164" spans="3:11" s="28" customFormat="1">
      <c r="C164" s="42"/>
      <c r="D164" s="12"/>
      <c r="E164" s="12"/>
      <c r="F164" s="12"/>
      <c r="G164" s="12"/>
      <c r="H164" s="12"/>
      <c r="I164" s="12"/>
      <c r="J164" s="12"/>
      <c r="K164" s="12"/>
    </row>
    <row r="165" spans="3:11" s="28" customFormat="1">
      <c r="C165" s="42"/>
      <c r="D165" s="12"/>
      <c r="E165" s="12"/>
      <c r="F165" s="12"/>
      <c r="G165" s="12"/>
      <c r="H165" s="12"/>
      <c r="I165" s="12"/>
      <c r="J165" s="12"/>
      <c r="K165" s="12"/>
    </row>
    <row r="166" spans="3:11" s="28" customFormat="1">
      <c r="C166" s="42"/>
      <c r="D166" s="12"/>
      <c r="E166" s="12"/>
      <c r="F166" s="12"/>
      <c r="G166" s="12"/>
      <c r="H166" s="12"/>
      <c r="I166" s="12"/>
      <c r="J166" s="12"/>
      <c r="K166" s="12"/>
    </row>
    <row r="167" spans="3:11" s="28" customFormat="1">
      <c r="C167" s="42"/>
      <c r="D167" s="12"/>
      <c r="E167" s="12"/>
      <c r="F167" s="12"/>
      <c r="G167" s="12"/>
      <c r="H167" s="12"/>
      <c r="I167" s="12"/>
      <c r="J167" s="12"/>
      <c r="K167" s="12"/>
    </row>
    <row r="168" spans="3:11" s="28" customFormat="1">
      <c r="C168" s="42"/>
      <c r="D168" s="12"/>
      <c r="E168" s="12"/>
      <c r="F168" s="12"/>
      <c r="G168" s="12"/>
      <c r="H168" s="12"/>
      <c r="I168" s="12"/>
      <c r="J168" s="12"/>
      <c r="K168" s="12"/>
    </row>
    <row r="169" spans="3:11" s="28" customFormat="1">
      <c r="C169" s="42"/>
      <c r="D169" s="12"/>
      <c r="E169" s="12"/>
      <c r="F169" s="12"/>
      <c r="G169" s="12"/>
      <c r="H169" s="12"/>
      <c r="I169" s="12"/>
      <c r="J169" s="12"/>
      <c r="K169" s="12"/>
    </row>
    <row r="170" spans="3:11" s="28" customFormat="1">
      <c r="C170" s="42"/>
      <c r="D170" s="12"/>
      <c r="E170" s="12"/>
      <c r="F170" s="12"/>
      <c r="G170" s="12"/>
      <c r="H170" s="12"/>
      <c r="I170" s="12"/>
      <c r="J170" s="12"/>
      <c r="K170" s="12"/>
    </row>
    <row r="171" spans="3:11" s="28" customFormat="1">
      <c r="C171" s="42"/>
      <c r="D171" s="12"/>
      <c r="E171" s="12"/>
      <c r="F171" s="12"/>
      <c r="G171" s="12"/>
      <c r="H171" s="12"/>
      <c r="I171" s="12"/>
      <c r="J171" s="12"/>
      <c r="K171" s="12"/>
    </row>
    <row r="172" spans="3:11" s="28" customFormat="1">
      <c r="C172" s="42"/>
      <c r="D172" s="12"/>
      <c r="E172" s="12"/>
      <c r="F172" s="12"/>
      <c r="G172" s="12"/>
      <c r="H172" s="12"/>
      <c r="I172" s="12"/>
      <c r="J172" s="12"/>
      <c r="K172" s="12"/>
    </row>
    <row r="173" spans="3:11" s="28" customFormat="1" ht="12.75"/>
    <row r="174" spans="3:11" s="28" customFormat="1">
      <c r="C174" s="42"/>
      <c r="D174" s="12"/>
      <c r="E174" s="12"/>
      <c r="F174" s="12"/>
      <c r="G174" s="12"/>
      <c r="H174" s="12"/>
      <c r="I174" s="12"/>
      <c r="J174" s="12"/>
      <c r="K174" s="12"/>
    </row>
    <row r="175" spans="3:11" s="28" customFormat="1">
      <c r="C175" s="42"/>
      <c r="D175" s="12"/>
      <c r="E175" s="12"/>
      <c r="F175" s="12"/>
      <c r="G175" s="12"/>
      <c r="H175" s="12"/>
      <c r="I175" s="12"/>
      <c r="J175" s="12"/>
      <c r="K175" s="12"/>
    </row>
    <row r="176" spans="3:11" s="28" customFormat="1">
      <c r="C176" s="42"/>
      <c r="D176" s="12"/>
      <c r="E176" s="12"/>
      <c r="F176" s="12"/>
      <c r="G176" s="12"/>
      <c r="H176" s="12"/>
      <c r="I176" s="12"/>
      <c r="J176" s="12"/>
      <c r="K176" s="12"/>
    </row>
  </sheetData>
  <mergeCells count="38">
    <mergeCell ref="A37:A38"/>
    <mergeCell ref="A59:B60"/>
    <mergeCell ref="A123:A125"/>
    <mergeCell ref="A133:A134"/>
    <mergeCell ref="A90:B91"/>
    <mergeCell ref="B87:K87"/>
    <mergeCell ref="B88:K88"/>
    <mergeCell ref="C90:C91"/>
    <mergeCell ref="A118:B119"/>
    <mergeCell ref="C118:C119"/>
    <mergeCell ref="A126:A131"/>
    <mergeCell ref="B115:K115"/>
    <mergeCell ref="B116:K116"/>
    <mergeCell ref="A94:A95"/>
    <mergeCell ref="D90:K90"/>
    <mergeCell ref="A96:A101"/>
    <mergeCell ref="D118:K118"/>
    <mergeCell ref="B2:K2"/>
    <mergeCell ref="B3:K3"/>
    <mergeCell ref="A61:A62"/>
    <mergeCell ref="A63:A65"/>
    <mergeCell ref="B56:K56"/>
    <mergeCell ref="B57:K57"/>
    <mergeCell ref="A4:B5"/>
    <mergeCell ref="A7:A9"/>
    <mergeCell ref="A15:A17"/>
    <mergeCell ref="A20:A25"/>
    <mergeCell ref="C31:C32"/>
    <mergeCell ref="D31:K31"/>
    <mergeCell ref="B30:K30"/>
    <mergeCell ref="A31:B32"/>
    <mergeCell ref="A33:A34"/>
    <mergeCell ref="C58:K58"/>
    <mergeCell ref="C4:C5"/>
    <mergeCell ref="D4:K4"/>
    <mergeCell ref="C59:C60"/>
    <mergeCell ref="D59:K59"/>
    <mergeCell ref="B29:K29"/>
  </mergeCells>
  <phoneticPr fontId="49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75"/>
  <sheetViews>
    <sheetView zoomScale="90" zoomScaleNormal="90" workbookViewId="0">
      <selection activeCell="B3" sqref="B3:K3"/>
    </sheetView>
  </sheetViews>
  <sheetFormatPr baseColWidth="10" defaultRowHeight="13.5"/>
  <cols>
    <col min="1" max="1" width="23.7109375" style="28" customWidth="1"/>
    <col min="2" max="2" width="22.85546875" style="28" customWidth="1"/>
    <col min="3" max="3" width="13.7109375" style="6" customWidth="1"/>
    <col min="4" max="7" width="12.7109375" style="8" customWidth="1"/>
    <col min="8" max="8" width="13.7109375" style="8" customWidth="1"/>
    <col min="9" max="11" width="12.7109375" style="8" customWidth="1"/>
    <col min="12" max="20" width="11.42578125" style="28"/>
    <col min="21" max="16384" width="11.42578125" style="7"/>
  </cols>
  <sheetData>
    <row r="1" spans="1:20" s="28" customFormat="1" ht="30" customHeight="1">
      <c r="B1" s="253"/>
      <c r="C1" s="507"/>
      <c r="D1" s="253"/>
      <c r="E1" s="253"/>
      <c r="F1" s="253"/>
      <c r="G1" s="253"/>
      <c r="H1" s="253"/>
      <c r="I1" s="253"/>
      <c r="J1" s="253"/>
      <c r="K1" s="506" t="s">
        <v>85</v>
      </c>
      <c r="L1" s="96"/>
    </row>
    <row r="2" spans="1:20" s="28" customFormat="1" ht="24.75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0" ht="31.5" customHeight="1" thickBot="1">
      <c r="B3" s="559" t="s">
        <v>302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20" ht="25.5" customHeight="1" thickBot="1">
      <c r="A4" s="611" t="s">
        <v>81</v>
      </c>
      <c r="B4" s="612"/>
      <c r="C4" s="577" t="s">
        <v>82</v>
      </c>
      <c r="D4" s="620" t="s">
        <v>83</v>
      </c>
      <c r="E4" s="620"/>
      <c r="F4" s="620"/>
      <c r="G4" s="620"/>
      <c r="H4" s="620"/>
      <c r="I4" s="620"/>
      <c r="J4" s="620"/>
      <c r="K4" s="620"/>
    </row>
    <row r="5" spans="1:20" ht="25.5" customHeight="1" thickBot="1">
      <c r="A5" s="611"/>
      <c r="B5" s="612"/>
      <c r="C5" s="588"/>
      <c r="D5" s="95" t="s">
        <v>61</v>
      </c>
      <c r="E5" s="95" t="s">
        <v>62</v>
      </c>
      <c r="F5" s="95" t="s">
        <v>63</v>
      </c>
      <c r="G5" s="95" t="s">
        <v>64</v>
      </c>
      <c r="H5" s="95" t="s">
        <v>65</v>
      </c>
      <c r="I5" s="95" t="s">
        <v>66</v>
      </c>
      <c r="J5" s="95" t="s">
        <v>67</v>
      </c>
      <c r="K5" s="95" t="s">
        <v>68</v>
      </c>
    </row>
    <row r="6" spans="1:20" ht="16.5" customHeight="1">
      <c r="A6" s="138" t="s">
        <v>46</v>
      </c>
      <c r="B6" s="139"/>
      <c r="C6" s="140"/>
      <c r="D6" s="141"/>
      <c r="E6" s="141"/>
      <c r="F6" s="141"/>
      <c r="G6" s="141"/>
      <c r="H6" s="141"/>
      <c r="I6" s="141"/>
      <c r="J6" s="141"/>
      <c r="K6" s="142"/>
    </row>
    <row r="7" spans="1:20" ht="21" customHeight="1">
      <c r="A7" s="640" t="s">
        <v>208</v>
      </c>
      <c r="B7" s="146" t="s">
        <v>209</v>
      </c>
      <c r="C7" s="129" t="s">
        <v>3</v>
      </c>
      <c r="D7" s="147">
        <v>2223.75</v>
      </c>
      <c r="E7" s="147">
        <v>2316.6666666666665</v>
      </c>
      <c r="F7" s="147">
        <v>2030.9555555555555</v>
      </c>
      <c r="G7" s="147">
        <v>1775</v>
      </c>
      <c r="H7" s="147">
        <v>2008.6666666666667</v>
      </c>
      <c r="I7" s="147">
        <v>1981.5</v>
      </c>
      <c r="J7" s="147">
        <v>1935.2727272727273</v>
      </c>
      <c r="K7" s="147">
        <v>2000</v>
      </c>
      <c r="L7" s="85"/>
    </row>
    <row r="8" spans="1:20" ht="21" customHeight="1">
      <c r="A8" s="641"/>
      <c r="B8" s="146" t="s">
        <v>210</v>
      </c>
      <c r="C8" s="129" t="s">
        <v>3</v>
      </c>
      <c r="D8" s="147">
        <v>2622.1527777777778</v>
      </c>
      <c r="E8" s="147">
        <v>2542.4</v>
      </c>
      <c r="F8" s="147">
        <v>2178.7472222222223</v>
      </c>
      <c r="G8" s="147">
        <v>2183.3333333333335</v>
      </c>
      <c r="H8" s="147">
        <v>2252.3333333333335</v>
      </c>
      <c r="I8" s="147">
        <v>2340.8333333333335</v>
      </c>
      <c r="J8" s="147">
        <v>2329.9833333333331</v>
      </c>
      <c r="K8" s="147">
        <v>2283.75</v>
      </c>
      <c r="L8" s="85"/>
    </row>
    <row r="9" spans="1:20" ht="21" customHeight="1">
      <c r="A9" s="642"/>
      <c r="B9" s="146" t="s">
        <v>211</v>
      </c>
      <c r="C9" s="129" t="s">
        <v>3</v>
      </c>
      <c r="D9" s="147">
        <v>3013.125</v>
      </c>
      <c r="E9" s="147">
        <v>2737.7083333333335</v>
      </c>
      <c r="F9" s="147">
        <v>2503.125</v>
      </c>
      <c r="G9" s="147">
        <v>2639.2857142857142</v>
      </c>
      <c r="H9" s="147">
        <v>2352</v>
      </c>
      <c r="I9" s="147">
        <v>2491.875</v>
      </c>
      <c r="J9" s="147">
        <v>2882.0454545454545</v>
      </c>
      <c r="K9" s="147">
        <v>2807.0833333333335</v>
      </c>
      <c r="L9" s="85"/>
    </row>
    <row r="10" spans="1:20" ht="21" customHeight="1">
      <c r="A10" s="148"/>
      <c r="B10" s="146" t="s">
        <v>6</v>
      </c>
      <c r="C10" s="129" t="s">
        <v>3</v>
      </c>
      <c r="D10" s="147">
        <v>1711.1111111111111</v>
      </c>
      <c r="E10" s="147">
        <v>1479.7916666666667</v>
      </c>
      <c r="F10" s="147">
        <v>1882.9427083333333</v>
      </c>
      <c r="G10" s="147">
        <v>1561.6666666666667</v>
      </c>
      <c r="H10" s="147">
        <v>1301.5277777777778</v>
      </c>
      <c r="I10" s="147">
        <v>1891.6666666666667</v>
      </c>
      <c r="J10" s="147">
        <v>1582.6060606060607</v>
      </c>
      <c r="K10" s="147">
        <v>1586.4583333333333</v>
      </c>
      <c r="L10" s="85"/>
    </row>
    <row r="11" spans="1:20" ht="21" customHeight="1">
      <c r="A11" s="138" t="s">
        <v>47</v>
      </c>
      <c r="B11" s="139"/>
      <c r="C11" s="140"/>
      <c r="D11" s="143"/>
      <c r="E11" s="143"/>
      <c r="F11" s="143"/>
      <c r="G11" s="143"/>
      <c r="H11" s="143"/>
      <c r="I11" s="143"/>
      <c r="J11" s="143"/>
      <c r="K11" s="144"/>
      <c r="L11" s="85"/>
    </row>
    <row r="12" spans="1:20" s="11" customFormat="1" ht="21" customHeight="1">
      <c r="A12" s="149"/>
      <c r="B12" s="122" t="s">
        <v>7</v>
      </c>
      <c r="C12" s="129" t="s">
        <v>3</v>
      </c>
      <c r="D12" s="147">
        <v>1802.7083333333333</v>
      </c>
      <c r="E12" s="147">
        <v>1286.3888888888889</v>
      </c>
      <c r="F12" s="147">
        <v>1760.1145833333333</v>
      </c>
      <c r="G12" s="147">
        <v>1672.0833333333333</v>
      </c>
      <c r="H12" s="147">
        <v>1706.0416666666667</v>
      </c>
      <c r="I12" s="147">
        <v>1275</v>
      </c>
      <c r="J12" s="147">
        <v>1336.4583333333333</v>
      </c>
      <c r="K12" s="147">
        <v>1844.1666666666667</v>
      </c>
      <c r="L12" s="85"/>
      <c r="M12" s="53"/>
      <c r="N12" s="53"/>
      <c r="O12" s="53"/>
      <c r="P12" s="53"/>
      <c r="Q12" s="53"/>
      <c r="R12" s="53"/>
      <c r="S12" s="53"/>
      <c r="T12" s="53"/>
    </row>
    <row r="13" spans="1:20" s="11" customFormat="1" ht="21" customHeight="1">
      <c r="A13" s="150"/>
      <c r="B13" s="122" t="s">
        <v>8</v>
      </c>
      <c r="C13" s="129" t="s">
        <v>3</v>
      </c>
      <c r="D13" s="147">
        <v>3024.2361111111109</v>
      </c>
      <c r="E13" s="147">
        <v>3472.2727272727275</v>
      </c>
      <c r="F13" s="147">
        <v>2534.0277777777778</v>
      </c>
      <c r="G13" s="147">
        <v>2571.5</v>
      </c>
      <c r="H13" s="147">
        <v>3642.7272727272725</v>
      </c>
      <c r="I13" s="147">
        <v>2826.3888888888887</v>
      </c>
      <c r="J13" s="147">
        <v>2408.3333333333335</v>
      </c>
      <c r="K13" s="147">
        <v>2174.5454545454545</v>
      </c>
      <c r="L13" s="85"/>
      <c r="M13" s="53"/>
      <c r="N13" s="53"/>
      <c r="O13" s="53"/>
      <c r="P13" s="53"/>
      <c r="Q13" s="53"/>
      <c r="R13" s="53"/>
      <c r="S13" s="53"/>
      <c r="T13" s="53"/>
    </row>
    <row r="14" spans="1:20" s="11" customFormat="1" ht="21" customHeight="1">
      <c r="A14" s="151"/>
      <c r="B14" s="122" t="s">
        <v>9</v>
      </c>
      <c r="C14" s="129" t="s">
        <v>3</v>
      </c>
      <c r="D14" s="147">
        <v>2597.7833333333333</v>
      </c>
      <c r="E14" s="147">
        <v>1524.8251748251748</v>
      </c>
      <c r="F14" s="147"/>
      <c r="G14" s="147">
        <v>1847.7272727272727</v>
      </c>
      <c r="H14" s="147">
        <v>2218.3333333333335</v>
      </c>
      <c r="I14" s="147">
        <v>2098.6111111111113</v>
      </c>
      <c r="J14" s="147">
        <v>2045.5492424242423</v>
      </c>
      <c r="K14" s="147">
        <v>2287.3611111111109</v>
      </c>
      <c r="L14" s="85"/>
      <c r="M14" s="53"/>
      <c r="N14" s="53"/>
      <c r="O14" s="53"/>
      <c r="P14" s="53"/>
      <c r="Q14" s="53"/>
      <c r="R14" s="53"/>
      <c r="S14" s="53"/>
      <c r="T14" s="53"/>
    </row>
    <row r="15" spans="1:20" s="11" customFormat="1" ht="21" customHeight="1">
      <c r="A15" s="643" t="s">
        <v>212</v>
      </c>
      <c r="B15" s="146" t="s">
        <v>141</v>
      </c>
      <c r="C15" s="129" t="s">
        <v>3</v>
      </c>
      <c r="D15" s="147">
        <v>4221.25</v>
      </c>
      <c r="E15" s="147">
        <v>4442.916666666667</v>
      </c>
      <c r="F15" s="147">
        <v>3688.3333333333335</v>
      </c>
      <c r="G15" s="147"/>
      <c r="H15" s="147">
        <v>4855</v>
      </c>
      <c r="I15" s="147">
        <v>2500</v>
      </c>
      <c r="J15" s="147">
        <v>3500</v>
      </c>
      <c r="K15" s="147">
        <v>4579.166666666667</v>
      </c>
      <c r="L15" s="85"/>
      <c r="M15" s="53"/>
      <c r="N15" s="53"/>
      <c r="O15" s="53"/>
      <c r="P15" s="53"/>
      <c r="Q15" s="53"/>
      <c r="R15" s="53"/>
      <c r="S15" s="53"/>
      <c r="T15" s="53"/>
    </row>
    <row r="16" spans="1:20" s="11" customFormat="1" ht="21" customHeight="1">
      <c r="A16" s="644"/>
      <c r="B16" s="146" t="s">
        <v>213</v>
      </c>
      <c r="C16" s="129" t="s">
        <v>3</v>
      </c>
      <c r="D16" s="147">
        <v>4237.5</v>
      </c>
      <c r="E16" s="147">
        <v>4461.666666666667</v>
      </c>
      <c r="F16" s="147">
        <v>3276.9886363636365</v>
      </c>
      <c r="G16" s="147">
        <v>3313</v>
      </c>
      <c r="H16" s="147">
        <v>4710.416666666667</v>
      </c>
      <c r="I16" s="147">
        <v>2765.909090909091</v>
      </c>
      <c r="J16" s="147">
        <v>3921.875</v>
      </c>
      <c r="K16" s="147">
        <v>4252.083333333333</v>
      </c>
      <c r="L16" s="85"/>
      <c r="M16" s="53"/>
      <c r="N16" s="53"/>
      <c r="O16" s="53"/>
      <c r="P16" s="53"/>
      <c r="Q16" s="53"/>
      <c r="R16" s="53"/>
      <c r="S16" s="53"/>
      <c r="T16" s="53"/>
    </row>
    <row r="17" spans="1:20" s="11" customFormat="1" ht="21" customHeight="1">
      <c r="A17" s="645"/>
      <c r="B17" s="146" t="s">
        <v>214</v>
      </c>
      <c r="C17" s="129" t="s">
        <v>3</v>
      </c>
      <c r="D17" s="147">
        <v>2558.6111111111109</v>
      </c>
      <c r="E17" s="147">
        <v>2581.25</v>
      </c>
      <c r="F17" s="147">
        <v>2539.1919191919192</v>
      </c>
      <c r="G17" s="147"/>
      <c r="H17" s="147">
        <v>3251.818181818182</v>
      </c>
      <c r="I17" s="147">
        <v>4500</v>
      </c>
      <c r="J17" s="147">
        <v>2408.5714285714284</v>
      </c>
      <c r="K17" s="147">
        <v>3229.1666666666665</v>
      </c>
      <c r="L17" s="85"/>
      <c r="M17" s="53"/>
      <c r="N17" s="53"/>
      <c r="O17" s="53"/>
      <c r="P17" s="53"/>
      <c r="Q17" s="53"/>
      <c r="R17" s="53"/>
      <c r="S17" s="53"/>
      <c r="T17" s="53"/>
    </row>
    <row r="18" spans="1:20" s="11" customFormat="1" ht="21" customHeight="1">
      <c r="A18" s="152"/>
      <c r="B18" s="122" t="s">
        <v>10</v>
      </c>
      <c r="C18" s="129" t="s">
        <v>3</v>
      </c>
      <c r="D18" s="147">
        <v>1885</v>
      </c>
      <c r="E18" s="147">
        <v>1470.7291666666667</v>
      </c>
      <c r="F18" s="147">
        <v>1882.3680555555554</v>
      </c>
      <c r="G18" s="147">
        <v>1274.1666666666667</v>
      </c>
      <c r="H18" s="147">
        <v>1317.5</v>
      </c>
      <c r="I18" s="147">
        <v>1200</v>
      </c>
      <c r="J18" s="147">
        <v>1519.7916666666667</v>
      </c>
      <c r="K18" s="147">
        <v>1837.0833333333333</v>
      </c>
      <c r="L18" s="85"/>
      <c r="M18" s="53"/>
      <c r="N18" s="53"/>
      <c r="O18" s="53"/>
      <c r="P18" s="53"/>
      <c r="Q18" s="53"/>
      <c r="R18" s="53"/>
      <c r="S18" s="53"/>
      <c r="T18" s="53"/>
    </row>
    <row r="19" spans="1:20" ht="21" customHeight="1">
      <c r="A19" s="138" t="s">
        <v>49</v>
      </c>
      <c r="B19" s="139"/>
      <c r="C19" s="140"/>
      <c r="D19" s="141"/>
      <c r="E19" s="141"/>
      <c r="F19" s="167"/>
      <c r="G19" s="167"/>
      <c r="H19" s="141"/>
      <c r="I19" s="167"/>
      <c r="J19" s="141"/>
      <c r="K19" s="142"/>
      <c r="L19" s="85"/>
    </row>
    <row r="20" spans="1:20" s="11" customFormat="1" ht="21" customHeight="1">
      <c r="A20" s="640" t="s">
        <v>215</v>
      </c>
      <c r="B20" s="122" t="s">
        <v>216</v>
      </c>
      <c r="C20" s="129" t="s">
        <v>59</v>
      </c>
      <c r="D20" s="147"/>
      <c r="E20" s="165"/>
      <c r="F20" s="165"/>
      <c r="G20" s="147">
        <v>1201.5625</v>
      </c>
      <c r="H20" s="169"/>
      <c r="I20" s="147">
        <v>866.66666666666663</v>
      </c>
      <c r="J20" s="166">
        <v>993.75</v>
      </c>
      <c r="K20" s="147">
        <v>1705.8333333333333</v>
      </c>
      <c r="L20" s="85"/>
      <c r="M20" s="53"/>
      <c r="N20" s="53"/>
      <c r="O20" s="53"/>
      <c r="P20" s="53"/>
      <c r="Q20" s="53"/>
      <c r="R20" s="53"/>
      <c r="S20" s="53"/>
      <c r="T20" s="53"/>
    </row>
    <row r="21" spans="1:20" s="11" customFormat="1" ht="21" customHeight="1">
      <c r="A21" s="641"/>
      <c r="B21" s="122" t="s">
        <v>122</v>
      </c>
      <c r="C21" s="129" t="s">
        <v>59</v>
      </c>
      <c r="D21" s="147"/>
      <c r="E21" s="147"/>
      <c r="F21" s="170"/>
      <c r="G21" s="147">
        <v>977.5</v>
      </c>
      <c r="H21" s="169"/>
      <c r="I21" s="147">
        <v>818.75</v>
      </c>
      <c r="J21" s="166">
        <v>810</v>
      </c>
      <c r="K21" s="147">
        <v>1108.3333333333333</v>
      </c>
      <c r="L21" s="85"/>
      <c r="M21" s="53"/>
      <c r="N21" s="53"/>
      <c r="O21" s="53"/>
      <c r="P21" s="53"/>
      <c r="Q21" s="53"/>
      <c r="R21" s="53"/>
      <c r="S21" s="53"/>
      <c r="T21" s="53"/>
    </row>
    <row r="22" spans="1:20" s="11" customFormat="1" ht="21" customHeight="1">
      <c r="A22" s="641"/>
      <c r="B22" s="122" t="s">
        <v>123</v>
      </c>
      <c r="C22" s="129" t="s">
        <v>59</v>
      </c>
      <c r="D22" s="147">
        <v>1273.2638888888889</v>
      </c>
      <c r="E22" s="147">
        <v>1099.3181818181818</v>
      </c>
      <c r="F22" s="147">
        <v>917.50000000000011</v>
      </c>
      <c r="G22" s="168"/>
      <c r="H22" s="147">
        <v>992.5</v>
      </c>
      <c r="I22" s="168"/>
      <c r="J22" s="147"/>
      <c r="K22" s="147"/>
      <c r="L22" s="85"/>
      <c r="M22" s="53"/>
      <c r="N22" s="53"/>
      <c r="O22" s="53"/>
      <c r="P22" s="53"/>
      <c r="Q22" s="53"/>
      <c r="R22" s="53"/>
      <c r="S22" s="53"/>
      <c r="T22" s="53"/>
    </row>
    <row r="23" spans="1:20" s="11" customFormat="1" ht="21" customHeight="1">
      <c r="A23" s="641"/>
      <c r="B23" s="122" t="s">
        <v>124</v>
      </c>
      <c r="C23" s="129" t="s">
        <v>59</v>
      </c>
      <c r="D23" s="147">
        <v>985.74074074074065</v>
      </c>
      <c r="E23" s="147">
        <v>791.66666666666663</v>
      </c>
      <c r="F23" s="147">
        <v>700</v>
      </c>
      <c r="G23" s="147"/>
      <c r="H23" s="147">
        <v>561.09375</v>
      </c>
      <c r="I23" s="147"/>
      <c r="J23" s="147"/>
      <c r="K23" s="147"/>
      <c r="L23" s="85"/>
      <c r="M23" s="53"/>
      <c r="N23" s="53"/>
      <c r="O23" s="53"/>
      <c r="P23" s="53"/>
      <c r="Q23" s="53"/>
      <c r="R23" s="53"/>
      <c r="S23" s="53"/>
      <c r="T23" s="53"/>
    </row>
    <row r="24" spans="1:20" s="11" customFormat="1" ht="21" customHeight="1">
      <c r="A24" s="641"/>
      <c r="B24" s="122" t="s">
        <v>217</v>
      </c>
      <c r="C24" s="129" t="s">
        <v>59</v>
      </c>
      <c r="D24" s="147"/>
      <c r="E24" s="147"/>
      <c r="F24" s="147">
        <v>1132.4958333333332</v>
      </c>
      <c r="G24" s="147"/>
      <c r="H24" s="147"/>
      <c r="I24" s="147"/>
      <c r="J24" s="147">
        <v>825</v>
      </c>
      <c r="K24" s="147"/>
      <c r="L24" s="85"/>
      <c r="M24" s="53"/>
      <c r="N24" s="53"/>
      <c r="O24" s="53"/>
      <c r="P24" s="53"/>
      <c r="Q24" s="53"/>
      <c r="R24" s="53"/>
      <c r="S24" s="53"/>
      <c r="T24" s="53"/>
    </row>
    <row r="25" spans="1:20" s="11" customFormat="1" ht="21" customHeight="1">
      <c r="A25" s="641"/>
      <c r="B25" s="122" t="s">
        <v>218</v>
      </c>
      <c r="C25" s="129" t="s">
        <v>59</v>
      </c>
      <c r="D25" s="147"/>
      <c r="E25" s="147"/>
      <c r="F25" s="147">
        <v>952.72222222222217</v>
      </c>
      <c r="G25" s="147"/>
      <c r="H25" s="147"/>
      <c r="I25" s="147"/>
      <c r="J25" s="147">
        <v>600</v>
      </c>
      <c r="K25" s="147"/>
      <c r="L25" s="85"/>
      <c r="M25" s="53"/>
      <c r="N25" s="53"/>
      <c r="O25" s="53"/>
      <c r="P25" s="53"/>
      <c r="Q25" s="53"/>
      <c r="R25" s="53"/>
      <c r="S25" s="53"/>
      <c r="T25" s="53"/>
    </row>
    <row r="26" spans="1:20" s="11" customFormat="1" ht="21" customHeight="1">
      <c r="A26" s="641"/>
      <c r="B26" s="122" t="s">
        <v>186</v>
      </c>
      <c r="C26" s="129" t="s">
        <v>59</v>
      </c>
      <c r="D26" s="147">
        <v>268.75</v>
      </c>
      <c r="E26" s="147">
        <v>491.875</v>
      </c>
      <c r="F26" s="147">
        <v>339.28571428571428</v>
      </c>
      <c r="G26" s="147"/>
      <c r="H26" s="147">
        <v>431.36363636363637</v>
      </c>
      <c r="I26" s="147"/>
      <c r="J26" s="147">
        <v>813.54166666666663</v>
      </c>
      <c r="K26" s="147"/>
      <c r="L26" s="85"/>
      <c r="M26" s="53"/>
      <c r="N26" s="53"/>
      <c r="O26" s="53"/>
      <c r="P26" s="53"/>
      <c r="Q26" s="53"/>
      <c r="R26" s="53"/>
      <c r="S26" s="53"/>
      <c r="T26" s="53"/>
    </row>
    <row r="27" spans="1:20" s="11" customFormat="1" ht="21" customHeight="1">
      <c r="A27" s="642"/>
      <c r="B27" s="122" t="s">
        <v>219</v>
      </c>
      <c r="C27" s="129" t="s">
        <v>59</v>
      </c>
      <c r="D27" s="147"/>
      <c r="E27" s="147">
        <v>491.875</v>
      </c>
      <c r="F27" s="147"/>
      <c r="G27" s="147"/>
      <c r="H27" s="147">
        <v>431.36363636363637</v>
      </c>
      <c r="I27" s="147"/>
      <c r="J27" s="147">
        <v>660</v>
      </c>
      <c r="K27" s="147"/>
      <c r="L27" s="85"/>
      <c r="M27" s="53"/>
      <c r="N27" s="53"/>
      <c r="O27" s="53"/>
      <c r="P27" s="53"/>
      <c r="Q27" s="53"/>
      <c r="R27" s="53"/>
      <c r="S27" s="53"/>
      <c r="T27" s="53"/>
    </row>
    <row r="28" spans="1:20" ht="5.25" customHeight="1">
      <c r="A28" s="102"/>
      <c r="B28" s="102"/>
      <c r="C28" s="102"/>
      <c r="D28" s="105"/>
      <c r="E28" s="105"/>
      <c r="F28" s="105"/>
      <c r="G28" s="105"/>
      <c r="H28" s="105"/>
      <c r="I28" s="105"/>
      <c r="J28" s="105"/>
      <c r="K28" s="105"/>
      <c r="L28" s="85"/>
    </row>
    <row r="29" spans="1:20" ht="25.5" customHeight="1">
      <c r="B29" s="253"/>
      <c r="C29" s="504"/>
      <c r="D29" s="394"/>
      <c r="E29" s="394"/>
      <c r="F29" s="394"/>
      <c r="G29" s="394"/>
      <c r="H29" s="394"/>
      <c r="I29" s="394"/>
      <c r="J29" s="394"/>
      <c r="K29" s="506" t="s">
        <v>266</v>
      </c>
      <c r="L29" s="85"/>
    </row>
    <row r="30" spans="1:20" ht="18" customHeight="1">
      <c r="B30" s="253"/>
      <c r="C30" s="504"/>
      <c r="D30" s="394"/>
      <c r="E30" s="394"/>
      <c r="F30" s="394"/>
      <c r="G30" s="394"/>
      <c r="H30" s="394"/>
      <c r="I30" s="394"/>
      <c r="J30" s="394"/>
      <c r="K30" s="506"/>
      <c r="L30" s="85"/>
    </row>
    <row r="31" spans="1:20" ht="21" customHeight="1">
      <c r="B31" s="544" t="s">
        <v>292</v>
      </c>
      <c r="C31" s="544"/>
      <c r="D31" s="544"/>
      <c r="E31" s="544"/>
      <c r="F31" s="544"/>
      <c r="G31" s="544"/>
      <c r="H31" s="544"/>
      <c r="I31" s="544"/>
      <c r="J31" s="544"/>
      <c r="K31" s="544"/>
      <c r="L31" s="85"/>
    </row>
    <row r="32" spans="1:20" ht="32.25" customHeight="1" thickBot="1">
      <c r="B32" s="559" t="s">
        <v>302</v>
      </c>
      <c r="C32" s="559"/>
      <c r="D32" s="559"/>
      <c r="E32" s="559"/>
      <c r="F32" s="559"/>
      <c r="G32" s="559"/>
      <c r="H32" s="559"/>
      <c r="I32" s="559"/>
      <c r="J32" s="559"/>
      <c r="K32" s="559"/>
      <c r="L32" s="85"/>
    </row>
    <row r="33" spans="1:20" ht="25.5" customHeight="1" thickBot="1">
      <c r="A33" s="611" t="s">
        <v>81</v>
      </c>
      <c r="B33" s="612"/>
      <c r="C33" s="577" t="s">
        <v>82</v>
      </c>
      <c r="D33" s="620" t="s">
        <v>83</v>
      </c>
      <c r="E33" s="620"/>
      <c r="F33" s="620"/>
      <c r="G33" s="620"/>
      <c r="H33" s="620"/>
      <c r="I33" s="620"/>
      <c r="J33" s="620"/>
      <c r="K33" s="620"/>
    </row>
    <row r="34" spans="1:20" ht="25.5" customHeight="1">
      <c r="A34" s="611"/>
      <c r="B34" s="612"/>
      <c r="C34" s="595"/>
      <c r="D34" s="132" t="s">
        <v>61</v>
      </c>
      <c r="E34" s="132" t="s">
        <v>62</v>
      </c>
      <c r="F34" s="132" t="s">
        <v>63</v>
      </c>
      <c r="G34" s="132" t="s">
        <v>64</v>
      </c>
      <c r="H34" s="132" t="s">
        <v>65</v>
      </c>
      <c r="I34" s="132" t="s">
        <v>66</v>
      </c>
      <c r="J34" s="132" t="s">
        <v>67</v>
      </c>
      <c r="K34" s="132" t="s">
        <v>68</v>
      </c>
    </row>
    <row r="35" spans="1:20" s="11" customFormat="1" ht="21" customHeight="1">
      <c r="A35" s="153"/>
      <c r="B35" s="122" t="s">
        <v>11</v>
      </c>
      <c r="C35" s="129" t="s">
        <v>59</v>
      </c>
      <c r="D35" s="130">
        <v>285.55</v>
      </c>
      <c r="E35" s="130">
        <v>227.38636363636363</v>
      </c>
      <c r="F35" s="130">
        <v>264.29671717171715</v>
      </c>
      <c r="G35" s="130">
        <v>215</v>
      </c>
      <c r="H35" s="130">
        <v>264.89583333333337</v>
      </c>
      <c r="I35" s="130">
        <v>298.48484848484856</v>
      </c>
      <c r="J35" s="130">
        <v>237.58680555555554</v>
      </c>
      <c r="K35" s="130">
        <v>369.375</v>
      </c>
      <c r="L35" s="85"/>
      <c r="M35" s="53"/>
      <c r="N35" s="53"/>
      <c r="O35" s="53"/>
      <c r="P35" s="53"/>
      <c r="Q35" s="53"/>
      <c r="R35" s="53"/>
      <c r="S35" s="53"/>
      <c r="T35" s="53"/>
    </row>
    <row r="36" spans="1:20" ht="21" customHeight="1">
      <c r="A36" s="420" t="s">
        <v>50</v>
      </c>
      <c r="B36" s="154"/>
      <c r="C36" s="53"/>
      <c r="D36" s="16"/>
      <c r="E36" s="16"/>
      <c r="F36" s="16"/>
      <c r="G36" s="16"/>
      <c r="H36" s="16"/>
      <c r="I36" s="16"/>
      <c r="J36" s="16"/>
      <c r="K36" s="16"/>
      <c r="L36" s="85"/>
    </row>
    <row r="37" spans="1:20" s="11" customFormat="1" ht="21" customHeight="1">
      <c r="A37" s="627" t="s">
        <v>187</v>
      </c>
      <c r="B37" s="155" t="s">
        <v>188</v>
      </c>
      <c r="C37" s="129" t="s">
        <v>3</v>
      </c>
      <c r="D37" s="130">
        <v>1083.3333333333333</v>
      </c>
      <c r="E37" s="130">
        <v>1955.5555555555557</v>
      </c>
      <c r="F37" s="130">
        <v>1855.2916666666665</v>
      </c>
      <c r="G37" s="130"/>
      <c r="H37" s="130"/>
      <c r="I37" s="130">
        <v>1607.1428571428573</v>
      </c>
      <c r="J37" s="130">
        <v>3213.5714285714284</v>
      </c>
      <c r="K37" s="130">
        <v>2681.25</v>
      </c>
      <c r="L37" s="85"/>
      <c r="M37" s="53"/>
      <c r="N37" s="53"/>
      <c r="O37" s="53"/>
      <c r="P37" s="53"/>
      <c r="Q37" s="53"/>
      <c r="R37" s="53"/>
      <c r="S37" s="53"/>
      <c r="T37" s="53"/>
    </row>
    <row r="38" spans="1:20" s="11" customFormat="1" ht="21" customHeight="1">
      <c r="A38" s="628"/>
      <c r="B38" s="134" t="s">
        <v>189</v>
      </c>
      <c r="C38" s="129" t="s">
        <v>3</v>
      </c>
      <c r="D38" s="130"/>
      <c r="E38" s="130"/>
      <c r="F38" s="130"/>
      <c r="G38" s="130">
        <v>2662.5</v>
      </c>
      <c r="H38" s="130">
        <v>9605.625</v>
      </c>
      <c r="I38" s="130"/>
      <c r="J38" s="130">
        <v>3860.7142857142858</v>
      </c>
      <c r="K38" s="130">
        <v>7920</v>
      </c>
      <c r="L38" s="85"/>
      <c r="M38" s="53"/>
      <c r="N38" s="53"/>
      <c r="O38" s="53"/>
      <c r="P38" s="53"/>
      <c r="Q38" s="53"/>
      <c r="R38" s="53"/>
      <c r="S38" s="53"/>
      <c r="T38" s="53"/>
    </row>
    <row r="39" spans="1:20" s="11" customFormat="1" ht="21" customHeight="1">
      <c r="A39" s="156"/>
      <c r="B39" s="155" t="s">
        <v>126</v>
      </c>
      <c r="C39" s="129" t="s">
        <v>3</v>
      </c>
      <c r="D39" s="130">
        <v>6374.2424242424249</v>
      </c>
      <c r="E39" s="130">
        <v>6368.333333333333</v>
      </c>
      <c r="F39" s="130">
        <v>5337.9513888888887</v>
      </c>
      <c r="G39" s="130">
        <v>7145</v>
      </c>
      <c r="H39" s="130">
        <v>5172.5</v>
      </c>
      <c r="I39" s="130">
        <v>6500</v>
      </c>
      <c r="J39" s="130">
        <v>5505</v>
      </c>
      <c r="K39" s="130">
        <v>5954.166666666667</v>
      </c>
      <c r="L39" s="85"/>
      <c r="M39" s="53"/>
      <c r="N39" s="53"/>
      <c r="O39" s="53"/>
      <c r="P39" s="53"/>
      <c r="Q39" s="53"/>
      <c r="R39" s="53"/>
      <c r="S39" s="53"/>
      <c r="T39" s="53"/>
    </row>
    <row r="40" spans="1:20" s="11" customFormat="1" ht="21" customHeight="1">
      <c r="A40" s="157"/>
      <c r="B40" s="155" t="s">
        <v>127</v>
      </c>
      <c r="C40" s="129" t="s">
        <v>3</v>
      </c>
      <c r="D40" s="130">
        <v>4945</v>
      </c>
      <c r="E40" s="130">
        <v>6567.291666666667</v>
      </c>
      <c r="F40" s="130">
        <v>5150.2222222222217</v>
      </c>
      <c r="G40" s="130">
        <v>6306.1111111111113</v>
      </c>
      <c r="H40" s="130">
        <v>5423.541666666667</v>
      </c>
      <c r="I40" s="130">
        <v>6201.3888888888878</v>
      </c>
      <c r="J40" s="130">
        <v>5570.833333333333</v>
      </c>
      <c r="K40" s="130">
        <v>6450</v>
      </c>
      <c r="L40" s="85"/>
      <c r="M40" s="53"/>
      <c r="N40" s="53"/>
      <c r="O40" s="53"/>
      <c r="P40" s="53"/>
      <c r="Q40" s="53"/>
      <c r="R40" s="53"/>
      <c r="S40" s="53"/>
      <c r="T40" s="53"/>
    </row>
    <row r="41" spans="1:20" s="11" customFormat="1" ht="21" customHeight="1">
      <c r="A41" s="157" t="s">
        <v>128</v>
      </c>
      <c r="B41" s="155" t="s">
        <v>129</v>
      </c>
      <c r="C41" s="129" t="s">
        <v>3</v>
      </c>
      <c r="D41" s="130">
        <v>4524.166666666667</v>
      </c>
      <c r="E41" s="130">
        <v>3942.0833333333335</v>
      </c>
      <c r="F41" s="130">
        <v>4200.8680555555557</v>
      </c>
      <c r="G41" s="130">
        <v>3914.5833333333335</v>
      </c>
      <c r="H41" s="130">
        <v>3939.2708333333335</v>
      </c>
      <c r="I41" s="130">
        <v>4009.7222222222226</v>
      </c>
      <c r="J41" s="130">
        <v>3500</v>
      </c>
      <c r="K41" s="130">
        <v>4137.5</v>
      </c>
      <c r="L41" s="85"/>
      <c r="M41" s="53"/>
      <c r="N41" s="53"/>
      <c r="O41" s="53"/>
      <c r="P41" s="53"/>
      <c r="Q41" s="53"/>
      <c r="R41" s="53"/>
      <c r="S41" s="53"/>
      <c r="T41" s="53"/>
    </row>
    <row r="42" spans="1:20" s="11" customFormat="1" ht="21" customHeight="1">
      <c r="A42" s="157"/>
      <c r="B42" s="155" t="s">
        <v>130</v>
      </c>
      <c r="C42" s="129" t="s">
        <v>3</v>
      </c>
      <c r="D42" s="130">
        <v>5128.4722222222226</v>
      </c>
      <c r="E42" s="130">
        <v>5250.416666666667</v>
      </c>
      <c r="F42" s="130">
        <v>3931.7666666666673</v>
      </c>
      <c r="G42" s="130"/>
      <c r="H42" s="130">
        <v>4527.5</v>
      </c>
      <c r="I42" s="130">
        <v>5980</v>
      </c>
      <c r="J42" s="130">
        <v>5112.916666666667</v>
      </c>
      <c r="K42" s="130">
        <v>5000</v>
      </c>
      <c r="L42" s="85"/>
      <c r="M42" s="53"/>
      <c r="N42" s="53"/>
      <c r="O42" s="53"/>
      <c r="P42" s="53"/>
      <c r="Q42" s="53"/>
      <c r="R42" s="53"/>
      <c r="S42" s="53"/>
      <c r="T42" s="53"/>
    </row>
    <row r="43" spans="1:20" s="11" customFormat="1" ht="21" customHeight="1">
      <c r="A43" s="157"/>
      <c r="B43" s="149" t="s">
        <v>131</v>
      </c>
      <c r="C43" s="171" t="s">
        <v>3</v>
      </c>
      <c r="D43" s="172">
        <v>4907.4074074074078</v>
      </c>
      <c r="E43" s="172">
        <v>4728.645833333333</v>
      </c>
      <c r="F43" s="172">
        <v>4444.6666666666661</v>
      </c>
      <c r="G43" s="172"/>
      <c r="H43" s="172">
        <v>4220</v>
      </c>
      <c r="I43" s="172">
        <v>4640.2777777777774</v>
      </c>
      <c r="J43" s="172">
        <v>4042.5</v>
      </c>
      <c r="K43" s="172">
        <v>4500</v>
      </c>
      <c r="L43" s="85"/>
      <c r="M43" s="53"/>
      <c r="N43" s="53"/>
      <c r="O43" s="53"/>
      <c r="P43" s="53"/>
      <c r="Q43" s="53"/>
      <c r="R43" s="53"/>
      <c r="S43" s="53"/>
      <c r="T43" s="53"/>
    </row>
    <row r="44" spans="1:20" ht="21" customHeight="1">
      <c r="A44" s="421" t="s">
        <v>51</v>
      </c>
      <c r="B44" s="176"/>
      <c r="C44" s="140"/>
      <c r="D44" s="177"/>
      <c r="E44" s="177"/>
      <c r="F44" s="177"/>
      <c r="G44" s="177"/>
      <c r="H44" s="177"/>
      <c r="I44" s="177"/>
      <c r="J44" s="177"/>
      <c r="K44" s="178"/>
      <c r="L44" s="85"/>
    </row>
    <row r="45" spans="1:20" s="11" customFormat="1" ht="21" customHeight="1">
      <c r="A45" s="173"/>
      <c r="B45" s="145" t="s">
        <v>12</v>
      </c>
      <c r="C45" s="174" t="s">
        <v>59</v>
      </c>
      <c r="D45" s="175">
        <v>4035.4166666666665</v>
      </c>
      <c r="E45" s="175">
        <v>2891.25</v>
      </c>
      <c r="F45" s="175">
        <v>4004.8412698412699</v>
      </c>
      <c r="G45" s="175"/>
      <c r="H45" s="175">
        <v>4530.208333333333</v>
      </c>
      <c r="I45" s="175">
        <v>3224.242424242424</v>
      </c>
      <c r="J45" s="175">
        <v>3421.5151515151515</v>
      </c>
      <c r="K45" s="175">
        <v>3000</v>
      </c>
      <c r="L45" s="85"/>
      <c r="M45" s="53"/>
      <c r="N45" s="53"/>
      <c r="O45" s="53"/>
      <c r="P45" s="53"/>
      <c r="Q45" s="53"/>
      <c r="R45" s="53"/>
      <c r="S45" s="53"/>
      <c r="T45" s="53"/>
    </row>
    <row r="46" spans="1:20" ht="21" customHeight="1">
      <c r="A46" s="421" t="s">
        <v>52</v>
      </c>
      <c r="B46" s="176"/>
      <c r="C46" s="140"/>
      <c r="D46" s="177"/>
      <c r="E46" s="177"/>
      <c r="F46" s="177"/>
      <c r="G46" s="177"/>
      <c r="H46" s="177"/>
      <c r="I46" s="177"/>
      <c r="J46" s="177"/>
      <c r="K46" s="178"/>
      <c r="L46" s="85"/>
    </row>
    <row r="47" spans="1:20" s="11" customFormat="1" ht="21" customHeight="1">
      <c r="A47" s="156"/>
      <c r="B47" s="155" t="s">
        <v>132</v>
      </c>
      <c r="C47" s="129" t="s">
        <v>3</v>
      </c>
      <c r="D47" s="130">
        <v>3630.7638888888887</v>
      </c>
      <c r="E47" s="130">
        <v>2768.3333333333335</v>
      </c>
      <c r="F47" s="130">
        <v>2214.2395833333335</v>
      </c>
      <c r="G47" s="130">
        <v>2053.75</v>
      </c>
      <c r="H47" s="130">
        <v>3861.3636363636365</v>
      </c>
      <c r="I47" s="130">
        <v>1820.8333333333333</v>
      </c>
      <c r="J47" s="130">
        <v>2100.1262626262624</v>
      </c>
      <c r="K47" s="130">
        <v>1772.5</v>
      </c>
      <c r="L47" s="85"/>
      <c r="M47" s="53"/>
      <c r="N47" s="53"/>
      <c r="O47" s="53"/>
      <c r="P47" s="53"/>
      <c r="Q47" s="53"/>
      <c r="R47" s="53"/>
      <c r="S47" s="53"/>
      <c r="T47" s="53"/>
    </row>
    <row r="48" spans="1:20" s="11" customFormat="1" ht="21" customHeight="1">
      <c r="A48" s="157" t="s">
        <v>133</v>
      </c>
      <c r="B48" s="155" t="s">
        <v>134</v>
      </c>
      <c r="C48" s="129" t="s">
        <v>3</v>
      </c>
      <c r="D48" s="130"/>
      <c r="E48" s="130"/>
      <c r="F48" s="130">
        <v>4243.75</v>
      </c>
      <c r="G48" s="130"/>
      <c r="H48" s="130">
        <v>4737.5</v>
      </c>
      <c r="I48" s="130">
        <v>3680.5555555555561</v>
      </c>
      <c r="J48" s="130">
        <v>4022.727272727273</v>
      </c>
      <c r="K48" s="130">
        <v>7183.333333333333</v>
      </c>
      <c r="L48" s="85"/>
      <c r="M48" s="53"/>
      <c r="N48" s="53"/>
      <c r="O48" s="53"/>
      <c r="P48" s="53"/>
      <c r="Q48" s="53"/>
      <c r="R48" s="53"/>
      <c r="S48" s="53"/>
      <c r="T48" s="53"/>
    </row>
    <row r="49" spans="1:20" s="11" customFormat="1" ht="21" customHeight="1">
      <c r="A49" s="157"/>
      <c r="B49" s="155" t="s">
        <v>135</v>
      </c>
      <c r="C49" s="129" t="s">
        <v>3</v>
      </c>
      <c r="D49" s="130">
        <v>2750</v>
      </c>
      <c r="E49" s="130"/>
      <c r="F49" s="130"/>
      <c r="G49" s="130"/>
      <c r="H49" s="130">
        <v>6445.833333333333</v>
      </c>
      <c r="I49" s="130"/>
      <c r="J49" s="130"/>
      <c r="K49" s="130"/>
      <c r="L49" s="85"/>
      <c r="M49" s="53"/>
      <c r="N49" s="53"/>
      <c r="O49" s="53"/>
      <c r="P49" s="53"/>
      <c r="Q49" s="53"/>
      <c r="R49" s="53"/>
      <c r="S49" s="53"/>
      <c r="T49" s="53"/>
    </row>
    <row r="50" spans="1:20" s="11" customFormat="1" ht="21" customHeight="1">
      <c r="A50" s="158"/>
      <c r="B50" s="155" t="s">
        <v>136</v>
      </c>
      <c r="C50" s="129" t="s">
        <v>3</v>
      </c>
      <c r="D50" s="130">
        <v>6281.041666666667</v>
      </c>
      <c r="E50" s="130">
        <v>4014.4166666666665</v>
      </c>
      <c r="F50" s="130">
        <v>4064.3229166666665</v>
      </c>
      <c r="G50" s="130">
        <v>4769.4444444444443</v>
      </c>
      <c r="H50" s="130">
        <v>5632.5</v>
      </c>
      <c r="I50" s="130">
        <v>4743.0555555555557</v>
      </c>
      <c r="J50" s="130">
        <v>5470.416666666667</v>
      </c>
      <c r="K50" s="130">
        <v>5580.416666666667</v>
      </c>
      <c r="L50" s="85"/>
      <c r="M50" s="53"/>
      <c r="N50" s="53"/>
      <c r="O50" s="53"/>
      <c r="P50" s="53"/>
      <c r="Q50" s="53"/>
      <c r="R50" s="53"/>
      <c r="S50" s="53"/>
      <c r="T50" s="53"/>
    </row>
    <row r="51" spans="1:20" s="11" customFormat="1" ht="21" customHeight="1">
      <c r="A51" s="159" t="s">
        <v>137</v>
      </c>
      <c r="B51" s="155" t="s">
        <v>138</v>
      </c>
      <c r="C51" s="129" t="s">
        <v>3</v>
      </c>
      <c r="D51" s="130">
        <v>10640.571120689656</v>
      </c>
      <c r="E51" s="130">
        <v>10145.454545454546</v>
      </c>
      <c r="F51" s="130">
        <v>7897.4747474747464</v>
      </c>
      <c r="G51" s="130"/>
      <c r="H51" s="130">
        <v>11533.333333333334</v>
      </c>
      <c r="I51" s="130">
        <v>11316.919191919193</v>
      </c>
      <c r="J51" s="130">
        <v>11457.297979797979</v>
      </c>
      <c r="K51" s="130">
        <v>10051.527777777777</v>
      </c>
      <c r="L51" s="85"/>
      <c r="M51" s="53"/>
      <c r="N51" s="53"/>
      <c r="O51" s="53"/>
      <c r="P51" s="53"/>
      <c r="Q51" s="53"/>
      <c r="R51" s="53"/>
      <c r="S51" s="53"/>
      <c r="T51" s="53"/>
    </row>
    <row r="52" spans="1:20" s="11" customFormat="1" ht="21" customHeight="1">
      <c r="A52" s="160"/>
      <c r="B52" s="155" t="s">
        <v>139</v>
      </c>
      <c r="C52" s="129" t="s">
        <v>3</v>
      </c>
      <c r="D52" s="130">
        <v>8742.1428571428569</v>
      </c>
      <c r="E52" s="130">
        <v>5000</v>
      </c>
      <c r="F52" s="130">
        <v>7466.666666666667</v>
      </c>
      <c r="G52" s="130"/>
      <c r="H52" s="130">
        <v>8891.875</v>
      </c>
      <c r="I52" s="130">
        <v>1590.9090909090908</v>
      </c>
      <c r="J52" s="130">
        <v>7685</v>
      </c>
      <c r="K52" s="130">
        <v>0</v>
      </c>
      <c r="L52" s="85"/>
      <c r="M52" s="53"/>
      <c r="N52" s="53"/>
      <c r="O52" s="53"/>
      <c r="P52" s="53"/>
      <c r="Q52" s="53"/>
      <c r="R52" s="53"/>
      <c r="S52" s="53"/>
      <c r="T52" s="53"/>
    </row>
    <row r="53" spans="1:20" s="11" customFormat="1" ht="21" customHeight="1">
      <c r="A53" s="161"/>
      <c r="B53" s="155" t="s">
        <v>13</v>
      </c>
      <c r="C53" s="129" t="s">
        <v>3</v>
      </c>
      <c r="D53" s="130">
        <v>2558.9583333333335</v>
      </c>
      <c r="E53" s="130">
        <v>1679.375</v>
      </c>
      <c r="F53" s="130">
        <v>2164.8263888888887</v>
      </c>
      <c r="G53" s="130">
        <v>2174.5833333333335</v>
      </c>
      <c r="H53" s="130">
        <v>2270.4166666666665</v>
      </c>
      <c r="I53" s="130">
        <v>2142.8571428571427</v>
      </c>
      <c r="J53" s="130">
        <v>1648.9669421487604</v>
      </c>
      <c r="K53" s="130">
        <v>0</v>
      </c>
      <c r="L53" s="85"/>
      <c r="M53" s="53"/>
      <c r="N53" s="53"/>
      <c r="O53" s="53"/>
      <c r="P53" s="53"/>
      <c r="Q53" s="53"/>
      <c r="R53" s="53"/>
      <c r="S53" s="53"/>
      <c r="T53" s="53"/>
    </row>
    <row r="54" spans="1:20" ht="4.5" customHeight="1">
      <c r="A54" s="104"/>
      <c r="B54" s="104"/>
      <c r="C54" s="102"/>
      <c r="D54" s="105"/>
      <c r="E54" s="105"/>
      <c r="F54" s="105"/>
      <c r="G54" s="105"/>
      <c r="H54" s="105"/>
      <c r="I54" s="105"/>
      <c r="J54" s="105"/>
      <c r="K54" s="105"/>
      <c r="L54" s="85"/>
    </row>
    <row r="55" spans="1:20" ht="35.25" customHeight="1">
      <c r="B55" s="253"/>
      <c r="C55" s="504"/>
      <c r="D55" s="394"/>
      <c r="E55" s="394"/>
      <c r="F55" s="394"/>
      <c r="G55" s="394"/>
      <c r="H55" s="394"/>
      <c r="I55" s="394"/>
      <c r="J55" s="394"/>
      <c r="K55" s="505" t="s">
        <v>87</v>
      </c>
      <c r="L55" s="85"/>
    </row>
    <row r="56" spans="1:20" ht="21" customHeight="1">
      <c r="A56" s="7"/>
      <c r="B56" s="544" t="s">
        <v>292</v>
      </c>
      <c r="C56" s="544"/>
      <c r="D56" s="544"/>
      <c r="E56" s="544"/>
      <c r="F56" s="544"/>
      <c r="G56" s="544"/>
      <c r="H56" s="544"/>
      <c r="I56" s="544"/>
      <c r="J56" s="544"/>
      <c r="K56" s="544"/>
      <c r="L56" s="85"/>
    </row>
    <row r="57" spans="1:20" ht="21" customHeight="1">
      <c r="B57" s="559" t="s">
        <v>302</v>
      </c>
      <c r="C57" s="559"/>
      <c r="D57" s="559"/>
      <c r="E57" s="559"/>
      <c r="F57" s="559"/>
      <c r="G57" s="559"/>
      <c r="H57" s="559"/>
      <c r="I57" s="559"/>
      <c r="J57" s="559"/>
      <c r="K57" s="559"/>
      <c r="L57" s="85"/>
    </row>
    <row r="58" spans="1:20" ht="6.95" customHeight="1" thickBot="1">
      <c r="C58" s="596"/>
      <c r="D58" s="596"/>
      <c r="E58" s="596"/>
      <c r="F58" s="596"/>
      <c r="G58" s="596"/>
      <c r="H58" s="596"/>
      <c r="I58" s="596"/>
      <c r="J58" s="596"/>
      <c r="K58" s="596"/>
      <c r="L58" s="85"/>
    </row>
    <row r="59" spans="1:20" ht="25.5" customHeight="1" thickBot="1">
      <c r="A59" s="594" t="s">
        <v>108</v>
      </c>
      <c r="B59" s="581"/>
      <c r="C59" s="577" t="s">
        <v>82</v>
      </c>
      <c r="D59" s="620" t="s">
        <v>83</v>
      </c>
      <c r="E59" s="620"/>
      <c r="F59" s="620"/>
      <c r="G59" s="620"/>
      <c r="H59" s="620"/>
      <c r="I59" s="620"/>
      <c r="J59" s="620"/>
      <c r="K59" s="620"/>
    </row>
    <row r="60" spans="1:20" ht="25.5" customHeight="1">
      <c r="A60" s="594"/>
      <c r="B60" s="581"/>
      <c r="C60" s="595"/>
      <c r="D60" s="132" t="s">
        <v>61</v>
      </c>
      <c r="E60" s="132" t="s">
        <v>62</v>
      </c>
      <c r="F60" s="132" t="s">
        <v>63</v>
      </c>
      <c r="G60" s="132" t="s">
        <v>64</v>
      </c>
      <c r="H60" s="132" t="s">
        <v>65</v>
      </c>
      <c r="I60" s="132" t="s">
        <v>66</v>
      </c>
      <c r="J60" s="132" t="s">
        <v>67</v>
      </c>
      <c r="K60" s="132" t="s">
        <v>68</v>
      </c>
    </row>
    <row r="61" spans="1:20" s="53" customFormat="1" ht="21" customHeight="1">
      <c r="A61" s="653" t="s">
        <v>190</v>
      </c>
      <c r="B61" s="122" t="s">
        <v>191</v>
      </c>
      <c r="C61" s="129" t="s">
        <v>3</v>
      </c>
      <c r="D61" s="130">
        <v>1567.1666666666667</v>
      </c>
      <c r="E61" s="130">
        <v>1748.4722222222224</v>
      </c>
      <c r="F61" s="130">
        <v>1702.2395833333333</v>
      </c>
      <c r="G61" s="130"/>
      <c r="H61" s="130">
        <v>1671.6666666666667</v>
      </c>
      <c r="I61" s="130">
        <v>1085.7142857142858</v>
      </c>
      <c r="J61" s="130">
        <v>1089.6363636363637</v>
      </c>
      <c r="K61" s="130">
        <v>1619.0625</v>
      </c>
      <c r="L61" s="85"/>
    </row>
    <row r="62" spans="1:20" s="53" customFormat="1" ht="21" customHeight="1">
      <c r="A62" s="655"/>
      <c r="B62" s="122" t="s">
        <v>192</v>
      </c>
      <c r="C62" s="129" t="s">
        <v>3</v>
      </c>
      <c r="D62" s="130">
        <v>1000</v>
      </c>
      <c r="E62" s="130"/>
      <c r="F62" s="130"/>
      <c r="G62" s="130"/>
      <c r="H62" s="130"/>
      <c r="I62" s="130"/>
      <c r="J62" s="130"/>
      <c r="K62" s="130">
        <v>650</v>
      </c>
      <c r="L62" s="85"/>
    </row>
    <row r="63" spans="1:20" s="53" customFormat="1" ht="21" customHeight="1">
      <c r="A63" s="653" t="s">
        <v>140</v>
      </c>
      <c r="B63" s="122" t="s">
        <v>141</v>
      </c>
      <c r="C63" s="129" t="s">
        <v>3</v>
      </c>
      <c r="D63" s="130">
        <v>4200</v>
      </c>
      <c r="E63" s="130">
        <v>2592.8571428571427</v>
      </c>
      <c r="F63" s="130">
        <v>1375</v>
      </c>
      <c r="G63" s="130"/>
      <c r="H63" s="130">
        <v>3205.7142857142858</v>
      </c>
      <c r="I63" s="130">
        <v>850</v>
      </c>
      <c r="J63" s="130">
        <v>3302.7777777777774</v>
      </c>
      <c r="K63" s="130">
        <v>3003.125</v>
      </c>
      <c r="L63" s="85"/>
    </row>
    <row r="64" spans="1:20" s="53" customFormat="1" ht="21" customHeight="1">
      <c r="A64" s="654"/>
      <c r="B64" s="122" t="s">
        <v>142</v>
      </c>
      <c r="C64" s="129" t="s">
        <v>3</v>
      </c>
      <c r="D64" s="130">
        <v>3768.6363636363631</v>
      </c>
      <c r="E64" s="130">
        <v>2609.5833333333335</v>
      </c>
      <c r="F64" s="130">
        <v>3235.2083333333335</v>
      </c>
      <c r="G64" s="130">
        <v>2637.9166666666665</v>
      </c>
      <c r="H64" s="130">
        <v>4195.909090909091</v>
      </c>
      <c r="I64" s="130">
        <v>3516.6666666666665</v>
      </c>
      <c r="J64" s="130">
        <v>3365.1388888888887</v>
      </c>
      <c r="K64" s="130">
        <v>3505</v>
      </c>
      <c r="L64" s="85"/>
    </row>
    <row r="65" spans="1:12" s="53" customFormat="1" ht="21" customHeight="1">
      <c r="A65" s="655"/>
      <c r="B65" s="122" t="s">
        <v>143</v>
      </c>
      <c r="C65" s="129" t="s">
        <v>3</v>
      </c>
      <c r="D65" s="130">
        <v>3800</v>
      </c>
      <c r="E65" s="130">
        <v>2250</v>
      </c>
      <c r="F65" s="130">
        <v>2077.7777777777778</v>
      </c>
      <c r="G65" s="130"/>
      <c r="H65" s="130">
        <v>4308</v>
      </c>
      <c r="I65" s="130">
        <v>3555.5555555555557</v>
      </c>
      <c r="J65" s="130">
        <v>3166.6666666666665</v>
      </c>
      <c r="K65" s="130"/>
      <c r="L65" s="85"/>
    </row>
    <row r="66" spans="1:12" s="53" customFormat="1" ht="21" customHeight="1">
      <c r="A66" s="81"/>
      <c r="B66" s="122" t="s">
        <v>15</v>
      </c>
      <c r="C66" s="129" t="s">
        <v>3</v>
      </c>
      <c r="D66" s="130">
        <v>2347.7146464646462</v>
      </c>
      <c r="E66" s="130">
        <v>1446.2719298245613</v>
      </c>
      <c r="F66" s="130">
        <v>1000</v>
      </c>
      <c r="G66" s="130">
        <v>1745.8333333333333</v>
      </c>
      <c r="H66" s="130">
        <v>2396.25</v>
      </c>
      <c r="I66" s="130">
        <v>1965</v>
      </c>
      <c r="J66" s="130">
        <v>1921.75</v>
      </c>
      <c r="K66" s="130">
        <v>1977.2727272727273</v>
      </c>
      <c r="L66" s="85"/>
    </row>
    <row r="67" spans="1:12" s="53" customFormat="1" ht="21" customHeight="1">
      <c r="A67" s="81"/>
      <c r="B67" s="122" t="s">
        <v>220</v>
      </c>
      <c r="C67" s="129" t="s">
        <v>3</v>
      </c>
      <c r="D67" s="130"/>
      <c r="E67" s="130"/>
      <c r="F67" s="130"/>
      <c r="G67" s="130"/>
      <c r="H67" s="130"/>
      <c r="I67" s="130">
        <v>500</v>
      </c>
      <c r="J67" s="130">
        <v>1250</v>
      </c>
      <c r="K67" s="130"/>
      <c r="L67" s="85"/>
    </row>
    <row r="68" spans="1:12" s="53" customFormat="1" ht="21" customHeight="1">
      <c r="A68" s="81"/>
      <c r="B68" s="122" t="s">
        <v>53</v>
      </c>
      <c r="C68" s="129" t="s">
        <v>90</v>
      </c>
      <c r="D68" s="130">
        <v>3393.9393939393935</v>
      </c>
      <c r="E68" s="130">
        <v>1985.7142857142858</v>
      </c>
      <c r="F68" s="130"/>
      <c r="G68" s="130">
        <v>2203.125</v>
      </c>
      <c r="H68" s="130">
        <v>4140</v>
      </c>
      <c r="I68" s="130">
        <v>2142.8571428571427</v>
      </c>
      <c r="J68" s="130">
        <v>3840.2777777777778</v>
      </c>
      <c r="K68" s="130">
        <v>4458.3333333333339</v>
      </c>
      <c r="L68" s="85"/>
    </row>
    <row r="69" spans="1:12" s="53" customFormat="1" ht="21" customHeight="1">
      <c r="A69" s="81"/>
      <c r="B69" s="122" t="s">
        <v>221</v>
      </c>
      <c r="C69" s="129" t="s">
        <v>90</v>
      </c>
      <c r="D69" s="130">
        <v>5572.2222222222226</v>
      </c>
      <c r="E69" s="130">
        <v>1000</v>
      </c>
      <c r="F69" s="130"/>
      <c r="G69" s="130"/>
      <c r="H69" s="130">
        <v>3000</v>
      </c>
      <c r="I69" s="130"/>
      <c r="J69" s="130">
        <v>5143.75</v>
      </c>
      <c r="K69" s="130">
        <v>5266.666666666667</v>
      </c>
      <c r="L69" s="85"/>
    </row>
    <row r="70" spans="1:12" s="53" customFormat="1" ht="21" customHeight="1">
      <c r="A70" s="81"/>
      <c r="B70" s="122" t="s">
        <v>16</v>
      </c>
      <c r="C70" s="129" t="s">
        <v>90</v>
      </c>
      <c r="D70" s="130">
        <v>3813.6363636363635</v>
      </c>
      <c r="E70" s="130">
        <v>4000</v>
      </c>
      <c r="F70" s="130"/>
      <c r="G70" s="130"/>
      <c r="H70" s="130">
        <v>4062.0370370370374</v>
      </c>
      <c r="I70" s="130"/>
      <c r="J70" s="130">
        <v>3431.5476190476193</v>
      </c>
      <c r="K70" s="130">
        <v>3481.25</v>
      </c>
      <c r="L70" s="85"/>
    </row>
    <row r="71" spans="1:12" s="53" customFormat="1" ht="21" customHeight="1">
      <c r="A71" s="81"/>
      <c r="B71" s="122" t="s">
        <v>17</v>
      </c>
      <c r="C71" s="129" t="s">
        <v>3</v>
      </c>
      <c r="D71" s="130">
        <v>1883.4848484848487</v>
      </c>
      <c r="E71" s="130">
        <v>2156.9444444444439</v>
      </c>
      <c r="F71" s="130">
        <v>1639.375</v>
      </c>
      <c r="G71" s="130"/>
      <c r="H71" s="130">
        <v>2800.757575757576</v>
      </c>
      <c r="I71" s="130">
        <v>1666.6666666666667</v>
      </c>
      <c r="J71" s="130">
        <v>1534.8611111111111</v>
      </c>
      <c r="K71" s="130">
        <v>1642.5</v>
      </c>
      <c r="L71" s="85"/>
    </row>
    <row r="72" spans="1:12" s="53" customFormat="1" ht="21" customHeight="1">
      <c r="A72" s="81"/>
      <c r="B72" s="122" t="s">
        <v>18</v>
      </c>
      <c r="C72" s="129" t="s">
        <v>3</v>
      </c>
      <c r="D72" s="130">
        <v>1267.4444444444443</v>
      </c>
      <c r="E72" s="130">
        <v>1097.993827160494</v>
      </c>
      <c r="F72" s="130">
        <v>708.33333333333337</v>
      </c>
      <c r="G72" s="130">
        <v>1386.3636363636363</v>
      </c>
      <c r="H72" s="130">
        <v>1938.8085399449037</v>
      </c>
      <c r="I72" s="130">
        <v>1127.272727272727</v>
      </c>
      <c r="J72" s="130">
        <v>1147.3765432098764</v>
      </c>
      <c r="K72" s="130">
        <v>1474.5833333333333</v>
      </c>
      <c r="L72" s="85"/>
    </row>
    <row r="73" spans="1:12" s="53" customFormat="1" ht="21" customHeight="1">
      <c r="A73" s="81"/>
      <c r="B73" s="122" t="s">
        <v>19</v>
      </c>
      <c r="C73" s="129" t="s">
        <v>3</v>
      </c>
      <c r="D73" s="130">
        <v>3929.62962962963</v>
      </c>
      <c r="E73" s="130">
        <v>8431.1111111111113</v>
      </c>
      <c r="F73" s="130"/>
      <c r="G73" s="130"/>
      <c r="H73" s="130">
        <v>9340.625</v>
      </c>
      <c r="I73" s="130"/>
      <c r="J73" s="130"/>
      <c r="K73" s="130"/>
      <c r="L73" s="85"/>
    </row>
    <row r="74" spans="1:12" s="53" customFormat="1" ht="21" customHeight="1">
      <c r="A74" s="81"/>
      <c r="B74" s="122" t="s">
        <v>20</v>
      </c>
      <c r="C74" s="129" t="s">
        <v>3</v>
      </c>
      <c r="D74" s="130">
        <v>1250</v>
      </c>
      <c r="E74" s="130">
        <v>3960</v>
      </c>
      <c r="F74" s="130"/>
      <c r="G74" s="130"/>
      <c r="H74" s="130">
        <v>3035.4166666666665</v>
      </c>
      <c r="I74" s="130">
        <v>3500</v>
      </c>
      <c r="J74" s="130"/>
      <c r="K74" s="130"/>
      <c r="L74" s="85"/>
    </row>
    <row r="75" spans="1:12" s="53" customFormat="1" ht="21" customHeight="1">
      <c r="A75" s="156" t="s">
        <v>144</v>
      </c>
      <c r="B75" s="122" t="s">
        <v>145</v>
      </c>
      <c r="C75" s="129" t="s">
        <v>99</v>
      </c>
      <c r="D75" s="130">
        <v>3236.458333333333</v>
      </c>
      <c r="E75" s="130"/>
      <c r="F75" s="130">
        <v>2316.6666666666665</v>
      </c>
      <c r="G75" s="130"/>
      <c r="H75" s="130">
        <v>2993.939393939394</v>
      </c>
      <c r="I75" s="130">
        <v>2183.333333333333</v>
      </c>
      <c r="J75" s="130">
        <v>2333.333333333333</v>
      </c>
      <c r="K75" s="130"/>
      <c r="L75" s="85"/>
    </row>
    <row r="76" spans="1:12" s="53" customFormat="1" ht="21" customHeight="1">
      <c r="A76" s="158"/>
      <c r="B76" s="122" t="s">
        <v>146</v>
      </c>
      <c r="C76" s="129" t="s">
        <v>56</v>
      </c>
      <c r="D76" s="130">
        <v>3664.1666666666665</v>
      </c>
      <c r="E76" s="130">
        <v>1331.7837465564737</v>
      </c>
      <c r="F76" s="130">
        <v>1833.3333333333333</v>
      </c>
      <c r="G76" s="130"/>
      <c r="H76" s="130">
        <v>2901.3636363636365</v>
      </c>
      <c r="I76" s="130">
        <v>2444.4444444444448</v>
      </c>
      <c r="J76" s="130">
        <v>2199.3055555555557</v>
      </c>
      <c r="K76" s="130">
        <v>1873.8425925925931</v>
      </c>
      <c r="L76" s="85"/>
    </row>
    <row r="77" spans="1:12" s="53" customFormat="1" ht="21" customHeight="1">
      <c r="A77" s="81"/>
      <c r="B77" s="122" t="s">
        <v>91</v>
      </c>
      <c r="C77" s="129" t="s">
        <v>3</v>
      </c>
      <c r="D77" s="130">
        <v>2685.2777777777778</v>
      </c>
      <c r="E77" s="130">
        <v>2006.378600823045</v>
      </c>
      <c r="F77" s="130">
        <v>1550</v>
      </c>
      <c r="G77" s="130">
        <v>2090.4166666666665</v>
      </c>
      <c r="H77" s="130">
        <v>3245.1388888888891</v>
      </c>
      <c r="I77" s="130">
        <v>1806.9444444444446</v>
      </c>
      <c r="J77" s="130">
        <v>1948.25</v>
      </c>
      <c r="K77" s="130">
        <v>2313.090909090909</v>
      </c>
      <c r="L77" s="85"/>
    </row>
    <row r="78" spans="1:12" s="53" customFormat="1" ht="21" customHeight="1">
      <c r="A78" s="81"/>
      <c r="B78" s="122" t="s">
        <v>22</v>
      </c>
      <c r="C78" s="129" t="s">
        <v>59</v>
      </c>
      <c r="D78" s="130">
        <v>63.225694444444436</v>
      </c>
      <c r="E78" s="130">
        <v>74.805555555555557</v>
      </c>
      <c r="F78" s="130"/>
      <c r="G78" s="130">
        <v>68.5625</v>
      </c>
      <c r="H78" s="130">
        <v>84.696969696969703</v>
      </c>
      <c r="I78" s="130">
        <v>61.25</v>
      </c>
      <c r="J78" s="130">
        <v>85.25</v>
      </c>
      <c r="K78" s="130">
        <v>76.916666666666671</v>
      </c>
      <c r="L78" s="85"/>
    </row>
    <row r="79" spans="1:12" s="53" customFormat="1" ht="21" customHeight="1">
      <c r="A79" s="156" t="s">
        <v>147</v>
      </c>
      <c r="B79" s="122" t="s">
        <v>148</v>
      </c>
      <c r="C79" s="129" t="s">
        <v>3</v>
      </c>
      <c r="D79" s="130">
        <v>4800.7575757575751</v>
      </c>
      <c r="E79" s="130">
        <v>2695.6871345029244</v>
      </c>
      <c r="F79" s="130">
        <v>2315</v>
      </c>
      <c r="G79" s="130">
        <v>2249.5</v>
      </c>
      <c r="H79" s="130">
        <v>3043.75</v>
      </c>
      <c r="I79" s="130">
        <v>3051.3888888888887</v>
      </c>
      <c r="J79" s="130">
        <v>3438.8888888888887</v>
      </c>
      <c r="K79" s="130">
        <v>2977.0833333333335</v>
      </c>
      <c r="L79" s="85"/>
    </row>
    <row r="80" spans="1:12" s="53" customFormat="1" ht="21" customHeight="1">
      <c r="A80" s="158"/>
      <c r="B80" s="122" t="s">
        <v>149</v>
      </c>
      <c r="C80" s="129" t="s">
        <v>3</v>
      </c>
      <c r="D80" s="130">
        <v>3309.5454545454545</v>
      </c>
      <c r="E80" s="130">
        <v>2212.8581871345032</v>
      </c>
      <c r="F80" s="130">
        <v>1578.8888888888887</v>
      </c>
      <c r="G80" s="130">
        <v>1881.8181818181818</v>
      </c>
      <c r="H80" s="130">
        <v>2273</v>
      </c>
      <c r="I80" s="130">
        <v>2000</v>
      </c>
      <c r="J80" s="130">
        <v>2697.5694444444443</v>
      </c>
      <c r="K80" s="130">
        <v>2555.5555555555552</v>
      </c>
      <c r="L80" s="85"/>
    </row>
    <row r="81" spans="1:20" s="53" customFormat="1" ht="21" customHeight="1">
      <c r="A81" s="156"/>
      <c r="B81" s="122" t="s">
        <v>23</v>
      </c>
      <c r="C81" s="129" t="s">
        <v>3</v>
      </c>
      <c r="D81" s="130">
        <v>4072.7777777777778</v>
      </c>
      <c r="E81" s="130">
        <v>4982.0987654320979</v>
      </c>
      <c r="F81" s="130"/>
      <c r="G81" s="130"/>
      <c r="H81" s="130">
        <v>4908.8888888888887</v>
      </c>
      <c r="I81" s="130">
        <v>5755.5555555555557</v>
      </c>
      <c r="J81" s="130">
        <v>5805.5555555555557</v>
      </c>
      <c r="K81" s="130">
        <v>3982.6388888888887</v>
      </c>
      <c r="L81" s="85"/>
      <c r="M81" s="65"/>
    </row>
    <row r="82" spans="1:20" s="53" customFormat="1" ht="21" customHeight="1">
      <c r="A82" s="157"/>
      <c r="B82" s="122" t="s">
        <v>24</v>
      </c>
      <c r="C82" s="129" t="s">
        <v>3</v>
      </c>
      <c r="D82" s="130">
        <v>4110.416666666667</v>
      </c>
      <c r="E82" s="130">
        <v>4957.4074074074069</v>
      </c>
      <c r="F82" s="130"/>
      <c r="G82" s="130"/>
      <c r="H82" s="130">
        <v>4810.7638888888887</v>
      </c>
      <c r="I82" s="130">
        <v>5755.5555555555557</v>
      </c>
      <c r="J82" s="130">
        <v>5583.3333333333339</v>
      </c>
      <c r="K82" s="130">
        <v>3954.8611111111109</v>
      </c>
      <c r="L82" s="85"/>
      <c r="M82" s="65"/>
    </row>
    <row r="83" spans="1:20" s="53" customFormat="1" ht="21" customHeight="1">
      <c r="A83" s="158"/>
      <c r="B83" s="122" t="s">
        <v>25</v>
      </c>
      <c r="C83" s="129" t="s">
        <v>3</v>
      </c>
      <c r="D83" s="130">
        <v>2629.4444444444443</v>
      </c>
      <c r="E83" s="130">
        <v>2698.125</v>
      </c>
      <c r="F83" s="130"/>
      <c r="G83" s="130"/>
      <c r="H83" s="130">
        <v>3004.4097222222222</v>
      </c>
      <c r="I83" s="130"/>
      <c r="J83" s="130">
        <v>2410.75</v>
      </c>
      <c r="K83" s="130">
        <v>2947.9166666666665</v>
      </c>
      <c r="L83" s="85"/>
      <c r="M83" s="65"/>
    </row>
    <row r="84" spans="1:20" s="53" customFormat="1" ht="6" customHeight="1">
      <c r="A84" s="104"/>
      <c r="B84" s="104"/>
      <c r="C84" s="102"/>
      <c r="D84" s="105"/>
      <c r="E84" s="105"/>
      <c r="F84" s="105"/>
      <c r="G84" s="105"/>
      <c r="H84" s="105"/>
      <c r="I84" s="105"/>
      <c r="J84" s="105"/>
      <c r="K84" s="105"/>
      <c r="L84" s="85"/>
      <c r="M84" s="65"/>
    </row>
    <row r="85" spans="1:20" s="28" customFormat="1" ht="5.0999999999999996" customHeight="1">
      <c r="C85" s="15"/>
      <c r="D85" s="66"/>
      <c r="E85" s="66"/>
      <c r="F85" s="66"/>
      <c r="G85" s="66"/>
      <c r="H85" s="66"/>
      <c r="I85" s="66"/>
      <c r="J85" s="66"/>
      <c r="K85" s="66"/>
      <c r="L85" s="85"/>
    </row>
    <row r="86" spans="1:20" s="28" customFormat="1" ht="21" customHeight="1">
      <c r="B86" s="253"/>
      <c r="C86" s="504"/>
      <c r="D86" s="394"/>
      <c r="E86" s="394"/>
      <c r="F86" s="394"/>
      <c r="G86" s="394"/>
      <c r="H86" s="394"/>
      <c r="I86" s="394"/>
      <c r="J86" s="394"/>
      <c r="K86" s="505" t="s">
        <v>88</v>
      </c>
      <c r="L86" s="85"/>
    </row>
    <row r="87" spans="1:20" s="28" customFormat="1" ht="21" customHeight="1">
      <c r="B87" s="544" t="s">
        <v>292</v>
      </c>
      <c r="C87" s="544"/>
      <c r="D87" s="544"/>
      <c r="E87" s="544"/>
      <c r="F87" s="544"/>
      <c r="G87" s="544"/>
      <c r="H87" s="544"/>
      <c r="I87" s="544"/>
      <c r="J87" s="544"/>
      <c r="K87" s="544"/>
      <c r="L87" s="85"/>
    </row>
    <row r="88" spans="1:20" s="28" customFormat="1" ht="27.75" customHeight="1" thickBot="1">
      <c r="B88" s="559" t="s">
        <v>302</v>
      </c>
      <c r="C88" s="559"/>
      <c r="D88" s="559"/>
      <c r="E88" s="559"/>
      <c r="F88" s="559"/>
      <c r="G88" s="559"/>
      <c r="H88" s="559"/>
      <c r="I88" s="559"/>
      <c r="J88" s="559"/>
      <c r="K88" s="559"/>
      <c r="L88" s="85"/>
    </row>
    <row r="89" spans="1:20" s="28" customFormat="1" ht="21" customHeight="1" thickBot="1">
      <c r="A89" s="594" t="s">
        <v>108</v>
      </c>
      <c r="B89" s="581"/>
      <c r="C89" s="577" t="s">
        <v>82</v>
      </c>
      <c r="D89" s="620" t="s">
        <v>83</v>
      </c>
      <c r="E89" s="620"/>
      <c r="F89" s="620"/>
      <c r="G89" s="620"/>
      <c r="H89" s="620"/>
      <c r="I89" s="620"/>
      <c r="J89" s="620"/>
      <c r="K89" s="620"/>
    </row>
    <row r="90" spans="1:20" ht="25.5" customHeight="1">
      <c r="A90" s="594"/>
      <c r="B90" s="581"/>
      <c r="C90" s="595"/>
      <c r="D90" s="132" t="s">
        <v>61</v>
      </c>
      <c r="E90" s="132" t="s">
        <v>62</v>
      </c>
      <c r="F90" s="132" t="s">
        <v>63</v>
      </c>
      <c r="G90" s="132" t="s">
        <v>64</v>
      </c>
      <c r="H90" s="132" t="s">
        <v>65</v>
      </c>
      <c r="I90" s="132" t="s">
        <v>66</v>
      </c>
      <c r="J90" s="132" t="s">
        <v>67</v>
      </c>
      <c r="K90" s="132" t="s">
        <v>68</v>
      </c>
    </row>
    <row r="91" spans="1:20" ht="25.5" customHeight="1">
      <c r="A91" s="153"/>
      <c r="B91" s="122" t="s">
        <v>26</v>
      </c>
      <c r="C91" s="129" t="s">
        <v>59</v>
      </c>
      <c r="D91" s="162">
        <v>1777.5</v>
      </c>
      <c r="E91" s="162">
        <v>1222.6515151515152</v>
      </c>
      <c r="F91" s="162">
        <v>1020.5208333333334</v>
      </c>
      <c r="G91" s="162">
        <v>850</v>
      </c>
      <c r="H91" s="162">
        <v>1477.5</v>
      </c>
      <c r="I91" s="162">
        <v>1148.8888888888889</v>
      </c>
      <c r="J91" s="162">
        <v>1393.1944444444446</v>
      </c>
      <c r="K91" s="162">
        <v>1515.4166666666667</v>
      </c>
      <c r="L91" s="85"/>
    </row>
    <row r="92" spans="1:20" s="11" customFormat="1" ht="21" customHeight="1">
      <c r="A92" s="422" t="s">
        <v>57</v>
      </c>
      <c r="B92" s="55"/>
      <c r="C92" s="28"/>
      <c r="D92" s="66"/>
      <c r="E92" s="66"/>
      <c r="F92" s="66"/>
      <c r="G92" s="66"/>
      <c r="H92" s="66"/>
      <c r="I92" s="66"/>
      <c r="J92" s="66"/>
      <c r="K92" s="66"/>
      <c r="L92" s="85"/>
      <c r="M92" s="53"/>
      <c r="N92" s="53"/>
      <c r="O92" s="53"/>
      <c r="P92" s="53"/>
      <c r="Q92" s="53"/>
      <c r="R92" s="53"/>
      <c r="S92" s="53"/>
      <c r="T92" s="53"/>
    </row>
    <row r="93" spans="1:20" ht="21" customHeight="1">
      <c r="A93" s="650" t="s">
        <v>27</v>
      </c>
      <c r="B93" s="122" t="s">
        <v>150</v>
      </c>
      <c r="C93" s="129" t="s">
        <v>59</v>
      </c>
      <c r="D93" s="130">
        <v>3587.5</v>
      </c>
      <c r="E93" s="130"/>
      <c r="F93" s="130">
        <v>3030</v>
      </c>
      <c r="G93" s="130">
        <v>700</v>
      </c>
      <c r="H93" s="130">
        <v>2001.6666666666667</v>
      </c>
      <c r="I93" s="130">
        <v>3812.1212121212116</v>
      </c>
      <c r="J93" s="130">
        <v>2114.5454545454545</v>
      </c>
      <c r="K93" s="130">
        <v>2310.7142857142858</v>
      </c>
      <c r="L93" s="85"/>
    </row>
    <row r="94" spans="1:20" s="11" customFormat="1" ht="21" customHeight="1">
      <c r="A94" s="651"/>
      <c r="B94" s="122" t="s">
        <v>222</v>
      </c>
      <c r="C94" s="129" t="s">
        <v>59</v>
      </c>
      <c r="D94" s="130">
        <v>3230.5555555555552</v>
      </c>
      <c r="E94" s="130"/>
      <c r="F94" s="130">
        <v>2547.1428571428573</v>
      </c>
      <c r="G94" s="130"/>
      <c r="H94" s="130">
        <v>2684.8148148148148</v>
      </c>
      <c r="I94" s="130">
        <v>2000</v>
      </c>
      <c r="J94" s="130"/>
      <c r="K94" s="130">
        <v>3372.2222222222222</v>
      </c>
      <c r="L94" s="85"/>
      <c r="M94" s="53"/>
      <c r="N94" s="53"/>
      <c r="O94" s="53"/>
      <c r="P94" s="53"/>
      <c r="Q94" s="53"/>
      <c r="R94" s="53"/>
      <c r="S94" s="53"/>
      <c r="T94" s="53"/>
    </row>
    <row r="95" spans="1:20" s="11" customFormat="1" ht="21" customHeight="1">
      <c r="A95" s="651"/>
      <c r="B95" s="122" t="s">
        <v>223</v>
      </c>
      <c r="C95" s="129" t="s">
        <v>59</v>
      </c>
      <c r="D95" s="130">
        <v>4988.8888888888887</v>
      </c>
      <c r="E95" s="130"/>
      <c r="F95" s="130">
        <v>2950</v>
      </c>
      <c r="G95" s="130"/>
      <c r="H95" s="130"/>
      <c r="I95" s="130"/>
      <c r="J95" s="130"/>
      <c r="K95" s="130">
        <v>3000</v>
      </c>
      <c r="L95" s="85"/>
      <c r="M95" s="53"/>
      <c r="N95" s="53"/>
      <c r="O95" s="53"/>
      <c r="P95" s="53"/>
      <c r="Q95" s="53"/>
      <c r="R95" s="53"/>
      <c r="S95" s="53"/>
      <c r="T95" s="53"/>
    </row>
    <row r="96" spans="1:20" s="11" customFormat="1" ht="21" hidden="1" customHeight="1">
      <c r="A96" s="652"/>
      <c r="B96" s="122" t="s">
        <v>224</v>
      </c>
      <c r="C96" s="129" t="s">
        <v>59</v>
      </c>
      <c r="D96" s="130"/>
      <c r="E96" s="130"/>
      <c r="F96" s="130"/>
      <c r="G96" s="130"/>
      <c r="H96" s="130"/>
      <c r="I96" s="130"/>
      <c r="J96" s="130"/>
      <c r="K96" s="130"/>
      <c r="L96" s="85"/>
      <c r="M96" s="53"/>
      <c r="N96" s="53"/>
      <c r="O96" s="53"/>
      <c r="P96" s="53"/>
      <c r="Q96" s="53"/>
      <c r="R96" s="53"/>
      <c r="S96" s="53"/>
      <c r="T96" s="53"/>
    </row>
    <row r="97" spans="1:20" s="11" customFormat="1" ht="21" customHeight="1">
      <c r="A97" s="163" t="s">
        <v>152</v>
      </c>
      <c r="B97" s="122" t="s">
        <v>153</v>
      </c>
      <c r="C97" s="129" t="s">
        <v>59</v>
      </c>
      <c r="D97" s="130">
        <v>3000</v>
      </c>
      <c r="E97" s="130">
        <v>3468.0303030303035</v>
      </c>
      <c r="F97" s="130">
        <v>4545.833333333333</v>
      </c>
      <c r="G97" s="130"/>
      <c r="H97" s="130">
        <v>4211.363636363636</v>
      </c>
      <c r="I97" s="130"/>
      <c r="J97" s="130"/>
      <c r="K97" s="130">
        <v>5850</v>
      </c>
      <c r="L97" s="85"/>
      <c r="M97" s="53"/>
      <c r="N97" s="53"/>
      <c r="O97" s="53"/>
      <c r="P97" s="53"/>
      <c r="Q97" s="53"/>
      <c r="R97" s="53"/>
      <c r="S97" s="53"/>
      <c r="T97" s="53"/>
    </row>
    <row r="98" spans="1:20" s="11" customFormat="1" ht="21" customHeight="1">
      <c r="A98" s="164"/>
      <c r="B98" s="122" t="s">
        <v>154</v>
      </c>
      <c r="C98" s="129" t="s">
        <v>59</v>
      </c>
      <c r="D98" s="130"/>
      <c r="E98" s="130">
        <v>2563.333333333333</v>
      </c>
      <c r="F98" s="130"/>
      <c r="G98" s="130">
        <v>3838</v>
      </c>
      <c r="H98" s="130">
        <v>1125</v>
      </c>
      <c r="I98" s="130"/>
      <c r="J98" s="130"/>
      <c r="K98" s="130">
        <v>4745</v>
      </c>
      <c r="L98" s="85"/>
      <c r="M98" s="53"/>
      <c r="N98" s="53"/>
      <c r="O98" s="53"/>
      <c r="P98" s="53"/>
      <c r="Q98" s="53"/>
      <c r="R98" s="53"/>
      <c r="S98" s="53"/>
      <c r="T98" s="53"/>
    </row>
    <row r="99" spans="1:20" s="11" customFormat="1" ht="21" customHeight="1">
      <c r="A99" s="164"/>
      <c r="B99" s="122" t="s">
        <v>155</v>
      </c>
      <c r="C99" s="129" t="s">
        <v>59</v>
      </c>
      <c r="D99" s="130">
        <v>750</v>
      </c>
      <c r="E99" s="130">
        <v>1394.5833333333335</v>
      </c>
      <c r="F99" s="130">
        <v>2921.25</v>
      </c>
      <c r="G99" s="130">
        <v>1460</v>
      </c>
      <c r="H99" s="130">
        <v>800</v>
      </c>
      <c r="I99" s="130"/>
      <c r="J99" s="130"/>
      <c r="K99" s="130"/>
      <c r="L99" s="85"/>
      <c r="M99" s="53"/>
      <c r="N99" s="53"/>
      <c r="O99" s="53"/>
      <c r="P99" s="53"/>
      <c r="Q99" s="53"/>
      <c r="R99" s="53"/>
      <c r="S99" s="53"/>
      <c r="T99" s="53"/>
    </row>
    <row r="100" spans="1:20" s="11" customFormat="1" ht="21" customHeight="1">
      <c r="A100" s="164"/>
      <c r="B100" s="122" t="s">
        <v>204</v>
      </c>
      <c r="C100" s="129" t="s">
        <v>59</v>
      </c>
      <c r="D100" s="130">
        <v>6045.6944444444443</v>
      </c>
      <c r="E100" s="130">
        <v>3392.3333333333335</v>
      </c>
      <c r="F100" s="130">
        <v>6124.8046875</v>
      </c>
      <c r="G100" s="130"/>
      <c r="H100" s="130"/>
      <c r="I100" s="130">
        <v>3111.1111111111113</v>
      </c>
      <c r="J100" s="130">
        <v>4000</v>
      </c>
      <c r="K100" s="130">
        <v>6178.6666666666661</v>
      </c>
      <c r="L100" s="85"/>
      <c r="M100" s="53"/>
      <c r="N100" s="53"/>
      <c r="O100" s="53"/>
      <c r="P100" s="53"/>
      <c r="Q100" s="53"/>
      <c r="R100" s="53"/>
      <c r="S100" s="53"/>
      <c r="T100" s="53"/>
    </row>
    <row r="101" spans="1:20" s="11" customFormat="1" ht="22.5" customHeight="1">
      <c r="A101" s="164"/>
      <c r="B101" s="122" t="s">
        <v>205</v>
      </c>
      <c r="C101" s="129" t="s">
        <v>59</v>
      </c>
      <c r="D101" s="130">
        <v>4535</v>
      </c>
      <c r="E101" s="130">
        <v>2663.333333333333</v>
      </c>
      <c r="F101" s="130">
        <v>3333.333333333333</v>
      </c>
      <c r="G101" s="130"/>
      <c r="H101" s="130"/>
      <c r="I101" s="130">
        <v>2350</v>
      </c>
      <c r="J101" s="130"/>
      <c r="K101" s="130">
        <v>2933.333333333333</v>
      </c>
      <c r="L101" s="85"/>
      <c r="M101" s="53"/>
      <c r="N101" s="53"/>
      <c r="O101" s="53"/>
      <c r="P101" s="53"/>
      <c r="Q101" s="53"/>
      <c r="R101" s="53"/>
      <c r="S101" s="53"/>
      <c r="T101" s="53"/>
    </row>
    <row r="102" spans="1:20" s="11" customFormat="1" ht="22.5" customHeight="1">
      <c r="A102" s="164"/>
      <c r="B102" s="122" t="s">
        <v>206</v>
      </c>
      <c r="C102" s="129" t="s">
        <v>59</v>
      </c>
      <c r="D102" s="130">
        <v>2212.802197802198</v>
      </c>
      <c r="E102" s="130">
        <v>1245.3703703703704</v>
      </c>
      <c r="F102" s="130">
        <v>637.5</v>
      </c>
      <c r="G102" s="130"/>
      <c r="H102" s="130"/>
      <c r="I102" s="130">
        <v>1281.25</v>
      </c>
      <c r="J102" s="130"/>
      <c r="K102" s="130">
        <v>2200</v>
      </c>
      <c r="L102" s="85"/>
      <c r="M102" s="53"/>
      <c r="N102" s="53"/>
      <c r="O102" s="53"/>
      <c r="P102" s="53"/>
      <c r="Q102" s="53"/>
      <c r="R102" s="53"/>
      <c r="S102" s="53"/>
      <c r="T102" s="53"/>
    </row>
    <row r="103" spans="1:20" s="11" customFormat="1" ht="22.5" customHeight="1">
      <c r="A103" s="81"/>
      <c r="B103" s="122" t="s">
        <v>92</v>
      </c>
      <c r="C103" s="129" t="s">
        <v>59</v>
      </c>
      <c r="D103" s="130">
        <v>448.78787878787875</v>
      </c>
      <c r="E103" s="130">
        <v>261.66666666666663</v>
      </c>
      <c r="F103" s="130">
        <v>211.30555555555557</v>
      </c>
      <c r="G103" s="130"/>
      <c r="H103" s="130">
        <v>304.88541666666669</v>
      </c>
      <c r="I103" s="130">
        <v>364.03508771929825</v>
      </c>
      <c r="J103" s="130"/>
      <c r="K103" s="130">
        <v>300.09615384615387</v>
      </c>
      <c r="L103" s="85"/>
      <c r="M103" s="53"/>
      <c r="N103" s="53"/>
      <c r="O103" s="53"/>
      <c r="P103" s="53"/>
      <c r="Q103" s="53"/>
      <c r="R103" s="53"/>
      <c r="S103" s="53"/>
      <c r="T103" s="53"/>
    </row>
    <row r="104" spans="1:20" s="11" customFormat="1" ht="22.5" customHeight="1">
      <c r="A104" s="156" t="s">
        <v>159</v>
      </c>
      <c r="B104" s="122" t="s">
        <v>201</v>
      </c>
      <c r="C104" s="129" t="s">
        <v>59</v>
      </c>
      <c r="D104" s="130">
        <v>686.13636363636363</v>
      </c>
      <c r="E104" s="130">
        <v>194.33333333333334</v>
      </c>
      <c r="F104" s="130">
        <v>631.43518518518522</v>
      </c>
      <c r="G104" s="130"/>
      <c r="H104" s="130">
        <v>399.62962962962962</v>
      </c>
      <c r="I104" s="130">
        <v>154.71428571428572</v>
      </c>
      <c r="J104" s="130">
        <v>180.20833333333331</v>
      </c>
      <c r="K104" s="130">
        <v>573.18181818181813</v>
      </c>
      <c r="L104" s="85"/>
      <c r="M104" s="53"/>
      <c r="N104" s="53"/>
      <c r="O104" s="53"/>
      <c r="P104" s="53"/>
      <c r="Q104" s="53"/>
      <c r="R104" s="53"/>
      <c r="S104" s="53"/>
      <c r="T104" s="53"/>
    </row>
    <row r="105" spans="1:20" s="11" customFormat="1" ht="22.5" customHeight="1">
      <c r="A105" s="158"/>
      <c r="B105" s="122" t="s">
        <v>161</v>
      </c>
      <c r="C105" s="129" t="s">
        <v>59</v>
      </c>
      <c r="D105" s="130">
        <v>794.84848484848487</v>
      </c>
      <c r="E105" s="130">
        <v>584.27083333333337</v>
      </c>
      <c r="F105" s="130">
        <v>444.1712962962963</v>
      </c>
      <c r="G105" s="130">
        <v>425.06666666666661</v>
      </c>
      <c r="H105" s="130">
        <v>546.25</v>
      </c>
      <c r="I105" s="130">
        <v>270.41666666666669</v>
      </c>
      <c r="J105" s="130">
        <v>422.61904761904759</v>
      </c>
      <c r="K105" s="130">
        <v>696.25</v>
      </c>
      <c r="L105" s="85"/>
      <c r="M105" s="53"/>
      <c r="N105" s="53"/>
      <c r="O105" s="53"/>
      <c r="P105" s="53"/>
      <c r="Q105" s="53"/>
      <c r="R105" s="53"/>
      <c r="S105" s="53"/>
      <c r="T105" s="53"/>
    </row>
    <row r="106" spans="1:20" s="11" customFormat="1" ht="22.5" customHeight="1">
      <c r="A106" s="156" t="s">
        <v>162</v>
      </c>
      <c r="B106" s="122" t="s">
        <v>163</v>
      </c>
      <c r="C106" s="129" t="s">
        <v>59</v>
      </c>
      <c r="D106" s="130">
        <v>5406.5</v>
      </c>
      <c r="E106" s="130">
        <v>4573.6111111111104</v>
      </c>
      <c r="F106" s="130">
        <v>5168.6000000000004</v>
      </c>
      <c r="G106" s="130"/>
      <c r="H106" s="130">
        <v>7885</v>
      </c>
      <c r="I106" s="130">
        <v>3750</v>
      </c>
      <c r="J106" s="130"/>
      <c r="K106" s="130">
        <v>6087.5</v>
      </c>
      <c r="L106" s="85"/>
      <c r="M106" s="53"/>
      <c r="N106" s="53"/>
      <c r="O106" s="53"/>
      <c r="P106" s="53"/>
      <c r="Q106" s="53"/>
      <c r="R106" s="53"/>
      <c r="S106" s="53"/>
      <c r="T106" s="53"/>
    </row>
    <row r="107" spans="1:20" s="11" customFormat="1" ht="22.5" customHeight="1">
      <c r="A107" s="158"/>
      <c r="B107" s="122" t="s">
        <v>164</v>
      </c>
      <c r="C107" s="129" t="s">
        <v>59</v>
      </c>
      <c r="D107" s="130">
        <v>3318.75</v>
      </c>
      <c r="E107" s="130">
        <v>3262.5</v>
      </c>
      <c r="F107" s="130">
        <v>1800</v>
      </c>
      <c r="G107" s="130"/>
      <c r="H107" s="130">
        <v>5757.5</v>
      </c>
      <c r="I107" s="130">
        <v>2583.3333333333335</v>
      </c>
      <c r="J107" s="130"/>
      <c r="K107" s="130">
        <v>4020.8333333333335</v>
      </c>
      <c r="L107" s="85"/>
      <c r="M107" s="53"/>
      <c r="N107" s="53"/>
      <c r="O107" s="53"/>
      <c r="P107" s="53"/>
      <c r="Q107" s="53"/>
      <c r="R107" s="53"/>
      <c r="S107" s="53"/>
      <c r="T107" s="53"/>
    </row>
    <row r="108" spans="1:20" s="11" customFormat="1" ht="22.5" customHeight="1">
      <c r="A108" s="156" t="s">
        <v>165</v>
      </c>
      <c r="B108" s="122" t="s">
        <v>202</v>
      </c>
      <c r="C108" s="129" t="s">
        <v>111</v>
      </c>
      <c r="D108" s="130">
        <v>7796.969696969697</v>
      </c>
      <c r="E108" s="130">
        <v>4779.7619047619037</v>
      </c>
      <c r="F108" s="130">
        <v>4746.4285714285716</v>
      </c>
      <c r="G108" s="130"/>
      <c r="H108" s="130">
        <v>5208.333333333333</v>
      </c>
      <c r="I108" s="130">
        <v>3550</v>
      </c>
      <c r="J108" s="130">
        <v>5858.3333333333339</v>
      </c>
      <c r="K108" s="130">
        <v>5483.333333333333</v>
      </c>
      <c r="L108" s="85"/>
      <c r="M108" s="53"/>
      <c r="N108" s="53"/>
      <c r="O108" s="53"/>
      <c r="P108" s="53"/>
      <c r="Q108" s="53"/>
      <c r="R108" s="53"/>
      <c r="S108" s="53"/>
      <c r="T108" s="53"/>
    </row>
    <row r="109" spans="1:20" s="11" customFormat="1" ht="22.5" customHeight="1">
      <c r="A109" s="158"/>
      <c r="B109" s="122" t="s">
        <v>203</v>
      </c>
      <c r="C109" s="129" t="s">
        <v>111</v>
      </c>
      <c r="D109" s="130">
        <v>8525</v>
      </c>
      <c r="E109" s="130">
        <v>3000</v>
      </c>
      <c r="F109" s="130"/>
      <c r="G109" s="130"/>
      <c r="H109" s="130">
        <v>6063.8888888888887</v>
      </c>
      <c r="I109" s="130">
        <v>3000</v>
      </c>
      <c r="J109" s="130">
        <v>5000</v>
      </c>
      <c r="K109" s="130">
        <v>8379.545454545454</v>
      </c>
      <c r="L109" s="85"/>
      <c r="M109" s="53"/>
      <c r="N109" s="53"/>
      <c r="O109" s="53"/>
      <c r="P109" s="53"/>
      <c r="Q109" s="53"/>
      <c r="R109" s="53"/>
      <c r="S109" s="53"/>
      <c r="T109" s="53"/>
    </row>
    <row r="110" spans="1:20" s="11" customFormat="1" ht="22.5" customHeight="1">
      <c r="A110" s="156" t="s">
        <v>31</v>
      </c>
      <c r="B110" s="122" t="s">
        <v>169</v>
      </c>
      <c r="C110" s="129" t="s">
        <v>111</v>
      </c>
      <c r="D110" s="130">
        <v>6911.8333333333339</v>
      </c>
      <c r="E110" s="130">
        <v>3821.6666666666665</v>
      </c>
      <c r="F110" s="130">
        <v>1500</v>
      </c>
      <c r="G110" s="130">
        <v>3237.5</v>
      </c>
      <c r="H110" s="130">
        <v>7036.1111111111104</v>
      </c>
      <c r="I110" s="130">
        <v>5136.363636363636</v>
      </c>
      <c r="J110" s="130">
        <v>5916.666666666667</v>
      </c>
      <c r="K110" s="130">
        <v>6977.272727272727</v>
      </c>
      <c r="L110" s="85"/>
      <c r="M110" s="53"/>
      <c r="N110" s="53"/>
      <c r="O110" s="53"/>
      <c r="P110" s="53"/>
      <c r="Q110" s="53"/>
      <c r="R110" s="53"/>
      <c r="S110" s="53"/>
      <c r="T110" s="53"/>
    </row>
    <row r="111" spans="1:20" s="11" customFormat="1" ht="22.5" customHeight="1">
      <c r="A111" s="158"/>
      <c r="B111" s="122" t="s">
        <v>170</v>
      </c>
      <c r="C111" s="129" t="s">
        <v>59</v>
      </c>
      <c r="D111" s="130">
        <v>3500</v>
      </c>
      <c r="E111" s="130">
        <v>3792.424242424242</v>
      </c>
      <c r="F111" s="130">
        <v>2525</v>
      </c>
      <c r="G111" s="130">
        <v>3566.6666666666665</v>
      </c>
      <c r="H111" s="130">
        <v>4870.454545454545</v>
      </c>
      <c r="I111" s="130"/>
      <c r="J111" s="130">
        <v>2000</v>
      </c>
      <c r="K111" s="130">
        <v>5437.5</v>
      </c>
      <c r="L111" s="85"/>
      <c r="M111" s="53"/>
      <c r="N111" s="53"/>
      <c r="O111" s="53"/>
      <c r="P111" s="53"/>
      <c r="Q111" s="53"/>
      <c r="R111" s="53"/>
      <c r="S111" s="53"/>
      <c r="T111" s="53"/>
    </row>
    <row r="112" spans="1:20" s="11" customFormat="1" ht="22.5" customHeight="1">
      <c r="A112" s="161"/>
      <c r="B112" s="122" t="s">
        <v>32</v>
      </c>
      <c r="C112" s="129" t="s">
        <v>59</v>
      </c>
      <c r="D112" s="130"/>
      <c r="E112" s="130"/>
      <c r="F112" s="130"/>
      <c r="G112" s="130"/>
      <c r="H112" s="130">
        <v>1500</v>
      </c>
      <c r="I112" s="130">
        <v>700</v>
      </c>
      <c r="J112" s="130">
        <v>1600</v>
      </c>
      <c r="K112" s="130"/>
      <c r="L112" s="85"/>
      <c r="M112" s="53"/>
      <c r="N112" s="53"/>
      <c r="O112" s="53"/>
      <c r="P112" s="53"/>
      <c r="Q112" s="53"/>
      <c r="R112" s="53"/>
      <c r="S112" s="53"/>
      <c r="T112" s="53"/>
    </row>
    <row r="113" spans="1:20" s="11" customFormat="1" ht="5.25" customHeight="1">
      <c r="A113" s="101"/>
      <c r="B113" s="101"/>
      <c r="C113" s="102"/>
      <c r="D113" s="103"/>
      <c r="E113" s="103"/>
      <c r="F113" s="103"/>
      <c r="G113" s="103"/>
      <c r="H113" s="103"/>
      <c r="I113" s="103"/>
      <c r="J113" s="103"/>
      <c r="K113" s="103"/>
      <c r="L113" s="85"/>
      <c r="M113" s="53"/>
      <c r="N113" s="53"/>
      <c r="O113" s="53"/>
      <c r="P113" s="53"/>
      <c r="Q113" s="53"/>
      <c r="R113" s="53"/>
      <c r="S113" s="53"/>
      <c r="T113" s="53"/>
    </row>
    <row r="114" spans="1:20" ht="25.5" customHeight="1">
      <c r="A114" s="253"/>
      <c r="B114" s="253"/>
      <c r="C114" s="504"/>
      <c r="D114" s="394"/>
      <c r="E114" s="394"/>
      <c r="F114" s="394"/>
      <c r="G114" s="394"/>
      <c r="H114" s="394"/>
      <c r="I114" s="394"/>
      <c r="J114" s="394"/>
      <c r="K114" s="505" t="s">
        <v>89</v>
      </c>
      <c r="L114" s="85"/>
    </row>
    <row r="115" spans="1:20" ht="20.100000000000001" customHeight="1">
      <c r="A115" s="253"/>
      <c r="B115" s="544" t="s">
        <v>292</v>
      </c>
      <c r="C115" s="544"/>
      <c r="D115" s="544"/>
      <c r="E115" s="544"/>
      <c r="F115" s="544"/>
      <c r="G115" s="544"/>
      <c r="H115" s="544"/>
      <c r="I115" s="544"/>
      <c r="J115" s="544"/>
      <c r="K115" s="544"/>
      <c r="L115" s="85"/>
    </row>
    <row r="116" spans="1:20" ht="20.100000000000001" customHeight="1" thickBot="1">
      <c r="A116" s="253"/>
      <c r="B116" s="559" t="s">
        <v>302</v>
      </c>
      <c r="C116" s="559"/>
      <c r="D116" s="559"/>
      <c r="E116" s="559"/>
      <c r="F116" s="559"/>
      <c r="G116" s="559"/>
      <c r="H116" s="559"/>
      <c r="I116" s="559"/>
      <c r="J116" s="559"/>
      <c r="K116" s="559"/>
      <c r="L116" s="85"/>
    </row>
    <row r="117" spans="1:20" ht="25.5" customHeight="1" thickBot="1">
      <c r="A117" s="594" t="s">
        <v>108</v>
      </c>
      <c r="B117" s="581"/>
      <c r="C117" s="577" t="s">
        <v>82</v>
      </c>
      <c r="D117" s="620" t="s">
        <v>83</v>
      </c>
      <c r="E117" s="620"/>
      <c r="F117" s="620"/>
      <c r="G117" s="620"/>
      <c r="H117" s="620"/>
      <c r="I117" s="620"/>
      <c r="J117" s="620"/>
      <c r="K117" s="620"/>
    </row>
    <row r="118" spans="1:20" ht="30" customHeight="1">
      <c r="A118" s="594"/>
      <c r="B118" s="581"/>
      <c r="C118" s="595"/>
      <c r="D118" s="132" t="s">
        <v>61</v>
      </c>
      <c r="E118" s="132" t="s">
        <v>62</v>
      </c>
      <c r="F118" s="132" t="s">
        <v>63</v>
      </c>
      <c r="G118" s="132" t="s">
        <v>64</v>
      </c>
      <c r="H118" s="132" t="s">
        <v>65</v>
      </c>
      <c r="I118" s="132" t="s">
        <v>66</v>
      </c>
      <c r="J118" s="132" t="s">
        <v>67</v>
      </c>
      <c r="K118" s="132" t="s">
        <v>68</v>
      </c>
    </row>
    <row r="119" spans="1:20" ht="25.5" customHeight="1">
      <c r="A119" s="156"/>
      <c r="B119" s="155" t="s">
        <v>33</v>
      </c>
      <c r="C119" s="129" t="s">
        <v>59</v>
      </c>
      <c r="D119" s="130">
        <v>2326.666666666667</v>
      </c>
      <c r="E119" s="130">
        <v>465</v>
      </c>
      <c r="F119" s="130">
        <v>1401.875</v>
      </c>
      <c r="G119" s="130"/>
      <c r="H119" s="130">
        <v>1603.1818181818182</v>
      </c>
      <c r="I119" s="130"/>
      <c r="J119" s="130">
        <v>900</v>
      </c>
      <c r="K119" s="130">
        <v>2552.0833333333335</v>
      </c>
      <c r="L119" s="85"/>
    </row>
    <row r="120" spans="1:20" s="11" customFormat="1" ht="22.5" customHeight="1">
      <c r="A120" s="157"/>
      <c r="B120" s="155" t="s">
        <v>93</v>
      </c>
      <c r="C120" s="129" t="s">
        <v>59</v>
      </c>
      <c r="D120" s="130">
        <v>1031.75</v>
      </c>
      <c r="E120" s="130">
        <v>855.9848484848485</v>
      </c>
      <c r="F120" s="130">
        <v>649.18518518518522</v>
      </c>
      <c r="G120" s="130"/>
      <c r="H120" s="130">
        <v>928.19444444444423</v>
      </c>
      <c r="I120" s="130">
        <v>939.77272727272725</v>
      </c>
      <c r="J120" s="130">
        <v>905.41666666666663</v>
      </c>
      <c r="K120" s="130">
        <v>874.56666666666661</v>
      </c>
      <c r="L120" s="85"/>
      <c r="M120" s="53"/>
      <c r="N120" s="53"/>
      <c r="O120" s="53"/>
      <c r="P120" s="53"/>
      <c r="Q120" s="53"/>
      <c r="R120" s="53"/>
      <c r="S120" s="53"/>
      <c r="T120" s="53"/>
    </row>
    <row r="121" spans="1:20" s="11" customFormat="1" ht="22.5" customHeight="1">
      <c r="A121" s="158"/>
      <c r="B121" s="155" t="s">
        <v>69</v>
      </c>
      <c r="C121" s="129" t="s">
        <v>94</v>
      </c>
      <c r="D121" s="130">
        <v>856.25</v>
      </c>
      <c r="E121" s="130">
        <v>822.5</v>
      </c>
      <c r="F121" s="130"/>
      <c r="G121" s="130"/>
      <c r="H121" s="130">
        <v>1781</v>
      </c>
      <c r="I121" s="130"/>
      <c r="J121" s="130"/>
      <c r="K121" s="130"/>
      <c r="L121" s="85"/>
      <c r="M121" s="53"/>
      <c r="N121" s="53"/>
      <c r="O121" s="53"/>
      <c r="P121" s="53"/>
      <c r="Q121" s="53"/>
      <c r="R121" s="53"/>
      <c r="S121" s="53"/>
      <c r="T121" s="53"/>
    </row>
    <row r="122" spans="1:20" s="11" customFormat="1" ht="22.5" customHeight="1">
      <c r="A122" s="638" t="s">
        <v>196</v>
      </c>
      <c r="B122" s="155" t="s">
        <v>197</v>
      </c>
      <c r="C122" s="129" t="s">
        <v>71</v>
      </c>
      <c r="D122" s="130">
        <v>300.86666666666667</v>
      </c>
      <c r="E122" s="130">
        <v>195.83333333333334</v>
      </c>
      <c r="F122" s="130">
        <v>130.97499999999999</v>
      </c>
      <c r="G122" s="130"/>
      <c r="H122" s="130">
        <v>160.88636363636363</v>
      </c>
      <c r="I122" s="130"/>
      <c r="J122" s="130">
        <v>175</v>
      </c>
      <c r="K122" s="130">
        <v>240.55</v>
      </c>
      <c r="L122" s="85"/>
      <c r="M122" s="53"/>
      <c r="N122" s="53"/>
      <c r="O122" s="53"/>
      <c r="P122" s="53"/>
      <c r="Q122" s="53"/>
      <c r="R122" s="53"/>
      <c r="S122" s="53"/>
      <c r="T122" s="53"/>
    </row>
    <row r="123" spans="1:20" s="11" customFormat="1" ht="22.5" customHeight="1">
      <c r="A123" s="646"/>
      <c r="B123" s="155" t="s">
        <v>173</v>
      </c>
      <c r="C123" s="129" t="s">
        <v>71</v>
      </c>
      <c r="D123" s="130">
        <v>202.68181818181819</v>
      </c>
      <c r="E123" s="130">
        <v>136</v>
      </c>
      <c r="F123" s="130">
        <v>134.71111111111111</v>
      </c>
      <c r="G123" s="130">
        <v>75</v>
      </c>
      <c r="H123" s="130">
        <v>111.25</v>
      </c>
      <c r="I123" s="130"/>
      <c r="J123" s="130">
        <v>116.66666666666667</v>
      </c>
      <c r="K123" s="130">
        <v>184.69333333333333</v>
      </c>
      <c r="L123" s="85"/>
      <c r="M123" s="53"/>
      <c r="N123" s="53"/>
      <c r="O123" s="53"/>
      <c r="P123" s="53"/>
      <c r="Q123" s="53"/>
      <c r="R123" s="53"/>
      <c r="S123" s="53"/>
      <c r="T123" s="53"/>
    </row>
    <row r="124" spans="1:20" s="11" customFormat="1" ht="22.5" customHeight="1">
      <c r="A124" s="639"/>
      <c r="B124" s="155" t="s">
        <v>174</v>
      </c>
      <c r="C124" s="129" t="s">
        <v>71</v>
      </c>
      <c r="D124" s="130">
        <v>114.07407407407408</v>
      </c>
      <c r="E124" s="130">
        <v>77</v>
      </c>
      <c r="F124" s="130">
        <v>65.625</v>
      </c>
      <c r="G124" s="130">
        <v>63.333333333333336</v>
      </c>
      <c r="H124" s="130">
        <v>75.295454545454547</v>
      </c>
      <c r="I124" s="130"/>
      <c r="J124" s="130"/>
      <c r="K124" s="130">
        <v>38</v>
      </c>
      <c r="L124" s="85"/>
      <c r="M124" s="53"/>
      <c r="N124" s="53"/>
      <c r="O124" s="53"/>
      <c r="P124" s="53"/>
      <c r="Q124" s="53"/>
      <c r="R124" s="53"/>
      <c r="S124" s="53"/>
      <c r="T124" s="53"/>
    </row>
    <row r="125" spans="1:20" s="11" customFormat="1" ht="22.5" customHeight="1">
      <c r="A125" s="647" t="s">
        <v>36</v>
      </c>
      <c r="B125" s="155" t="s">
        <v>193</v>
      </c>
      <c r="C125" s="129" t="s">
        <v>59</v>
      </c>
      <c r="D125" s="130">
        <v>1464.1666666666667</v>
      </c>
      <c r="E125" s="130"/>
      <c r="F125" s="130"/>
      <c r="G125" s="130"/>
      <c r="H125" s="130"/>
      <c r="I125" s="130"/>
      <c r="J125" s="130">
        <v>500</v>
      </c>
      <c r="K125" s="130"/>
      <c r="L125" s="85"/>
      <c r="M125" s="53"/>
      <c r="N125" s="53"/>
      <c r="O125" s="53"/>
      <c r="P125" s="53"/>
      <c r="Q125" s="53"/>
      <c r="R125" s="53"/>
      <c r="S125" s="53"/>
      <c r="T125" s="53"/>
    </row>
    <row r="126" spans="1:20" s="11" customFormat="1" ht="22.5" customHeight="1">
      <c r="A126" s="648"/>
      <c r="B126" s="155" t="s">
        <v>198</v>
      </c>
      <c r="C126" s="129" t="s">
        <v>59</v>
      </c>
      <c r="D126" s="130">
        <v>666.66666666666663</v>
      </c>
      <c r="E126" s="130"/>
      <c r="F126" s="130"/>
      <c r="G126" s="130"/>
      <c r="H126" s="130">
        <v>788.57142857142856</v>
      </c>
      <c r="I126" s="130"/>
      <c r="J126" s="130"/>
      <c r="K126" s="130"/>
      <c r="L126" s="85"/>
      <c r="M126" s="53"/>
      <c r="N126" s="53"/>
      <c r="O126" s="53"/>
      <c r="P126" s="53"/>
      <c r="Q126" s="53"/>
      <c r="R126" s="53"/>
      <c r="S126" s="53"/>
      <c r="T126" s="53"/>
    </row>
    <row r="127" spans="1:20" s="11" customFormat="1" ht="22.5" customHeight="1">
      <c r="A127" s="648"/>
      <c r="B127" s="155" t="s">
        <v>199</v>
      </c>
      <c r="C127" s="129" t="s">
        <v>59</v>
      </c>
      <c r="D127" s="130"/>
      <c r="E127" s="130"/>
      <c r="F127" s="130"/>
      <c r="G127" s="130"/>
      <c r="H127" s="130">
        <v>300</v>
      </c>
      <c r="I127" s="130"/>
      <c r="J127" s="130"/>
      <c r="K127" s="130"/>
      <c r="L127" s="85"/>
      <c r="M127" s="53"/>
      <c r="N127" s="53"/>
      <c r="O127" s="53"/>
      <c r="P127" s="53"/>
      <c r="Q127" s="53"/>
      <c r="R127" s="53"/>
      <c r="S127" s="53"/>
      <c r="T127" s="53"/>
    </row>
    <row r="128" spans="1:20" s="11" customFormat="1" ht="22.5" hidden="1" customHeight="1">
      <c r="A128" s="648"/>
      <c r="B128" s="155" t="s">
        <v>200</v>
      </c>
      <c r="C128" s="129" t="s">
        <v>59</v>
      </c>
      <c r="D128" s="130"/>
      <c r="E128" s="130"/>
      <c r="F128" s="130"/>
      <c r="G128" s="130"/>
      <c r="H128" s="130"/>
      <c r="I128" s="130"/>
      <c r="J128" s="130"/>
      <c r="K128" s="130"/>
      <c r="L128" s="85"/>
      <c r="M128" s="53"/>
      <c r="N128" s="53"/>
      <c r="O128" s="53"/>
      <c r="P128" s="53"/>
      <c r="Q128" s="53"/>
      <c r="R128" s="53"/>
      <c r="S128" s="53"/>
      <c r="T128" s="53"/>
    </row>
    <row r="129" spans="1:20" s="11" customFormat="1" ht="22.5" customHeight="1">
      <c r="A129" s="648"/>
      <c r="B129" s="155" t="s">
        <v>194</v>
      </c>
      <c r="C129" s="129" t="s">
        <v>59</v>
      </c>
      <c r="D129" s="130">
        <v>750</v>
      </c>
      <c r="E129" s="130"/>
      <c r="F129" s="130"/>
      <c r="G129" s="130"/>
      <c r="H129" s="130">
        <v>1125</v>
      </c>
      <c r="I129" s="130"/>
      <c r="J129" s="130"/>
      <c r="K129" s="130"/>
      <c r="L129" s="85"/>
      <c r="M129" s="53"/>
      <c r="N129" s="53"/>
      <c r="O129" s="53"/>
      <c r="P129" s="53"/>
      <c r="Q129" s="53"/>
      <c r="R129" s="53"/>
      <c r="S129" s="53"/>
      <c r="T129" s="53"/>
    </row>
    <row r="130" spans="1:20" s="11" customFormat="1" ht="22.5" customHeight="1">
      <c r="A130" s="649"/>
      <c r="B130" s="155" t="s">
        <v>195</v>
      </c>
      <c r="C130" s="129" t="s">
        <v>59</v>
      </c>
      <c r="D130" s="130">
        <v>500</v>
      </c>
      <c r="E130" s="130"/>
      <c r="F130" s="130"/>
      <c r="G130" s="130"/>
      <c r="H130" s="130">
        <v>633.09523809523796</v>
      </c>
      <c r="I130" s="130"/>
      <c r="J130" s="130"/>
      <c r="K130" s="130"/>
      <c r="L130" s="85"/>
      <c r="M130" s="53"/>
      <c r="N130" s="53"/>
      <c r="O130" s="53"/>
      <c r="P130" s="53"/>
      <c r="Q130" s="53"/>
      <c r="R130" s="53"/>
      <c r="S130" s="53"/>
      <c r="T130" s="53"/>
    </row>
    <row r="131" spans="1:20" s="11" customFormat="1" ht="22.5" customHeight="1">
      <c r="A131" s="422" t="s">
        <v>175</v>
      </c>
      <c r="B131" s="55"/>
      <c r="C131" s="129"/>
      <c r="D131" s="130"/>
      <c r="E131" s="130"/>
      <c r="F131" s="130"/>
      <c r="G131" s="130"/>
      <c r="H131" s="130"/>
      <c r="I131" s="130"/>
      <c r="J131" s="130"/>
      <c r="K131" s="130"/>
      <c r="L131" s="85"/>
      <c r="M131" s="53"/>
      <c r="N131" s="53"/>
      <c r="O131" s="53"/>
      <c r="P131" s="53"/>
      <c r="Q131" s="53"/>
      <c r="R131" s="53"/>
      <c r="S131" s="53"/>
      <c r="T131" s="53"/>
    </row>
    <row r="132" spans="1:20" s="11" customFormat="1" ht="21.75" customHeight="1">
      <c r="A132" s="638" t="s">
        <v>176</v>
      </c>
      <c r="B132" s="155" t="s">
        <v>95</v>
      </c>
      <c r="C132" s="129" t="s">
        <v>3</v>
      </c>
      <c r="D132" s="130">
        <v>15622.222222222223</v>
      </c>
      <c r="E132" s="130"/>
      <c r="F132" s="130">
        <v>10889.5</v>
      </c>
      <c r="G132" s="130"/>
      <c r="H132" s="130">
        <v>7333.333333333333</v>
      </c>
      <c r="I132" s="130">
        <v>13333.333333333334</v>
      </c>
      <c r="J132" s="130">
        <v>12933.333333333334</v>
      </c>
      <c r="K132" s="130"/>
      <c r="L132" s="85"/>
      <c r="M132" s="53"/>
      <c r="N132" s="53"/>
      <c r="O132" s="53"/>
      <c r="P132" s="53"/>
      <c r="Q132" s="53"/>
      <c r="R132" s="53"/>
      <c r="S132" s="53"/>
      <c r="T132" s="53"/>
    </row>
    <row r="133" spans="1:20" s="11" customFormat="1" ht="22.5" customHeight="1">
      <c r="A133" s="639"/>
      <c r="B133" s="155" t="s">
        <v>96</v>
      </c>
      <c r="C133" s="129" t="s">
        <v>3</v>
      </c>
      <c r="D133" s="130">
        <v>12502.777777777777</v>
      </c>
      <c r="E133" s="130">
        <v>8957.9166666666661</v>
      </c>
      <c r="F133" s="130">
        <v>9119.6969696969682</v>
      </c>
      <c r="G133" s="130">
        <v>12671.875</v>
      </c>
      <c r="H133" s="130"/>
      <c r="I133" s="130">
        <v>8833.3333333333339</v>
      </c>
      <c r="J133" s="130">
        <v>11372.916666666666</v>
      </c>
      <c r="K133" s="130">
        <v>6000</v>
      </c>
      <c r="L133" s="85"/>
      <c r="M133" s="53"/>
      <c r="N133" s="53"/>
      <c r="O133" s="53"/>
      <c r="P133" s="53"/>
      <c r="Q133" s="53"/>
      <c r="R133" s="53"/>
      <c r="S133" s="53"/>
      <c r="T133" s="53"/>
    </row>
    <row r="134" spans="1:20" s="11" customFormat="1" ht="22.5" customHeight="1">
      <c r="A134" s="638" t="s">
        <v>177</v>
      </c>
      <c r="B134" s="155" t="s">
        <v>1</v>
      </c>
      <c r="C134" s="129" t="s">
        <v>3</v>
      </c>
      <c r="D134" s="130">
        <v>7443.8888888888878</v>
      </c>
      <c r="E134" s="130">
        <v>5452.7777777777774</v>
      </c>
      <c r="F134" s="130">
        <v>6760.227272727273</v>
      </c>
      <c r="G134" s="130">
        <v>6524.583333333333</v>
      </c>
      <c r="H134" s="130">
        <v>6436.666666666667</v>
      </c>
      <c r="I134" s="130">
        <v>6395</v>
      </c>
      <c r="J134" s="130">
        <v>8073.863636363636</v>
      </c>
      <c r="K134" s="130">
        <v>6534.583333333333</v>
      </c>
      <c r="L134" s="85"/>
      <c r="M134" s="53"/>
      <c r="N134" s="53"/>
      <c r="O134" s="53"/>
      <c r="P134" s="53"/>
      <c r="Q134" s="53"/>
      <c r="R134" s="53"/>
      <c r="S134" s="53"/>
      <c r="T134" s="53"/>
    </row>
    <row r="135" spans="1:20" s="11" customFormat="1" ht="22.5" customHeight="1">
      <c r="A135" s="639"/>
      <c r="B135" s="155" t="s">
        <v>0</v>
      </c>
      <c r="C135" s="129" t="s">
        <v>3</v>
      </c>
      <c r="D135" s="130">
        <v>5170.2</v>
      </c>
      <c r="E135" s="130">
        <v>5800.416666666667</v>
      </c>
      <c r="F135" s="130"/>
      <c r="G135" s="130">
        <v>5660</v>
      </c>
      <c r="H135" s="130">
        <v>5190</v>
      </c>
      <c r="I135" s="130">
        <v>5695.833333333333</v>
      </c>
      <c r="J135" s="130">
        <v>5637.727272727273</v>
      </c>
      <c r="K135" s="130">
        <v>5426.25</v>
      </c>
      <c r="L135" s="85"/>
      <c r="M135" s="53"/>
      <c r="N135" s="53"/>
      <c r="O135" s="53"/>
      <c r="P135" s="53"/>
      <c r="Q135" s="53"/>
      <c r="R135" s="53"/>
      <c r="S135" s="53"/>
      <c r="T135" s="53"/>
    </row>
    <row r="136" spans="1:20" s="11" customFormat="1" ht="22.5" customHeight="1">
      <c r="A136" s="161"/>
      <c r="B136" s="155" t="s">
        <v>5</v>
      </c>
      <c r="C136" s="129" t="s">
        <v>59</v>
      </c>
      <c r="D136" s="130">
        <v>556.33333333333326</v>
      </c>
      <c r="E136" s="130">
        <v>499.73611111111109</v>
      </c>
      <c r="F136" s="130">
        <v>643.47685185185196</v>
      </c>
      <c r="G136" s="130">
        <v>340</v>
      </c>
      <c r="H136" s="130">
        <v>382</v>
      </c>
      <c r="I136" s="130">
        <v>615.68181818181813</v>
      </c>
      <c r="J136" s="130">
        <v>560.3125</v>
      </c>
      <c r="K136" s="130">
        <v>559.5138888888888</v>
      </c>
      <c r="L136" s="85"/>
      <c r="M136" s="53"/>
      <c r="N136" s="53"/>
      <c r="O136" s="53"/>
      <c r="P136" s="53"/>
      <c r="Q136" s="53"/>
      <c r="R136" s="53"/>
      <c r="S136" s="53"/>
      <c r="T136" s="53"/>
    </row>
    <row r="137" spans="1:20" s="11" customFormat="1" ht="5.25" customHeight="1">
      <c r="A137" s="98"/>
      <c r="B137" s="98"/>
      <c r="C137" s="99"/>
      <c r="D137" s="100"/>
      <c r="E137" s="100"/>
      <c r="F137" s="100"/>
      <c r="G137" s="100"/>
      <c r="H137" s="100"/>
      <c r="I137" s="100"/>
      <c r="J137" s="100"/>
      <c r="K137" s="100"/>
      <c r="L137" s="28"/>
      <c r="M137" s="53"/>
      <c r="N137" s="53"/>
      <c r="O137" s="53"/>
      <c r="P137" s="53"/>
      <c r="Q137" s="53"/>
      <c r="R137" s="53"/>
      <c r="S137" s="53"/>
      <c r="T137" s="53"/>
    </row>
    <row r="138" spans="1:20" s="28" customFormat="1" ht="3.75" customHeight="1">
      <c r="C138" s="42"/>
      <c r="D138" s="12"/>
      <c r="E138" s="12"/>
      <c r="F138" s="12"/>
      <c r="G138" s="12"/>
      <c r="H138" s="12"/>
      <c r="I138" s="12"/>
      <c r="J138" s="12"/>
      <c r="K138" s="12"/>
    </row>
    <row r="139" spans="1:20" s="28" customFormat="1" ht="18" customHeight="1">
      <c r="A139" s="14" t="s">
        <v>225</v>
      </c>
      <c r="C139" s="42"/>
      <c r="D139" s="12"/>
      <c r="E139" s="12"/>
      <c r="F139" s="12"/>
      <c r="G139" s="12"/>
      <c r="H139" s="12"/>
      <c r="I139" s="12"/>
      <c r="J139" s="12"/>
      <c r="K139" s="12"/>
    </row>
    <row r="140" spans="1:20" s="28" customFormat="1" ht="15.75" customHeight="1">
      <c r="A140" s="14" t="s">
        <v>179</v>
      </c>
      <c r="C140" s="42"/>
      <c r="D140" s="12"/>
      <c r="E140" s="12"/>
      <c r="F140" s="12"/>
      <c r="G140" s="12"/>
      <c r="H140" s="12"/>
      <c r="I140" s="12"/>
      <c r="J140" s="12"/>
      <c r="K140" s="12"/>
    </row>
    <row r="141" spans="1:20" s="28" customFormat="1">
      <c r="C141" s="42"/>
      <c r="D141" s="12"/>
      <c r="E141" s="12"/>
      <c r="F141" s="12"/>
      <c r="G141" s="12"/>
      <c r="H141" s="12"/>
      <c r="I141" s="12"/>
      <c r="J141" s="12"/>
      <c r="K141" s="12"/>
    </row>
    <row r="142" spans="1:20" s="28" customFormat="1">
      <c r="C142" s="42"/>
      <c r="D142" s="12"/>
      <c r="E142" s="12"/>
      <c r="F142" s="12"/>
      <c r="G142" s="12"/>
      <c r="H142" s="12"/>
      <c r="I142" s="12"/>
      <c r="J142" s="12"/>
      <c r="K142" s="12"/>
    </row>
    <row r="143" spans="1:20" s="28" customFormat="1">
      <c r="C143" s="42"/>
      <c r="D143" s="12"/>
      <c r="E143" s="12"/>
      <c r="F143" s="12"/>
      <c r="G143" s="12"/>
      <c r="H143" s="12"/>
      <c r="I143" s="12"/>
      <c r="J143" s="12"/>
      <c r="K143" s="12"/>
    </row>
    <row r="144" spans="1:20" s="28" customFormat="1">
      <c r="C144" s="42"/>
      <c r="D144" s="12"/>
      <c r="E144" s="12"/>
      <c r="F144" s="12"/>
      <c r="G144" s="12"/>
      <c r="H144" s="12"/>
      <c r="I144" s="12"/>
      <c r="J144" s="12"/>
      <c r="K144" s="12"/>
    </row>
    <row r="145" spans="3:11" s="28" customFormat="1">
      <c r="C145" s="42"/>
      <c r="D145" s="12"/>
      <c r="E145" s="12"/>
      <c r="F145" s="12"/>
      <c r="G145" s="12"/>
      <c r="H145" s="12"/>
      <c r="I145" s="12"/>
      <c r="J145" s="12"/>
      <c r="K145" s="12"/>
    </row>
    <row r="146" spans="3:11" s="28" customFormat="1">
      <c r="C146" s="42"/>
      <c r="D146" s="12"/>
      <c r="E146" s="12"/>
      <c r="F146" s="12"/>
      <c r="G146" s="12"/>
      <c r="H146" s="12"/>
      <c r="I146" s="12"/>
      <c r="J146" s="12"/>
      <c r="K146" s="12"/>
    </row>
    <row r="147" spans="3:11" s="28" customFormat="1">
      <c r="C147" s="42"/>
      <c r="D147" s="12"/>
      <c r="E147" s="12"/>
      <c r="F147" s="12"/>
      <c r="G147" s="12"/>
      <c r="H147" s="12"/>
      <c r="I147" s="12"/>
      <c r="J147" s="12"/>
      <c r="K147" s="12"/>
    </row>
    <row r="148" spans="3:11" s="28" customFormat="1">
      <c r="C148" s="42"/>
      <c r="D148" s="12"/>
      <c r="E148" s="12"/>
      <c r="F148" s="12"/>
      <c r="G148" s="12"/>
      <c r="H148" s="12"/>
      <c r="I148" s="12"/>
      <c r="J148" s="12"/>
      <c r="K148" s="12"/>
    </row>
    <row r="149" spans="3:11" s="28" customFormat="1">
      <c r="C149" s="42"/>
      <c r="D149" s="12"/>
      <c r="E149" s="12"/>
      <c r="F149" s="12"/>
      <c r="G149" s="12"/>
      <c r="H149" s="12"/>
      <c r="I149" s="12"/>
      <c r="J149" s="12"/>
      <c r="K149" s="12"/>
    </row>
    <row r="150" spans="3:11" s="28" customFormat="1">
      <c r="C150" s="42"/>
      <c r="D150" s="12"/>
      <c r="E150" s="12"/>
      <c r="F150" s="12"/>
      <c r="G150" s="12"/>
      <c r="H150" s="12"/>
      <c r="I150" s="12"/>
      <c r="J150" s="12"/>
      <c r="K150" s="12"/>
    </row>
    <row r="151" spans="3:11" s="28" customFormat="1">
      <c r="C151" s="42"/>
      <c r="D151" s="12"/>
      <c r="E151" s="12"/>
      <c r="F151" s="12"/>
      <c r="G151" s="12"/>
      <c r="H151" s="12"/>
      <c r="I151" s="12"/>
      <c r="J151" s="12"/>
      <c r="K151" s="12"/>
    </row>
    <row r="152" spans="3:11" s="28" customFormat="1">
      <c r="C152" s="42"/>
      <c r="D152" s="12"/>
      <c r="E152" s="12"/>
      <c r="F152" s="12"/>
      <c r="G152" s="12"/>
      <c r="H152" s="12"/>
      <c r="I152" s="12"/>
      <c r="J152" s="12"/>
      <c r="K152" s="12"/>
    </row>
    <row r="153" spans="3:11" s="28" customFormat="1">
      <c r="C153" s="42"/>
      <c r="D153" s="12"/>
      <c r="E153" s="12"/>
      <c r="F153" s="12"/>
      <c r="G153" s="12"/>
      <c r="H153" s="12"/>
      <c r="I153" s="12"/>
      <c r="J153" s="12"/>
      <c r="K153" s="12"/>
    </row>
    <row r="154" spans="3:11" s="28" customFormat="1">
      <c r="C154" s="42"/>
      <c r="D154" s="12"/>
      <c r="E154" s="12"/>
      <c r="F154" s="12"/>
      <c r="G154" s="12"/>
      <c r="H154" s="12"/>
      <c r="I154" s="12"/>
      <c r="J154" s="12"/>
      <c r="K154" s="12"/>
    </row>
    <row r="155" spans="3:11" s="28" customFormat="1">
      <c r="C155" s="42"/>
      <c r="D155" s="12"/>
      <c r="E155" s="12"/>
      <c r="F155" s="12"/>
      <c r="G155" s="12"/>
      <c r="H155" s="12"/>
      <c r="I155" s="12"/>
      <c r="J155" s="12"/>
      <c r="K155" s="12"/>
    </row>
    <row r="156" spans="3:11" s="28" customFormat="1">
      <c r="C156" s="42"/>
      <c r="D156" s="12"/>
      <c r="E156" s="12"/>
      <c r="F156" s="12"/>
      <c r="G156" s="12"/>
      <c r="H156" s="12"/>
      <c r="I156" s="12"/>
      <c r="J156" s="12"/>
      <c r="K156" s="12"/>
    </row>
    <row r="157" spans="3:11" s="28" customFormat="1">
      <c r="C157" s="42"/>
      <c r="D157" s="12"/>
      <c r="E157" s="12"/>
      <c r="F157" s="12"/>
      <c r="G157" s="12"/>
      <c r="H157" s="12"/>
      <c r="I157" s="12"/>
      <c r="J157" s="12"/>
      <c r="K157" s="12"/>
    </row>
    <row r="158" spans="3:11" s="28" customFormat="1">
      <c r="C158" s="42"/>
      <c r="D158" s="12"/>
      <c r="E158" s="12"/>
      <c r="F158" s="12"/>
      <c r="G158" s="12"/>
      <c r="H158" s="12"/>
      <c r="I158" s="12"/>
      <c r="J158" s="12"/>
      <c r="K158" s="12"/>
    </row>
    <row r="159" spans="3:11" s="28" customFormat="1">
      <c r="C159" s="42"/>
      <c r="D159" s="12"/>
      <c r="E159" s="12"/>
      <c r="F159" s="12"/>
      <c r="G159" s="12"/>
      <c r="H159" s="12"/>
      <c r="I159" s="12"/>
      <c r="J159" s="12"/>
      <c r="K159" s="12"/>
    </row>
    <row r="160" spans="3:11" s="28" customFormat="1">
      <c r="C160" s="42"/>
      <c r="D160" s="12"/>
      <c r="E160" s="12"/>
      <c r="F160" s="12"/>
      <c r="G160" s="12"/>
      <c r="H160" s="12"/>
      <c r="I160" s="12"/>
      <c r="J160" s="12"/>
      <c r="K160" s="12"/>
    </row>
    <row r="161" spans="3:11" s="28" customFormat="1">
      <c r="C161" s="42"/>
      <c r="D161" s="12"/>
      <c r="E161" s="12"/>
      <c r="F161" s="12"/>
      <c r="G161" s="12"/>
      <c r="H161" s="12"/>
      <c r="I161" s="12"/>
      <c r="J161" s="12"/>
      <c r="K161" s="12"/>
    </row>
    <row r="162" spans="3:11" s="28" customFormat="1">
      <c r="C162" s="42"/>
      <c r="D162" s="12"/>
      <c r="E162" s="12"/>
      <c r="F162" s="12"/>
      <c r="G162" s="12"/>
      <c r="H162" s="12"/>
      <c r="I162" s="12"/>
      <c r="J162" s="12"/>
      <c r="K162" s="12"/>
    </row>
    <row r="163" spans="3:11" s="28" customFormat="1">
      <c r="C163" s="42"/>
      <c r="D163" s="12"/>
      <c r="E163" s="12"/>
      <c r="F163" s="12"/>
      <c r="G163" s="12"/>
      <c r="H163" s="12"/>
      <c r="I163" s="12"/>
      <c r="J163" s="12"/>
      <c r="K163" s="12"/>
    </row>
    <row r="164" spans="3:11" s="28" customFormat="1">
      <c r="C164" s="42"/>
      <c r="D164" s="12"/>
      <c r="E164" s="12"/>
      <c r="F164" s="12"/>
      <c r="G164" s="12"/>
      <c r="H164" s="12"/>
      <c r="I164" s="12"/>
      <c r="J164" s="12"/>
      <c r="K164" s="12"/>
    </row>
    <row r="165" spans="3:11" s="28" customFormat="1">
      <c r="C165" s="42"/>
      <c r="D165" s="12"/>
      <c r="E165" s="12"/>
      <c r="F165" s="12"/>
      <c r="G165" s="12"/>
      <c r="H165" s="12"/>
      <c r="I165" s="12"/>
      <c r="J165" s="12"/>
      <c r="K165" s="12"/>
    </row>
    <row r="166" spans="3:11" s="28" customFormat="1">
      <c r="C166" s="42"/>
      <c r="D166" s="12"/>
      <c r="E166" s="12"/>
      <c r="F166" s="12"/>
      <c r="G166" s="12"/>
      <c r="H166" s="12"/>
      <c r="I166" s="12"/>
      <c r="J166" s="12"/>
      <c r="K166" s="12"/>
    </row>
    <row r="167" spans="3:11" s="28" customFormat="1">
      <c r="C167" s="42"/>
      <c r="D167" s="12"/>
      <c r="E167" s="12"/>
      <c r="F167" s="12"/>
      <c r="G167" s="12"/>
      <c r="H167" s="12"/>
      <c r="I167" s="12"/>
      <c r="J167" s="12"/>
      <c r="K167" s="12"/>
    </row>
    <row r="168" spans="3:11" s="28" customFormat="1">
      <c r="C168" s="42"/>
      <c r="D168" s="12"/>
      <c r="E168" s="12"/>
      <c r="F168" s="12"/>
      <c r="G168" s="12"/>
      <c r="H168" s="12"/>
      <c r="I168" s="12"/>
      <c r="J168" s="12"/>
      <c r="K168" s="12"/>
    </row>
    <row r="169" spans="3:11" s="28" customFormat="1">
      <c r="C169" s="42"/>
      <c r="D169" s="12"/>
      <c r="E169" s="12"/>
      <c r="F169" s="12"/>
      <c r="G169" s="12"/>
      <c r="H169" s="12"/>
      <c r="I169" s="12"/>
      <c r="J169" s="12"/>
      <c r="K169" s="12"/>
    </row>
    <row r="170" spans="3:11" s="28" customFormat="1">
      <c r="C170" s="42"/>
      <c r="D170" s="12"/>
      <c r="E170" s="12"/>
      <c r="F170" s="12"/>
      <c r="G170" s="12"/>
      <c r="H170" s="12"/>
      <c r="I170" s="12"/>
      <c r="J170" s="12"/>
      <c r="K170" s="12"/>
    </row>
    <row r="171" spans="3:11" s="28" customFormat="1">
      <c r="C171" s="42"/>
      <c r="D171" s="12"/>
      <c r="E171" s="12"/>
      <c r="F171" s="12"/>
      <c r="G171" s="12"/>
      <c r="H171" s="12"/>
      <c r="I171" s="12"/>
      <c r="J171" s="12"/>
      <c r="K171" s="12"/>
    </row>
    <row r="172" spans="3:11" s="28" customFormat="1" ht="12.75"/>
    <row r="173" spans="3:11" s="28" customFormat="1">
      <c r="C173" s="42"/>
      <c r="D173" s="12"/>
      <c r="E173" s="12"/>
      <c r="F173" s="12"/>
      <c r="G173" s="12"/>
      <c r="H173" s="12"/>
      <c r="I173" s="12"/>
      <c r="J173" s="12"/>
      <c r="K173" s="12"/>
    </row>
    <row r="174" spans="3:11" s="28" customFormat="1">
      <c r="C174" s="42"/>
      <c r="D174" s="12"/>
      <c r="E174" s="12"/>
      <c r="F174" s="12"/>
      <c r="G174" s="12"/>
      <c r="H174" s="12"/>
      <c r="I174" s="12"/>
      <c r="J174" s="12"/>
      <c r="K174" s="12"/>
    </row>
    <row r="175" spans="3:11" s="28" customFormat="1">
      <c r="C175" s="42"/>
      <c r="D175" s="12"/>
      <c r="E175" s="12"/>
      <c r="F175" s="12"/>
      <c r="G175" s="12"/>
      <c r="H175" s="12"/>
      <c r="I175" s="12"/>
      <c r="J175" s="12"/>
      <c r="K175" s="12"/>
    </row>
  </sheetData>
  <mergeCells count="37">
    <mergeCell ref="A122:A124"/>
    <mergeCell ref="A125:A130"/>
    <mergeCell ref="A132:A133"/>
    <mergeCell ref="A20:A27"/>
    <mergeCell ref="A93:A96"/>
    <mergeCell ref="A63:A65"/>
    <mergeCell ref="A61:A62"/>
    <mergeCell ref="A33:B34"/>
    <mergeCell ref="B115:K115"/>
    <mergeCell ref="B116:K116"/>
    <mergeCell ref="A117:B118"/>
    <mergeCell ref="C117:C118"/>
    <mergeCell ref="D117:K117"/>
    <mergeCell ref="B87:K87"/>
    <mergeCell ref="B88:K88"/>
    <mergeCell ref="A89:B90"/>
    <mergeCell ref="B57:K57"/>
    <mergeCell ref="C58:K58"/>
    <mergeCell ref="A59:B60"/>
    <mergeCell ref="C59:C60"/>
    <mergeCell ref="D59:K59"/>
    <mergeCell ref="A134:A135"/>
    <mergeCell ref="B2:K2"/>
    <mergeCell ref="B3:K3"/>
    <mergeCell ref="A4:B5"/>
    <mergeCell ref="C4:C5"/>
    <mergeCell ref="D4:K4"/>
    <mergeCell ref="C33:C34"/>
    <mergeCell ref="D33:K33"/>
    <mergeCell ref="A37:A38"/>
    <mergeCell ref="B56:K56"/>
    <mergeCell ref="A7:A9"/>
    <mergeCell ref="A15:A17"/>
    <mergeCell ref="B31:K31"/>
    <mergeCell ref="B32:K32"/>
    <mergeCell ref="C89:C90"/>
    <mergeCell ref="D89:K89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1"/>
  <sheetViews>
    <sheetView topLeftCell="A104" zoomScale="80" zoomScaleNormal="80" workbookViewId="0">
      <selection activeCell="B111" sqref="B111:K111"/>
    </sheetView>
  </sheetViews>
  <sheetFormatPr baseColWidth="10" defaultColWidth="9.140625" defaultRowHeight="12.75"/>
  <cols>
    <col min="1" max="1" width="21.42578125" style="433" customWidth="1"/>
    <col min="2" max="2" width="24.7109375" style="480" customWidth="1"/>
    <col min="3" max="3" width="12.7109375" style="481" customWidth="1"/>
    <col min="4" max="10" width="13.7109375" style="482" customWidth="1"/>
    <col min="11" max="11" width="13.7109375" style="434" customWidth="1"/>
    <col min="12" max="17" width="11.42578125" style="432" customWidth="1"/>
    <col min="18" max="256" width="11.42578125" style="453" customWidth="1"/>
    <col min="257" max="16384" width="9.140625" style="453"/>
  </cols>
  <sheetData>
    <row r="1" spans="1:17" s="432" customFormat="1" ht="27" customHeight="1">
      <c r="A1" s="357"/>
      <c r="B1" s="357"/>
      <c r="C1" s="430"/>
      <c r="D1" s="92"/>
      <c r="E1" s="92"/>
      <c r="F1" s="92"/>
      <c r="G1" s="92"/>
      <c r="H1" s="92"/>
      <c r="I1" s="92"/>
      <c r="J1" s="92"/>
      <c r="K1" s="431" t="s">
        <v>85</v>
      </c>
    </row>
    <row r="2" spans="1:17" s="432" customFormat="1" ht="24" customHeight="1">
      <c r="A2" s="357"/>
      <c r="B2" s="621" t="s">
        <v>292</v>
      </c>
      <c r="C2" s="621"/>
      <c r="D2" s="621"/>
      <c r="E2" s="621"/>
      <c r="F2" s="621"/>
      <c r="G2" s="621"/>
      <c r="H2" s="621"/>
      <c r="I2" s="621"/>
      <c r="J2" s="621"/>
      <c r="K2" s="621"/>
    </row>
    <row r="3" spans="1:17" s="432" customFormat="1" ht="33.75" customHeight="1" thickBot="1">
      <c r="A3" s="357"/>
      <c r="B3" s="559" t="s">
        <v>301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17" s="432" customFormat="1" ht="9" hidden="1" customHeight="1">
      <c r="A4" s="433"/>
      <c r="B4" s="656"/>
      <c r="C4" s="656"/>
      <c r="D4" s="656"/>
      <c r="E4" s="656"/>
      <c r="F4" s="656"/>
      <c r="G4" s="656"/>
      <c r="H4" s="656"/>
      <c r="I4" s="656"/>
      <c r="J4" s="656"/>
      <c r="K4" s="434"/>
    </row>
    <row r="5" spans="1:17" s="432" customFormat="1" ht="27.95" customHeight="1">
      <c r="A5" s="657" t="s">
        <v>81</v>
      </c>
      <c r="B5" s="658"/>
      <c r="C5" s="659" t="s">
        <v>82</v>
      </c>
      <c r="D5" s="661" t="s">
        <v>83</v>
      </c>
      <c r="E5" s="662"/>
      <c r="F5" s="662"/>
      <c r="G5" s="662"/>
      <c r="H5" s="662"/>
      <c r="I5" s="662"/>
      <c r="J5" s="662"/>
      <c r="K5" s="663"/>
    </row>
    <row r="6" spans="1:17" s="432" customFormat="1" ht="27.95" customHeight="1">
      <c r="A6" s="657"/>
      <c r="B6" s="658"/>
      <c r="C6" s="660"/>
      <c r="D6" s="435" t="s">
        <v>61</v>
      </c>
      <c r="E6" s="435" t="s">
        <v>62</v>
      </c>
      <c r="F6" s="435" t="s">
        <v>63</v>
      </c>
      <c r="G6" s="435" t="s">
        <v>64</v>
      </c>
      <c r="H6" s="435" t="s">
        <v>65</v>
      </c>
      <c r="I6" s="435" t="s">
        <v>66</v>
      </c>
      <c r="J6" s="435" t="s">
        <v>67</v>
      </c>
      <c r="K6" s="436" t="s">
        <v>68</v>
      </c>
    </row>
    <row r="7" spans="1:17" s="5" customFormat="1" ht="21" customHeight="1">
      <c r="A7" s="437" t="s">
        <v>46</v>
      </c>
      <c r="B7" s="438"/>
      <c r="C7" s="439"/>
      <c r="D7" s="440"/>
      <c r="E7" s="440"/>
      <c r="F7" s="440"/>
      <c r="G7" s="440"/>
      <c r="H7" s="440"/>
      <c r="I7" s="440"/>
      <c r="J7" s="440"/>
      <c r="K7" s="441"/>
      <c r="L7" s="442"/>
      <c r="M7" s="442"/>
      <c r="N7" s="442"/>
      <c r="O7" s="442"/>
      <c r="P7" s="442"/>
      <c r="Q7" s="442"/>
    </row>
    <row r="8" spans="1:17" s="432" customFormat="1" ht="21" customHeight="1">
      <c r="A8" s="666" t="s">
        <v>208</v>
      </c>
      <c r="B8" s="443" t="s">
        <v>209</v>
      </c>
      <c r="C8" s="444" t="s">
        <v>3</v>
      </c>
      <c r="D8" s="445">
        <v>2325.4166666666665</v>
      </c>
      <c r="E8" s="445">
        <v>2336</v>
      </c>
      <c r="F8" s="445">
        <v>2314.6166666666663</v>
      </c>
      <c r="G8" s="445">
        <v>0</v>
      </c>
      <c r="H8" s="445">
        <v>2261.6666666666665</v>
      </c>
      <c r="I8" s="445">
        <v>2286.5</v>
      </c>
      <c r="J8" s="445">
        <v>2240.8333333333335</v>
      </c>
      <c r="K8" s="445">
        <v>2096.8333333333335</v>
      </c>
    </row>
    <row r="9" spans="1:17" s="432" customFormat="1" ht="21" customHeight="1">
      <c r="A9" s="667"/>
      <c r="B9" s="443" t="s">
        <v>210</v>
      </c>
      <c r="C9" s="444" t="s">
        <v>3</v>
      </c>
      <c r="D9" s="445">
        <v>2796.6666666666665</v>
      </c>
      <c r="E9" s="445">
        <v>2548.6666666666665</v>
      </c>
      <c r="F9" s="445">
        <v>2598.1666666666665</v>
      </c>
      <c r="G9" s="445">
        <v>0</v>
      </c>
      <c r="H9" s="445">
        <v>2565.6666666666665</v>
      </c>
      <c r="I9" s="445">
        <v>2524.3333333333335</v>
      </c>
      <c r="J9" s="445">
        <v>2315.1666666666665</v>
      </c>
      <c r="K9" s="445">
        <v>2373.1666666666665</v>
      </c>
    </row>
    <row r="10" spans="1:17" s="432" customFormat="1" ht="21" customHeight="1">
      <c r="A10" s="668"/>
      <c r="B10" s="443" t="s">
        <v>211</v>
      </c>
      <c r="C10" s="444" t="s">
        <v>3</v>
      </c>
      <c r="D10" s="445">
        <v>3053.3333333333335</v>
      </c>
      <c r="E10" s="445">
        <v>2792.9166666666665</v>
      </c>
      <c r="F10" s="445">
        <v>0</v>
      </c>
      <c r="G10" s="445">
        <v>2773.8888888888887</v>
      </c>
      <c r="H10" s="445">
        <v>0</v>
      </c>
      <c r="I10" s="445">
        <v>2798.3333333333335</v>
      </c>
      <c r="J10" s="445">
        <v>3000</v>
      </c>
      <c r="K10" s="445">
        <v>2917.9166666666665</v>
      </c>
    </row>
    <row r="11" spans="1:17" s="432" customFormat="1" ht="21" customHeight="1">
      <c r="A11" s="446"/>
      <c r="B11" s="443" t="s">
        <v>6</v>
      </c>
      <c r="C11" s="444" t="s">
        <v>3</v>
      </c>
      <c r="D11" s="445">
        <v>1712.5</v>
      </c>
      <c r="E11" s="445">
        <v>1531.4583333333333</v>
      </c>
      <c r="F11" s="445">
        <v>2119.375</v>
      </c>
      <c r="G11" s="445">
        <v>1780.625</v>
      </c>
      <c r="H11" s="445">
        <v>1200</v>
      </c>
      <c r="I11" s="445">
        <v>1896.875</v>
      </c>
      <c r="J11" s="445">
        <v>1732.1969696969697</v>
      </c>
      <c r="K11" s="445">
        <v>2134.7916666666665</v>
      </c>
    </row>
    <row r="12" spans="1:17" s="5" customFormat="1" ht="21" customHeight="1">
      <c r="A12" s="437" t="s">
        <v>47</v>
      </c>
      <c r="B12" s="438"/>
      <c r="C12" s="439"/>
      <c r="D12" s="447"/>
      <c r="E12" s="447"/>
      <c r="F12" s="447"/>
      <c r="G12" s="447"/>
      <c r="H12" s="447"/>
      <c r="I12" s="447"/>
      <c r="J12" s="447"/>
      <c r="K12" s="448"/>
      <c r="L12" s="442"/>
      <c r="M12" s="442"/>
      <c r="N12" s="442"/>
      <c r="O12" s="442"/>
      <c r="P12" s="442"/>
      <c r="Q12" s="442"/>
    </row>
    <row r="13" spans="1:17" s="432" customFormat="1" ht="21" customHeight="1">
      <c r="A13" s="449"/>
      <c r="B13" s="450" t="s">
        <v>7</v>
      </c>
      <c r="C13" s="444" t="s">
        <v>3</v>
      </c>
      <c r="D13" s="445">
        <v>2075.625</v>
      </c>
      <c r="E13" s="445">
        <v>1481.590909090909</v>
      </c>
      <c r="F13" s="445">
        <v>2084.7222222222222</v>
      </c>
      <c r="G13" s="445">
        <v>1705.4166666666667</v>
      </c>
      <c r="H13" s="445">
        <v>1785.4166666666667</v>
      </c>
      <c r="I13" s="445">
        <v>1204.1666666666667</v>
      </c>
      <c r="J13" s="445">
        <v>1441.1111111111111</v>
      </c>
      <c r="K13" s="445">
        <v>1876.8055555555557</v>
      </c>
    </row>
    <row r="14" spans="1:17" s="432" customFormat="1" ht="21" customHeight="1">
      <c r="A14" s="451"/>
      <c r="B14" s="450" t="s">
        <v>8</v>
      </c>
      <c r="C14" s="444" t="s">
        <v>3</v>
      </c>
      <c r="D14" s="445">
        <v>5239.166666666667</v>
      </c>
      <c r="E14" s="445">
        <v>5790.9090909090919</v>
      </c>
      <c r="F14" s="445">
        <v>0</v>
      </c>
      <c r="G14" s="445">
        <v>2971.6666666666665</v>
      </c>
      <c r="H14" s="445">
        <v>5730.833333333333</v>
      </c>
      <c r="I14" s="445">
        <v>3571.4285714285716</v>
      </c>
      <c r="J14" s="445">
        <v>0</v>
      </c>
      <c r="K14" s="445">
        <v>4071.875</v>
      </c>
    </row>
    <row r="15" spans="1:17" s="432" customFormat="1" ht="21" customHeight="1">
      <c r="A15" s="452"/>
      <c r="B15" s="450" t="s">
        <v>9</v>
      </c>
      <c r="C15" s="444" t="s">
        <v>3</v>
      </c>
      <c r="D15" s="445">
        <v>2572.7083333333335</v>
      </c>
      <c r="E15" s="445">
        <v>2429.4871794871797</v>
      </c>
      <c r="F15" s="445">
        <v>0</v>
      </c>
      <c r="G15" s="445">
        <v>3115.909090909091</v>
      </c>
      <c r="H15" s="445">
        <v>3256.6666666666665</v>
      </c>
      <c r="I15" s="445">
        <v>2758.75</v>
      </c>
      <c r="J15" s="445">
        <v>2940.6565656565654</v>
      </c>
      <c r="K15" s="445">
        <v>2850.8333333333335</v>
      </c>
    </row>
    <row r="16" spans="1:17" s="432" customFormat="1" ht="21" customHeight="1">
      <c r="A16" s="669" t="s">
        <v>212</v>
      </c>
      <c r="B16" s="443" t="s">
        <v>141</v>
      </c>
      <c r="C16" s="444" t="s">
        <v>3</v>
      </c>
      <c r="D16" s="445">
        <v>5982.5</v>
      </c>
      <c r="E16" s="445">
        <v>7645.833333333333</v>
      </c>
      <c r="F16" s="445">
        <v>5384.166666666667</v>
      </c>
      <c r="G16" s="445">
        <v>0</v>
      </c>
      <c r="H16" s="445">
        <v>7770.416666666667</v>
      </c>
      <c r="I16" s="445">
        <v>3744.4444444444443</v>
      </c>
      <c r="J16" s="445">
        <v>0</v>
      </c>
      <c r="K16" s="445">
        <v>6000</v>
      </c>
    </row>
    <row r="17" spans="1:17" s="432" customFormat="1" ht="21" customHeight="1">
      <c r="A17" s="670"/>
      <c r="B17" s="443" t="s">
        <v>213</v>
      </c>
      <c r="C17" s="444" t="s">
        <v>3</v>
      </c>
      <c r="D17" s="445">
        <v>5980</v>
      </c>
      <c r="E17" s="445">
        <v>7297.916666666667</v>
      </c>
      <c r="F17" s="445">
        <v>4729.0277777777783</v>
      </c>
      <c r="G17" s="445">
        <v>5331.363636363636</v>
      </c>
      <c r="H17" s="445">
        <v>7283.75</v>
      </c>
      <c r="I17" s="445">
        <v>5325</v>
      </c>
      <c r="J17" s="445">
        <v>7250</v>
      </c>
      <c r="K17" s="445">
        <v>5916.666666666667</v>
      </c>
    </row>
    <row r="18" spans="1:17" ht="21" customHeight="1">
      <c r="A18" s="671"/>
      <c r="B18" s="443" t="s">
        <v>214</v>
      </c>
      <c r="C18" s="444" t="s">
        <v>3</v>
      </c>
      <c r="D18" s="445">
        <v>4051.875</v>
      </c>
      <c r="E18" s="445">
        <v>4086.3636363636365</v>
      </c>
      <c r="F18" s="445">
        <v>0</v>
      </c>
      <c r="G18" s="445">
        <v>0</v>
      </c>
      <c r="H18" s="445">
        <v>4673.333333333333</v>
      </c>
      <c r="I18" s="445">
        <v>2593.75</v>
      </c>
      <c r="J18" s="445">
        <v>0</v>
      </c>
      <c r="K18" s="445">
        <v>4000</v>
      </c>
    </row>
    <row r="19" spans="1:17" ht="21" customHeight="1">
      <c r="A19" s="454"/>
      <c r="B19" s="450" t="s">
        <v>10</v>
      </c>
      <c r="C19" s="444" t="s">
        <v>3</v>
      </c>
      <c r="D19" s="445">
        <v>2218.0555555555552</v>
      </c>
      <c r="E19" s="445">
        <v>1930.8333333333333</v>
      </c>
      <c r="F19" s="445">
        <v>2266.5625</v>
      </c>
      <c r="G19" s="445">
        <v>2227.0833333333335</v>
      </c>
      <c r="H19" s="445">
        <v>1817.9166666666667</v>
      </c>
      <c r="I19" s="445">
        <v>1886.6666666666667</v>
      </c>
      <c r="J19" s="445">
        <v>1781.6666666666667</v>
      </c>
      <c r="K19" s="445">
        <v>2403.75</v>
      </c>
    </row>
    <row r="20" spans="1:17" s="5" customFormat="1" ht="21" customHeight="1">
      <c r="A20" s="437" t="s">
        <v>49</v>
      </c>
      <c r="B20" s="438"/>
      <c r="C20" s="439"/>
      <c r="D20" s="440"/>
      <c r="E20" s="440"/>
      <c r="F20" s="440"/>
      <c r="G20" s="440"/>
      <c r="H20" s="440"/>
      <c r="I20" s="440"/>
      <c r="J20" s="440"/>
      <c r="K20" s="441"/>
      <c r="L20" s="442"/>
      <c r="M20" s="442"/>
      <c r="N20" s="442"/>
      <c r="O20" s="442"/>
      <c r="P20" s="442"/>
      <c r="Q20" s="442"/>
    </row>
    <row r="21" spans="1:17" ht="21" customHeight="1">
      <c r="A21" s="666" t="s">
        <v>215</v>
      </c>
      <c r="B21" s="450" t="s">
        <v>216</v>
      </c>
      <c r="C21" s="444" t="s">
        <v>59</v>
      </c>
      <c r="D21" s="445">
        <v>0</v>
      </c>
      <c r="E21" s="445">
        <v>0</v>
      </c>
      <c r="F21" s="445">
        <v>0</v>
      </c>
      <c r="G21" s="445">
        <v>0</v>
      </c>
      <c r="H21" s="445">
        <v>0</v>
      </c>
      <c r="I21" s="445">
        <v>1620</v>
      </c>
      <c r="J21" s="445">
        <v>1391.6666666666667</v>
      </c>
      <c r="K21" s="445">
        <v>2196.6666666666665</v>
      </c>
    </row>
    <row r="22" spans="1:17" ht="21" customHeight="1">
      <c r="A22" s="667"/>
      <c r="B22" s="450" t="s">
        <v>122</v>
      </c>
      <c r="C22" s="444" t="s">
        <v>59</v>
      </c>
      <c r="D22" s="445">
        <v>0</v>
      </c>
      <c r="E22" s="445">
        <v>0</v>
      </c>
      <c r="F22" s="445">
        <v>0</v>
      </c>
      <c r="G22" s="445">
        <v>0</v>
      </c>
      <c r="H22" s="445">
        <v>0</v>
      </c>
      <c r="I22" s="445">
        <v>1291.25</v>
      </c>
      <c r="J22" s="445">
        <v>1223.8095238095236</v>
      </c>
      <c r="K22" s="445">
        <v>1154.5833333333333</v>
      </c>
    </row>
    <row r="23" spans="1:17" ht="21" customHeight="1">
      <c r="A23" s="667"/>
      <c r="B23" s="450" t="s">
        <v>123</v>
      </c>
      <c r="C23" s="444" t="s">
        <v>59</v>
      </c>
      <c r="D23" s="445">
        <v>1862.0833333333333</v>
      </c>
      <c r="E23" s="445">
        <v>1361.6666666666667</v>
      </c>
      <c r="F23" s="445">
        <v>0</v>
      </c>
      <c r="G23" s="445">
        <v>0</v>
      </c>
      <c r="H23" s="445">
        <v>1096.8181818181818</v>
      </c>
      <c r="I23" s="445">
        <v>0</v>
      </c>
      <c r="J23" s="445">
        <v>0</v>
      </c>
      <c r="K23" s="445">
        <v>0</v>
      </c>
    </row>
    <row r="24" spans="1:17" ht="21" customHeight="1">
      <c r="A24" s="667"/>
      <c r="B24" s="450" t="s">
        <v>124</v>
      </c>
      <c r="C24" s="444" t="s">
        <v>59</v>
      </c>
      <c r="D24" s="445">
        <v>1350.9722222222224</v>
      </c>
      <c r="E24" s="445">
        <v>967.08333333333337</v>
      </c>
      <c r="F24" s="445">
        <v>0</v>
      </c>
      <c r="G24" s="445">
        <v>0</v>
      </c>
      <c r="H24" s="445">
        <v>536.5</v>
      </c>
      <c r="I24" s="445">
        <v>0</v>
      </c>
      <c r="J24" s="445">
        <v>0</v>
      </c>
      <c r="K24" s="445">
        <v>0</v>
      </c>
      <c r="L24" s="357"/>
      <c r="M24" s="357"/>
      <c r="N24" s="357"/>
      <c r="O24" s="357"/>
      <c r="P24" s="357"/>
      <c r="Q24" s="357"/>
    </row>
    <row r="25" spans="1:17" ht="21" customHeight="1">
      <c r="A25" s="667"/>
      <c r="B25" s="450" t="s">
        <v>217</v>
      </c>
      <c r="C25" s="444" t="s">
        <v>59</v>
      </c>
      <c r="D25" s="445">
        <v>1833.3333333333333</v>
      </c>
      <c r="E25" s="445">
        <v>0</v>
      </c>
      <c r="F25" s="445">
        <v>2037.5833333333333</v>
      </c>
      <c r="G25" s="445">
        <v>0</v>
      </c>
      <c r="H25" s="445">
        <v>0</v>
      </c>
      <c r="I25" s="445">
        <v>0</v>
      </c>
      <c r="J25" s="445">
        <v>0</v>
      </c>
      <c r="K25" s="445">
        <v>0</v>
      </c>
      <c r="L25" s="357"/>
      <c r="M25" s="357"/>
      <c r="N25" s="357"/>
      <c r="O25" s="357"/>
      <c r="P25" s="357"/>
      <c r="Q25" s="357"/>
    </row>
    <row r="26" spans="1:17" ht="21" customHeight="1">
      <c r="A26" s="667"/>
      <c r="B26" s="450" t="s">
        <v>218</v>
      </c>
      <c r="C26" s="444" t="s">
        <v>59</v>
      </c>
      <c r="D26" s="445">
        <v>1166.6666666666667</v>
      </c>
      <c r="E26" s="445">
        <v>0</v>
      </c>
      <c r="F26" s="445">
        <v>1547.2272727272727</v>
      </c>
      <c r="G26" s="445">
        <v>0</v>
      </c>
      <c r="H26" s="445">
        <v>0</v>
      </c>
      <c r="I26" s="445">
        <v>0</v>
      </c>
      <c r="J26" s="445">
        <v>0</v>
      </c>
      <c r="K26" s="445">
        <v>0</v>
      </c>
      <c r="L26" s="357"/>
      <c r="M26" s="357"/>
      <c r="N26" s="357"/>
      <c r="O26" s="357"/>
      <c r="P26" s="357"/>
      <c r="Q26" s="357"/>
    </row>
    <row r="27" spans="1:17" ht="21" customHeight="1">
      <c r="A27" s="667"/>
      <c r="B27" s="450" t="s">
        <v>186</v>
      </c>
      <c r="C27" s="444" t="s">
        <v>59</v>
      </c>
      <c r="D27" s="445">
        <v>500</v>
      </c>
      <c r="E27" s="445">
        <v>769.16666666666663</v>
      </c>
      <c r="F27" s="445">
        <v>1348.4722222222222</v>
      </c>
      <c r="G27" s="445">
        <v>0</v>
      </c>
      <c r="H27" s="445">
        <v>676.875</v>
      </c>
      <c r="I27" s="445">
        <v>0</v>
      </c>
      <c r="J27" s="445">
        <v>1074.1666666666665</v>
      </c>
      <c r="K27" s="445">
        <v>0</v>
      </c>
      <c r="L27" s="357"/>
      <c r="M27" s="357"/>
      <c r="N27" s="357"/>
      <c r="O27" s="357"/>
      <c r="P27" s="357"/>
      <c r="Q27" s="357"/>
    </row>
    <row r="28" spans="1:17" ht="21" customHeight="1">
      <c r="A28" s="668"/>
      <c r="B28" s="450" t="s">
        <v>219</v>
      </c>
      <c r="C28" s="444" t="s">
        <v>59</v>
      </c>
      <c r="D28" s="445">
        <v>0</v>
      </c>
      <c r="E28" s="445">
        <v>769.16666666666663</v>
      </c>
      <c r="F28" s="445">
        <v>0</v>
      </c>
      <c r="G28" s="445">
        <v>0</v>
      </c>
      <c r="H28" s="445">
        <v>678.95833333333337</v>
      </c>
      <c r="I28" s="445">
        <v>0</v>
      </c>
      <c r="J28" s="445">
        <v>750</v>
      </c>
      <c r="K28" s="445">
        <v>0</v>
      </c>
      <c r="L28" s="357"/>
      <c r="M28" s="357"/>
      <c r="N28" s="357"/>
      <c r="O28" s="357"/>
      <c r="P28" s="357"/>
      <c r="Q28" s="357"/>
    </row>
    <row r="29" spans="1:17" ht="16.5" customHeight="1">
      <c r="A29" s="357"/>
      <c r="B29" s="357"/>
      <c r="C29" s="430"/>
      <c r="D29" s="92"/>
      <c r="E29" s="92"/>
      <c r="F29" s="92"/>
      <c r="G29" s="92"/>
      <c r="H29" s="92"/>
      <c r="I29" s="92"/>
      <c r="J29" s="92"/>
      <c r="K29" s="431" t="s">
        <v>86</v>
      </c>
      <c r="L29" s="357"/>
      <c r="M29" s="357"/>
      <c r="N29" s="357"/>
      <c r="O29" s="357"/>
      <c r="P29" s="357"/>
      <c r="Q29" s="357"/>
    </row>
    <row r="30" spans="1:17" ht="21" customHeight="1">
      <c r="A30" s="357"/>
      <c r="B30" s="621" t="s">
        <v>292</v>
      </c>
      <c r="C30" s="621"/>
      <c r="D30" s="621"/>
      <c r="E30" s="621"/>
      <c r="F30" s="621"/>
      <c r="G30" s="621"/>
      <c r="H30" s="621"/>
      <c r="I30" s="621"/>
      <c r="J30" s="621"/>
      <c r="K30" s="621"/>
      <c r="L30" s="357"/>
      <c r="M30" s="357"/>
      <c r="N30" s="357"/>
      <c r="O30" s="357"/>
      <c r="P30" s="357"/>
      <c r="Q30" s="357"/>
    </row>
    <row r="31" spans="1:17" ht="35.25" customHeight="1" thickBot="1">
      <c r="B31" s="559" t="s">
        <v>301</v>
      </c>
      <c r="C31" s="559"/>
      <c r="D31" s="559"/>
      <c r="E31" s="559"/>
      <c r="F31" s="559"/>
      <c r="G31" s="559"/>
      <c r="H31" s="559"/>
      <c r="I31" s="559"/>
      <c r="J31" s="559"/>
      <c r="K31" s="559"/>
    </row>
    <row r="32" spans="1:17" ht="9" hidden="1" customHeight="1">
      <c r="B32" s="656"/>
      <c r="C32" s="656"/>
      <c r="D32" s="656"/>
      <c r="E32" s="656"/>
      <c r="F32" s="656"/>
      <c r="G32" s="656"/>
      <c r="H32" s="656"/>
      <c r="I32" s="656"/>
      <c r="J32" s="656"/>
    </row>
    <row r="33" spans="1:17" ht="20.100000000000001" customHeight="1">
      <c r="A33" s="657" t="s">
        <v>81</v>
      </c>
      <c r="B33" s="658"/>
      <c r="C33" s="659" t="s">
        <v>82</v>
      </c>
      <c r="D33" s="661" t="s">
        <v>83</v>
      </c>
      <c r="E33" s="662"/>
      <c r="F33" s="662"/>
      <c r="G33" s="662"/>
      <c r="H33" s="662"/>
      <c r="I33" s="662"/>
      <c r="J33" s="662"/>
      <c r="K33" s="663"/>
    </row>
    <row r="34" spans="1:17" ht="24" customHeight="1">
      <c r="A34" s="657"/>
      <c r="B34" s="658"/>
      <c r="C34" s="660"/>
      <c r="D34" s="435" t="s">
        <v>61</v>
      </c>
      <c r="E34" s="435" t="s">
        <v>62</v>
      </c>
      <c r="F34" s="435" t="s">
        <v>63</v>
      </c>
      <c r="G34" s="435" t="s">
        <v>64</v>
      </c>
      <c r="H34" s="435" t="s">
        <v>65</v>
      </c>
      <c r="I34" s="435" t="s">
        <v>66</v>
      </c>
      <c r="J34" s="435" t="s">
        <v>67</v>
      </c>
      <c r="K34" s="436" t="s">
        <v>68</v>
      </c>
    </row>
    <row r="35" spans="1:17" s="432" customFormat="1" ht="21" customHeight="1">
      <c r="A35" s="455"/>
      <c r="B35" s="450" t="s">
        <v>11</v>
      </c>
      <c r="C35" s="444" t="s">
        <v>59</v>
      </c>
      <c r="D35" s="445">
        <v>350.01388888888886</v>
      </c>
      <c r="E35" s="445">
        <v>245.10416666666666</v>
      </c>
      <c r="F35" s="445">
        <v>409.39685314685318</v>
      </c>
      <c r="G35" s="445">
        <v>204.16666666666666</v>
      </c>
      <c r="H35" s="445">
        <v>285.0694444444444</v>
      </c>
      <c r="I35" s="445">
        <v>335.41666666666674</v>
      </c>
      <c r="J35" s="445">
        <v>413.6342592592593</v>
      </c>
      <c r="K35" s="445">
        <v>538.125</v>
      </c>
      <c r="L35" s="357"/>
      <c r="M35" s="357"/>
      <c r="N35" s="357"/>
      <c r="O35" s="357"/>
      <c r="P35" s="357"/>
      <c r="Q35" s="357"/>
    </row>
    <row r="36" spans="1:17" s="5" customFormat="1" ht="21" customHeight="1">
      <c r="A36" s="437" t="s">
        <v>50</v>
      </c>
      <c r="B36" s="438"/>
      <c r="C36" s="439"/>
      <c r="D36" s="447"/>
      <c r="E36" s="447"/>
      <c r="F36" s="447"/>
      <c r="G36" s="447"/>
      <c r="H36" s="447"/>
      <c r="I36" s="447"/>
      <c r="J36" s="447"/>
      <c r="K36" s="448"/>
      <c r="L36" s="442"/>
      <c r="M36" s="442"/>
      <c r="N36" s="442"/>
      <c r="O36" s="442"/>
      <c r="P36" s="442"/>
      <c r="Q36" s="442"/>
    </row>
    <row r="37" spans="1:17" s="432" customFormat="1" ht="21" customHeight="1">
      <c r="A37" s="455" t="s">
        <v>226</v>
      </c>
      <c r="B37" s="450" t="s">
        <v>268</v>
      </c>
      <c r="C37" s="444" t="s">
        <v>3</v>
      </c>
      <c r="D37" s="445">
        <v>0</v>
      </c>
      <c r="E37" s="445">
        <v>4410.416666666667</v>
      </c>
      <c r="F37" s="445">
        <v>2339.5833333333335</v>
      </c>
      <c r="G37" s="445">
        <v>0</v>
      </c>
      <c r="H37" s="445">
        <v>0</v>
      </c>
      <c r="I37" s="445">
        <v>2896.3636363636365</v>
      </c>
      <c r="J37" s="445">
        <v>3403.125</v>
      </c>
      <c r="K37" s="445">
        <v>2757.1428571428573</v>
      </c>
      <c r="L37" s="357"/>
      <c r="M37" s="357"/>
      <c r="N37" s="357"/>
      <c r="O37" s="357"/>
      <c r="P37" s="357"/>
      <c r="Q37" s="357"/>
    </row>
    <row r="38" spans="1:17" s="432" customFormat="1" ht="21" customHeight="1">
      <c r="A38" s="456"/>
      <c r="B38" s="450" t="s">
        <v>189</v>
      </c>
      <c r="C38" s="444" t="s">
        <v>3</v>
      </c>
      <c r="D38" s="445">
        <v>5500</v>
      </c>
      <c r="E38" s="445">
        <v>0</v>
      </c>
      <c r="F38" s="445">
        <v>0</v>
      </c>
      <c r="G38" s="445">
        <v>0</v>
      </c>
      <c r="H38" s="445">
        <v>8875</v>
      </c>
      <c r="I38" s="445">
        <v>3878.9682539682531</v>
      </c>
      <c r="J38" s="445">
        <v>0</v>
      </c>
      <c r="K38" s="445">
        <v>4437.5</v>
      </c>
      <c r="L38" s="357"/>
      <c r="M38" s="357"/>
      <c r="N38" s="357"/>
      <c r="O38" s="357"/>
      <c r="P38" s="357"/>
      <c r="Q38" s="357"/>
    </row>
    <row r="39" spans="1:17" s="432" customFormat="1" ht="21" customHeight="1">
      <c r="A39" s="672" t="s">
        <v>128</v>
      </c>
      <c r="B39" s="450" t="s">
        <v>269</v>
      </c>
      <c r="C39" s="444" t="s">
        <v>3</v>
      </c>
      <c r="D39" s="445">
        <v>5086.666666666667</v>
      </c>
      <c r="E39" s="445">
        <v>5852.5</v>
      </c>
      <c r="F39" s="445">
        <v>4750</v>
      </c>
      <c r="G39" s="445">
        <v>7081.666666666667</v>
      </c>
      <c r="H39" s="445">
        <v>5508.75</v>
      </c>
      <c r="I39" s="445">
        <v>5595.363636363636</v>
      </c>
      <c r="J39" s="445">
        <v>5491.666666666667</v>
      </c>
      <c r="K39" s="445">
        <v>5548.333333333333</v>
      </c>
      <c r="L39" s="357"/>
      <c r="M39" s="357"/>
      <c r="N39" s="357"/>
      <c r="O39" s="357"/>
      <c r="P39" s="357"/>
      <c r="Q39" s="357"/>
    </row>
    <row r="40" spans="1:17" s="432" customFormat="1" ht="21" customHeight="1">
      <c r="A40" s="673"/>
      <c r="B40" s="450" t="s">
        <v>270</v>
      </c>
      <c r="C40" s="444" t="s">
        <v>3</v>
      </c>
      <c r="D40" s="445">
        <v>4625</v>
      </c>
      <c r="E40" s="445">
        <v>5950.416666666667</v>
      </c>
      <c r="F40" s="445">
        <v>4610.5</v>
      </c>
      <c r="G40" s="445">
        <v>6679.583333333333</v>
      </c>
      <c r="H40" s="445">
        <v>5696.25</v>
      </c>
      <c r="I40" s="445">
        <v>4367.5</v>
      </c>
      <c r="J40" s="445">
        <v>5751.041666666667</v>
      </c>
      <c r="K40" s="445">
        <v>5951.25</v>
      </c>
      <c r="L40" s="357"/>
      <c r="M40" s="357"/>
      <c r="N40" s="357"/>
      <c r="O40" s="357"/>
      <c r="P40" s="357"/>
      <c r="Q40" s="357"/>
    </row>
    <row r="41" spans="1:17" s="432" customFormat="1" ht="21" customHeight="1">
      <c r="A41" s="673"/>
      <c r="B41" s="450" t="s">
        <v>271</v>
      </c>
      <c r="C41" s="444" t="s">
        <v>3</v>
      </c>
      <c r="D41" s="445">
        <v>4070.4166666666665</v>
      </c>
      <c r="E41" s="445">
        <v>4242.083333333333</v>
      </c>
      <c r="F41" s="445">
        <v>4511.875</v>
      </c>
      <c r="G41" s="445">
        <v>4509.583333333333</v>
      </c>
      <c r="H41" s="445">
        <v>4270.833333333333</v>
      </c>
      <c r="I41" s="445">
        <v>4338.333333333333</v>
      </c>
      <c r="J41" s="445">
        <v>3791.6666666666665</v>
      </c>
      <c r="K41" s="445">
        <v>4429.166666666667</v>
      </c>
      <c r="L41" s="357"/>
      <c r="M41" s="357"/>
      <c r="N41" s="357"/>
      <c r="O41" s="357"/>
      <c r="P41" s="357"/>
      <c r="Q41" s="357"/>
    </row>
    <row r="42" spans="1:17" s="432" customFormat="1" ht="21" customHeight="1">
      <c r="A42" s="673"/>
      <c r="B42" s="450" t="s">
        <v>272</v>
      </c>
      <c r="C42" s="444" t="s">
        <v>3</v>
      </c>
      <c r="D42" s="445">
        <v>4484.090909090909</v>
      </c>
      <c r="E42" s="445">
        <v>4661.25</v>
      </c>
      <c r="F42" s="445">
        <v>4551</v>
      </c>
      <c r="G42" s="445">
        <v>0</v>
      </c>
      <c r="H42" s="445">
        <v>4744.090909090909</v>
      </c>
      <c r="I42" s="445">
        <v>4927.5</v>
      </c>
      <c r="J42" s="445">
        <v>5435.416666666667</v>
      </c>
      <c r="K42" s="445">
        <v>4693.75</v>
      </c>
      <c r="L42" s="357"/>
      <c r="M42" s="357"/>
      <c r="N42" s="357"/>
      <c r="O42" s="357"/>
      <c r="P42" s="357"/>
      <c r="Q42" s="357"/>
    </row>
    <row r="43" spans="1:17" s="432" customFormat="1" ht="21" customHeight="1">
      <c r="A43" s="674"/>
      <c r="B43" s="450" t="s">
        <v>273</v>
      </c>
      <c r="C43" s="444" t="s">
        <v>3</v>
      </c>
      <c r="D43" s="445">
        <v>4082.1428571428573</v>
      </c>
      <c r="E43" s="445">
        <v>4920.416666666667</v>
      </c>
      <c r="F43" s="445">
        <v>0</v>
      </c>
      <c r="G43" s="445">
        <v>0</v>
      </c>
      <c r="H43" s="445">
        <v>4482.916666666667</v>
      </c>
      <c r="I43" s="445">
        <v>4307.5</v>
      </c>
      <c r="J43" s="445">
        <v>4000</v>
      </c>
      <c r="K43" s="445">
        <v>4218.75</v>
      </c>
      <c r="L43" s="357"/>
      <c r="M43" s="357"/>
      <c r="N43" s="357"/>
      <c r="O43" s="357"/>
      <c r="P43" s="357"/>
      <c r="Q43" s="357"/>
    </row>
    <row r="44" spans="1:17" s="5" customFormat="1" ht="21" customHeight="1">
      <c r="A44" s="437" t="s">
        <v>51</v>
      </c>
      <c r="B44" s="438"/>
      <c r="C44" s="439"/>
      <c r="D44" s="447"/>
      <c r="E44" s="447"/>
      <c r="F44" s="447"/>
      <c r="G44" s="447"/>
      <c r="H44" s="447"/>
      <c r="I44" s="447"/>
      <c r="J44" s="447"/>
      <c r="K44" s="448"/>
      <c r="L44" s="442"/>
      <c r="M44" s="442"/>
      <c r="N44" s="442"/>
      <c r="O44" s="442"/>
      <c r="P44" s="442"/>
      <c r="Q44" s="442"/>
    </row>
    <row r="45" spans="1:17" s="432" customFormat="1" ht="21" customHeight="1">
      <c r="A45" s="455"/>
      <c r="B45" s="450" t="s">
        <v>12</v>
      </c>
      <c r="C45" s="444" t="s">
        <v>59</v>
      </c>
      <c r="D45" s="445">
        <v>4102.7777777777774</v>
      </c>
      <c r="E45" s="445">
        <v>3563.3333333333335</v>
      </c>
      <c r="F45" s="445"/>
      <c r="G45" s="445"/>
      <c r="H45" s="445">
        <v>4819.166666666667</v>
      </c>
      <c r="I45" s="445">
        <v>4933.333333333333</v>
      </c>
      <c r="J45" s="445">
        <v>3884.2592592592596</v>
      </c>
      <c r="K45" s="445">
        <v>3000</v>
      </c>
      <c r="L45" s="357"/>
      <c r="M45" s="357"/>
      <c r="N45" s="357"/>
      <c r="O45" s="357"/>
      <c r="P45" s="357"/>
      <c r="Q45" s="357"/>
    </row>
    <row r="46" spans="1:17" s="5" customFormat="1" ht="21" customHeight="1">
      <c r="A46" s="437" t="s">
        <v>52</v>
      </c>
      <c r="B46" s="438"/>
      <c r="C46" s="439"/>
      <c r="D46" s="447"/>
      <c r="E46" s="447"/>
      <c r="F46" s="447"/>
      <c r="G46" s="447"/>
      <c r="H46" s="447"/>
      <c r="I46" s="447"/>
      <c r="J46" s="447"/>
      <c r="K46" s="448"/>
      <c r="L46" s="442"/>
      <c r="M46" s="442"/>
      <c r="N46" s="442"/>
      <c r="O46" s="442"/>
      <c r="P46" s="442"/>
      <c r="Q46" s="442"/>
    </row>
    <row r="47" spans="1:17" s="432" customFormat="1" ht="21" customHeight="1">
      <c r="A47" s="666" t="s">
        <v>133</v>
      </c>
      <c r="B47" s="450" t="s">
        <v>132</v>
      </c>
      <c r="C47" s="444" t="s">
        <v>3</v>
      </c>
      <c r="D47" s="445">
        <v>3960.6944444444439</v>
      </c>
      <c r="E47" s="445">
        <v>3988.6363636363635</v>
      </c>
      <c r="F47" s="445">
        <v>2578.1944444444443</v>
      </c>
      <c r="G47" s="445">
        <v>2651.25</v>
      </c>
      <c r="H47" s="445">
        <v>4611.25</v>
      </c>
      <c r="I47" s="445">
        <v>2637.0833333333335</v>
      </c>
      <c r="J47" s="445">
        <v>3138.6363636363635</v>
      </c>
      <c r="K47" s="445">
        <v>2043.5648148148148</v>
      </c>
      <c r="L47" s="357"/>
      <c r="M47" s="357"/>
      <c r="N47" s="357"/>
      <c r="O47" s="357"/>
      <c r="P47" s="357"/>
      <c r="Q47" s="357"/>
    </row>
    <row r="48" spans="1:17" s="432" customFormat="1" ht="21" customHeight="1">
      <c r="A48" s="667"/>
      <c r="B48" s="450" t="s">
        <v>274</v>
      </c>
      <c r="C48" s="444" t="s">
        <v>3</v>
      </c>
      <c r="D48" s="445">
        <v>8500</v>
      </c>
      <c r="E48" s="445">
        <v>0</v>
      </c>
      <c r="F48" s="445">
        <v>5657.272727272727</v>
      </c>
      <c r="G48" s="445">
        <v>0</v>
      </c>
      <c r="H48" s="445">
        <v>0</v>
      </c>
      <c r="I48" s="445">
        <v>3354.1666666666665</v>
      </c>
      <c r="J48" s="445">
        <v>5382.2222222222226</v>
      </c>
      <c r="K48" s="445">
        <v>7860</v>
      </c>
      <c r="L48" s="357"/>
      <c r="M48" s="357"/>
      <c r="N48" s="357"/>
      <c r="O48" s="357"/>
      <c r="P48" s="357"/>
      <c r="Q48" s="357"/>
    </row>
    <row r="49" spans="1:17" s="432" customFormat="1" ht="21" customHeight="1">
      <c r="A49" s="667"/>
      <c r="B49" s="450" t="s">
        <v>135</v>
      </c>
      <c r="C49" s="444" t="s">
        <v>3</v>
      </c>
      <c r="D49" s="445">
        <v>3000</v>
      </c>
      <c r="E49" s="445">
        <v>0</v>
      </c>
      <c r="F49" s="445">
        <v>0</v>
      </c>
      <c r="G49" s="445">
        <v>0</v>
      </c>
      <c r="H49" s="445">
        <v>7833.333333333333</v>
      </c>
      <c r="I49" s="445">
        <v>4476.363636363636</v>
      </c>
      <c r="J49" s="445">
        <v>0</v>
      </c>
      <c r="K49" s="445">
        <v>4050</v>
      </c>
      <c r="L49" s="357"/>
      <c r="M49" s="357"/>
      <c r="N49" s="357"/>
      <c r="O49" s="357"/>
      <c r="P49" s="357"/>
      <c r="Q49" s="357"/>
    </row>
    <row r="50" spans="1:17" s="432" customFormat="1" ht="21" customHeight="1">
      <c r="A50" s="668"/>
      <c r="B50" s="450" t="s">
        <v>136</v>
      </c>
      <c r="C50" s="444" t="s">
        <v>3</v>
      </c>
      <c r="D50" s="445">
        <v>4270.6944444444443</v>
      </c>
      <c r="E50" s="445">
        <v>3706.9444444444448</v>
      </c>
      <c r="F50" s="445">
        <v>5358.0555555555557</v>
      </c>
      <c r="G50" s="445">
        <v>6534.090909090909</v>
      </c>
      <c r="H50" s="445">
        <v>5741.666666666667</v>
      </c>
      <c r="I50" s="445">
        <v>2745.8333333333335</v>
      </c>
      <c r="J50" s="445">
        <v>6146.212121212121</v>
      </c>
      <c r="K50" s="445">
        <v>5476.9444444444453</v>
      </c>
      <c r="L50" s="357"/>
      <c r="M50" s="357"/>
      <c r="N50" s="357"/>
      <c r="O50" s="357"/>
      <c r="P50" s="357"/>
      <c r="Q50" s="357"/>
    </row>
    <row r="51" spans="1:17" s="432" customFormat="1" ht="21" customHeight="1">
      <c r="A51" s="664" t="s">
        <v>275</v>
      </c>
      <c r="B51" s="450" t="s">
        <v>276</v>
      </c>
      <c r="C51" s="444" t="s">
        <v>3</v>
      </c>
      <c r="D51" s="445">
        <v>10783.402777777777</v>
      </c>
      <c r="E51" s="445">
        <v>9240.5303030303021</v>
      </c>
      <c r="F51" s="445">
        <v>0</v>
      </c>
      <c r="G51" s="445">
        <v>0</v>
      </c>
      <c r="H51" s="445">
        <v>10545.833333333334</v>
      </c>
      <c r="I51" s="445">
        <v>10265.606060606062</v>
      </c>
      <c r="J51" s="445">
        <v>12564.83585858586</v>
      </c>
      <c r="K51" s="445">
        <v>10966.25</v>
      </c>
      <c r="L51" s="357"/>
      <c r="M51" s="357"/>
      <c r="N51" s="357"/>
      <c r="O51" s="357"/>
      <c r="P51" s="357"/>
      <c r="Q51" s="357"/>
    </row>
    <row r="52" spans="1:17" s="432" customFormat="1" ht="21" customHeight="1">
      <c r="A52" s="665"/>
      <c r="B52" s="450" t="s">
        <v>277</v>
      </c>
      <c r="C52" s="444" t="s">
        <v>3</v>
      </c>
      <c r="D52" s="445">
        <v>11000</v>
      </c>
      <c r="E52" s="445">
        <v>0</v>
      </c>
      <c r="F52" s="445">
        <v>0</v>
      </c>
      <c r="G52" s="445">
        <v>0</v>
      </c>
      <c r="H52" s="445">
        <v>0</v>
      </c>
      <c r="I52" s="445">
        <v>15071.59090909091</v>
      </c>
      <c r="J52" s="445">
        <v>15500</v>
      </c>
      <c r="K52" s="445">
        <v>10000</v>
      </c>
      <c r="L52" s="357"/>
      <c r="M52" s="357"/>
      <c r="N52" s="357"/>
      <c r="O52" s="357"/>
      <c r="P52" s="357"/>
      <c r="Q52" s="357"/>
    </row>
    <row r="53" spans="1:17" s="432" customFormat="1" ht="21" customHeight="1">
      <c r="A53" s="455"/>
      <c r="B53" s="450" t="s">
        <v>13</v>
      </c>
      <c r="C53" s="444" t="s">
        <v>3</v>
      </c>
      <c r="D53" s="445">
        <v>2762.2222222222222</v>
      </c>
      <c r="E53" s="445">
        <v>1988.9583333333333</v>
      </c>
      <c r="F53" s="445">
        <v>2785.2083333333335</v>
      </c>
      <c r="G53" s="445">
        <v>1969.4444444444443</v>
      </c>
      <c r="H53" s="445">
        <v>2692.9166666666665</v>
      </c>
      <c r="I53" s="445">
        <v>4239.393939393939</v>
      </c>
      <c r="J53" s="445">
        <v>1900.8207070707069</v>
      </c>
      <c r="K53" s="445">
        <v>800</v>
      </c>
      <c r="L53" s="357"/>
      <c r="M53" s="357"/>
      <c r="N53" s="357"/>
      <c r="O53" s="357"/>
      <c r="P53" s="357"/>
      <c r="Q53" s="357"/>
    </row>
    <row r="54" spans="1:17" s="432" customFormat="1" ht="21" customHeight="1">
      <c r="A54" s="483" t="s">
        <v>14</v>
      </c>
      <c r="B54" s="450" t="s">
        <v>229</v>
      </c>
      <c r="C54" s="444" t="s">
        <v>3</v>
      </c>
      <c r="D54" s="445">
        <v>1936.9888888888891</v>
      </c>
      <c r="E54" s="445">
        <v>1838.3333333333335</v>
      </c>
      <c r="F54" s="445">
        <v>2102</v>
      </c>
      <c r="G54" s="445">
        <v>0</v>
      </c>
      <c r="H54" s="445">
        <v>1752.2128527336856</v>
      </c>
      <c r="I54" s="445">
        <v>1062.6666666666667</v>
      </c>
      <c r="J54" s="445">
        <v>1361.5555555555557</v>
      </c>
      <c r="K54" s="445">
        <v>1810.5555555555554</v>
      </c>
      <c r="L54" s="357"/>
      <c r="M54" s="357"/>
      <c r="N54" s="357"/>
      <c r="O54" s="357"/>
      <c r="P54" s="357"/>
      <c r="Q54" s="357"/>
    </row>
    <row r="55" spans="1:17" s="432" customFormat="1" ht="26.25" customHeight="1">
      <c r="A55" s="357"/>
      <c r="B55" s="357"/>
      <c r="C55" s="430"/>
      <c r="D55" s="92"/>
      <c r="E55" s="92"/>
      <c r="F55" s="92"/>
      <c r="G55" s="92"/>
      <c r="H55" s="92"/>
      <c r="I55" s="92"/>
      <c r="J55" s="92"/>
      <c r="K55" s="431" t="s">
        <v>87</v>
      </c>
      <c r="L55" s="357"/>
      <c r="M55" s="357"/>
      <c r="N55" s="357"/>
      <c r="O55" s="357"/>
      <c r="P55" s="357"/>
      <c r="Q55" s="357"/>
    </row>
    <row r="56" spans="1:17" s="432" customFormat="1" ht="19.5" customHeight="1">
      <c r="A56" s="357"/>
      <c r="B56" s="621" t="s">
        <v>292</v>
      </c>
      <c r="C56" s="621"/>
      <c r="D56" s="621"/>
      <c r="E56" s="621"/>
      <c r="F56" s="621"/>
      <c r="G56" s="621"/>
      <c r="H56" s="621"/>
      <c r="I56" s="621"/>
      <c r="J56" s="621"/>
      <c r="K56" s="621"/>
      <c r="L56" s="357"/>
      <c r="M56" s="357"/>
      <c r="N56" s="357"/>
      <c r="O56" s="357"/>
      <c r="P56" s="357"/>
      <c r="Q56" s="357"/>
    </row>
    <row r="57" spans="1:17" s="432" customFormat="1" ht="36" customHeight="1" thickBot="1">
      <c r="A57" s="433"/>
      <c r="B57" s="559" t="s">
        <v>301</v>
      </c>
      <c r="C57" s="559"/>
      <c r="D57" s="559"/>
      <c r="E57" s="559"/>
      <c r="F57" s="559"/>
      <c r="G57" s="559"/>
      <c r="H57" s="559"/>
      <c r="I57" s="559"/>
      <c r="J57" s="559"/>
      <c r="K57" s="559"/>
      <c r="L57" s="357"/>
      <c r="M57" s="357"/>
      <c r="N57" s="357"/>
      <c r="O57" s="357"/>
      <c r="P57" s="357"/>
      <c r="Q57" s="357"/>
    </row>
    <row r="58" spans="1:17" s="432" customFormat="1" ht="20.100000000000001" customHeight="1">
      <c r="A58" s="657" t="s">
        <v>81</v>
      </c>
      <c r="B58" s="658"/>
      <c r="C58" s="659" t="s">
        <v>82</v>
      </c>
      <c r="D58" s="661" t="s">
        <v>83</v>
      </c>
      <c r="E58" s="662"/>
      <c r="F58" s="662"/>
      <c r="G58" s="662"/>
      <c r="H58" s="662"/>
      <c r="I58" s="662"/>
      <c r="J58" s="662"/>
      <c r="K58" s="663"/>
      <c r="L58" s="357"/>
      <c r="M58" s="357"/>
      <c r="N58" s="357"/>
      <c r="O58" s="357"/>
      <c r="P58" s="357"/>
      <c r="Q58" s="357"/>
    </row>
    <row r="59" spans="1:17" s="432" customFormat="1" ht="20.100000000000001" customHeight="1">
      <c r="A59" s="657"/>
      <c r="B59" s="658"/>
      <c r="C59" s="660"/>
      <c r="D59" s="435" t="s">
        <v>61</v>
      </c>
      <c r="E59" s="435" t="s">
        <v>62</v>
      </c>
      <c r="F59" s="435" t="s">
        <v>63</v>
      </c>
      <c r="G59" s="435" t="s">
        <v>64</v>
      </c>
      <c r="H59" s="435" t="s">
        <v>65</v>
      </c>
      <c r="I59" s="435" t="s">
        <v>66</v>
      </c>
      <c r="J59" s="435" t="s">
        <v>67</v>
      </c>
      <c r="K59" s="436" t="s">
        <v>68</v>
      </c>
      <c r="L59" s="357"/>
      <c r="M59" s="357"/>
      <c r="N59" s="357"/>
      <c r="O59" s="357"/>
      <c r="P59" s="357"/>
      <c r="Q59" s="357"/>
    </row>
    <row r="60" spans="1:17" s="432" customFormat="1" ht="21" customHeight="1">
      <c r="A60" s="664" t="s">
        <v>278</v>
      </c>
      <c r="B60" s="457" t="s">
        <v>141</v>
      </c>
      <c r="C60" s="444" t="s">
        <v>3</v>
      </c>
      <c r="D60" s="445">
        <v>3650</v>
      </c>
      <c r="E60" s="445">
        <v>0</v>
      </c>
      <c r="F60" s="445">
        <v>0</v>
      </c>
      <c r="G60" s="445">
        <v>0</v>
      </c>
      <c r="H60" s="445">
        <v>0</v>
      </c>
      <c r="I60" s="445">
        <v>2909.090909090909</v>
      </c>
      <c r="J60" s="445">
        <v>3510</v>
      </c>
      <c r="K60" s="445">
        <v>0</v>
      </c>
      <c r="L60" s="357"/>
      <c r="M60" s="357"/>
      <c r="N60" s="357"/>
      <c r="O60" s="357"/>
      <c r="P60" s="357"/>
      <c r="Q60" s="357"/>
    </row>
    <row r="61" spans="1:17" s="432" customFormat="1" ht="21" customHeight="1">
      <c r="A61" s="675"/>
      <c r="B61" s="457" t="s">
        <v>142</v>
      </c>
      <c r="C61" s="444" t="s">
        <v>3</v>
      </c>
      <c r="D61" s="445">
        <v>3232.7777777777778</v>
      </c>
      <c r="E61" s="445">
        <v>2516.3636363636365</v>
      </c>
      <c r="F61" s="445">
        <v>0</v>
      </c>
      <c r="G61" s="445">
        <v>2942.8571428571427</v>
      </c>
      <c r="H61" s="445">
        <v>3794.5</v>
      </c>
      <c r="I61" s="445">
        <v>3277.5</v>
      </c>
      <c r="J61" s="445">
        <v>3418.6111111111109</v>
      </c>
      <c r="K61" s="445">
        <v>3332</v>
      </c>
      <c r="L61" s="357"/>
      <c r="M61" s="357"/>
      <c r="N61" s="357"/>
      <c r="O61" s="357"/>
      <c r="P61" s="357"/>
      <c r="Q61" s="357"/>
    </row>
    <row r="62" spans="1:17" s="432" customFormat="1" ht="21" customHeight="1">
      <c r="A62" s="676"/>
      <c r="B62" s="457" t="s">
        <v>143</v>
      </c>
      <c r="C62" s="444" t="s">
        <v>3</v>
      </c>
      <c r="D62" s="445">
        <v>3304.1666666666665</v>
      </c>
      <c r="E62" s="445">
        <v>0</v>
      </c>
      <c r="F62" s="445">
        <v>0</v>
      </c>
      <c r="G62" s="445">
        <v>0</v>
      </c>
      <c r="H62" s="445">
        <v>4231.25</v>
      </c>
      <c r="I62" s="445">
        <v>3773.333333333333</v>
      </c>
      <c r="J62" s="445">
        <v>3400</v>
      </c>
      <c r="K62" s="445">
        <v>4733.333333333333</v>
      </c>
      <c r="L62" s="357"/>
      <c r="M62" s="357"/>
      <c r="N62" s="357"/>
      <c r="O62" s="357"/>
      <c r="P62" s="357"/>
      <c r="Q62" s="357"/>
    </row>
    <row r="63" spans="1:17" s="432" customFormat="1" ht="21" customHeight="1">
      <c r="A63" s="433"/>
      <c r="B63" s="450" t="s">
        <v>15</v>
      </c>
      <c r="C63" s="444" t="s">
        <v>3</v>
      </c>
      <c r="D63" s="445">
        <v>2335.4166666666665</v>
      </c>
      <c r="E63" s="445">
        <v>1960.287081339713</v>
      </c>
      <c r="F63" s="445">
        <v>0</v>
      </c>
      <c r="G63" s="445">
        <v>1565.30303030303</v>
      </c>
      <c r="H63" s="445">
        <v>2650.9848484848485</v>
      </c>
      <c r="I63" s="445">
        <v>2140.8333333333335</v>
      </c>
      <c r="J63" s="445">
        <v>1811.8181818181818</v>
      </c>
      <c r="K63" s="445">
        <v>2110.4166666666665</v>
      </c>
      <c r="L63" s="357"/>
      <c r="M63" s="357"/>
      <c r="N63" s="357"/>
      <c r="O63" s="357"/>
      <c r="P63" s="357"/>
      <c r="Q63" s="357"/>
    </row>
    <row r="64" spans="1:17" s="432" customFormat="1" ht="21" customHeight="1">
      <c r="A64" s="666" t="s">
        <v>220</v>
      </c>
      <c r="B64" s="450" t="s">
        <v>231</v>
      </c>
      <c r="C64" s="444" t="s">
        <v>3</v>
      </c>
      <c r="D64" s="445">
        <v>0</v>
      </c>
      <c r="E64" s="445">
        <v>0</v>
      </c>
      <c r="F64" s="445">
        <v>0</v>
      </c>
      <c r="G64" s="445">
        <v>0</v>
      </c>
      <c r="H64" s="445">
        <v>0</v>
      </c>
      <c r="I64" s="445">
        <v>0</v>
      </c>
      <c r="J64" s="445">
        <v>3333.3333333333335</v>
      </c>
      <c r="K64" s="445">
        <v>5000</v>
      </c>
      <c r="L64" s="357"/>
      <c r="M64" s="357"/>
      <c r="N64" s="357"/>
      <c r="O64" s="357"/>
      <c r="P64" s="357"/>
      <c r="Q64" s="357"/>
    </row>
    <row r="65" spans="1:17" s="432" customFormat="1" ht="24.75" customHeight="1">
      <c r="A65" s="668"/>
      <c r="B65" s="450" t="s">
        <v>232</v>
      </c>
      <c r="C65" s="444" t="s">
        <v>90</v>
      </c>
      <c r="D65" s="458">
        <v>4407.6388888888896</v>
      </c>
      <c r="E65" s="458">
        <v>2312.5</v>
      </c>
      <c r="F65" s="445">
        <v>0</v>
      </c>
      <c r="G65" s="445">
        <v>0</v>
      </c>
      <c r="H65" s="458">
        <v>4000</v>
      </c>
      <c r="I65" s="458">
        <v>3617.2839506172841</v>
      </c>
      <c r="J65" s="458">
        <v>5344.2640692640698</v>
      </c>
      <c r="K65" s="458">
        <v>5000</v>
      </c>
      <c r="L65" s="357"/>
      <c r="M65" s="357"/>
      <c r="N65" s="357"/>
      <c r="O65" s="357"/>
      <c r="P65" s="357"/>
      <c r="Q65" s="357"/>
    </row>
    <row r="66" spans="1:17" s="432" customFormat="1" ht="21" customHeight="1">
      <c r="A66" s="433"/>
      <c r="B66" s="450" t="s">
        <v>54</v>
      </c>
      <c r="C66" s="444" t="s">
        <v>90</v>
      </c>
      <c r="D66" s="459">
        <v>5660.8425925925922</v>
      </c>
      <c r="E66" s="459">
        <v>2275</v>
      </c>
      <c r="F66" s="445">
        <v>0</v>
      </c>
      <c r="G66" s="445">
        <v>0</v>
      </c>
      <c r="H66" s="459">
        <v>3825</v>
      </c>
      <c r="I66" s="459">
        <v>2909.5238095238096</v>
      </c>
      <c r="J66" s="459">
        <v>6045.4563492063489</v>
      </c>
      <c r="K66" s="459">
        <v>5385.308641975309</v>
      </c>
      <c r="L66" s="357"/>
      <c r="M66" s="357"/>
      <c r="N66" s="357"/>
      <c r="O66" s="357"/>
      <c r="P66" s="357"/>
      <c r="Q66" s="357"/>
    </row>
    <row r="67" spans="1:17" s="432" customFormat="1" ht="21" customHeight="1">
      <c r="A67" s="433"/>
      <c r="B67" s="450" t="s">
        <v>16</v>
      </c>
      <c r="C67" s="444" t="s">
        <v>90</v>
      </c>
      <c r="D67" s="458">
        <v>4187.121212121212</v>
      </c>
      <c r="E67" s="458">
        <v>3444.4444444444453</v>
      </c>
      <c r="F67" s="445">
        <v>0</v>
      </c>
      <c r="G67" s="445">
        <v>0</v>
      </c>
      <c r="H67" s="458">
        <v>4002.7777777777778</v>
      </c>
      <c r="I67" s="445">
        <v>0</v>
      </c>
      <c r="J67" s="458">
        <v>5750</v>
      </c>
      <c r="K67" s="458">
        <v>3708.484848484848</v>
      </c>
      <c r="L67" s="357"/>
      <c r="M67" s="357"/>
      <c r="N67" s="357"/>
      <c r="O67" s="357"/>
      <c r="P67" s="357"/>
      <c r="Q67" s="357"/>
    </row>
    <row r="68" spans="1:17" s="432" customFormat="1" ht="21" customHeight="1">
      <c r="A68" s="433"/>
      <c r="B68" s="450" t="s">
        <v>17</v>
      </c>
      <c r="C68" s="444" t="s">
        <v>3</v>
      </c>
      <c r="D68" s="458">
        <v>2288.3333333333335</v>
      </c>
      <c r="E68" s="458">
        <v>2504.166666666667</v>
      </c>
      <c r="F68" s="458">
        <v>2062.0833333333335</v>
      </c>
      <c r="G68" s="445">
        <v>0</v>
      </c>
      <c r="H68" s="458">
        <v>4190.416666666667</v>
      </c>
      <c r="I68" s="458">
        <v>1952.7777777777776</v>
      </c>
      <c r="J68" s="458">
        <v>2500.1767676767681</v>
      </c>
      <c r="K68" s="458">
        <v>2758.3333333333335</v>
      </c>
      <c r="L68" s="357"/>
      <c r="M68" s="357"/>
      <c r="N68" s="357"/>
      <c r="O68" s="357"/>
      <c r="P68" s="357"/>
      <c r="Q68" s="357"/>
    </row>
    <row r="69" spans="1:17" s="432" customFormat="1" ht="21" customHeight="1">
      <c r="A69" s="433"/>
      <c r="B69" s="450" t="s">
        <v>18</v>
      </c>
      <c r="C69" s="444" t="s">
        <v>3</v>
      </c>
      <c r="D69" s="458">
        <v>1539.8846153846152</v>
      </c>
      <c r="E69" s="458">
        <v>1023.0639730639731</v>
      </c>
      <c r="F69" s="445">
        <v>0</v>
      </c>
      <c r="G69" s="458">
        <v>1147.5</v>
      </c>
      <c r="H69" s="458">
        <v>2768.3116883116886</v>
      </c>
      <c r="I69" s="458">
        <v>1388.8888888888894</v>
      </c>
      <c r="J69" s="458">
        <v>1263.7345679012344</v>
      </c>
      <c r="K69" s="458">
        <v>1345</v>
      </c>
      <c r="L69" s="357"/>
      <c r="M69" s="357"/>
      <c r="N69" s="357"/>
      <c r="O69" s="357"/>
      <c r="P69" s="357"/>
      <c r="Q69" s="357"/>
    </row>
    <row r="70" spans="1:17" s="432" customFormat="1" ht="21" customHeight="1">
      <c r="A70" s="433"/>
      <c r="B70" s="450" t="s">
        <v>19</v>
      </c>
      <c r="C70" s="444" t="s">
        <v>3</v>
      </c>
      <c r="D70" s="458">
        <v>2757.5</v>
      </c>
      <c r="E70" s="458">
        <v>7276.3888888888896</v>
      </c>
      <c r="F70" s="445">
        <v>0</v>
      </c>
      <c r="G70" s="445">
        <v>0</v>
      </c>
      <c r="H70" s="458">
        <v>9440</v>
      </c>
      <c r="I70" s="445">
        <v>0</v>
      </c>
      <c r="J70" s="445">
        <v>0</v>
      </c>
      <c r="K70" s="458">
        <v>3843.333333333333</v>
      </c>
      <c r="L70" s="357"/>
      <c r="M70" s="357"/>
      <c r="N70" s="357"/>
      <c r="O70" s="357"/>
      <c r="P70" s="357"/>
      <c r="Q70" s="357"/>
    </row>
    <row r="71" spans="1:17" s="432" customFormat="1" ht="21" customHeight="1">
      <c r="A71" s="433"/>
      <c r="B71" s="450" t="s">
        <v>20</v>
      </c>
      <c r="C71" s="444" t="s">
        <v>3</v>
      </c>
      <c r="D71" s="445">
        <v>0</v>
      </c>
      <c r="E71" s="458">
        <v>3860.4937500000001</v>
      </c>
      <c r="F71" s="445">
        <v>0</v>
      </c>
      <c r="G71" s="445">
        <v>0</v>
      </c>
      <c r="H71" s="458">
        <v>4150.1388888888896</v>
      </c>
      <c r="I71" s="458">
        <v>3500</v>
      </c>
      <c r="J71" s="445">
        <v>0</v>
      </c>
      <c r="K71" s="445">
        <v>0</v>
      </c>
      <c r="L71" s="357"/>
      <c r="M71" s="357"/>
      <c r="N71" s="357"/>
      <c r="O71" s="357"/>
      <c r="P71" s="357"/>
      <c r="Q71" s="357"/>
    </row>
    <row r="72" spans="1:17" s="432" customFormat="1" ht="21" customHeight="1">
      <c r="A72" s="666" t="s">
        <v>144</v>
      </c>
      <c r="B72" s="457" t="s">
        <v>229</v>
      </c>
      <c r="C72" s="444" t="s">
        <v>99</v>
      </c>
      <c r="D72" s="458">
        <v>2243.0555555555561</v>
      </c>
      <c r="E72" s="445">
        <v>0</v>
      </c>
      <c r="F72" s="445">
        <v>0</v>
      </c>
      <c r="G72" s="445">
        <v>0</v>
      </c>
      <c r="H72" s="458">
        <v>1926.3888888888889</v>
      </c>
      <c r="I72" s="458">
        <v>2522.7272727272725</v>
      </c>
      <c r="J72" s="458">
        <v>2472.5</v>
      </c>
      <c r="K72" s="445">
        <v>0</v>
      </c>
      <c r="L72" s="357"/>
      <c r="M72" s="357"/>
      <c r="N72" s="357"/>
      <c r="O72" s="357"/>
      <c r="P72" s="357"/>
      <c r="Q72" s="357"/>
    </row>
    <row r="73" spans="1:17" s="432" customFormat="1" ht="21" customHeight="1">
      <c r="A73" s="668"/>
      <c r="B73" s="457" t="s">
        <v>279</v>
      </c>
      <c r="C73" s="444" t="s">
        <v>56</v>
      </c>
      <c r="D73" s="458">
        <v>4718.5</v>
      </c>
      <c r="E73" s="458">
        <v>1837.4655647382924</v>
      </c>
      <c r="F73" s="445">
        <v>0</v>
      </c>
      <c r="G73" s="445">
        <v>0</v>
      </c>
      <c r="H73" s="458">
        <v>3417.0833333333335</v>
      </c>
      <c r="I73" s="458">
        <v>2114.5833333333335</v>
      </c>
      <c r="J73" s="458">
        <v>2710.0694444444443</v>
      </c>
      <c r="K73" s="458">
        <v>2798.6111111111109</v>
      </c>
      <c r="L73" s="357"/>
      <c r="M73" s="357"/>
      <c r="N73" s="357"/>
      <c r="O73" s="357"/>
      <c r="P73" s="357"/>
      <c r="Q73" s="357"/>
    </row>
    <row r="74" spans="1:17" s="432" customFormat="1" ht="21" customHeight="1">
      <c r="A74" s="433"/>
      <c r="B74" s="450" t="s">
        <v>91</v>
      </c>
      <c r="C74" s="444" t="s">
        <v>3</v>
      </c>
      <c r="D74" s="458">
        <v>1605</v>
      </c>
      <c r="E74" s="458">
        <v>1484.8484848484848</v>
      </c>
      <c r="F74" s="445">
        <v>0</v>
      </c>
      <c r="G74" s="458">
        <v>1655.4166666666667</v>
      </c>
      <c r="H74" s="458">
        <v>2572.0833333333335</v>
      </c>
      <c r="I74" s="458">
        <v>1550</v>
      </c>
      <c r="J74" s="458">
        <v>1328.4722222222224</v>
      </c>
      <c r="K74" s="458">
        <v>1972.4074074074076</v>
      </c>
      <c r="L74" s="357"/>
      <c r="M74" s="357"/>
      <c r="N74" s="357"/>
      <c r="O74" s="357"/>
      <c r="P74" s="357"/>
      <c r="Q74" s="357"/>
    </row>
    <row r="75" spans="1:17" s="432" customFormat="1" ht="21" customHeight="1">
      <c r="A75" s="433"/>
      <c r="B75" s="450" t="s">
        <v>22</v>
      </c>
      <c r="C75" s="444" t="s">
        <v>71</v>
      </c>
      <c r="D75" s="458">
        <v>68.990909090909085</v>
      </c>
      <c r="E75" s="458">
        <v>88.006944444444443</v>
      </c>
      <c r="F75" s="445">
        <v>0</v>
      </c>
      <c r="G75" s="458">
        <v>78.972222222222229</v>
      </c>
      <c r="H75" s="458">
        <v>135.8095238095238</v>
      </c>
      <c r="I75" s="458">
        <v>96.875</v>
      </c>
      <c r="J75" s="458">
        <v>109.02083333333333</v>
      </c>
      <c r="K75" s="458">
        <v>92.208333333333329</v>
      </c>
      <c r="L75" s="357"/>
      <c r="M75" s="357"/>
      <c r="N75" s="357"/>
      <c r="O75" s="357"/>
      <c r="P75" s="357"/>
      <c r="Q75" s="357"/>
    </row>
    <row r="76" spans="1:17" s="432" customFormat="1" ht="21" customHeight="1">
      <c r="A76" s="666" t="s">
        <v>147</v>
      </c>
      <c r="B76" s="450" t="s">
        <v>234</v>
      </c>
      <c r="C76" s="444" t="s">
        <v>3</v>
      </c>
      <c r="D76" s="458">
        <v>4793.75</v>
      </c>
      <c r="E76" s="458">
        <v>3108.3698830409357</v>
      </c>
      <c r="F76" s="458">
        <v>2749.5833333333335</v>
      </c>
      <c r="G76" s="458">
        <v>2308.75</v>
      </c>
      <c r="H76" s="458">
        <v>3420.4166666666665</v>
      </c>
      <c r="I76" s="458">
        <v>2754.375</v>
      </c>
      <c r="J76" s="458">
        <v>3795.625</v>
      </c>
      <c r="K76" s="458">
        <v>3095.2160493827164</v>
      </c>
      <c r="L76" s="357"/>
      <c r="M76" s="357"/>
      <c r="N76" s="357"/>
      <c r="O76" s="357"/>
      <c r="P76" s="357"/>
      <c r="Q76" s="357"/>
    </row>
    <row r="77" spans="1:17" s="432" customFormat="1" ht="21" customHeight="1">
      <c r="A77" s="668"/>
      <c r="B77" s="450" t="s">
        <v>280</v>
      </c>
      <c r="C77" s="444" t="s">
        <v>3</v>
      </c>
      <c r="D77" s="458">
        <v>3874.4444444444448</v>
      </c>
      <c r="E77" s="458">
        <v>2360.5628654970756</v>
      </c>
      <c r="F77" s="458">
        <v>2149.1666666666665</v>
      </c>
      <c r="G77" s="458">
        <v>2562.9166666666665</v>
      </c>
      <c r="H77" s="458">
        <v>2941.6666666666665</v>
      </c>
      <c r="I77" s="458">
        <v>2245</v>
      </c>
      <c r="J77" s="458">
        <v>2729.6875</v>
      </c>
      <c r="K77" s="458">
        <v>3062.9629629629635</v>
      </c>
      <c r="L77" s="460"/>
      <c r="M77" s="357"/>
      <c r="N77" s="357"/>
      <c r="O77" s="357"/>
      <c r="P77" s="357"/>
      <c r="Q77" s="357"/>
    </row>
    <row r="78" spans="1:17" s="432" customFormat="1" ht="21" customHeight="1">
      <c r="A78" s="433"/>
      <c r="B78" s="450" t="s">
        <v>23</v>
      </c>
      <c r="C78" s="444" t="s">
        <v>3</v>
      </c>
      <c r="D78" s="458">
        <v>5560.416666666667</v>
      </c>
      <c r="E78" s="458">
        <v>4131.4814814814827</v>
      </c>
      <c r="F78" s="445">
        <v>0</v>
      </c>
      <c r="G78" s="445">
        <v>0</v>
      </c>
      <c r="H78" s="458">
        <v>5920.833333333333</v>
      </c>
      <c r="I78" s="458">
        <v>6185.1851851851852</v>
      </c>
      <c r="J78" s="458">
        <v>5756.666666666667</v>
      </c>
      <c r="K78" s="458">
        <v>4904.166666666667</v>
      </c>
      <c r="L78" s="357"/>
      <c r="M78" s="357"/>
      <c r="N78" s="357"/>
      <c r="O78" s="357"/>
      <c r="P78" s="357"/>
      <c r="Q78" s="357"/>
    </row>
    <row r="79" spans="1:17" s="432" customFormat="1" ht="21" customHeight="1">
      <c r="A79" s="433"/>
      <c r="B79" s="450" t="s">
        <v>24</v>
      </c>
      <c r="C79" s="444" t="s">
        <v>3</v>
      </c>
      <c r="D79" s="458">
        <v>5560.416666666667</v>
      </c>
      <c r="E79" s="458">
        <v>4131.4814814814827</v>
      </c>
      <c r="F79" s="445">
        <v>0</v>
      </c>
      <c r="G79" s="445">
        <v>0</v>
      </c>
      <c r="H79" s="458">
        <v>5920.833333333333</v>
      </c>
      <c r="I79" s="458">
        <v>6148.1481481481478</v>
      </c>
      <c r="J79" s="458">
        <v>5756.666666666667</v>
      </c>
      <c r="K79" s="458">
        <v>4970.4861111111113</v>
      </c>
      <c r="L79" s="357"/>
      <c r="M79" s="357"/>
      <c r="N79" s="357"/>
      <c r="O79" s="357"/>
      <c r="P79" s="357"/>
      <c r="Q79" s="357"/>
    </row>
    <row r="80" spans="1:17" s="432" customFormat="1" ht="21" customHeight="1">
      <c r="A80" s="461"/>
      <c r="B80" s="450" t="s">
        <v>25</v>
      </c>
      <c r="C80" s="444" t="s">
        <v>3</v>
      </c>
      <c r="D80" s="458">
        <v>2162.5</v>
      </c>
      <c r="E80" s="458">
        <v>3094.8333333333335</v>
      </c>
      <c r="F80" s="445">
        <v>0</v>
      </c>
      <c r="G80" s="445">
        <v>0</v>
      </c>
      <c r="H80" s="458">
        <v>3612.5</v>
      </c>
      <c r="I80" s="458">
        <v>2830</v>
      </c>
      <c r="J80" s="458">
        <v>2482.6388888888887</v>
      </c>
      <c r="K80" s="458">
        <v>3173.9583333333335</v>
      </c>
      <c r="L80" s="357"/>
      <c r="M80" s="357"/>
      <c r="N80" s="357"/>
      <c r="O80" s="357"/>
      <c r="P80" s="357"/>
      <c r="Q80" s="357"/>
    </row>
    <row r="81" spans="1:17" s="432" customFormat="1" ht="21.75" customHeight="1">
      <c r="A81" s="357"/>
      <c r="B81" s="357"/>
      <c r="C81" s="430"/>
      <c r="D81" s="92"/>
      <c r="E81" s="92"/>
      <c r="F81" s="92"/>
      <c r="G81" s="92"/>
      <c r="H81" s="92"/>
      <c r="I81" s="92"/>
      <c r="J81" s="92"/>
      <c r="K81" s="431" t="s">
        <v>88</v>
      </c>
      <c r="L81" s="357"/>
      <c r="M81" s="357"/>
      <c r="N81" s="357"/>
      <c r="O81" s="357"/>
      <c r="P81" s="357"/>
      <c r="Q81" s="357"/>
    </row>
    <row r="82" spans="1:17" s="432" customFormat="1" ht="24" customHeight="1">
      <c r="A82" s="357"/>
      <c r="B82" s="621" t="s">
        <v>292</v>
      </c>
      <c r="C82" s="621"/>
      <c r="D82" s="621"/>
      <c r="E82" s="621"/>
      <c r="F82" s="621"/>
      <c r="G82" s="621"/>
      <c r="H82" s="621"/>
      <c r="I82" s="621"/>
      <c r="J82" s="621"/>
      <c r="K82" s="621"/>
      <c r="L82" s="357"/>
      <c r="M82" s="357"/>
      <c r="N82" s="357"/>
      <c r="O82" s="357"/>
      <c r="P82" s="357"/>
      <c r="Q82" s="357"/>
    </row>
    <row r="83" spans="1:17" s="432" customFormat="1" ht="30.75" customHeight="1" thickBot="1">
      <c r="A83" s="433"/>
      <c r="B83" s="559" t="s">
        <v>301</v>
      </c>
      <c r="C83" s="559"/>
      <c r="D83" s="559"/>
      <c r="E83" s="559"/>
      <c r="F83" s="559"/>
      <c r="G83" s="559"/>
      <c r="H83" s="559"/>
      <c r="I83" s="559"/>
      <c r="J83" s="559"/>
      <c r="K83" s="559"/>
      <c r="L83" s="357"/>
      <c r="M83" s="357"/>
      <c r="N83" s="357"/>
      <c r="O83" s="357"/>
      <c r="P83" s="357"/>
      <c r="Q83" s="357"/>
    </row>
    <row r="84" spans="1:17" s="432" customFormat="1" ht="27.95" customHeight="1">
      <c r="A84" s="657" t="s">
        <v>81</v>
      </c>
      <c r="B84" s="658"/>
      <c r="C84" s="659" t="s">
        <v>82</v>
      </c>
      <c r="D84" s="661" t="s">
        <v>83</v>
      </c>
      <c r="E84" s="662"/>
      <c r="F84" s="662"/>
      <c r="G84" s="662"/>
      <c r="H84" s="662"/>
      <c r="I84" s="662"/>
      <c r="J84" s="662"/>
      <c r="K84" s="663"/>
      <c r="L84" s="357"/>
      <c r="M84" s="357"/>
      <c r="N84" s="357"/>
      <c r="O84" s="357"/>
      <c r="P84" s="357"/>
      <c r="Q84" s="357"/>
    </row>
    <row r="85" spans="1:17" s="432" customFormat="1" ht="27.95" customHeight="1">
      <c r="A85" s="657"/>
      <c r="B85" s="658"/>
      <c r="C85" s="660"/>
      <c r="D85" s="435" t="s">
        <v>61</v>
      </c>
      <c r="E85" s="435" t="s">
        <v>62</v>
      </c>
      <c r="F85" s="435" t="s">
        <v>63</v>
      </c>
      <c r="G85" s="435" t="s">
        <v>64</v>
      </c>
      <c r="H85" s="435" t="s">
        <v>65</v>
      </c>
      <c r="I85" s="435" t="s">
        <v>66</v>
      </c>
      <c r="J85" s="435" t="s">
        <v>67</v>
      </c>
      <c r="K85" s="436" t="s">
        <v>68</v>
      </c>
      <c r="L85" s="357"/>
      <c r="M85" s="357"/>
      <c r="N85" s="357"/>
      <c r="O85" s="357"/>
      <c r="P85" s="357"/>
      <c r="Q85" s="357"/>
    </row>
    <row r="86" spans="1:17" s="432" customFormat="1" ht="21" customHeight="1">
      <c r="A86" s="456"/>
      <c r="B86" s="462" t="s">
        <v>26</v>
      </c>
      <c r="C86" s="463" t="s">
        <v>59</v>
      </c>
      <c r="D86" s="464">
        <v>1744.4444444444443</v>
      </c>
      <c r="E86" s="464">
        <v>1640.909090909091</v>
      </c>
      <c r="F86" s="445">
        <v>0</v>
      </c>
      <c r="G86" s="445">
        <v>0</v>
      </c>
      <c r="H86" s="464">
        <v>1897.9166666666667</v>
      </c>
      <c r="I86" s="464">
        <v>1520</v>
      </c>
      <c r="J86" s="464">
        <v>1885</v>
      </c>
      <c r="K86" s="464">
        <v>2077.3611111111109</v>
      </c>
      <c r="L86" s="357"/>
      <c r="M86" s="357"/>
      <c r="N86" s="357"/>
      <c r="O86" s="357"/>
      <c r="P86" s="357"/>
      <c r="Q86" s="357"/>
    </row>
    <row r="87" spans="1:17" s="5" customFormat="1" ht="21" customHeight="1">
      <c r="A87" s="437" t="s">
        <v>57</v>
      </c>
      <c r="B87" s="438"/>
      <c r="C87" s="439"/>
      <c r="D87" s="440"/>
      <c r="E87" s="440"/>
      <c r="F87" s="440"/>
      <c r="G87" s="440"/>
      <c r="H87" s="440"/>
      <c r="I87" s="440"/>
      <c r="J87" s="440"/>
      <c r="K87" s="441">
        <v>0</v>
      </c>
      <c r="L87" s="442"/>
      <c r="M87" s="442"/>
      <c r="N87" s="442"/>
      <c r="O87" s="442"/>
      <c r="P87" s="442"/>
      <c r="Q87" s="442"/>
    </row>
    <row r="88" spans="1:17" s="432" customFormat="1" ht="21" customHeight="1">
      <c r="A88" s="673" t="s">
        <v>27</v>
      </c>
      <c r="B88" s="465" t="s">
        <v>150</v>
      </c>
      <c r="C88" s="466" t="s">
        <v>59</v>
      </c>
      <c r="D88" s="445">
        <v>2130</v>
      </c>
      <c r="E88" s="445">
        <v>0</v>
      </c>
      <c r="F88" s="445">
        <v>0</v>
      </c>
      <c r="G88" s="445">
        <v>0</v>
      </c>
      <c r="H88" s="445">
        <v>2224</v>
      </c>
      <c r="I88" s="445">
        <v>3862.8571428571427</v>
      </c>
      <c r="J88" s="445">
        <v>2168.1944444444443</v>
      </c>
      <c r="K88" s="445">
        <v>3350</v>
      </c>
      <c r="L88" s="357"/>
      <c r="M88" s="357"/>
      <c r="N88" s="357"/>
      <c r="O88" s="357"/>
      <c r="P88" s="357"/>
      <c r="Q88" s="357"/>
    </row>
    <row r="89" spans="1:17" s="432" customFormat="1" ht="21" customHeight="1">
      <c r="A89" s="673"/>
      <c r="B89" s="450" t="s">
        <v>222</v>
      </c>
      <c r="C89" s="466" t="s">
        <v>59</v>
      </c>
      <c r="D89" s="445">
        <v>2355.5555555555557</v>
      </c>
      <c r="E89" s="445">
        <v>0</v>
      </c>
      <c r="F89" s="445">
        <v>0</v>
      </c>
      <c r="G89" s="445">
        <v>0</v>
      </c>
      <c r="H89" s="445">
        <v>3387.8571428571427</v>
      </c>
      <c r="I89" s="445">
        <v>4000</v>
      </c>
      <c r="J89" s="445">
        <v>2787.5</v>
      </c>
      <c r="K89" s="445">
        <v>3654.1666666666665</v>
      </c>
      <c r="L89" s="357"/>
      <c r="M89" s="357"/>
      <c r="N89" s="357"/>
      <c r="O89" s="357"/>
      <c r="P89" s="357"/>
      <c r="Q89" s="357"/>
    </row>
    <row r="90" spans="1:17" s="432" customFormat="1" ht="21" customHeight="1">
      <c r="A90" s="673"/>
      <c r="B90" s="450" t="s">
        <v>223</v>
      </c>
      <c r="C90" s="466" t="s">
        <v>59</v>
      </c>
      <c r="D90" s="445">
        <v>3488</v>
      </c>
      <c r="E90" s="445">
        <v>0</v>
      </c>
      <c r="F90" s="445">
        <v>0</v>
      </c>
      <c r="G90" s="445">
        <v>0</v>
      </c>
      <c r="H90" s="445">
        <v>0</v>
      </c>
      <c r="I90" s="445">
        <v>0</v>
      </c>
      <c r="J90" s="445">
        <v>0</v>
      </c>
      <c r="K90" s="445">
        <v>4133.333333333333</v>
      </c>
      <c r="L90" s="357"/>
      <c r="M90" s="357"/>
      <c r="N90" s="357"/>
      <c r="O90" s="357"/>
      <c r="P90" s="357"/>
      <c r="Q90" s="357"/>
    </row>
    <row r="91" spans="1:17" s="432" customFormat="1" ht="21" customHeight="1">
      <c r="A91" s="674"/>
      <c r="B91" s="450" t="s">
        <v>224</v>
      </c>
      <c r="C91" s="444" t="s">
        <v>59</v>
      </c>
      <c r="D91" s="445">
        <v>4250</v>
      </c>
      <c r="E91" s="445">
        <v>0</v>
      </c>
      <c r="F91" s="445">
        <v>0</v>
      </c>
      <c r="G91" s="445">
        <v>0</v>
      </c>
      <c r="H91" s="445">
        <v>2900</v>
      </c>
      <c r="I91" s="445">
        <v>0</v>
      </c>
      <c r="J91" s="445">
        <v>0</v>
      </c>
      <c r="K91" s="445">
        <v>4312.5</v>
      </c>
      <c r="L91" s="357"/>
      <c r="M91" s="357"/>
      <c r="N91" s="357"/>
      <c r="O91" s="357"/>
      <c r="P91" s="357"/>
      <c r="Q91" s="357"/>
    </row>
    <row r="92" spans="1:17" s="432" customFormat="1" ht="21" hidden="1" customHeight="1">
      <c r="A92" s="467"/>
      <c r="B92" s="450"/>
      <c r="C92" s="444" t="s">
        <v>59</v>
      </c>
      <c r="D92" s="445" t="e">
        <v>#DIV/0!</v>
      </c>
      <c r="E92" s="445" t="e">
        <v>#DIV/0!</v>
      </c>
      <c r="F92" s="445">
        <v>2393.8333333333335</v>
      </c>
      <c r="G92" s="445">
        <v>0</v>
      </c>
      <c r="H92" s="445" t="e">
        <v>#DIV/0!</v>
      </c>
      <c r="I92" s="445">
        <v>0</v>
      </c>
      <c r="J92" s="445">
        <v>0</v>
      </c>
      <c r="K92" s="445" t="e">
        <v>#DIV/0!</v>
      </c>
      <c r="L92" s="357"/>
      <c r="M92" s="357"/>
      <c r="N92" s="357"/>
      <c r="O92" s="357"/>
      <c r="P92" s="357"/>
      <c r="Q92" s="357"/>
    </row>
    <row r="93" spans="1:17" s="432" customFormat="1" ht="21" customHeight="1">
      <c r="A93" s="664" t="s">
        <v>152</v>
      </c>
      <c r="B93" s="450" t="s">
        <v>153</v>
      </c>
      <c r="C93" s="444" t="s">
        <v>59</v>
      </c>
      <c r="D93" s="445">
        <v>0</v>
      </c>
      <c r="E93" s="445">
        <v>4385</v>
      </c>
      <c r="F93" s="445">
        <v>7162.5</v>
      </c>
      <c r="G93" s="445">
        <v>0</v>
      </c>
      <c r="H93" s="445">
        <v>4525</v>
      </c>
      <c r="I93" s="445">
        <v>0</v>
      </c>
      <c r="J93" s="445">
        <v>0</v>
      </c>
      <c r="K93" s="445">
        <v>7300</v>
      </c>
      <c r="L93" s="357"/>
      <c r="M93" s="357"/>
      <c r="N93" s="357"/>
      <c r="O93" s="357"/>
      <c r="P93" s="357"/>
      <c r="Q93" s="357"/>
    </row>
    <row r="94" spans="1:17" s="432" customFormat="1" ht="21" customHeight="1">
      <c r="A94" s="677"/>
      <c r="B94" s="450" t="s">
        <v>154</v>
      </c>
      <c r="C94" s="444" t="s">
        <v>59</v>
      </c>
      <c r="D94" s="445">
        <v>0</v>
      </c>
      <c r="E94" s="445">
        <v>3162.5</v>
      </c>
      <c r="F94" s="445">
        <v>0</v>
      </c>
      <c r="G94" s="445">
        <v>3950</v>
      </c>
      <c r="H94" s="445">
        <v>3200</v>
      </c>
      <c r="I94" s="445">
        <v>0</v>
      </c>
      <c r="J94" s="445">
        <v>0</v>
      </c>
      <c r="K94" s="445">
        <v>5840</v>
      </c>
      <c r="L94" s="357"/>
      <c r="M94" s="357"/>
      <c r="N94" s="357"/>
      <c r="O94" s="357"/>
      <c r="P94" s="357"/>
      <c r="Q94" s="357"/>
    </row>
    <row r="95" spans="1:17" s="432" customFormat="1" ht="22.5" customHeight="1">
      <c r="A95" s="677"/>
      <c r="B95" s="450" t="s">
        <v>155</v>
      </c>
      <c r="C95" s="444" t="s">
        <v>59</v>
      </c>
      <c r="D95" s="445">
        <v>0</v>
      </c>
      <c r="E95" s="445">
        <v>1575</v>
      </c>
      <c r="F95" s="445">
        <v>0</v>
      </c>
      <c r="G95" s="445">
        <v>3193.3333333333335</v>
      </c>
      <c r="H95" s="445">
        <v>2000</v>
      </c>
      <c r="I95" s="445">
        <v>0</v>
      </c>
      <c r="J95" s="445">
        <v>0</v>
      </c>
      <c r="K95" s="445">
        <v>4946.5</v>
      </c>
      <c r="L95" s="357"/>
      <c r="M95" s="357"/>
      <c r="N95" s="357"/>
      <c r="O95" s="357"/>
      <c r="P95" s="357"/>
      <c r="Q95" s="357"/>
    </row>
    <row r="96" spans="1:17" s="432" customFormat="1" ht="22.5" customHeight="1">
      <c r="A96" s="677"/>
      <c r="B96" s="450" t="s">
        <v>204</v>
      </c>
      <c r="C96" s="444" t="s">
        <v>59</v>
      </c>
      <c r="D96" s="445">
        <v>8071.9696969696961</v>
      </c>
      <c r="E96" s="445">
        <v>3955.5555555555557</v>
      </c>
      <c r="F96" s="445">
        <v>0</v>
      </c>
      <c r="G96" s="445">
        <v>0</v>
      </c>
      <c r="H96" s="445">
        <v>0</v>
      </c>
      <c r="I96" s="445">
        <v>4897.727272727273</v>
      </c>
      <c r="J96" s="445">
        <v>0</v>
      </c>
      <c r="K96" s="445">
        <v>8800</v>
      </c>
      <c r="L96" s="357"/>
      <c r="M96" s="357"/>
      <c r="N96" s="357"/>
      <c r="O96" s="357"/>
      <c r="P96" s="357"/>
      <c r="Q96" s="357"/>
    </row>
    <row r="97" spans="1:17" s="432" customFormat="1" ht="22.5" customHeight="1">
      <c r="A97" s="677"/>
      <c r="B97" s="450" t="s">
        <v>205</v>
      </c>
      <c r="C97" s="444" t="s">
        <v>59</v>
      </c>
      <c r="D97" s="445">
        <v>6895.833333333333</v>
      </c>
      <c r="E97" s="445">
        <v>3625</v>
      </c>
      <c r="F97" s="445">
        <v>0</v>
      </c>
      <c r="G97" s="445">
        <v>0</v>
      </c>
      <c r="H97" s="445">
        <v>0</v>
      </c>
      <c r="I97" s="445">
        <v>2583.3333333333335</v>
      </c>
      <c r="J97" s="445">
        <v>0</v>
      </c>
      <c r="K97" s="445">
        <v>7333.333333333333</v>
      </c>
      <c r="L97" s="357"/>
      <c r="M97" s="357"/>
      <c r="N97" s="357"/>
      <c r="O97" s="357"/>
      <c r="P97" s="357"/>
      <c r="Q97" s="357"/>
    </row>
    <row r="98" spans="1:17" s="432" customFormat="1" ht="22.5" customHeight="1">
      <c r="A98" s="678"/>
      <c r="B98" s="450" t="s">
        <v>206</v>
      </c>
      <c r="C98" s="444" t="s">
        <v>59</v>
      </c>
      <c r="D98" s="445">
        <v>3040.909090909091</v>
      </c>
      <c r="E98" s="445">
        <v>1583.3333333333333</v>
      </c>
      <c r="F98" s="445">
        <v>0</v>
      </c>
      <c r="G98" s="445">
        <v>0</v>
      </c>
      <c r="H98" s="445">
        <v>0</v>
      </c>
      <c r="I98" s="445">
        <v>1363.6363636363637</v>
      </c>
      <c r="J98" s="445">
        <v>0</v>
      </c>
      <c r="K98" s="445">
        <v>5866.666666666667</v>
      </c>
      <c r="L98" s="357"/>
      <c r="M98" s="357"/>
      <c r="N98" s="357"/>
      <c r="O98" s="357"/>
      <c r="P98" s="357"/>
      <c r="Q98" s="357"/>
    </row>
    <row r="99" spans="1:17" s="432" customFormat="1" ht="22.5" customHeight="1">
      <c r="A99" s="433"/>
      <c r="B99" s="450" t="s">
        <v>92</v>
      </c>
      <c r="C99" s="444" t="s">
        <v>59</v>
      </c>
      <c r="D99" s="445">
        <v>463.54166666666669</v>
      </c>
      <c r="E99" s="445">
        <v>0</v>
      </c>
      <c r="F99" s="445">
        <v>0</v>
      </c>
      <c r="G99" s="445">
        <v>0</v>
      </c>
      <c r="H99" s="445">
        <v>292.29166666666669</v>
      </c>
      <c r="I99" s="445">
        <v>348.14814814814815</v>
      </c>
      <c r="J99" s="445">
        <v>500</v>
      </c>
      <c r="K99" s="445">
        <v>361.53846153846149</v>
      </c>
      <c r="L99" s="357"/>
      <c r="M99" s="357"/>
      <c r="N99" s="357"/>
      <c r="O99" s="357"/>
      <c r="P99" s="357"/>
      <c r="Q99" s="357"/>
    </row>
    <row r="100" spans="1:17" s="432" customFormat="1" ht="22.5" customHeight="1">
      <c r="A100" s="664" t="s">
        <v>159</v>
      </c>
      <c r="B100" s="450" t="s">
        <v>242</v>
      </c>
      <c r="C100" s="444" t="s">
        <v>59</v>
      </c>
      <c r="D100" s="445">
        <v>601.94444444444446</v>
      </c>
      <c r="E100" s="445">
        <v>250</v>
      </c>
      <c r="F100" s="445">
        <v>577.83333333333337</v>
      </c>
      <c r="G100" s="445">
        <v>0</v>
      </c>
      <c r="H100" s="445">
        <v>486.66666666666669</v>
      </c>
      <c r="I100" s="445">
        <v>260.33333333333331</v>
      </c>
      <c r="J100" s="445">
        <v>193.05555555555557</v>
      </c>
      <c r="K100" s="445">
        <v>736.14583333333337</v>
      </c>
      <c r="L100" s="357"/>
      <c r="M100" s="357"/>
      <c r="N100" s="357"/>
      <c r="O100" s="357"/>
      <c r="P100" s="357"/>
      <c r="Q100" s="357"/>
    </row>
    <row r="101" spans="1:17" s="432" customFormat="1" ht="22.5" customHeight="1">
      <c r="A101" s="676"/>
      <c r="B101" s="450" t="s">
        <v>244</v>
      </c>
      <c r="C101" s="444" t="s">
        <v>59</v>
      </c>
      <c r="D101" s="445">
        <v>718.68055555555554</v>
      </c>
      <c r="E101" s="445">
        <v>744.79166666666663</v>
      </c>
      <c r="F101" s="445">
        <v>711.12962962962968</v>
      </c>
      <c r="G101" s="445">
        <v>0</v>
      </c>
      <c r="H101" s="445">
        <v>667.27272727272725</v>
      </c>
      <c r="I101" s="445">
        <v>716.66666666666663</v>
      </c>
      <c r="J101" s="445">
        <v>472.22222222222229</v>
      </c>
      <c r="K101" s="445">
        <v>895.20833333333337</v>
      </c>
    </row>
    <row r="102" spans="1:17" s="432" customFormat="1" ht="22.5" customHeight="1">
      <c r="A102" s="664" t="s">
        <v>30</v>
      </c>
      <c r="B102" s="450" t="s">
        <v>163</v>
      </c>
      <c r="C102" s="444" t="s">
        <v>59</v>
      </c>
      <c r="D102" s="445">
        <v>5549.2424242424249</v>
      </c>
      <c r="E102" s="445">
        <v>5160.7142857142853</v>
      </c>
      <c r="F102" s="445">
        <v>5687.7777777777783</v>
      </c>
      <c r="G102" s="445">
        <v>0</v>
      </c>
      <c r="H102" s="445">
        <v>7222.2222222222226</v>
      </c>
      <c r="I102" s="445">
        <v>3750</v>
      </c>
      <c r="J102" s="445">
        <v>8750</v>
      </c>
      <c r="K102" s="445">
        <v>7041.666666666667</v>
      </c>
    </row>
    <row r="103" spans="1:17" s="432" customFormat="1" ht="22.5" customHeight="1">
      <c r="A103" s="676"/>
      <c r="B103" s="450" t="s">
        <v>164</v>
      </c>
      <c r="C103" s="444" t="s">
        <v>59</v>
      </c>
      <c r="D103" s="445">
        <v>3447.424242424242</v>
      </c>
      <c r="E103" s="445">
        <v>3244.0476190476188</v>
      </c>
      <c r="F103" s="445">
        <v>0</v>
      </c>
      <c r="G103" s="445">
        <v>0</v>
      </c>
      <c r="H103" s="445">
        <v>4683.333333333333</v>
      </c>
      <c r="I103" s="445">
        <v>0</v>
      </c>
      <c r="J103" s="445">
        <v>0</v>
      </c>
      <c r="K103" s="445">
        <v>5000</v>
      </c>
    </row>
    <row r="104" spans="1:17" s="432" customFormat="1" ht="22.5" customHeight="1">
      <c r="A104" s="664" t="s">
        <v>165</v>
      </c>
      <c r="B104" s="450" t="s">
        <v>281</v>
      </c>
      <c r="C104" s="444" t="s">
        <v>111</v>
      </c>
      <c r="D104" s="445">
        <v>10923.75</v>
      </c>
      <c r="E104" s="445">
        <v>4501.1904761904761</v>
      </c>
      <c r="F104" s="445">
        <v>7000</v>
      </c>
      <c r="G104" s="445">
        <v>0</v>
      </c>
      <c r="H104" s="445">
        <v>6595.833333333333</v>
      </c>
      <c r="I104" s="445">
        <v>4456.666666666667</v>
      </c>
      <c r="J104" s="445">
        <v>7220.833333333333</v>
      </c>
      <c r="K104" s="445">
        <v>8129.166666666667</v>
      </c>
    </row>
    <row r="105" spans="1:17" s="432" customFormat="1" ht="20.25" customHeight="1">
      <c r="A105" s="676"/>
      <c r="B105" s="450" t="s">
        <v>262</v>
      </c>
      <c r="C105" s="444" t="s">
        <v>111</v>
      </c>
      <c r="D105" s="445">
        <v>11333.333333333334</v>
      </c>
      <c r="E105" s="445">
        <v>0</v>
      </c>
      <c r="F105" s="445">
        <v>0</v>
      </c>
      <c r="G105" s="445">
        <v>0</v>
      </c>
      <c r="H105" s="445">
        <v>9812.5</v>
      </c>
      <c r="I105" s="445">
        <v>0</v>
      </c>
      <c r="J105" s="445">
        <v>15000</v>
      </c>
      <c r="K105" s="445">
        <v>9413.636363636364</v>
      </c>
    </row>
    <row r="106" spans="1:17" s="432" customFormat="1" ht="22.5" customHeight="1">
      <c r="A106" s="664" t="s">
        <v>282</v>
      </c>
      <c r="B106" s="450" t="s">
        <v>243</v>
      </c>
      <c r="C106" s="444" t="s">
        <v>59</v>
      </c>
      <c r="D106" s="445">
        <v>8243.636363636364</v>
      </c>
      <c r="E106" s="445">
        <v>4766.818181818182</v>
      </c>
      <c r="F106" s="445">
        <v>0</v>
      </c>
      <c r="G106" s="445">
        <v>0</v>
      </c>
      <c r="H106" s="445">
        <v>7125.416666666667</v>
      </c>
      <c r="I106" s="445">
        <v>6000</v>
      </c>
      <c r="J106" s="445">
        <v>11250</v>
      </c>
      <c r="K106" s="445">
        <v>7886.363636363636</v>
      </c>
    </row>
    <row r="107" spans="1:17" s="432" customFormat="1" ht="22.5" customHeight="1">
      <c r="A107" s="676"/>
      <c r="B107" s="450" t="s">
        <v>170</v>
      </c>
      <c r="C107" s="444" t="s">
        <v>59</v>
      </c>
      <c r="D107" s="445">
        <v>0</v>
      </c>
      <c r="E107" s="445">
        <v>4765.416666666667</v>
      </c>
      <c r="F107" s="445">
        <v>5162.2222222222226</v>
      </c>
      <c r="G107" s="445">
        <v>3900</v>
      </c>
      <c r="H107" s="445">
        <v>4865.909090909091</v>
      </c>
      <c r="I107" s="445">
        <v>0</v>
      </c>
      <c r="J107" s="445">
        <v>10000</v>
      </c>
      <c r="K107" s="445">
        <v>7053.5714285714284</v>
      </c>
    </row>
    <row r="108" spans="1:17" s="432" customFormat="1" ht="22.5" customHeight="1">
      <c r="A108" s="468"/>
      <c r="B108" s="450" t="s">
        <v>32</v>
      </c>
      <c r="C108" s="444" t="s">
        <v>59</v>
      </c>
      <c r="D108" s="445">
        <v>0</v>
      </c>
      <c r="E108" s="445">
        <v>0</v>
      </c>
      <c r="F108" s="445">
        <v>0</v>
      </c>
      <c r="G108" s="445">
        <v>0</v>
      </c>
      <c r="H108" s="445">
        <v>0</v>
      </c>
      <c r="I108" s="445">
        <v>1417.8571428571429</v>
      </c>
      <c r="J108" s="445">
        <v>1000</v>
      </c>
      <c r="K108" s="445">
        <v>3000</v>
      </c>
    </row>
    <row r="109" spans="1:17" s="432" customFormat="1" ht="21" customHeight="1">
      <c r="A109" s="357"/>
      <c r="B109" s="498"/>
      <c r="C109" s="499"/>
      <c r="D109" s="498"/>
      <c r="E109" s="498"/>
      <c r="F109" s="498"/>
      <c r="G109" s="498"/>
      <c r="H109" s="498"/>
      <c r="I109" s="498"/>
      <c r="J109" s="498"/>
      <c r="K109" s="350" t="s">
        <v>89</v>
      </c>
    </row>
    <row r="110" spans="1:17" s="432" customFormat="1" ht="23.25" customHeight="1">
      <c r="A110" s="357"/>
      <c r="B110" s="544" t="s">
        <v>292</v>
      </c>
      <c r="C110" s="544"/>
      <c r="D110" s="544"/>
      <c r="E110" s="544"/>
      <c r="F110" s="544"/>
      <c r="G110" s="544"/>
      <c r="H110" s="544"/>
      <c r="I110" s="544"/>
      <c r="J110" s="544"/>
      <c r="K110" s="544"/>
    </row>
    <row r="111" spans="1:17" s="432" customFormat="1" ht="31.5" customHeight="1" thickBot="1">
      <c r="A111" s="433"/>
      <c r="B111" s="559" t="s">
        <v>301</v>
      </c>
      <c r="C111" s="559"/>
      <c r="D111" s="559"/>
      <c r="E111" s="559"/>
      <c r="F111" s="559"/>
      <c r="G111" s="559"/>
      <c r="H111" s="559"/>
      <c r="I111" s="559"/>
      <c r="J111" s="559"/>
      <c r="K111" s="559"/>
    </row>
    <row r="112" spans="1:17" s="432" customFormat="1" ht="27.95" customHeight="1">
      <c r="A112" s="657" t="s">
        <v>81</v>
      </c>
      <c r="B112" s="658"/>
      <c r="C112" s="659" t="s">
        <v>82</v>
      </c>
      <c r="D112" s="661" t="s">
        <v>83</v>
      </c>
      <c r="E112" s="662"/>
      <c r="F112" s="662"/>
      <c r="G112" s="662"/>
      <c r="H112" s="662"/>
      <c r="I112" s="662"/>
      <c r="J112" s="662"/>
      <c r="K112" s="663"/>
    </row>
    <row r="113" spans="1:11" s="432" customFormat="1" ht="27.95" customHeight="1">
      <c r="A113" s="657"/>
      <c r="B113" s="658"/>
      <c r="C113" s="660"/>
      <c r="D113" s="435" t="s">
        <v>61</v>
      </c>
      <c r="E113" s="435" t="s">
        <v>62</v>
      </c>
      <c r="F113" s="435" t="s">
        <v>63</v>
      </c>
      <c r="G113" s="435" t="s">
        <v>64</v>
      </c>
      <c r="H113" s="435" t="s">
        <v>65</v>
      </c>
      <c r="I113" s="435" t="s">
        <v>66</v>
      </c>
      <c r="J113" s="435" t="s">
        <v>67</v>
      </c>
      <c r="K113" s="436" t="s">
        <v>68</v>
      </c>
    </row>
    <row r="114" spans="1:11" s="432" customFormat="1" ht="22.5" customHeight="1">
      <c r="A114" s="456"/>
      <c r="B114" s="469" t="s">
        <v>33</v>
      </c>
      <c r="C114" s="444" t="s">
        <v>59</v>
      </c>
      <c r="D114" s="445">
        <v>1619.4444444444446</v>
      </c>
      <c r="E114" s="445">
        <v>0</v>
      </c>
      <c r="F114" s="445">
        <v>0</v>
      </c>
      <c r="G114" s="445">
        <v>0</v>
      </c>
      <c r="H114" s="445">
        <v>2154.5833333333335</v>
      </c>
      <c r="I114" s="445">
        <v>0</v>
      </c>
      <c r="J114" s="445">
        <v>0</v>
      </c>
      <c r="K114" s="445">
        <v>2931.25</v>
      </c>
    </row>
    <row r="115" spans="1:11" s="432" customFormat="1" ht="22.5" customHeight="1">
      <c r="A115" s="470"/>
      <c r="B115" s="469" t="s">
        <v>93</v>
      </c>
      <c r="C115" s="444" t="s">
        <v>59</v>
      </c>
      <c r="D115" s="445">
        <v>1516.8333333333335</v>
      </c>
      <c r="E115" s="445">
        <v>1300</v>
      </c>
      <c r="F115" s="445">
        <v>833.92857142857144</v>
      </c>
      <c r="G115" s="445">
        <v>0</v>
      </c>
      <c r="H115" s="445">
        <v>1221.3636363636363</v>
      </c>
      <c r="I115" s="445">
        <v>1415</v>
      </c>
      <c r="J115" s="445">
        <v>1172.9166666666665</v>
      </c>
      <c r="K115" s="445">
        <v>1366.4583333333333</v>
      </c>
    </row>
    <row r="116" spans="1:11" s="432" customFormat="1" ht="22.5" customHeight="1">
      <c r="A116" s="471"/>
      <c r="B116" s="469" t="s">
        <v>69</v>
      </c>
      <c r="C116" s="444" t="s">
        <v>94</v>
      </c>
      <c r="D116" s="445">
        <v>1214.375</v>
      </c>
      <c r="E116" s="445">
        <v>987.08333333333337</v>
      </c>
      <c r="F116" s="445">
        <v>0</v>
      </c>
      <c r="G116" s="445">
        <v>0</v>
      </c>
      <c r="H116" s="445">
        <v>1860</v>
      </c>
      <c r="I116" s="445">
        <v>0</v>
      </c>
      <c r="J116" s="445">
        <v>777.77777777777783</v>
      </c>
      <c r="K116" s="445">
        <v>0</v>
      </c>
    </row>
    <row r="117" spans="1:11" s="432" customFormat="1" ht="25.5" customHeight="1">
      <c r="A117" s="675" t="s">
        <v>171</v>
      </c>
      <c r="B117" s="450" t="s">
        <v>283</v>
      </c>
      <c r="C117" s="444" t="s">
        <v>71</v>
      </c>
      <c r="D117" s="445">
        <v>337.72387526078472</v>
      </c>
      <c r="E117" s="445">
        <v>201</v>
      </c>
      <c r="F117" s="445">
        <v>178.47499999999999</v>
      </c>
      <c r="G117" s="445">
        <v>0</v>
      </c>
      <c r="H117" s="445">
        <v>169.31818181818181</v>
      </c>
      <c r="I117" s="445">
        <v>0</v>
      </c>
      <c r="J117" s="445">
        <v>417</v>
      </c>
      <c r="K117" s="445">
        <v>273.0625</v>
      </c>
    </row>
    <row r="118" spans="1:11" s="432" customFormat="1" ht="23.25" customHeight="1">
      <c r="A118" s="675"/>
      <c r="B118" s="450" t="s">
        <v>284</v>
      </c>
      <c r="C118" s="444" t="s">
        <v>71</v>
      </c>
      <c r="D118" s="445">
        <v>258.97057803307803</v>
      </c>
      <c r="E118" s="445">
        <v>140.19999999999999</v>
      </c>
      <c r="F118" s="445">
        <v>195</v>
      </c>
      <c r="G118" s="445">
        <v>0</v>
      </c>
      <c r="H118" s="445">
        <v>113.68181818181819</v>
      </c>
      <c r="I118" s="445">
        <v>0</v>
      </c>
      <c r="J118" s="445">
        <v>0</v>
      </c>
      <c r="K118" s="445">
        <v>205.73333333333335</v>
      </c>
    </row>
    <row r="119" spans="1:11" s="432" customFormat="1" ht="20.25" customHeight="1">
      <c r="A119" s="675"/>
      <c r="B119" s="450" t="s">
        <v>285</v>
      </c>
      <c r="C119" s="444" t="s">
        <v>71</v>
      </c>
      <c r="D119" s="445">
        <v>141.17147435897436</v>
      </c>
      <c r="E119" s="445">
        <v>80.2</v>
      </c>
      <c r="F119" s="445">
        <v>0</v>
      </c>
      <c r="G119" s="445">
        <v>0</v>
      </c>
      <c r="H119" s="445">
        <v>72.87878787878789</v>
      </c>
      <c r="I119" s="445">
        <v>0</v>
      </c>
      <c r="J119" s="445">
        <v>0</v>
      </c>
      <c r="K119" s="445">
        <v>178.7</v>
      </c>
    </row>
    <row r="120" spans="1:11" s="432" customFormat="1" ht="22.5" customHeight="1">
      <c r="A120" s="664" t="s">
        <v>36</v>
      </c>
      <c r="B120" s="450" t="s">
        <v>193</v>
      </c>
      <c r="C120" s="444" t="s">
        <v>286</v>
      </c>
      <c r="D120" s="445">
        <v>1700</v>
      </c>
      <c r="E120" s="445">
        <v>0</v>
      </c>
      <c r="F120" s="445">
        <v>0</v>
      </c>
      <c r="G120" s="445">
        <v>0</v>
      </c>
      <c r="H120" s="445">
        <v>700</v>
      </c>
      <c r="I120" s="445">
        <v>0</v>
      </c>
      <c r="J120" s="445">
        <v>1300</v>
      </c>
      <c r="K120" s="445">
        <v>1400</v>
      </c>
    </row>
    <row r="121" spans="1:11" s="432" customFormat="1" ht="22.5" customHeight="1">
      <c r="A121" s="675"/>
      <c r="B121" s="450" t="s">
        <v>198</v>
      </c>
      <c r="C121" s="444" t="s">
        <v>286</v>
      </c>
      <c r="D121" s="445">
        <v>0</v>
      </c>
      <c r="E121" s="445">
        <v>0</v>
      </c>
      <c r="F121" s="445">
        <v>0</v>
      </c>
      <c r="G121" s="445">
        <v>0</v>
      </c>
      <c r="H121" s="445">
        <v>777.5</v>
      </c>
      <c r="I121" s="445">
        <v>0</v>
      </c>
      <c r="J121" s="445">
        <v>0</v>
      </c>
      <c r="K121" s="445">
        <v>0</v>
      </c>
    </row>
    <row r="122" spans="1:11" s="432" customFormat="1" ht="22.5" customHeight="1">
      <c r="A122" s="675"/>
      <c r="B122" s="450" t="s">
        <v>287</v>
      </c>
      <c r="C122" s="444" t="s">
        <v>286</v>
      </c>
      <c r="D122" s="445">
        <v>0</v>
      </c>
      <c r="E122" s="445">
        <v>0</v>
      </c>
      <c r="F122" s="445">
        <v>0</v>
      </c>
      <c r="G122" s="445">
        <v>0</v>
      </c>
      <c r="H122" s="445">
        <v>0</v>
      </c>
      <c r="I122" s="445">
        <v>0</v>
      </c>
      <c r="J122" s="445">
        <v>0</v>
      </c>
      <c r="K122" s="445">
        <v>1600</v>
      </c>
    </row>
    <row r="123" spans="1:11" s="432" customFormat="1" ht="22.5" hidden="1" customHeight="1">
      <c r="A123" s="675"/>
      <c r="B123" s="450" t="s">
        <v>200</v>
      </c>
      <c r="C123" s="444" t="s">
        <v>286</v>
      </c>
      <c r="D123" s="445">
        <v>0</v>
      </c>
      <c r="E123" s="445">
        <v>0</v>
      </c>
      <c r="F123" s="445">
        <v>0</v>
      </c>
      <c r="G123" s="445">
        <v>0</v>
      </c>
      <c r="H123" s="445" t="e">
        <v>#DIV/0!</v>
      </c>
      <c r="I123" s="445">
        <v>0</v>
      </c>
      <c r="J123" s="445">
        <v>0</v>
      </c>
      <c r="K123" s="445" t="e">
        <v>#DIV/0!</v>
      </c>
    </row>
    <row r="124" spans="1:11" s="432" customFormat="1" ht="22.5" customHeight="1">
      <c r="A124" s="675"/>
      <c r="B124" s="450" t="s">
        <v>288</v>
      </c>
      <c r="C124" s="444" t="s">
        <v>286</v>
      </c>
      <c r="D124" s="445">
        <v>0</v>
      </c>
      <c r="E124" s="445">
        <v>0</v>
      </c>
      <c r="F124" s="445">
        <v>0</v>
      </c>
      <c r="G124" s="445">
        <v>0</v>
      </c>
      <c r="H124" s="445">
        <v>918.33333333333337</v>
      </c>
      <c r="I124" s="445">
        <v>0</v>
      </c>
      <c r="J124" s="445">
        <v>0</v>
      </c>
      <c r="K124" s="445">
        <v>1050</v>
      </c>
    </row>
    <row r="125" spans="1:11" s="432" customFormat="1" ht="22.5" customHeight="1">
      <c r="A125" s="676"/>
      <c r="B125" s="450" t="s">
        <v>195</v>
      </c>
      <c r="C125" s="444" t="s">
        <v>286</v>
      </c>
      <c r="D125" s="445">
        <v>1500</v>
      </c>
      <c r="E125" s="445">
        <v>0</v>
      </c>
      <c r="F125" s="445">
        <v>0</v>
      </c>
      <c r="G125" s="445">
        <v>0</v>
      </c>
      <c r="H125" s="445">
        <v>525</v>
      </c>
      <c r="I125" s="445">
        <v>0</v>
      </c>
      <c r="J125" s="445">
        <v>0</v>
      </c>
      <c r="K125" s="445">
        <v>0</v>
      </c>
    </row>
    <row r="126" spans="1:11" s="432" customFormat="1" ht="22.5" customHeight="1">
      <c r="A126" s="472" t="s">
        <v>175</v>
      </c>
      <c r="B126" s="473"/>
      <c r="D126" s="474"/>
      <c r="E126" s="474"/>
      <c r="F126" s="474"/>
      <c r="G126" s="474"/>
      <c r="H126" s="474"/>
      <c r="I126" s="474"/>
      <c r="J126" s="474"/>
      <c r="K126" s="474"/>
    </row>
    <row r="127" spans="1:11" s="432" customFormat="1" ht="22.5" customHeight="1">
      <c r="A127" s="664" t="s">
        <v>289</v>
      </c>
      <c r="B127" s="450" t="s">
        <v>95</v>
      </c>
      <c r="C127" s="444" t="s">
        <v>3</v>
      </c>
      <c r="D127" s="445">
        <v>16000</v>
      </c>
      <c r="E127" s="445">
        <v>0</v>
      </c>
      <c r="F127" s="445">
        <v>0</v>
      </c>
      <c r="G127" s="445">
        <v>0</v>
      </c>
      <c r="H127" s="445">
        <v>0</v>
      </c>
      <c r="I127" s="445">
        <v>14000</v>
      </c>
      <c r="J127" s="445">
        <v>13500</v>
      </c>
      <c r="K127" s="445">
        <v>0</v>
      </c>
    </row>
    <row r="128" spans="1:11" s="432" customFormat="1" ht="22.5" customHeight="1">
      <c r="A128" s="676"/>
      <c r="B128" s="450" t="s">
        <v>96</v>
      </c>
      <c r="C128" s="444" t="s">
        <v>3</v>
      </c>
      <c r="D128" s="445">
        <v>12677.083333333334</v>
      </c>
      <c r="E128" s="445">
        <v>9870</v>
      </c>
      <c r="F128" s="445">
        <v>0</v>
      </c>
      <c r="G128" s="445">
        <v>14833.333333333334</v>
      </c>
      <c r="H128" s="445">
        <v>0</v>
      </c>
      <c r="I128" s="445">
        <v>12343.75</v>
      </c>
      <c r="J128" s="445">
        <v>12489.583333333334</v>
      </c>
      <c r="K128" s="445">
        <v>0</v>
      </c>
    </row>
    <row r="129" spans="1:11" s="432" customFormat="1" ht="22.5" customHeight="1">
      <c r="A129" s="664" t="s">
        <v>177</v>
      </c>
      <c r="B129" s="450" t="s">
        <v>239</v>
      </c>
      <c r="C129" s="444" t="s">
        <v>3</v>
      </c>
      <c r="D129" s="445">
        <v>6966.666666666667</v>
      </c>
      <c r="E129" s="445">
        <v>0</v>
      </c>
      <c r="F129" s="445">
        <v>0</v>
      </c>
      <c r="G129" s="445">
        <v>6960.909090909091</v>
      </c>
      <c r="H129" s="445">
        <v>7099</v>
      </c>
      <c r="I129" s="445">
        <v>6559.583333333333</v>
      </c>
      <c r="J129" s="445">
        <v>7582.26</v>
      </c>
      <c r="K129" s="445">
        <v>7182.916666666667</v>
      </c>
    </row>
    <row r="130" spans="1:11" s="432" customFormat="1" ht="22.5" customHeight="1">
      <c r="A130" s="675"/>
      <c r="B130" s="450" t="s">
        <v>290</v>
      </c>
      <c r="C130" s="444" t="s">
        <v>3</v>
      </c>
      <c r="D130" s="445">
        <v>5531.1666666666661</v>
      </c>
      <c r="E130" s="445">
        <v>6230</v>
      </c>
      <c r="F130" s="445">
        <v>0</v>
      </c>
      <c r="G130" s="445">
        <v>6130.833333333333</v>
      </c>
      <c r="H130" s="445">
        <v>5095.833333333333</v>
      </c>
      <c r="I130" s="445">
        <v>5395.416666666667</v>
      </c>
      <c r="J130" s="445">
        <v>5632.25</v>
      </c>
      <c r="K130" s="445">
        <v>5834</v>
      </c>
    </row>
    <row r="131" spans="1:11" s="432" customFormat="1" ht="22.5" customHeight="1">
      <c r="A131" s="455"/>
      <c r="B131" s="450" t="s">
        <v>5</v>
      </c>
      <c r="C131" s="444" t="s">
        <v>59</v>
      </c>
      <c r="D131" s="445">
        <v>485.41666666666669</v>
      </c>
      <c r="E131" s="445">
        <v>477.70833333333331</v>
      </c>
      <c r="F131" s="445">
        <v>610.9848484848485</v>
      </c>
      <c r="G131" s="445">
        <v>408.33333333333331</v>
      </c>
      <c r="H131" s="445">
        <v>371.81818181818181</v>
      </c>
      <c r="I131" s="445">
        <v>603.02083333333337</v>
      </c>
      <c r="J131" s="445">
        <v>620.4545454545455</v>
      </c>
      <c r="K131" s="445">
        <v>593.07575757575751</v>
      </c>
    </row>
    <row r="132" spans="1:11" s="432" customFormat="1" ht="6" customHeight="1">
      <c r="A132" s="433"/>
      <c r="B132" s="475"/>
      <c r="C132" s="475"/>
      <c r="D132" s="476"/>
      <c r="E132" s="476"/>
      <c r="F132" s="476"/>
      <c r="G132" s="476"/>
      <c r="H132" s="476"/>
      <c r="I132" s="476"/>
      <c r="J132" s="476"/>
      <c r="K132" s="477"/>
    </row>
    <row r="133" spans="1:11" s="432" customFormat="1" ht="18" customHeight="1">
      <c r="A133" s="475" t="s">
        <v>291</v>
      </c>
      <c r="C133" s="478"/>
      <c r="D133" s="477"/>
      <c r="E133" s="477"/>
      <c r="F133" s="477"/>
      <c r="G133" s="477"/>
      <c r="H133" s="477"/>
      <c r="I133" s="477"/>
      <c r="J133" s="477"/>
      <c r="K133" s="477"/>
    </row>
    <row r="134" spans="1:11" s="432" customFormat="1" ht="18.75" customHeight="1">
      <c r="A134" s="475" t="s">
        <v>179</v>
      </c>
      <c r="D134" s="477"/>
      <c r="E134" s="477"/>
      <c r="F134" s="477"/>
      <c r="G134" s="477"/>
      <c r="H134" s="477"/>
      <c r="I134" s="477"/>
      <c r="J134" s="477"/>
      <c r="K134" s="477"/>
    </row>
    <row r="135" spans="1:11" s="432" customFormat="1">
      <c r="A135" s="433"/>
      <c r="B135" s="479"/>
      <c r="C135" s="478"/>
      <c r="D135" s="477"/>
      <c r="E135" s="477"/>
      <c r="F135" s="477"/>
      <c r="G135" s="477"/>
      <c r="H135" s="477"/>
      <c r="I135" s="477"/>
      <c r="J135" s="477"/>
      <c r="K135" s="477"/>
    </row>
    <row r="136" spans="1:11" s="432" customFormat="1">
      <c r="A136" s="433"/>
      <c r="B136" s="479"/>
      <c r="C136" s="478"/>
      <c r="D136" s="477"/>
      <c r="E136" s="477"/>
      <c r="F136" s="477"/>
      <c r="G136" s="477"/>
      <c r="H136" s="477"/>
      <c r="I136" s="477"/>
      <c r="J136" s="477"/>
      <c r="K136" s="434"/>
    </row>
    <row r="137" spans="1:11" s="432" customFormat="1">
      <c r="A137" s="433"/>
      <c r="B137" s="479"/>
      <c r="C137" s="478"/>
      <c r="D137" s="477"/>
      <c r="E137" s="477"/>
      <c r="F137" s="477"/>
      <c r="G137" s="477"/>
      <c r="H137" s="477"/>
      <c r="I137" s="477"/>
      <c r="J137" s="477"/>
      <c r="K137" s="434"/>
    </row>
    <row r="138" spans="1:11" s="432" customFormat="1">
      <c r="A138" s="433"/>
      <c r="B138" s="479"/>
      <c r="C138" s="478"/>
      <c r="D138" s="477"/>
      <c r="E138" s="477"/>
      <c r="F138" s="477"/>
      <c r="G138" s="477"/>
      <c r="H138" s="477"/>
      <c r="I138" s="477"/>
      <c r="J138" s="477"/>
      <c r="K138" s="434"/>
    </row>
    <row r="139" spans="1:11" s="432" customFormat="1">
      <c r="A139" s="433"/>
      <c r="B139" s="479"/>
      <c r="C139" s="478"/>
      <c r="D139" s="477"/>
      <c r="E139" s="477"/>
      <c r="F139" s="477"/>
      <c r="G139" s="477"/>
      <c r="H139" s="477"/>
      <c r="I139" s="477"/>
      <c r="J139" s="477"/>
      <c r="K139" s="434"/>
    </row>
    <row r="140" spans="1:11" s="432" customFormat="1">
      <c r="A140" s="433"/>
      <c r="B140" s="479"/>
      <c r="C140" s="478"/>
      <c r="D140" s="477"/>
      <c r="E140" s="477"/>
      <c r="F140" s="477"/>
      <c r="G140" s="477"/>
      <c r="H140" s="477"/>
      <c r="I140" s="477"/>
      <c r="J140" s="477"/>
      <c r="K140" s="434"/>
    </row>
    <row r="141" spans="1:11" s="432" customFormat="1">
      <c r="A141" s="433"/>
      <c r="B141" s="479"/>
      <c r="C141" s="478"/>
      <c r="D141" s="477"/>
      <c r="E141" s="477"/>
      <c r="F141" s="477"/>
      <c r="G141" s="477"/>
      <c r="H141" s="477"/>
      <c r="I141" s="477"/>
      <c r="J141" s="477"/>
      <c r="K141" s="434"/>
    </row>
    <row r="142" spans="1:11" s="432" customFormat="1">
      <c r="A142" s="433"/>
      <c r="B142" s="479"/>
      <c r="C142" s="478"/>
      <c r="D142" s="477"/>
      <c r="E142" s="477"/>
      <c r="F142" s="477"/>
      <c r="G142" s="477"/>
      <c r="H142" s="477"/>
      <c r="I142" s="477"/>
      <c r="J142" s="477"/>
      <c r="K142" s="434"/>
    </row>
    <row r="143" spans="1:11" s="432" customFormat="1">
      <c r="A143" s="433"/>
      <c r="B143" s="479"/>
      <c r="C143" s="478"/>
      <c r="D143" s="477"/>
      <c r="E143" s="477"/>
      <c r="F143" s="477"/>
      <c r="G143" s="477"/>
      <c r="H143" s="477"/>
      <c r="I143" s="477"/>
      <c r="J143" s="477"/>
      <c r="K143" s="434"/>
    </row>
    <row r="144" spans="1:11" s="432" customFormat="1">
      <c r="A144" s="433"/>
      <c r="B144" s="479"/>
      <c r="C144" s="478"/>
      <c r="D144" s="477"/>
      <c r="E144" s="477"/>
      <c r="F144" s="477"/>
      <c r="G144" s="477"/>
      <c r="H144" s="477"/>
      <c r="I144" s="477"/>
      <c r="J144" s="477"/>
      <c r="K144" s="434"/>
    </row>
    <row r="145" spans="1:11" s="432" customFormat="1">
      <c r="A145" s="433"/>
      <c r="B145" s="479"/>
      <c r="C145" s="478"/>
      <c r="D145" s="477"/>
      <c r="E145" s="477"/>
      <c r="F145" s="477"/>
      <c r="G145" s="477"/>
      <c r="H145" s="477"/>
      <c r="I145" s="477"/>
      <c r="J145" s="477"/>
      <c r="K145" s="434"/>
    </row>
    <row r="146" spans="1:11" s="432" customFormat="1">
      <c r="A146" s="433"/>
      <c r="B146" s="479"/>
      <c r="C146" s="478"/>
      <c r="D146" s="477"/>
      <c r="E146" s="477"/>
      <c r="F146" s="477"/>
      <c r="G146" s="477"/>
      <c r="H146" s="477"/>
      <c r="I146" s="477"/>
      <c r="J146" s="477"/>
      <c r="K146" s="434"/>
    </row>
    <row r="147" spans="1:11" s="432" customFormat="1">
      <c r="A147" s="433"/>
      <c r="B147" s="479"/>
      <c r="C147" s="478"/>
      <c r="D147" s="477"/>
      <c r="E147" s="477"/>
      <c r="F147" s="477"/>
      <c r="G147" s="477"/>
      <c r="H147" s="477"/>
      <c r="I147" s="477"/>
      <c r="J147" s="477"/>
      <c r="K147" s="434"/>
    </row>
    <row r="148" spans="1:11" s="432" customFormat="1">
      <c r="A148" s="433"/>
      <c r="B148" s="479"/>
      <c r="C148" s="478"/>
      <c r="D148" s="477"/>
      <c r="E148" s="477"/>
      <c r="F148" s="477"/>
      <c r="G148" s="477"/>
      <c r="H148" s="477"/>
      <c r="I148" s="477"/>
      <c r="J148" s="477"/>
      <c r="K148" s="434"/>
    </row>
    <row r="149" spans="1:11" s="432" customFormat="1">
      <c r="A149" s="433"/>
      <c r="B149" s="479"/>
      <c r="C149" s="478"/>
      <c r="D149" s="477"/>
      <c r="E149" s="477"/>
      <c r="F149" s="477"/>
      <c r="G149" s="477"/>
      <c r="H149" s="477"/>
      <c r="I149" s="477"/>
      <c r="J149" s="477"/>
      <c r="K149" s="434"/>
    </row>
    <row r="150" spans="1:11" s="432" customFormat="1">
      <c r="A150" s="433"/>
      <c r="B150" s="479"/>
      <c r="C150" s="478"/>
      <c r="D150" s="477"/>
      <c r="E150" s="477"/>
      <c r="F150" s="477"/>
      <c r="G150" s="477"/>
      <c r="H150" s="477"/>
      <c r="I150" s="477"/>
      <c r="J150" s="477"/>
      <c r="K150" s="434"/>
    </row>
    <row r="151" spans="1:11" s="432" customFormat="1">
      <c r="A151" s="433"/>
      <c r="B151" s="479"/>
      <c r="C151" s="478"/>
      <c r="D151" s="477"/>
      <c r="E151" s="477"/>
      <c r="F151" s="477"/>
      <c r="G151" s="477"/>
      <c r="H151" s="477"/>
      <c r="I151" s="477"/>
      <c r="J151" s="477"/>
      <c r="K151" s="434"/>
    </row>
    <row r="152" spans="1:11" s="432" customFormat="1">
      <c r="A152" s="433"/>
      <c r="B152" s="479"/>
      <c r="C152" s="478"/>
      <c r="D152" s="477"/>
      <c r="E152" s="477"/>
      <c r="F152" s="477"/>
      <c r="G152" s="477"/>
      <c r="H152" s="477"/>
      <c r="I152" s="477"/>
      <c r="J152" s="477"/>
      <c r="K152" s="434"/>
    </row>
    <row r="153" spans="1:11" s="432" customFormat="1">
      <c r="A153" s="433"/>
      <c r="B153" s="479"/>
      <c r="C153" s="478"/>
      <c r="D153" s="477"/>
      <c r="E153" s="477"/>
      <c r="F153" s="477"/>
      <c r="G153" s="477"/>
      <c r="H153" s="477"/>
      <c r="I153" s="477"/>
      <c r="J153" s="477"/>
      <c r="K153" s="434"/>
    </row>
    <row r="154" spans="1:11" s="432" customFormat="1">
      <c r="A154" s="433"/>
      <c r="B154" s="479"/>
      <c r="C154" s="478"/>
      <c r="D154" s="477"/>
      <c r="E154" s="477"/>
      <c r="F154" s="477"/>
      <c r="G154" s="477"/>
      <c r="H154" s="477"/>
      <c r="I154" s="477"/>
      <c r="J154" s="477"/>
      <c r="K154" s="434"/>
    </row>
    <row r="155" spans="1:11" s="432" customFormat="1">
      <c r="A155" s="433"/>
      <c r="B155" s="479"/>
      <c r="C155" s="478"/>
      <c r="D155" s="477"/>
      <c r="E155" s="477"/>
      <c r="F155" s="477"/>
      <c r="G155" s="477"/>
      <c r="H155" s="477"/>
      <c r="I155" s="477"/>
      <c r="J155" s="477"/>
      <c r="K155" s="434"/>
    </row>
    <row r="156" spans="1:11" s="432" customFormat="1">
      <c r="A156" s="433"/>
      <c r="B156" s="479"/>
      <c r="C156" s="478"/>
      <c r="D156" s="477"/>
      <c r="E156" s="477"/>
      <c r="F156" s="477"/>
      <c r="G156" s="477"/>
      <c r="H156" s="477"/>
      <c r="I156" s="477"/>
      <c r="J156" s="477"/>
      <c r="K156" s="434"/>
    </row>
    <row r="157" spans="1:11" s="432" customFormat="1">
      <c r="A157" s="433"/>
      <c r="B157" s="479"/>
      <c r="C157" s="478"/>
      <c r="D157" s="477"/>
      <c r="E157" s="477"/>
      <c r="F157" s="477"/>
      <c r="G157" s="477"/>
      <c r="H157" s="477"/>
      <c r="I157" s="477"/>
      <c r="J157" s="477"/>
      <c r="K157" s="434"/>
    </row>
    <row r="158" spans="1:11" s="432" customFormat="1">
      <c r="A158" s="433"/>
      <c r="B158" s="479"/>
      <c r="C158" s="478"/>
      <c r="D158" s="477"/>
      <c r="E158" s="477"/>
      <c r="F158" s="477"/>
      <c r="G158" s="477"/>
      <c r="H158" s="477"/>
      <c r="I158" s="477"/>
      <c r="J158" s="477"/>
      <c r="K158" s="434"/>
    </row>
    <row r="159" spans="1:11" s="432" customFormat="1">
      <c r="A159" s="433"/>
      <c r="B159" s="479"/>
      <c r="C159" s="478"/>
      <c r="D159" s="477"/>
      <c r="E159" s="477"/>
      <c r="F159" s="477"/>
      <c r="G159" s="477"/>
      <c r="H159" s="477"/>
      <c r="I159" s="477"/>
      <c r="J159" s="477"/>
      <c r="K159" s="434"/>
    </row>
    <row r="160" spans="1:11" s="432" customFormat="1">
      <c r="A160" s="433"/>
      <c r="B160" s="479"/>
      <c r="C160" s="478"/>
      <c r="D160" s="477"/>
      <c r="E160" s="477"/>
      <c r="F160" s="477"/>
      <c r="G160" s="477"/>
      <c r="H160" s="477"/>
      <c r="I160" s="477"/>
      <c r="J160" s="477"/>
      <c r="K160" s="434"/>
    </row>
    <row r="161" spans="1:11" s="432" customFormat="1">
      <c r="A161" s="433"/>
      <c r="B161" s="479"/>
      <c r="C161" s="478"/>
      <c r="D161" s="477"/>
      <c r="E161" s="477"/>
      <c r="F161" s="477"/>
      <c r="G161" s="477"/>
      <c r="H161" s="477"/>
      <c r="I161" s="477"/>
      <c r="J161" s="477"/>
      <c r="K161" s="434"/>
    </row>
    <row r="162" spans="1:11" s="432" customFormat="1">
      <c r="A162" s="433"/>
      <c r="B162" s="479"/>
      <c r="C162" s="478"/>
      <c r="D162" s="477"/>
      <c r="E162" s="477"/>
      <c r="F162" s="477"/>
      <c r="G162" s="477"/>
      <c r="H162" s="477"/>
      <c r="I162" s="477"/>
      <c r="J162" s="477"/>
      <c r="K162" s="434"/>
    </row>
    <row r="163" spans="1:11" s="432" customFormat="1">
      <c r="A163" s="433"/>
      <c r="B163" s="479"/>
      <c r="C163" s="478"/>
      <c r="D163" s="477"/>
      <c r="E163" s="477"/>
      <c r="F163" s="477"/>
      <c r="G163" s="477"/>
      <c r="H163" s="477"/>
      <c r="I163" s="477"/>
      <c r="J163" s="477"/>
      <c r="K163" s="434"/>
    </row>
    <row r="164" spans="1:11" s="432" customFormat="1">
      <c r="A164" s="433"/>
      <c r="B164" s="479"/>
      <c r="C164" s="478"/>
      <c r="D164" s="477"/>
      <c r="E164" s="477"/>
      <c r="F164" s="477"/>
      <c r="G164" s="477"/>
      <c r="H164" s="477"/>
      <c r="I164" s="477"/>
      <c r="J164" s="477"/>
      <c r="K164" s="434"/>
    </row>
    <row r="165" spans="1:11" s="432" customFormat="1">
      <c r="A165" s="433"/>
      <c r="B165" s="479"/>
      <c r="C165" s="478"/>
      <c r="D165" s="477"/>
      <c r="E165" s="477"/>
      <c r="F165" s="477"/>
      <c r="G165" s="477"/>
      <c r="H165" s="477"/>
      <c r="I165" s="477"/>
      <c r="J165" s="477"/>
      <c r="K165" s="434"/>
    </row>
    <row r="166" spans="1:11" s="432" customFormat="1">
      <c r="A166" s="433"/>
      <c r="B166" s="479"/>
      <c r="C166" s="478"/>
      <c r="D166" s="477"/>
      <c r="E166" s="477"/>
      <c r="F166" s="477"/>
      <c r="G166" s="477"/>
      <c r="H166" s="477"/>
      <c r="I166" s="477"/>
      <c r="J166" s="477"/>
      <c r="K166" s="434"/>
    </row>
    <row r="167" spans="1:11" s="432" customFormat="1">
      <c r="A167" s="433"/>
      <c r="B167" s="479"/>
      <c r="C167" s="478"/>
      <c r="D167" s="477"/>
      <c r="E167" s="477"/>
      <c r="F167" s="477"/>
      <c r="G167" s="477"/>
      <c r="H167" s="477"/>
      <c r="I167" s="477"/>
      <c r="J167" s="477"/>
      <c r="K167" s="434"/>
    </row>
    <row r="168" spans="1:11" s="432" customFormat="1">
      <c r="A168" s="433"/>
      <c r="B168" s="479"/>
      <c r="C168" s="478"/>
      <c r="D168" s="477"/>
      <c r="E168" s="477"/>
      <c r="F168" s="477"/>
      <c r="G168" s="477"/>
      <c r="H168" s="477"/>
      <c r="I168" s="477"/>
      <c r="J168" s="477"/>
      <c r="K168" s="434"/>
    </row>
    <row r="169" spans="1:11" s="432" customFormat="1">
      <c r="A169" s="433"/>
      <c r="B169" s="479"/>
      <c r="C169" s="478"/>
      <c r="D169" s="477"/>
      <c r="E169" s="477"/>
      <c r="F169" s="477"/>
      <c r="G169" s="477"/>
      <c r="H169" s="477"/>
      <c r="I169" s="477"/>
      <c r="J169" s="477"/>
      <c r="K169" s="434"/>
    </row>
    <row r="170" spans="1:11" s="432" customFormat="1">
      <c r="A170" s="433"/>
      <c r="B170" s="479"/>
      <c r="C170" s="478"/>
      <c r="D170" s="477"/>
      <c r="E170" s="477"/>
      <c r="F170" s="477"/>
      <c r="G170" s="477"/>
      <c r="H170" s="477"/>
      <c r="I170" s="477"/>
      <c r="J170" s="477"/>
      <c r="K170" s="434"/>
    </row>
    <row r="171" spans="1:11" s="432" customFormat="1">
      <c r="A171" s="433"/>
      <c r="B171" s="479"/>
      <c r="C171" s="478"/>
      <c r="D171" s="477"/>
      <c r="E171" s="477"/>
      <c r="F171" s="477"/>
      <c r="G171" s="477"/>
      <c r="H171" s="477"/>
      <c r="I171" s="477"/>
      <c r="J171" s="477"/>
      <c r="K171" s="434"/>
    </row>
    <row r="172" spans="1:11" s="432" customFormat="1">
      <c r="A172" s="433"/>
      <c r="B172" s="479"/>
      <c r="C172" s="478"/>
      <c r="D172" s="477"/>
      <c r="E172" s="477"/>
      <c r="F172" s="477"/>
      <c r="G172" s="477"/>
      <c r="H172" s="477"/>
      <c r="I172" s="477"/>
      <c r="J172" s="477"/>
      <c r="K172" s="434"/>
    </row>
    <row r="173" spans="1:11" s="432" customFormat="1">
      <c r="A173" s="433"/>
      <c r="B173" s="479"/>
      <c r="C173" s="478"/>
      <c r="D173" s="477"/>
      <c r="E173" s="477"/>
      <c r="F173" s="477"/>
      <c r="G173" s="477"/>
      <c r="H173" s="477"/>
      <c r="I173" s="477"/>
      <c r="J173" s="477"/>
      <c r="K173" s="434"/>
    </row>
    <row r="174" spans="1:11" s="432" customFormat="1">
      <c r="A174" s="433"/>
      <c r="B174" s="479"/>
      <c r="C174" s="478"/>
      <c r="D174" s="477"/>
      <c r="E174" s="477"/>
      <c r="F174" s="477"/>
      <c r="G174" s="477"/>
      <c r="H174" s="477"/>
      <c r="I174" s="477"/>
      <c r="J174" s="477"/>
      <c r="K174" s="434"/>
    </row>
    <row r="175" spans="1:11" s="432" customFormat="1">
      <c r="A175" s="433"/>
      <c r="B175" s="479"/>
      <c r="C175" s="478"/>
      <c r="D175" s="477"/>
      <c r="E175" s="477"/>
      <c r="F175" s="477"/>
      <c r="G175" s="477"/>
      <c r="H175" s="477"/>
      <c r="I175" s="477"/>
      <c r="J175" s="477"/>
      <c r="K175" s="434"/>
    </row>
    <row r="176" spans="1:11" s="432" customFormat="1">
      <c r="A176" s="433"/>
      <c r="B176" s="479"/>
      <c r="C176" s="478"/>
      <c r="D176" s="477"/>
      <c r="E176" s="477"/>
      <c r="F176" s="477"/>
      <c r="G176" s="477"/>
      <c r="H176" s="477"/>
      <c r="I176" s="477"/>
      <c r="J176" s="477"/>
      <c r="K176" s="434"/>
    </row>
    <row r="177" spans="1:11" s="432" customFormat="1">
      <c r="A177" s="433"/>
      <c r="B177" s="479"/>
      <c r="C177" s="478"/>
      <c r="D177" s="477"/>
      <c r="E177" s="477"/>
      <c r="F177" s="477"/>
      <c r="G177" s="477"/>
      <c r="H177" s="477"/>
      <c r="I177" s="477"/>
      <c r="J177" s="477"/>
      <c r="K177" s="434"/>
    </row>
    <row r="178" spans="1:11" s="432" customFormat="1">
      <c r="A178" s="433"/>
      <c r="B178" s="479"/>
      <c r="C178" s="478"/>
      <c r="D178" s="477"/>
      <c r="E178" s="477"/>
      <c r="F178" s="477"/>
      <c r="G178" s="477"/>
      <c r="H178" s="477"/>
      <c r="I178" s="477"/>
      <c r="J178" s="477"/>
      <c r="K178" s="434"/>
    </row>
    <row r="179" spans="1:11" s="432" customFormat="1">
      <c r="A179" s="433"/>
      <c r="B179" s="479"/>
      <c r="C179" s="478"/>
      <c r="D179" s="477"/>
      <c r="E179" s="477"/>
      <c r="F179" s="477"/>
      <c r="G179" s="477"/>
      <c r="H179" s="477"/>
      <c r="I179" s="477"/>
      <c r="J179" s="477"/>
      <c r="K179" s="434"/>
    </row>
    <row r="180" spans="1:11" s="432" customFormat="1">
      <c r="A180" s="433"/>
      <c r="B180" s="479"/>
      <c r="C180" s="478"/>
      <c r="D180" s="477"/>
      <c r="E180" s="477"/>
      <c r="F180" s="477"/>
      <c r="G180" s="477"/>
      <c r="H180" s="477"/>
      <c r="I180" s="477"/>
      <c r="J180" s="477"/>
      <c r="K180" s="434"/>
    </row>
    <row r="181" spans="1:11" s="432" customFormat="1">
      <c r="A181" s="433"/>
      <c r="B181" s="479"/>
      <c r="C181" s="478"/>
      <c r="D181" s="477"/>
      <c r="E181" s="477"/>
      <c r="F181" s="477"/>
      <c r="G181" s="477"/>
      <c r="H181" s="477"/>
      <c r="I181" s="477"/>
      <c r="J181" s="477"/>
      <c r="K181" s="434"/>
    </row>
    <row r="182" spans="1:11" s="432" customFormat="1">
      <c r="A182" s="433"/>
      <c r="B182" s="479"/>
      <c r="C182" s="478"/>
      <c r="D182" s="477"/>
      <c r="E182" s="477"/>
      <c r="F182" s="477"/>
      <c r="G182" s="477"/>
      <c r="H182" s="477"/>
      <c r="I182" s="477"/>
      <c r="J182" s="477"/>
      <c r="K182" s="434"/>
    </row>
    <row r="183" spans="1:11" s="432" customFormat="1">
      <c r="A183" s="433"/>
      <c r="B183" s="479"/>
      <c r="C183" s="478"/>
      <c r="D183" s="477"/>
      <c r="E183" s="477"/>
      <c r="F183" s="477"/>
      <c r="G183" s="477"/>
      <c r="H183" s="477"/>
      <c r="I183" s="477"/>
      <c r="J183" s="477"/>
      <c r="K183" s="434"/>
    </row>
    <row r="184" spans="1:11" s="432" customFormat="1">
      <c r="A184" s="433"/>
      <c r="B184" s="479"/>
      <c r="C184" s="478"/>
      <c r="D184" s="477"/>
      <c r="E184" s="477"/>
      <c r="F184" s="477"/>
      <c r="G184" s="477"/>
      <c r="H184" s="477"/>
      <c r="I184" s="477"/>
      <c r="J184" s="477"/>
      <c r="K184" s="434"/>
    </row>
    <row r="185" spans="1:11" s="432" customFormat="1">
      <c r="A185" s="433"/>
      <c r="B185" s="479"/>
      <c r="C185" s="478"/>
      <c r="D185" s="477"/>
      <c r="E185" s="477"/>
      <c r="F185" s="477"/>
      <c r="G185" s="477"/>
      <c r="H185" s="477"/>
      <c r="I185" s="477"/>
      <c r="J185" s="477"/>
      <c r="K185" s="434"/>
    </row>
    <row r="186" spans="1:11" s="432" customFormat="1">
      <c r="A186" s="433"/>
      <c r="B186" s="479"/>
      <c r="C186" s="478"/>
      <c r="D186" s="477"/>
      <c r="E186" s="477"/>
      <c r="F186" s="477"/>
      <c r="G186" s="477"/>
      <c r="H186" s="477"/>
      <c r="I186" s="477"/>
      <c r="J186" s="477"/>
      <c r="K186" s="434"/>
    </row>
    <row r="187" spans="1:11" s="432" customFormat="1">
      <c r="A187" s="433"/>
      <c r="B187" s="479"/>
      <c r="C187" s="478"/>
      <c r="D187" s="477"/>
      <c r="E187" s="477"/>
      <c r="F187" s="477"/>
      <c r="G187" s="477"/>
      <c r="H187" s="477"/>
      <c r="I187" s="477"/>
      <c r="J187" s="477"/>
      <c r="K187" s="434"/>
    </row>
    <row r="188" spans="1:11" s="432" customFormat="1">
      <c r="A188" s="433"/>
      <c r="B188" s="479"/>
      <c r="C188" s="478"/>
      <c r="D188" s="477"/>
      <c r="E188" s="477"/>
      <c r="F188" s="477"/>
      <c r="G188" s="477"/>
      <c r="H188" s="477"/>
      <c r="I188" s="477"/>
      <c r="J188" s="477"/>
      <c r="K188" s="434"/>
    </row>
    <row r="189" spans="1:11" s="432" customFormat="1">
      <c r="A189" s="433"/>
      <c r="B189" s="479"/>
      <c r="C189" s="478"/>
      <c r="D189" s="477"/>
      <c r="E189" s="477"/>
      <c r="F189" s="477"/>
      <c r="G189" s="477"/>
      <c r="H189" s="477"/>
      <c r="I189" s="477"/>
      <c r="J189" s="477"/>
      <c r="K189" s="434"/>
    </row>
    <row r="190" spans="1:11" s="432" customFormat="1">
      <c r="A190" s="433"/>
      <c r="B190" s="479"/>
      <c r="C190" s="478"/>
      <c r="D190" s="477"/>
      <c r="E190" s="477"/>
      <c r="F190" s="477"/>
      <c r="G190" s="477"/>
      <c r="H190" s="477"/>
      <c r="I190" s="477"/>
      <c r="J190" s="477"/>
      <c r="K190" s="434"/>
    </row>
    <row r="191" spans="1:11" s="432" customFormat="1">
      <c r="A191" s="433"/>
      <c r="B191" s="479"/>
      <c r="C191" s="478"/>
      <c r="D191" s="477"/>
      <c r="E191" s="477"/>
      <c r="F191" s="477"/>
      <c r="G191" s="477"/>
      <c r="H191" s="477"/>
      <c r="I191" s="477"/>
      <c r="J191" s="477"/>
      <c r="K191" s="434"/>
    </row>
    <row r="192" spans="1:11" s="432" customFormat="1">
      <c r="A192" s="433"/>
      <c r="B192" s="479"/>
      <c r="C192" s="478"/>
      <c r="D192" s="477"/>
      <c r="E192" s="477"/>
      <c r="F192" s="477"/>
      <c r="G192" s="477"/>
      <c r="H192" s="477"/>
      <c r="I192" s="477"/>
      <c r="J192" s="477"/>
      <c r="K192" s="434"/>
    </row>
    <row r="193" spans="1:11" s="432" customFormat="1">
      <c r="A193" s="433"/>
      <c r="B193" s="479"/>
      <c r="C193" s="478"/>
      <c r="D193" s="477"/>
      <c r="E193" s="477"/>
      <c r="F193" s="477"/>
      <c r="G193" s="477"/>
      <c r="H193" s="477"/>
      <c r="I193" s="477"/>
      <c r="J193" s="477"/>
      <c r="K193" s="434"/>
    </row>
    <row r="194" spans="1:11" s="432" customFormat="1">
      <c r="A194" s="433"/>
      <c r="B194" s="479"/>
      <c r="C194" s="478"/>
      <c r="D194" s="477"/>
      <c r="E194" s="477"/>
      <c r="F194" s="477"/>
      <c r="G194" s="477"/>
      <c r="H194" s="477"/>
      <c r="I194" s="477"/>
      <c r="J194" s="477"/>
      <c r="K194" s="434"/>
    </row>
    <row r="195" spans="1:11" s="432" customFormat="1">
      <c r="A195" s="433"/>
      <c r="B195" s="479"/>
      <c r="C195" s="478"/>
      <c r="D195" s="477"/>
      <c r="E195" s="477"/>
      <c r="F195" s="477"/>
      <c r="G195" s="477"/>
      <c r="H195" s="477"/>
      <c r="I195" s="477"/>
      <c r="J195" s="477"/>
      <c r="K195" s="434"/>
    </row>
    <row r="196" spans="1:11" s="432" customFormat="1">
      <c r="A196" s="433"/>
      <c r="B196" s="479"/>
      <c r="C196" s="478"/>
      <c r="D196" s="477"/>
      <c r="E196" s="477"/>
      <c r="F196" s="477"/>
      <c r="G196" s="477"/>
      <c r="H196" s="477"/>
      <c r="I196" s="477"/>
      <c r="J196" s="477"/>
      <c r="K196" s="434"/>
    </row>
    <row r="197" spans="1:11" s="432" customFormat="1">
      <c r="A197" s="433"/>
      <c r="B197" s="479"/>
      <c r="C197" s="478"/>
      <c r="D197" s="477"/>
      <c r="E197" s="477"/>
      <c r="F197" s="477"/>
      <c r="G197" s="477"/>
      <c r="H197" s="477"/>
      <c r="I197" s="477"/>
      <c r="J197" s="477"/>
      <c r="K197" s="434"/>
    </row>
    <row r="198" spans="1:11" s="432" customFormat="1">
      <c r="A198" s="433"/>
      <c r="B198" s="479"/>
      <c r="C198" s="478"/>
      <c r="D198" s="477"/>
      <c r="E198" s="477"/>
      <c r="F198" s="477"/>
      <c r="G198" s="477"/>
      <c r="H198" s="477"/>
      <c r="I198" s="477"/>
      <c r="J198" s="477"/>
      <c r="K198" s="434"/>
    </row>
    <row r="199" spans="1:11" s="432" customFormat="1">
      <c r="A199" s="433"/>
      <c r="B199" s="479"/>
      <c r="C199" s="478"/>
      <c r="D199" s="477"/>
      <c r="E199" s="477"/>
      <c r="F199" s="477"/>
      <c r="G199" s="477"/>
      <c r="H199" s="477"/>
      <c r="I199" s="477"/>
      <c r="J199" s="477"/>
      <c r="K199" s="434"/>
    </row>
    <row r="200" spans="1:11" s="432" customFormat="1">
      <c r="A200" s="433"/>
      <c r="B200" s="479"/>
      <c r="C200" s="478"/>
      <c r="D200" s="477"/>
      <c r="E200" s="477"/>
      <c r="F200" s="477"/>
      <c r="G200" s="477"/>
      <c r="H200" s="477"/>
      <c r="I200" s="477"/>
      <c r="J200" s="477"/>
      <c r="K200" s="434"/>
    </row>
    <row r="201" spans="1:11" s="432" customFormat="1">
      <c r="A201" s="433"/>
      <c r="B201" s="479"/>
      <c r="C201" s="478"/>
      <c r="D201" s="477"/>
      <c r="E201" s="477"/>
      <c r="F201" s="477"/>
      <c r="G201" s="477"/>
      <c r="H201" s="477"/>
      <c r="I201" s="477"/>
      <c r="J201" s="477"/>
      <c r="K201" s="434"/>
    </row>
    <row r="202" spans="1:11" s="432" customFormat="1">
      <c r="A202" s="433"/>
      <c r="B202" s="479"/>
      <c r="C202" s="478"/>
      <c r="D202" s="477"/>
      <c r="E202" s="477"/>
      <c r="F202" s="477"/>
      <c r="G202" s="477"/>
      <c r="H202" s="477"/>
      <c r="I202" s="477"/>
      <c r="J202" s="477"/>
      <c r="K202" s="434"/>
    </row>
    <row r="203" spans="1:11" s="432" customFormat="1">
      <c r="A203" s="433"/>
      <c r="B203" s="479"/>
      <c r="C203" s="478"/>
      <c r="D203" s="477"/>
      <c r="E203" s="477"/>
      <c r="F203" s="477"/>
      <c r="G203" s="477"/>
      <c r="H203" s="477"/>
      <c r="I203" s="477"/>
      <c r="J203" s="477"/>
      <c r="K203" s="434"/>
    </row>
    <row r="204" spans="1:11" s="432" customFormat="1">
      <c r="A204" s="433"/>
      <c r="B204" s="479"/>
      <c r="C204" s="478"/>
      <c r="D204" s="477"/>
      <c r="E204" s="477"/>
      <c r="F204" s="477"/>
      <c r="G204" s="477"/>
      <c r="H204" s="477"/>
      <c r="I204" s="477"/>
      <c r="J204" s="477"/>
      <c r="K204" s="434"/>
    </row>
    <row r="205" spans="1:11" s="432" customFormat="1">
      <c r="A205" s="433"/>
      <c r="B205" s="479"/>
      <c r="C205" s="478"/>
      <c r="D205" s="477"/>
      <c r="E205" s="477"/>
      <c r="F205" s="477"/>
      <c r="G205" s="477"/>
      <c r="H205" s="477"/>
      <c r="I205" s="477"/>
      <c r="J205" s="477"/>
      <c r="K205" s="434"/>
    </row>
    <row r="206" spans="1:11" s="432" customFormat="1">
      <c r="A206" s="433"/>
      <c r="B206" s="479"/>
      <c r="C206" s="478"/>
      <c r="D206" s="477"/>
      <c r="E206" s="477"/>
      <c r="F206" s="477"/>
      <c r="G206" s="477"/>
      <c r="H206" s="477"/>
      <c r="I206" s="477"/>
      <c r="J206" s="477"/>
      <c r="K206" s="434"/>
    </row>
    <row r="207" spans="1:11" s="432" customFormat="1">
      <c r="A207" s="433"/>
      <c r="B207" s="479"/>
      <c r="C207" s="478"/>
      <c r="D207" s="477"/>
      <c r="E207" s="477"/>
      <c r="F207" s="477"/>
      <c r="G207" s="477"/>
      <c r="H207" s="477"/>
      <c r="I207" s="477"/>
      <c r="J207" s="477"/>
      <c r="K207" s="434"/>
    </row>
    <row r="208" spans="1:11" s="432" customFormat="1">
      <c r="A208" s="433"/>
      <c r="B208" s="479"/>
      <c r="C208" s="478"/>
      <c r="D208" s="477"/>
      <c r="E208" s="477"/>
      <c r="F208" s="477"/>
      <c r="G208" s="477"/>
      <c r="H208" s="477"/>
      <c r="I208" s="477"/>
      <c r="J208" s="477"/>
      <c r="K208" s="434"/>
    </row>
    <row r="209" spans="1:11" s="432" customFormat="1">
      <c r="A209" s="433"/>
      <c r="B209" s="479"/>
      <c r="C209" s="478"/>
      <c r="D209" s="477"/>
      <c r="E209" s="477"/>
      <c r="F209" s="477"/>
      <c r="G209" s="477"/>
      <c r="H209" s="477"/>
      <c r="I209" s="477"/>
      <c r="J209" s="477"/>
      <c r="K209" s="434"/>
    </row>
    <row r="210" spans="1:11" s="432" customFormat="1">
      <c r="A210" s="433"/>
      <c r="B210" s="479"/>
      <c r="C210" s="478"/>
      <c r="D210" s="477"/>
      <c r="E210" s="477"/>
      <c r="F210" s="477"/>
      <c r="G210" s="477"/>
      <c r="H210" s="477"/>
      <c r="I210" s="477"/>
      <c r="J210" s="477"/>
      <c r="K210" s="434"/>
    </row>
    <row r="211" spans="1:11" s="432" customFormat="1">
      <c r="A211" s="433"/>
      <c r="B211" s="479"/>
      <c r="C211" s="478"/>
      <c r="D211" s="477"/>
      <c r="E211" s="477"/>
      <c r="F211" s="477"/>
      <c r="G211" s="477"/>
      <c r="H211" s="477"/>
      <c r="I211" s="477"/>
      <c r="J211" s="477"/>
      <c r="K211" s="434"/>
    </row>
    <row r="212" spans="1:11" s="432" customFormat="1">
      <c r="A212" s="433"/>
      <c r="B212" s="479"/>
      <c r="C212" s="478"/>
      <c r="D212" s="477"/>
      <c r="E212" s="477"/>
      <c r="F212" s="477"/>
      <c r="G212" s="477"/>
      <c r="H212" s="477"/>
      <c r="I212" s="477"/>
      <c r="J212" s="477"/>
      <c r="K212" s="434"/>
    </row>
    <row r="213" spans="1:11" s="432" customFormat="1">
      <c r="A213" s="433"/>
      <c r="B213" s="479"/>
      <c r="C213" s="478"/>
      <c r="D213" s="477"/>
      <c r="E213" s="477"/>
      <c r="F213" s="477"/>
      <c r="G213" s="477"/>
      <c r="H213" s="477"/>
      <c r="I213" s="477"/>
      <c r="J213" s="477"/>
      <c r="K213" s="434"/>
    </row>
    <row r="214" spans="1:11" s="432" customFormat="1">
      <c r="A214" s="433"/>
      <c r="B214" s="479"/>
      <c r="C214" s="478"/>
      <c r="D214" s="477"/>
      <c r="E214" s="477"/>
      <c r="F214" s="477"/>
      <c r="G214" s="477"/>
      <c r="H214" s="477"/>
      <c r="I214" s="477"/>
      <c r="J214" s="477"/>
      <c r="K214" s="434"/>
    </row>
    <row r="215" spans="1:11" s="432" customFormat="1">
      <c r="A215" s="433"/>
      <c r="B215" s="479"/>
      <c r="C215" s="478"/>
      <c r="D215" s="477"/>
      <c r="E215" s="477"/>
      <c r="F215" s="477"/>
      <c r="G215" s="477"/>
      <c r="H215" s="477"/>
      <c r="I215" s="477"/>
      <c r="J215" s="477"/>
      <c r="K215" s="434"/>
    </row>
    <row r="216" spans="1:11" s="432" customFormat="1">
      <c r="A216" s="433"/>
      <c r="B216" s="479"/>
      <c r="C216" s="478"/>
      <c r="D216" s="477"/>
      <c r="E216" s="477"/>
      <c r="F216" s="477"/>
      <c r="G216" s="477"/>
      <c r="H216" s="477"/>
      <c r="I216" s="477"/>
      <c r="J216" s="477"/>
      <c r="K216" s="434"/>
    </row>
    <row r="217" spans="1:11" s="432" customFormat="1">
      <c r="A217" s="433"/>
      <c r="B217" s="479"/>
      <c r="C217" s="478"/>
      <c r="D217" s="477"/>
      <c r="E217" s="477"/>
      <c r="F217" s="477"/>
      <c r="G217" s="477"/>
      <c r="H217" s="477"/>
      <c r="I217" s="477"/>
      <c r="J217" s="477"/>
      <c r="K217" s="434"/>
    </row>
    <row r="218" spans="1:11" s="432" customFormat="1">
      <c r="A218" s="433"/>
      <c r="B218" s="479"/>
      <c r="C218" s="478"/>
      <c r="D218" s="477"/>
      <c r="E218" s="477"/>
      <c r="F218" s="477"/>
      <c r="G218" s="477"/>
      <c r="H218" s="477"/>
      <c r="I218" s="477"/>
      <c r="J218" s="477"/>
      <c r="K218" s="434"/>
    </row>
    <row r="219" spans="1:11" s="432" customFormat="1">
      <c r="A219" s="433"/>
      <c r="B219" s="479"/>
      <c r="C219" s="478"/>
      <c r="D219" s="477"/>
      <c r="E219" s="477"/>
      <c r="F219" s="477"/>
      <c r="G219" s="477"/>
      <c r="H219" s="477"/>
      <c r="I219" s="477"/>
      <c r="J219" s="477"/>
      <c r="K219" s="434"/>
    </row>
    <row r="220" spans="1:11" s="432" customFormat="1">
      <c r="A220" s="433"/>
      <c r="B220" s="479"/>
      <c r="C220" s="478"/>
      <c r="D220" s="477"/>
      <c r="E220" s="477"/>
      <c r="F220" s="477"/>
      <c r="G220" s="477"/>
      <c r="H220" s="477"/>
      <c r="I220" s="477"/>
      <c r="J220" s="477"/>
      <c r="K220" s="434"/>
    </row>
    <row r="221" spans="1:11" s="432" customFormat="1">
      <c r="A221" s="433"/>
      <c r="B221" s="479"/>
      <c r="C221" s="478"/>
      <c r="D221" s="477"/>
      <c r="E221" s="477"/>
      <c r="F221" s="477"/>
      <c r="G221" s="477"/>
      <c r="H221" s="477"/>
      <c r="I221" s="477"/>
      <c r="J221" s="477"/>
      <c r="K221" s="434"/>
    </row>
    <row r="222" spans="1:11" s="432" customFormat="1">
      <c r="A222" s="433"/>
      <c r="B222" s="479"/>
      <c r="C222" s="478"/>
      <c r="D222" s="477"/>
      <c r="E222" s="477"/>
      <c r="F222" s="477"/>
      <c r="G222" s="477"/>
      <c r="H222" s="477"/>
      <c r="I222" s="477"/>
      <c r="J222" s="477"/>
      <c r="K222" s="434"/>
    </row>
    <row r="223" spans="1:11" s="432" customFormat="1">
      <c r="A223" s="433"/>
      <c r="B223" s="479"/>
      <c r="C223" s="478"/>
      <c r="D223" s="477"/>
      <c r="E223" s="477"/>
      <c r="F223" s="477"/>
      <c r="G223" s="477"/>
      <c r="H223" s="477"/>
      <c r="I223" s="477"/>
      <c r="J223" s="477"/>
      <c r="K223" s="434"/>
    </row>
    <row r="224" spans="1:11" s="432" customFormat="1">
      <c r="A224" s="433"/>
      <c r="B224" s="479"/>
      <c r="C224" s="478"/>
      <c r="D224" s="477"/>
      <c r="E224" s="477"/>
      <c r="F224" s="477"/>
      <c r="G224" s="477"/>
      <c r="H224" s="477"/>
      <c r="I224" s="477"/>
      <c r="J224" s="477"/>
      <c r="K224" s="434"/>
    </row>
    <row r="225" spans="1:11" s="432" customFormat="1">
      <c r="A225" s="433"/>
      <c r="B225" s="479"/>
      <c r="C225" s="478"/>
      <c r="D225" s="477"/>
      <c r="E225" s="477"/>
      <c r="F225" s="477"/>
      <c r="G225" s="477"/>
      <c r="H225" s="477"/>
      <c r="I225" s="477"/>
      <c r="J225" s="477"/>
      <c r="K225" s="434"/>
    </row>
    <row r="226" spans="1:11" s="432" customFormat="1">
      <c r="A226" s="433"/>
      <c r="B226" s="479"/>
      <c r="C226" s="478"/>
      <c r="D226" s="477"/>
      <c r="E226" s="477"/>
      <c r="F226" s="477"/>
      <c r="G226" s="477"/>
      <c r="H226" s="477"/>
      <c r="I226" s="477"/>
      <c r="J226" s="477"/>
      <c r="K226" s="434"/>
    </row>
    <row r="227" spans="1:11" s="432" customFormat="1">
      <c r="A227" s="433"/>
      <c r="B227" s="479"/>
      <c r="C227" s="478"/>
      <c r="D227" s="477"/>
      <c r="E227" s="477"/>
      <c r="F227" s="477"/>
      <c r="G227" s="477"/>
      <c r="H227" s="477"/>
      <c r="I227" s="477"/>
      <c r="J227" s="477"/>
      <c r="K227" s="434"/>
    </row>
    <row r="228" spans="1:11" s="432" customFormat="1">
      <c r="A228" s="433"/>
      <c r="B228" s="479"/>
      <c r="C228" s="478"/>
      <c r="D228" s="477"/>
      <c r="E228" s="477"/>
      <c r="F228" s="477"/>
      <c r="G228" s="477"/>
      <c r="H228" s="477"/>
      <c r="I228" s="477"/>
      <c r="J228" s="477"/>
      <c r="K228" s="434"/>
    </row>
    <row r="229" spans="1:11" s="432" customFormat="1">
      <c r="A229" s="433"/>
      <c r="B229" s="479"/>
      <c r="C229" s="478"/>
      <c r="D229" s="477"/>
      <c r="E229" s="477"/>
      <c r="F229" s="477"/>
      <c r="G229" s="477"/>
      <c r="H229" s="477"/>
      <c r="I229" s="477"/>
      <c r="J229" s="477"/>
      <c r="K229" s="434"/>
    </row>
    <row r="230" spans="1:11" s="432" customFormat="1">
      <c r="A230" s="433"/>
      <c r="B230" s="479"/>
      <c r="C230" s="478"/>
      <c r="D230" s="477"/>
      <c r="E230" s="477"/>
      <c r="F230" s="477"/>
      <c r="G230" s="477"/>
      <c r="H230" s="477"/>
      <c r="I230" s="477"/>
      <c r="J230" s="477"/>
      <c r="K230" s="434"/>
    </row>
    <row r="231" spans="1:11" s="432" customFormat="1">
      <c r="A231" s="433"/>
      <c r="B231" s="479"/>
      <c r="C231" s="478"/>
      <c r="D231" s="477"/>
      <c r="E231" s="477"/>
      <c r="F231" s="477"/>
      <c r="G231" s="477"/>
      <c r="H231" s="477"/>
      <c r="I231" s="477"/>
      <c r="J231" s="477"/>
      <c r="K231" s="434"/>
    </row>
    <row r="232" spans="1:11" s="432" customFormat="1">
      <c r="A232" s="433"/>
      <c r="B232" s="479"/>
      <c r="C232" s="478"/>
      <c r="D232" s="477"/>
      <c r="E232" s="477"/>
      <c r="F232" s="477"/>
      <c r="G232" s="477"/>
      <c r="H232" s="477"/>
      <c r="I232" s="477"/>
      <c r="J232" s="477"/>
      <c r="K232" s="434"/>
    </row>
    <row r="233" spans="1:11" s="432" customFormat="1">
      <c r="A233" s="433"/>
      <c r="B233" s="479"/>
      <c r="C233" s="478"/>
      <c r="D233" s="477"/>
      <c r="E233" s="477"/>
      <c r="F233" s="477"/>
      <c r="G233" s="477"/>
      <c r="H233" s="477"/>
      <c r="I233" s="477"/>
      <c r="J233" s="477"/>
      <c r="K233" s="434"/>
    </row>
    <row r="234" spans="1:11" s="432" customFormat="1">
      <c r="A234" s="433"/>
      <c r="B234" s="479"/>
      <c r="C234" s="478"/>
      <c r="D234" s="477"/>
      <c r="E234" s="477"/>
      <c r="F234" s="477"/>
      <c r="G234" s="477"/>
      <c r="H234" s="477"/>
      <c r="I234" s="477"/>
      <c r="J234" s="477"/>
      <c r="K234" s="434"/>
    </row>
    <row r="235" spans="1:11" s="432" customFormat="1">
      <c r="A235" s="433"/>
      <c r="B235" s="479"/>
      <c r="C235" s="478"/>
      <c r="D235" s="477"/>
      <c r="E235" s="477"/>
      <c r="F235" s="477"/>
      <c r="G235" s="477"/>
      <c r="H235" s="477"/>
      <c r="I235" s="477"/>
      <c r="J235" s="477"/>
      <c r="K235" s="434"/>
    </row>
    <row r="236" spans="1:11" s="432" customFormat="1">
      <c r="A236" s="433"/>
      <c r="B236" s="479"/>
      <c r="C236" s="478"/>
      <c r="D236" s="477"/>
      <c r="E236" s="477"/>
      <c r="F236" s="477"/>
      <c r="G236" s="477"/>
      <c r="H236" s="477"/>
      <c r="I236" s="477"/>
      <c r="J236" s="477"/>
      <c r="K236" s="434"/>
    </row>
    <row r="237" spans="1:11" s="432" customFormat="1">
      <c r="A237" s="433"/>
      <c r="B237" s="479"/>
      <c r="C237" s="478"/>
      <c r="D237" s="477"/>
      <c r="E237" s="477"/>
      <c r="F237" s="477"/>
      <c r="G237" s="477"/>
      <c r="H237" s="477"/>
      <c r="I237" s="477"/>
      <c r="J237" s="477"/>
      <c r="K237" s="434"/>
    </row>
    <row r="238" spans="1:11" s="432" customFormat="1">
      <c r="A238" s="433"/>
      <c r="B238" s="479"/>
      <c r="C238" s="478"/>
      <c r="D238" s="477"/>
      <c r="E238" s="477"/>
      <c r="F238" s="477"/>
      <c r="G238" s="477"/>
      <c r="H238" s="477"/>
      <c r="I238" s="477"/>
      <c r="J238" s="477"/>
      <c r="K238" s="434"/>
    </row>
    <row r="239" spans="1:11" s="432" customFormat="1">
      <c r="A239" s="433"/>
      <c r="B239" s="479"/>
      <c r="C239" s="478"/>
      <c r="D239" s="477"/>
      <c r="E239" s="477"/>
      <c r="F239" s="477"/>
      <c r="G239" s="477"/>
      <c r="H239" s="477"/>
      <c r="I239" s="477"/>
      <c r="J239" s="477"/>
      <c r="K239" s="434"/>
    </row>
    <row r="240" spans="1:11" s="432" customFormat="1">
      <c r="A240" s="433"/>
      <c r="B240" s="479"/>
      <c r="C240" s="478"/>
      <c r="D240" s="477"/>
      <c r="E240" s="477"/>
      <c r="F240" s="477"/>
      <c r="G240" s="477"/>
      <c r="H240" s="477"/>
      <c r="I240" s="477"/>
      <c r="J240" s="477"/>
      <c r="K240" s="434"/>
    </row>
    <row r="241" spans="1:11" s="432" customFormat="1">
      <c r="A241" s="433"/>
      <c r="B241" s="479"/>
      <c r="C241" s="478"/>
      <c r="D241" s="477"/>
      <c r="E241" s="477"/>
      <c r="F241" s="477"/>
      <c r="G241" s="477"/>
      <c r="H241" s="477"/>
      <c r="I241" s="477"/>
      <c r="J241" s="477"/>
      <c r="K241" s="434"/>
    </row>
    <row r="242" spans="1:11" s="432" customFormat="1">
      <c r="A242" s="433"/>
      <c r="B242" s="479"/>
      <c r="C242" s="478"/>
      <c r="D242" s="477"/>
      <c r="E242" s="477"/>
      <c r="F242" s="477"/>
      <c r="G242" s="477"/>
      <c r="H242" s="477"/>
      <c r="I242" s="477"/>
      <c r="J242" s="477"/>
      <c r="K242" s="434"/>
    </row>
    <row r="243" spans="1:11" s="432" customFormat="1">
      <c r="A243" s="433"/>
      <c r="B243" s="479"/>
      <c r="C243" s="478"/>
      <c r="D243" s="477"/>
      <c r="E243" s="477"/>
      <c r="F243" s="477"/>
      <c r="G243" s="477"/>
      <c r="H243" s="477"/>
      <c r="I243" s="477"/>
      <c r="J243" s="477"/>
      <c r="K243" s="434"/>
    </row>
    <row r="244" spans="1:11" s="432" customFormat="1">
      <c r="A244" s="433"/>
      <c r="B244" s="479"/>
      <c r="C244" s="478"/>
      <c r="D244" s="477"/>
      <c r="E244" s="477"/>
      <c r="F244" s="477"/>
      <c r="G244" s="477"/>
      <c r="H244" s="477"/>
      <c r="I244" s="477"/>
      <c r="J244" s="477"/>
      <c r="K244" s="434"/>
    </row>
    <row r="245" spans="1:11" s="432" customFormat="1">
      <c r="A245" s="433"/>
      <c r="B245" s="479"/>
      <c r="C245" s="478"/>
      <c r="D245" s="477"/>
      <c r="E245" s="477"/>
      <c r="F245" s="477"/>
      <c r="G245" s="477"/>
      <c r="H245" s="477"/>
      <c r="I245" s="477"/>
      <c r="J245" s="477"/>
      <c r="K245" s="434"/>
    </row>
    <row r="246" spans="1:11" s="432" customFormat="1">
      <c r="A246" s="433"/>
      <c r="B246" s="479"/>
      <c r="C246" s="478"/>
      <c r="D246" s="477"/>
      <c r="E246" s="477"/>
      <c r="F246" s="477"/>
      <c r="G246" s="477"/>
      <c r="H246" s="477"/>
      <c r="I246" s="477"/>
      <c r="J246" s="477"/>
      <c r="K246" s="434"/>
    </row>
    <row r="247" spans="1:11" s="432" customFormat="1">
      <c r="A247" s="433"/>
      <c r="B247" s="479"/>
      <c r="C247" s="478"/>
      <c r="D247" s="477"/>
      <c r="E247" s="477"/>
      <c r="F247" s="477"/>
      <c r="G247" s="477"/>
      <c r="H247" s="477"/>
      <c r="I247" s="477"/>
      <c r="J247" s="477"/>
      <c r="K247" s="434"/>
    </row>
    <row r="248" spans="1:11" s="432" customFormat="1">
      <c r="A248" s="433"/>
      <c r="B248" s="479"/>
      <c r="C248" s="478"/>
      <c r="D248" s="477"/>
      <c r="E248" s="477"/>
      <c r="F248" s="477"/>
      <c r="G248" s="477"/>
      <c r="H248" s="477"/>
      <c r="I248" s="477"/>
      <c r="J248" s="477"/>
      <c r="K248" s="434"/>
    </row>
    <row r="249" spans="1:11" s="432" customFormat="1">
      <c r="A249" s="433"/>
      <c r="B249" s="479"/>
      <c r="C249" s="478"/>
      <c r="D249" s="477"/>
      <c r="E249" s="477"/>
      <c r="F249" s="477"/>
      <c r="G249" s="477"/>
      <c r="H249" s="477"/>
      <c r="I249" s="477"/>
      <c r="J249" s="477"/>
      <c r="K249" s="434"/>
    </row>
    <row r="250" spans="1:11" s="432" customFormat="1">
      <c r="A250" s="433"/>
      <c r="B250" s="479"/>
      <c r="C250" s="478"/>
      <c r="D250" s="477"/>
      <c r="E250" s="477"/>
      <c r="F250" s="477"/>
      <c r="G250" s="477"/>
      <c r="H250" s="477"/>
      <c r="I250" s="477"/>
      <c r="J250" s="477"/>
      <c r="K250" s="434"/>
    </row>
    <row r="251" spans="1:11" s="432" customFormat="1">
      <c r="A251" s="433"/>
      <c r="B251" s="479"/>
      <c r="C251" s="478"/>
      <c r="D251" s="477"/>
      <c r="E251" s="477"/>
      <c r="F251" s="477"/>
      <c r="G251" s="477"/>
      <c r="H251" s="477"/>
      <c r="I251" s="477"/>
      <c r="J251" s="477"/>
      <c r="K251" s="434"/>
    </row>
    <row r="252" spans="1:11" s="432" customFormat="1">
      <c r="A252" s="433"/>
      <c r="B252" s="479"/>
      <c r="C252" s="478"/>
      <c r="D252" s="477"/>
      <c r="E252" s="477"/>
      <c r="F252" s="477"/>
      <c r="G252" s="477"/>
      <c r="H252" s="477"/>
      <c r="I252" s="477"/>
      <c r="J252" s="477"/>
      <c r="K252" s="434"/>
    </row>
    <row r="253" spans="1:11" s="432" customFormat="1">
      <c r="A253" s="433"/>
      <c r="B253" s="479"/>
      <c r="C253" s="478"/>
      <c r="D253" s="477"/>
      <c r="E253" s="477"/>
      <c r="F253" s="477"/>
      <c r="G253" s="477"/>
      <c r="H253" s="477"/>
      <c r="I253" s="477"/>
      <c r="J253" s="477"/>
      <c r="K253" s="434"/>
    </row>
    <row r="254" spans="1:11" s="432" customFormat="1">
      <c r="A254" s="433"/>
      <c r="B254" s="479"/>
      <c r="C254" s="478"/>
      <c r="D254" s="477"/>
      <c r="E254" s="477"/>
      <c r="F254" s="477"/>
      <c r="G254" s="477"/>
      <c r="H254" s="477"/>
      <c r="I254" s="477"/>
      <c r="J254" s="477"/>
      <c r="K254" s="434"/>
    </row>
    <row r="255" spans="1:11" s="432" customFormat="1">
      <c r="A255" s="433"/>
      <c r="B255" s="479"/>
      <c r="C255" s="478"/>
      <c r="D255" s="477"/>
      <c r="E255" s="477"/>
      <c r="F255" s="477"/>
      <c r="G255" s="477"/>
      <c r="H255" s="477"/>
      <c r="I255" s="477"/>
      <c r="J255" s="477"/>
      <c r="K255" s="434"/>
    </row>
    <row r="256" spans="1:11" s="432" customFormat="1">
      <c r="A256" s="433"/>
      <c r="B256" s="479"/>
      <c r="C256" s="478"/>
      <c r="D256" s="477"/>
      <c r="E256" s="477"/>
      <c r="F256" s="477"/>
      <c r="G256" s="477"/>
      <c r="H256" s="477"/>
      <c r="I256" s="477"/>
      <c r="J256" s="477"/>
      <c r="K256" s="434"/>
    </row>
    <row r="257" spans="1:11" s="432" customFormat="1">
      <c r="A257" s="433"/>
      <c r="B257" s="479"/>
      <c r="C257" s="478"/>
      <c r="D257" s="477"/>
      <c r="E257" s="477"/>
      <c r="F257" s="477"/>
      <c r="G257" s="477"/>
      <c r="H257" s="477"/>
      <c r="I257" s="477"/>
      <c r="J257" s="477"/>
      <c r="K257" s="434"/>
    </row>
    <row r="258" spans="1:11" s="432" customFormat="1">
      <c r="A258" s="433"/>
      <c r="B258" s="479"/>
      <c r="C258" s="478"/>
      <c r="D258" s="477"/>
      <c r="E258" s="477"/>
      <c r="F258" s="477"/>
      <c r="G258" s="477"/>
      <c r="H258" s="477"/>
      <c r="I258" s="477"/>
      <c r="J258" s="477"/>
      <c r="K258" s="434"/>
    </row>
    <row r="259" spans="1:11" s="432" customFormat="1">
      <c r="A259" s="433"/>
      <c r="B259" s="479"/>
      <c r="C259" s="478"/>
      <c r="D259" s="477"/>
      <c r="E259" s="477"/>
      <c r="F259" s="477"/>
      <c r="G259" s="477"/>
      <c r="H259" s="477"/>
      <c r="I259" s="477"/>
      <c r="J259" s="477"/>
      <c r="K259" s="434"/>
    </row>
    <row r="260" spans="1:11" s="432" customFormat="1">
      <c r="A260" s="433"/>
      <c r="B260" s="479"/>
      <c r="C260" s="478"/>
      <c r="D260" s="477"/>
      <c r="E260" s="477"/>
      <c r="F260" s="477"/>
      <c r="G260" s="477"/>
      <c r="H260" s="477"/>
      <c r="I260" s="477"/>
      <c r="J260" s="477"/>
      <c r="K260" s="434"/>
    </row>
    <row r="261" spans="1:11" s="432" customFormat="1">
      <c r="A261" s="433"/>
      <c r="B261" s="479"/>
      <c r="C261" s="478"/>
      <c r="D261" s="477"/>
      <c r="E261" s="477"/>
      <c r="F261" s="477"/>
      <c r="G261" s="477"/>
      <c r="H261" s="477"/>
      <c r="I261" s="477"/>
      <c r="J261" s="477"/>
      <c r="K261" s="434"/>
    </row>
    <row r="262" spans="1:11" s="432" customFormat="1">
      <c r="A262" s="433"/>
      <c r="B262" s="479"/>
      <c r="C262" s="478"/>
      <c r="D262" s="477"/>
      <c r="E262" s="477"/>
      <c r="F262" s="477"/>
      <c r="G262" s="477"/>
      <c r="H262" s="477"/>
      <c r="I262" s="477"/>
      <c r="J262" s="477"/>
      <c r="K262" s="434"/>
    </row>
    <row r="263" spans="1:11" s="432" customFormat="1">
      <c r="A263" s="433"/>
      <c r="B263" s="479"/>
      <c r="C263" s="478"/>
      <c r="D263" s="477"/>
      <c r="E263" s="477"/>
      <c r="F263" s="477"/>
      <c r="G263" s="477"/>
      <c r="H263" s="477"/>
      <c r="I263" s="477"/>
      <c r="J263" s="477"/>
      <c r="K263" s="434"/>
    </row>
    <row r="264" spans="1:11" s="432" customFormat="1">
      <c r="A264" s="433"/>
      <c r="B264" s="479"/>
      <c r="C264" s="478"/>
      <c r="D264" s="477"/>
      <c r="E264" s="477"/>
      <c r="F264" s="477"/>
      <c r="G264" s="477"/>
      <c r="H264" s="477"/>
      <c r="I264" s="477"/>
      <c r="J264" s="477"/>
      <c r="K264" s="434"/>
    </row>
    <row r="265" spans="1:11" s="432" customFormat="1">
      <c r="A265" s="433"/>
      <c r="B265" s="479"/>
      <c r="C265" s="478"/>
      <c r="D265" s="477"/>
      <c r="E265" s="477"/>
      <c r="F265" s="477"/>
      <c r="G265" s="477"/>
      <c r="H265" s="477"/>
      <c r="I265" s="477"/>
      <c r="J265" s="477"/>
      <c r="K265" s="434"/>
    </row>
    <row r="266" spans="1:11" s="432" customFormat="1">
      <c r="A266" s="433"/>
      <c r="B266" s="479"/>
      <c r="C266" s="478"/>
      <c r="D266" s="477"/>
      <c r="E266" s="477"/>
      <c r="F266" s="477"/>
      <c r="G266" s="477"/>
      <c r="H266" s="477"/>
      <c r="I266" s="477"/>
      <c r="J266" s="477"/>
      <c r="K266" s="434"/>
    </row>
    <row r="267" spans="1:11" s="432" customFormat="1">
      <c r="A267" s="433"/>
      <c r="B267" s="479"/>
      <c r="C267" s="478"/>
      <c r="D267" s="477"/>
      <c r="E267" s="477"/>
      <c r="F267" s="477"/>
      <c r="G267" s="477"/>
      <c r="H267" s="477"/>
      <c r="I267" s="477"/>
      <c r="J267" s="477"/>
      <c r="K267" s="434"/>
    </row>
    <row r="268" spans="1:11" s="432" customFormat="1">
      <c r="A268" s="433"/>
      <c r="B268" s="479"/>
      <c r="C268" s="478"/>
      <c r="D268" s="477"/>
      <c r="E268" s="477"/>
      <c r="F268" s="477"/>
      <c r="G268" s="477"/>
      <c r="H268" s="477"/>
      <c r="I268" s="477"/>
      <c r="J268" s="477"/>
      <c r="K268" s="434"/>
    </row>
    <row r="269" spans="1:11" s="432" customFormat="1">
      <c r="A269" s="433"/>
      <c r="B269" s="479"/>
      <c r="C269" s="478"/>
      <c r="D269" s="477"/>
      <c r="E269" s="477"/>
      <c r="F269" s="477"/>
      <c r="G269" s="477"/>
      <c r="H269" s="477"/>
      <c r="I269" s="477"/>
      <c r="J269" s="477"/>
      <c r="K269" s="434"/>
    </row>
    <row r="270" spans="1:11" s="432" customFormat="1">
      <c r="A270" s="433"/>
      <c r="B270" s="479"/>
      <c r="C270" s="478"/>
      <c r="D270" s="477"/>
      <c r="E270" s="477"/>
      <c r="F270" s="477"/>
      <c r="G270" s="477"/>
      <c r="H270" s="477"/>
      <c r="I270" s="477"/>
      <c r="J270" s="477"/>
      <c r="K270" s="434"/>
    </row>
    <row r="271" spans="1:11" s="432" customFormat="1">
      <c r="A271" s="433"/>
      <c r="B271" s="479"/>
      <c r="C271" s="478"/>
      <c r="D271" s="477"/>
      <c r="E271" s="477"/>
      <c r="F271" s="477"/>
      <c r="G271" s="477"/>
      <c r="H271" s="477"/>
      <c r="I271" s="477"/>
      <c r="J271" s="477"/>
      <c r="K271" s="434"/>
    </row>
    <row r="272" spans="1:11" s="432" customFormat="1">
      <c r="A272" s="433"/>
      <c r="B272" s="479"/>
      <c r="C272" s="478"/>
      <c r="D272" s="477"/>
      <c r="E272" s="477"/>
      <c r="F272" s="477"/>
      <c r="G272" s="477"/>
      <c r="H272" s="477"/>
      <c r="I272" s="477"/>
      <c r="J272" s="477"/>
      <c r="K272" s="434"/>
    </row>
    <row r="273" spans="1:11" s="432" customFormat="1">
      <c r="A273" s="433"/>
      <c r="B273" s="479"/>
      <c r="C273" s="478"/>
      <c r="D273" s="477"/>
      <c r="E273" s="477"/>
      <c r="F273" s="477"/>
      <c r="G273" s="477"/>
      <c r="H273" s="477"/>
      <c r="I273" s="477"/>
      <c r="J273" s="477"/>
      <c r="K273" s="434"/>
    </row>
    <row r="274" spans="1:11" s="432" customFormat="1">
      <c r="A274" s="433"/>
      <c r="B274" s="479"/>
      <c r="C274" s="478"/>
      <c r="D274" s="477"/>
      <c r="E274" s="477"/>
      <c r="F274" s="477"/>
      <c r="G274" s="477"/>
      <c r="H274" s="477"/>
      <c r="I274" s="477"/>
      <c r="J274" s="477"/>
      <c r="K274" s="434"/>
    </row>
    <row r="275" spans="1:11" s="432" customFormat="1">
      <c r="A275" s="433"/>
      <c r="B275" s="479"/>
      <c r="C275" s="478"/>
      <c r="D275" s="477"/>
      <c r="E275" s="477"/>
      <c r="F275" s="477"/>
      <c r="G275" s="477"/>
      <c r="H275" s="477"/>
      <c r="I275" s="477"/>
      <c r="J275" s="477"/>
      <c r="K275" s="434"/>
    </row>
    <row r="276" spans="1:11" s="432" customFormat="1">
      <c r="A276" s="433"/>
      <c r="B276" s="479"/>
      <c r="C276" s="478"/>
      <c r="D276" s="477"/>
      <c r="E276" s="477"/>
      <c r="F276" s="477"/>
      <c r="G276" s="477"/>
      <c r="H276" s="477"/>
      <c r="I276" s="477"/>
      <c r="J276" s="477"/>
      <c r="K276" s="434"/>
    </row>
    <row r="277" spans="1:11" s="432" customFormat="1">
      <c r="A277" s="433"/>
      <c r="B277" s="479"/>
      <c r="C277" s="478"/>
      <c r="D277" s="477"/>
      <c r="E277" s="477"/>
      <c r="F277" s="477"/>
      <c r="G277" s="477"/>
      <c r="H277" s="477"/>
      <c r="I277" s="477"/>
      <c r="J277" s="477"/>
      <c r="K277" s="434"/>
    </row>
    <row r="278" spans="1:11" s="432" customFormat="1">
      <c r="A278" s="433"/>
      <c r="B278" s="479"/>
      <c r="C278" s="478"/>
      <c r="D278" s="477"/>
      <c r="E278" s="477"/>
      <c r="F278" s="477"/>
      <c r="G278" s="477"/>
      <c r="H278" s="477"/>
      <c r="I278" s="477"/>
      <c r="J278" s="477"/>
      <c r="K278" s="434"/>
    </row>
    <row r="279" spans="1:11" s="432" customFormat="1">
      <c r="A279" s="433"/>
      <c r="B279" s="479"/>
      <c r="C279" s="478"/>
      <c r="D279" s="477"/>
      <c r="E279" s="477"/>
      <c r="F279" s="477"/>
      <c r="G279" s="477"/>
      <c r="H279" s="477"/>
      <c r="I279" s="477"/>
      <c r="J279" s="477"/>
      <c r="K279" s="434"/>
    </row>
    <row r="280" spans="1:11" s="432" customFormat="1">
      <c r="A280" s="433"/>
      <c r="B280" s="479"/>
      <c r="C280" s="478"/>
      <c r="D280" s="477"/>
      <c r="E280" s="477"/>
      <c r="F280" s="477"/>
      <c r="G280" s="477"/>
      <c r="H280" s="477"/>
      <c r="I280" s="477"/>
      <c r="J280" s="477"/>
      <c r="K280" s="434"/>
    </row>
    <row r="281" spans="1:11" s="432" customFormat="1">
      <c r="A281" s="433"/>
      <c r="B281" s="479"/>
      <c r="C281" s="478"/>
      <c r="D281" s="477"/>
      <c r="E281" s="477"/>
      <c r="F281" s="477"/>
      <c r="G281" s="477"/>
      <c r="H281" s="477"/>
      <c r="I281" s="477"/>
      <c r="J281" s="477"/>
      <c r="K281" s="434"/>
    </row>
    <row r="282" spans="1:11" s="432" customFormat="1">
      <c r="A282" s="433"/>
      <c r="B282" s="479"/>
      <c r="C282" s="478"/>
      <c r="D282" s="477"/>
      <c r="E282" s="477"/>
      <c r="F282" s="477"/>
      <c r="G282" s="477"/>
      <c r="H282" s="477"/>
      <c r="I282" s="477"/>
      <c r="J282" s="477"/>
      <c r="K282" s="434"/>
    </row>
    <row r="283" spans="1:11" s="432" customFormat="1">
      <c r="A283" s="433"/>
      <c r="B283" s="479"/>
      <c r="C283" s="478"/>
      <c r="D283" s="477"/>
      <c r="E283" s="477"/>
      <c r="F283" s="477"/>
      <c r="G283" s="477"/>
      <c r="H283" s="477"/>
      <c r="I283" s="477"/>
      <c r="J283" s="477"/>
      <c r="K283" s="434"/>
    </row>
    <row r="284" spans="1:11" s="432" customFormat="1">
      <c r="A284" s="433"/>
      <c r="B284" s="479"/>
      <c r="C284" s="478"/>
      <c r="D284" s="477"/>
      <c r="E284" s="477"/>
      <c r="F284" s="477"/>
      <c r="G284" s="477"/>
      <c r="H284" s="477"/>
      <c r="I284" s="477"/>
      <c r="J284" s="477"/>
      <c r="K284" s="434"/>
    </row>
    <row r="285" spans="1:11" s="432" customFormat="1">
      <c r="A285" s="433"/>
      <c r="B285" s="479"/>
      <c r="C285" s="478"/>
      <c r="D285" s="477"/>
      <c r="E285" s="477"/>
      <c r="F285" s="477"/>
      <c r="G285" s="477"/>
      <c r="H285" s="477"/>
      <c r="I285" s="477"/>
      <c r="J285" s="477"/>
      <c r="K285" s="434"/>
    </row>
    <row r="286" spans="1:11" s="432" customFormat="1">
      <c r="A286" s="433"/>
      <c r="B286" s="479"/>
      <c r="C286" s="478"/>
      <c r="D286" s="477"/>
      <c r="E286" s="477"/>
      <c r="F286" s="477"/>
      <c r="G286" s="477"/>
      <c r="H286" s="477"/>
      <c r="I286" s="477"/>
      <c r="J286" s="477"/>
      <c r="K286" s="434"/>
    </row>
    <row r="287" spans="1:11" s="432" customFormat="1">
      <c r="A287" s="433"/>
      <c r="B287" s="479"/>
      <c r="C287" s="478"/>
      <c r="D287" s="477"/>
      <c r="E287" s="477"/>
      <c r="F287" s="477"/>
      <c r="G287" s="477"/>
      <c r="H287" s="477"/>
      <c r="I287" s="477"/>
      <c r="J287" s="477"/>
      <c r="K287" s="434"/>
    </row>
    <row r="288" spans="1:11" s="432" customFormat="1">
      <c r="A288" s="433"/>
      <c r="B288" s="479"/>
      <c r="C288" s="478"/>
      <c r="D288" s="477"/>
      <c r="E288" s="477"/>
      <c r="F288" s="477"/>
      <c r="G288" s="477"/>
      <c r="H288" s="477"/>
      <c r="I288" s="477"/>
      <c r="J288" s="477"/>
      <c r="K288" s="434"/>
    </row>
    <row r="289" spans="1:11" s="432" customFormat="1">
      <c r="A289" s="433"/>
      <c r="B289" s="479"/>
      <c r="C289" s="478"/>
      <c r="D289" s="477"/>
      <c r="E289" s="477"/>
      <c r="F289" s="477"/>
      <c r="G289" s="477"/>
      <c r="H289" s="477"/>
      <c r="I289" s="477"/>
      <c r="J289" s="477"/>
      <c r="K289" s="434"/>
    </row>
    <row r="290" spans="1:11" s="432" customFormat="1">
      <c r="A290" s="433"/>
      <c r="B290" s="479"/>
      <c r="C290" s="478"/>
      <c r="D290" s="477"/>
      <c r="E290" s="477"/>
      <c r="F290" s="477"/>
      <c r="G290" s="477"/>
      <c r="H290" s="477"/>
      <c r="I290" s="477"/>
      <c r="J290" s="477"/>
      <c r="K290" s="434"/>
    </row>
    <row r="291" spans="1:11" s="432" customFormat="1">
      <c r="A291" s="433"/>
      <c r="B291" s="479"/>
      <c r="C291" s="478"/>
      <c r="D291" s="477"/>
      <c r="E291" s="477"/>
      <c r="F291" s="477"/>
      <c r="G291" s="477"/>
      <c r="H291" s="477"/>
      <c r="I291" s="477"/>
      <c r="J291" s="477"/>
      <c r="K291" s="434"/>
    </row>
    <row r="292" spans="1:11" s="432" customFormat="1">
      <c r="A292" s="433"/>
      <c r="B292" s="479"/>
      <c r="C292" s="478"/>
      <c r="D292" s="477"/>
      <c r="E292" s="477"/>
      <c r="F292" s="477"/>
      <c r="G292" s="477"/>
      <c r="H292" s="477"/>
      <c r="I292" s="477"/>
      <c r="J292" s="477"/>
      <c r="K292" s="434"/>
    </row>
    <row r="293" spans="1:11" s="432" customFormat="1">
      <c r="A293" s="433"/>
      <c r="B293" s="479"/>
      <c r="C293" s="478"/>
      <c r="D293" s="477"/>
      <c r="E293" s="477"/>
      <c r="F293" s="477"/>
      <c r="G293" s="477"/>
      <c r="H293" s="477"/>
      <c r="I293" s="477"/>
      <c r="J293" s="477"/>
      <c r="K293" s="434"/>
    </row>
    <row r="294" spans="1:11" s="432" customFormat="1">
      <c r="A294" s="433"/>
      <c r="B294" s="479"/>
      <c r="C294" s="478"/>
      <c r="D294" s="477"/>
      <c r="E294" s="477"/>
      <c r="F294" s="477"/>
      <c r="G294" s="477"/>
      <c r="H294" s="477"/>
      <c r="I294" s="477"/>
      <c r="J294" s="477"/>
      <c r="K294" s="434"/>
    </row>
    <row r="295" spans="1:11" s="432" customFormat="1">
      <c r="A295" s="433"/>
      <c r="B295" s="479"/>
      <c r="C295" s="478"/>
      <c r="D295" s="477"/>
      <c r="E295" s="477"/>
      <c r="F295" s="477"/>
      <c r="G295" s="477"/>
      <c r="H295" s="477"/>
      <c r="I295" s="477"/>
      <c r="J295" s="477"/>
      <c r="K295" s="434"/>
    </row>
    <row r="296" spans="1:11" s="432" customFormat="1">
      <c r="A296" s="433"/>
      <c r="B296" s="479"/>
      <c r="C296" s="478"/>
      <c r="D296" s="477"/>
      <c r="E296" s="477"/>
      <c r="F296" s="477"/>
      <c r="G296" s="477"/>
      <c r="H296" s="477"/>
      <c r="I296" s="477"/>
      <c r="J296" s="477"/>
      <c r="K296" s="434"/>
    </row>
    <row r="297" spans="1:11" s="432" customFormat="1">
      <c r="A297" s="433"/>
      <c r="B297" s="479"/>
      <c r="C297" s="478"/>
      <c r="D297" s="477"/>
      <c r="E297" s="477"/>
      <c r="F297" s="477"/>
      <c r="G297" s="477"/>
      <c r="H297" s="477"/>
      <c r="I297" s="477"/>
      <c r="J297" s="477"/>
      <c r="K297" s="434"/>
    </row>
    <row r="298" spans="1:11" s="432" customFormat="1">
      <c r="A298" s="433"/>
      <c r="B298" s="479"/>
      <c r="C298" s="478"/>
      <c r="D298" s="477"/>
      <c r="E298" s="477"/>
      <c r="F298" s="477"/>
      <c r="G298" s="477"/>
      <c r="H298" s="477"/>
      <c r="I298" s="477"/>
      <c r="J298" s="477"/>
      <c r="K298" s="434"/>
    </row>
    <row r="299" spans="1:11" s="432" customFormat="1">
      <c r="A299" s="433"/>
      <c r="B299" s="479"/>
      <c r="C299" s="478"/>
      <c r="D299" s="477"/>
      <c r="E299" s="477"/>
      <c r="F299" s="477"/>
      <c r="G299" s="477"/>
      <c r="H299" s="477"/>
      <c r="I299" s="477"/>
      <c r="J299" s="477"/>
      <c r="K299" s="434"/>
    </row>
    <row r="300" spans="1:11" s="432" customFormat="1">
      <c r="A300" s="433"/>
      <c r="B300" s="479"/>
      <c r="C300" s="478"/>
      <c r="D300" s="477"/>
      <c r="E300" s="477"/>
      <c r="F300" s="477"/>
      <c r="G300" s="477"/>
      <c r="H300" s="477"/>
      <c r="I300" s="477"/>
      <c r="J300" s="477"/>
      <c r="K300" s="434"/>
    </row>
    <row r="301" spans="1:11" s="432" customFormat="1">
      <c r="A301" s="433"/>
      <c r="B301" s="479"/>
      <c r="C301" s="478"/>
      <c r="D301" s="477"/>
      <c r="E301" s="477"/>
      <c r="F301" s="477"/>
      <c r="G301" s="477"/>
      <c r="H301" s="477"/>
      <c r="I301" s="477"/>
      <c r="J301" s="477"/>
      <c r="K301" s="434"/>
    </row>
    <row r="302" spans="1:11" s="432" customFormat="1">
      <c r="A302" s="433"/>
      <c r="B302" s="479"/>
      <c r="C302" s="478"/>
      <c r="D302" s="477"/>
      <c r="E302" s="477"/>
      <c r="F302" s="477"/>
      <c r="G302" s="477"/>
      <c r="H302" s="477"/>
      <c r="I302" s="477"/>
      <c r="J302" s="477"/>
      <c r="K302" s="434"/>
    </row>
    <row r="303" spans="1:11" s="432" customFormat="1">
      <c r="A303" s="433"/>
      <c r="B303" s="479"/>
      <c r="C303" s="478"/>
      <c r="D303" s="477"/>
      <c r="E303" s="477"/>
      <c r="F303" s="477"/>
      <c r="G303" s="477"/>
      <c r="H303" s="477"/>
      <c r="I303" s="477"/>
      <c r="J303" s="477"/>
      <c r="K303" s="434"/>
    </row>
    <row r="304" spans="1:11" s="432" customFormat="1">
      <c r="A304" s="433"/>
      <c r="B304" s="479"/>
      <c r="C304" s="478"/>
      <c r="D304" s="477"/>
      <c r="E304" s="477"/>
      <c r="F304" s="477"/>
      <c r="G304" s="477"/>
      <c r="H304" s="477"/>
      <c r="I304" s="477"/>
      <c r="J304" s="477"/>
      <c r="K304" s="434"/>
    </row>
    <row r="305" spans="1:11" s="432" customFormat="1">
      <c r="A305" s="433"/>
      <c r="B305" s="479"/>
      <c r="C305" s="478"/>
      <c r="D305" s="477"/>
      <c r="E305" s="477"/>
      <c r="F305" s="477"/>
      <c r="G305" s="477"/>
      <c r="H305" s="477"/>
      <c r="I305" s="477"/>
      <c r="J305" s="477"/>
      <c r="K305" s="434"/>
    </row>
    <row r="306" spans="1:11" s="432" customFormat="1">
      <c r="A306" s="433"/>
      <c r="B306" s="479"/>
      <c r="C306" s="478"/>
      <c r="D306" s="477"/>
      <c r="E306" s="477"/>
      <c r="F306" s="477"/>
      <c r="G306" s="477"/>
      <c r="H306" s="477"/>
      <c r="I306" s="477"/>
      <c r="J306" s="477"/>
      <c r="K306" s="434"/>
    </row>
    <row r="307" spans="1:11" s="432" customFormat="1">
      <c r="A307" s="433"/>
      <c r="B307" s="479"/>
      <c r="C307" s="478"/>
      <c r="D307" s="477"/>
      <c r="E307" s="477"/>
      <c r="F307" s="477"/>
      <c r="G307" s="477"/>
      <c r="H307" s="477"/>
      <c r="I307" s="477"/>
      <c r="J307" s="477"/>
      <c r="K307" s="434"/>
    </row>
    <row r="308" spans="1:11" s="432" customFormat="1">
      <c r="A308" s="433"/>
      <c r="B308" s="479"/>
      <c r="C308" s="478"/>
      <c r="D308" s="477"/>
      <c r="E308" s="477"/>
      <c r="F308" s="477"/>
      <c r="G308" s="477"/>
      <c r="H308" s="477"/>
      <c r="I308" s="477"/>
      <c r="J308" s="477"/>
      <c r="K308" s="434"/>
    </row>
    <row r="309" spans="1:11" s="432" customFormat="1">
      <c r="A309" s="433"/>
      <c r="B309" s="479"/>
      <c r="C309" s="478"/>
      <c r="D309" s="477"/>
      <c r="E309" s="477"/>
      <c r="F309" s="477"/>
      <c r="G309" s="477"/>
      <c r="H309" s="477"/>
      <c r="I309" s="477"/>
      <c r="J309" s="477"/>
      <c r="K309" s="434"/>
    </row>
    <row r="310" spans="1:11" s="432" customFormat="1">
      <c r="A310" s="433"/>
      <c r="B310" s="479"/>
      <c r="C310" s="478"/>
      <c r="D310" s="477"/>
      <c r="E310" s="477"/>
      <c r="F310" s="477"/>
      <c r="G310" s="477"/>
      <c r="H310" s="477"/>
      <c r="I310" s="477"/>
      <c r="J310" s="477"/>
      <c r="K310" s="434"/>
    </row>
    <row r="311" spans="1:11" s="432" customFormat="1">
      <c r="A311" s="433"/>
      <c r="B311" s="479"/>
      <c r="C311" s="478"/>
      <c r="D311" s="477"/>
      <c r="E311" s="477"/>
      <c r="F311" s="477"/>
      <c r="G311" s="477"/>
      <c r="H311" s="477"/>
      <c r="I311" s="477"/>
      <c r="J311" s="477"/>
      <c r="K311" s="434"/>
    </row>
    <row r="312" spans="1:11" s="432" customFormat="1">
      <c r="A312" s="433"/>
      <c r="B312" s="479"/>
      <c r="C312" s="478"/>
      <c r="D312" s="477"/>
      <c r="E312" s="477"/>
      <c r="F312" s="477"/>
      <c r="G312" s="477"/>
      <c r="H312" s="477"/>
      <c r="I312" s="477"/>
      <c r="J312" s="477"/>
      <c r="K312" s="434"/>
    </row>
    <row r="313" spans="1:11" s="432" customFormat="1">
      <c r="A313" s="433"/>
      <c r="B313" s="479"/>
      <c r="C313" s="478"/>
      <c r="D313" s="477"/>
      <c r="E313" s="477"/>
      <c r="F313" s="477"/>
      <c r="G313" s="477"/>
      <c r="H313" s="477"/>
      <c r="I313" s="477"/>
      <c r="J313" s="477"/>
      <c r="K313" s="434"/>
    </row>
    <row r="314" spans="1:11" s="432" customFormat="1">
      <c r="A314" s="433"/>
      <c r="B314" s="479"/>
      <c r="C314" s="478"/>
      <c r="D314" s="477"/>
      <c r="E314" s="477"/>
      <c r="F314" s="477"/>
      <c r="G314" s="477"/>
      <c r="H314" s="477"/>
      <c r="I314" s="477"/>
      <c r="J314" s="477"/>
      <c r="K314" s="434"/>
    </row>
    <row r="315" spans="1:11" s="432" customFormat="1">
      <c r="A315" s="433"/>
      <c r="B315" s="479"/>
      <c r="C315" s="478"/>
      <c r="D315" s="477"/>
      <c r="E315" s="477"/>
      <c r="F315" s="477"/>
      <c r="G315" s="477"/>
      <c r="H315" s="477"/>
      <c r="I315" s="477"/>
      <c r="J315" s="477"/>
      <c r="K315" s="434"/>
    </row>
    <row r="316" spans="1:11" s="432" customFormat="1">
      <c r="A316" s="433"/>
      <c r="B316" s="479"/>
      <c r="C316" s="478"/>
      <c r="D316" s="477"/>
      <c r="E316" s="477"/>
      <c r="F316" s="477"/>
      <c r="G316" s="477"/>
      <c r="H316" s="477"/>
      <c r="I316" s="477"/>
      <c r="J316" s="477"/>
      <c r="K316" s="434"/>
    </row>
    <row r="317" spans="1:11" s="432" customFormat="1">
      <c r="A317" s="433"/>
      <c r="B317" s="479"/>
      <c r="C317" s="478"/>
      <c r="D317" s="477"/>
      <c r="E317" s="477"/>
      <c r="F317" s="477"/>
      <c r="G317" s="477"/>
      <c r="H317" s="477"/>
      <c r="I317" s="477"/>
      <c r="J317" s="477"/>
      <c r="K317" s="434"/>
    </row>
    <row r="318" spans="1:11" s="432" customFormat="1">
      <c r="A318" s="433"/>
      <c r="B318" s="479"/>
      <c r="C318" s="478"/>
      <c r="D318" s="477"/>
      <c r="E318" s="477"/>
      <c r="F318" s="477"/>
      <c r="G318" s="477"/>
      <c r="H318" s="477"/>
      <c r="I318" s="477"/>
      <c r="J318" s="477"/>
      <c r="K318" s="434"/>
    </row>
    <row r="319" spans="1:11" s="432" customFormat="1">
      <c r="A319" s="433"/>
      <c r="B319" s="479"/>
      <c r="C319" s="478"/>
      <c r="D319" s="477"/>
      <c r="E319" s="477"/>
      <c r="F319" s="477"/>
      <c r="G319" s="477"/>
      <c r="H319" s="477"/>
      <c r="I319" s="477"/>
      <c r="J319" s="477"/>
      <c r="K319" s="434"/>
    </row>
    <row r="320" spans="1:11" s="432" customFormat="1">
      <c r="A320" s="433"/>
      <c r="B320" s="479"/>
      <c r="C320" s="478"/>
      <c r="D320" s="477"/>
      <c r="E320" s="477"/>
      <c r="F320" s="477"/>
      <c r="G320" s="477"/>
      <c r="H320" s="477"/>
      <c r="I320" s="477"/>
      <c r="J320" s="477"/>
      <c r="K320" s="434"/>
    </row>
    <row r="321" spans="1:11" s="432" customFormat="1">
      <c r="A321" s="433"/>
      <c r="B321" s="479"/>
      <c r="C321" s="478"/>
      <c r="D321" s="477"/>
      <c r="E321" s="477"/>
      <c r="F321" s="477"/>
      <c r="G321" s="477"/>
      <c r="H321" s="477"/>
      <c r="I321" s="477"/>
      <c r="J321" s="477"/>
      <c r="K321" s="434"/>
    </row>
    <row r="322" spans="1:11" s="432" customFormat="1">
      <c r="A322" s="433"/>
      <c r="B322" s="479"/>
      <c r="C322" s="478"/>
      <c r="D322" s="477"/>
      <c r="E322" s="477"/>
      <c r="F322" s="477"/>
      <c r="G322" s="477"/>
      <c r="H322" s="477"/>
      <c r="I322" s="477"/>
      <c r="J322" s="477"/>
      <c r="K322" s="434"/>
    </row>
    <row r="323" spans="1:11" s="432" customFormat="1">
      <c r="A323" s="433"/>
      <c r="B323" s="479"/>
      <c r="C323" s="478"/>
      <c r="D323" s="477"/>
      <c r="E323" s="477"/>
      <c r="F323" s="477"/>
      <c r="G323" s="477"/>
      <c r="H323" s="477"/>
      <c r="I323" s="477"/>
      <c r="J323" s="477"/>
      <c r="K323" s="434"/>
    </row>
    <row r="324" spans="1:11" s="432" customFormat="1">
      <c r="A324" s="433"/>
      <c r="B324" s="479"/>
      <c r="C324" s="478"/>
      <c r="D324" s="477"/>
      <c r="E324" s="477"/>
      <c r="F324" s="477"/>
      <c r="G324" s="477"/>
      <c r="H324" s="477"/>
      <c r="I324" s="477"/>
      <c r="J324" s="477"/>
      <c r="K324" s="434"/>
    </row>
    <row r="325" spans="1:11" s="432" customFormat="1">
      <c r="A325" s="433"/>
      <c r="B325" s="479"/>
      <c r="C325" s="478"/>
      <c r="D325" s="477"/>
      <c r="E325" s="477"/>
      <c r="F325" s="477"/>
      <c r="G325" s="477"/>
      <c r="H325" s="477"/>
      <c r="I325" s="477"/>
      <c r="J325" s="477"/>
      <c r="K325" s="434"/>
    </row>
    <row r="326" spans="1:11" s="432" customFormat="1">
      <c r="A326" s="433"/>
      <c r="B326" s="479"/>
      <c r="C326" s="478"/>
      <c r="D326" s="477"/>
      <c r="E326" s="477"/>
      <c r="F326" s="477"/>
      <c r="G326" s="477"/>
      <c r="H326" s="477"/>
      <c r="I326" s="477"/>
      <c r="J326" s="477"/>
      <c r="K326" s="434"/>
    </row>
    <row r="327" spans="1:11" s="432" customFormat="1">
      <c r="A327" s="433"/>
      <c r="B327" s="479"/>
      <c r="C327" s="478"/>
      <c r="D327" s="477"/>
      <c r="E327" s="477"/>
      <c r="F327" s="477"/>
      <c r="G327" s="477"/>
      <c r="H327" s="477"/>
      <c r="I327" s="477"/>
      <c r="J327" s="477"/>
      <c r="K327" s="434"/>
    </row>
    <row r="328" spans="1:11" s="432" customFormat="1">
      <c r="A328" s="433"/>
      <c r="B328" s="479"/>
      <c r="C328" s="478"/>
      <c r="D328" s="477"/>
      <c r="E328" s="477"/>
      <c r="F328" s="477"/>
      <c r="G328" s="477"/>
      <c r="H328" s="477"/>
      <c r="I328" s="477"/>
      <c r="J328" s="477"/>
      <c r="K328" s="434"/>
    </row>
    <row r="329" spans="1:11" s="432" customFormat="1">
      <c r="A329" s="433"/>
      <c r="B329" s="479"/>
      <c r="C329" s="478"/>
      <c r="D329" s="477"/>
      <c r="E329" s="477"/>
      <c r="F329" s="477"/>
      <c r="G329" s="477"/>
      <c r="H329" s="477"/>
      <c r="I329" s="477"/>
      <c r="J329" s="477"/>
      <c r="K329" s="434"/>
    </row>
    <row r="330" spans="1:11" s="432" customFormat="1">
      <c r="A330" s="433"/>
      <c r="B330" s="479"/>
      <c r="C330" s="478"/>
      <c r="D330" s="477"/>
      <c r="E330" s="477"/>
      <c r="F330" s="477"/>
      <c r="G330" s="477"/>
      <c r="H330" s="477"/>
      <c r="I330" s="477"/>
      <c r="J330" s="477"/>
      <c r="K330" s="434"/>
    </row>
    <row r="331" spans="1:11" s="432" customFormat="1">
      <c r="A331" s="433"/>
      <c r="B331" s="479"/>
      <c r="C331" s="478"/>
      <c r="D331" s="477"/>
      <c r="E331" s="477"/>
      <c r="F331" s="477"/>
      <c r="G331" s="477"/>
      <c r="H331" s="477"/>
      <c r="I331" s="477"/>
      <c r="J331" s="477"/>
      <c r="K331" s="434"/>
    </row>
    <row r="332" spans="1:11" s="432" customFormat="1">
      <c r="A332" s="433"/>
      <c r="B332" s="479"/>
      <c r="C332" s="478"/>
      <c r="D332" s="477"/>
      <c r="E332" s="477"/>
      <c r="F332" s="477"/>
      <c r="G332" s="477"/>
      <c r="H332" s="477"/>
      <c r="I332" s="477"/>
      <c r="J332" s="477"/>
      <c r="K332" s="434"/>
    </row>
    <row r="333" spans="1:11" s="432" customFormat="1">
      <c r="A333" s="433"/>
      <c r="B333" s="479"/>
      <c r="C333" s="478"/>
      <c r="D333" s="477"/>
      <c r="E333" s="477"/>
      <c r="F333" s="477"/>
      <c r="G333" s="477"/>
      <c r="H333" s="477"/>
      <c r="I333" s="477"/>
      <c r="J333" s="477"/>
      <c r="K333" s="434"/>
    </row>
    <row r="334" spans="1:11" s="432" customFormat="1">
      <c r="A334" s="433"/>
      <c r="B334" s="479"/>
      <c r="C334" s="478"/>
      <c r="D334" s="477"/>
      <c r="E334" s="477"/>
      <c r="F334" s="477"/>
      <c r="G334" s="477"/>
      <c r="H334" s="477"/>
      <c r="I334" s="477"/>
      <c r="J334" s="477"/>
      <c r="K334" s="434"/>
    </row>
    <row r="335" spans="1:11" s="432" customFormat="1">
      <c r="A335" s="433"/>
      <c r="B335" s="479"/>
      <c r="C335" s="478"/>
      <c r="D335" s="477"/>
      <c r="E335" s="477"/>
      <c r="F335" s="477"/>
      <c r="G335" s="477"/>
      <c r="H335" s="477"/>
      <c r="I335" s="477"/>
      <c r="J335" s="477"/>
      <c r="K335" s="434"/>
    </row>
    <row r="336" spans="1:11" s="432" customFormat="1">
      <c r="A336" s="433"/>
      <c r="B336" s="479"/>
      <c r="C336" s="478"/>
      <c r="D336" s="477"/>
      <c r="E336" s="477"/>
      <c r="F336" s="477"/>
      <c r="G336" s="477"/>
      <c r="H336" s="477"/>
      <c r="I336" s="477"/>
      <c r="J336" s="477"/>
      <c r="K336" s="434"/>
    </row>
    <row r="337" spans="1:11" s="432" customFormat="1">
      <c r="A337" s="433"/>
      <c r="B337" s="479"/>
      <c r="C337" s="478"/>
      <c r="D337" s="477"/>
      <c r="E337" s="477"/>
      <c r="F337" s="477"/>
      <c r="G337" s="477"/>
      <c r="H337" s="477"/>
      <c r="I337" s="477"/>
      <c r="J337" s="477"/>
      <c r="K337" s="434"/>
    </row>
    <row r="338" spans="1:11" s="432" customFormat="1">
      <c r="A338" s="433"/>
      <c r="B338" s="479"/>
      <c r="C338" s="478"/>
      <c r="D338" s="477"/>
      <c r="E338" s="477"/>
      <c r="F338" s="477"/>
      <c r="G338" s="477"/>
      <c r="H338" s="477"/>
      <c r="I338" s="477"/>
      <c r="J338" s="477"/>
      <c r="K338" s="434"/>
    </row>
    <row r="339" spans="1:11" s="432" customFormat="1">
      <c r="A339" s="433"/>
      <c r="B339" s="479"/>
      <c r="C339" s="478"/>
      <c r="D339" s="477"/>
      <c r="E339" s="477"/>
      <c r="F339" s="477"/>
      <c r="G339" s="477"/>
      <c r="H339" s="477"/>
      <c r="I339" s="477"/>
      <c r="J339" s="477"/>
      <c r="K339" s="434"/>
    </row>
    <row r="340" spans="1:11" s="432" customFormat="1">
      <c r="A340" s="433"/>
      <c r="B340" s="479"/>
      <c r="C340" s="478"/>
      <c r="D340" s="477"/>
      <c r="E340" s="477"/>
      <c r="F340" s="477"/>
      <c r="G340" s="477"/>
      <c r="H340" s="477"/>
      <c r="I340" s="477"/>
      <c r="J340" s="477"/>
      <c r="K340" s="434"/>
    </row>
    <row r="341" spans="1:11" s="432" customFormat="1">
      <c r="A341" s="433"/>
      <c r="B341" s="479"/>
      <c r="C341" s="478"/>
      <c r="D341" s="477"/>
      <c r="E341" s="477"/>
      <c r="F341" s="477"/>
      <c r="G341" s="477"/>
      <c r="H341" s="477"/>
      <c r="I341" s="477"/>
      <c r="J341" s="477"/>
      <c r="K341" s="434"/>
    </row>
    <row r="342" spans="1:11" s="432" customFormat="1">
      <c r="A342" s="433"/>
      <c r="B342" s="479"/>
      <c r="C342" s="478"/>
      <c r="D342" s="477"/>
      <c r="E342" s="477"/>
      <c r="F342" s="477"/>
      <c r="G342" s="477"/>
      <c r="H342" s="477"/>
      <c r="I342" s="477"/>
      <c r="J342" s="477"/>
      <c r="K342" s="434"/>
    </row>
    <row r="343" spans="1:11" s="432" customFormat="1">
      <c r="A343" s="433"/>
      <c r="B343" s="479"/>
      <c r="C343" s="478"/>
      <c r="D343" s="477"/>
      <c r="E343" s="477"/>
      <c r="F343" s="477"/>
      <c r="G343" s="477"/>
      <c r="H343" s="477"/>
      <c r="I343" s="477"/>
      <c r="J343" s="477"/>
      <c r="K343" s="434"/>
    </row>
    <row r="344" spans="1:11" s="432" customFormat="1">
      <c r="A344" s="433"/>
      <c r="B344" s="479"/>
      <c r="C344" s="478"/>
      <c r="D344" s="477"/>
      <c r="E344" s="477"/>
      <c r="F344" s="477"/>
      <c r="G344" s="477"/>
      <c r="H344" s="477"/>
      <c r="I344" s="477"/>
      <c r="J344" s="477"/>
      <c r="K344" s="434"/>
    </row>
    <row r="345" spans="1:11" s="432" customFormat="1">
      <c r="A345" s="433"/>
      <c r="B345" s="479"/>
      <c r="C345" s="478"/>
      <c r="D345" s="477"/>
      <c r="E345" s="477"/>
      <c r="F345" s="477"/>
      <c r="G345" s="477"/>
      <c r="H345" s="477"/>
      <c r="I345" s="477"/>
      <c r="J345" s="477"/>
      <c r="K345" s="434"/>
    </row>
    <row r="346" spans="1:11" s="432" customFormat="1">
      <c r="A346" s="433"/>
      <c r="B346" s="479"/>
      <c r="C346" s="478"/>
      <c r="D346" s="477"/>
      <c r="E346" s="477"/>
      <c r="F346" s="477"/>
      <c r="G346" s="477"/>
      <c r="H346" s="477"/>
      <c r="I346" s="477"/>
      <c r="J346" s="477"/>
      <c r="K346" s="434"/>
    </row>
    <row r="347" spans="1:11" s="432" customFormat="1">
      <c r="A347" s="433"/>
      <c r="B347" s="479"/>
      <c r="C347" s="478"/>
      <c r="D347" s="477"/>
      <c r="E347" s="477"/>
      <c r="F347" s="477"/>
      <c r="G347" s="477"/>
      <c r="H347" s="477"/>
      <c r="I347" s="477"/>
      <c r="J347" s="477"/>
      <c r="K347" s="434"/>
    </row>
    <row r="348" spans="1:11" s="432" customFormat="1">
      <c r="A348" s="433"/>
      <c r="B348" s="479"/>
      <c r="C348" s="478"/>
      <c r="D348" s="477"/>
      <c r="E348" s="477"/>
      <c r="F348" s="477"/>
      <c r="G348" s="477"/>
      <c r="H348" s="477"/>
      <c r="I348" s="477"/>
      <c r="J348" s="477"/>
      <c r="K348" s="434"/>
    </row>
    <row r="349" spans="1:11" s="432" customFormat="1">
      <c r="A349" s="433"/>
      <c r="B349" s="479"/>
      <c r="C349" s="478"/>
      <c r="D349" s="477"/>
      <c r="E349" s="477"/>
      <c r="F349" s="477"/>
      <c r="G349" s="477"/>
      <c r="H349" s="477"/>
      <c r="I349" s="477"/>
      <c r="J349" s="477"/>
      <c r="K349" s="434"/>
    </row>
    <row r="350" spans="1:11" s="432" customFormat="1">
      <c r="A350" s="433"/>
      <c r="B350" s="479"/>
      <c r="C350" s="478"/>
      <c r="D350" s="477"/>
      <c r="E350" s="477"/>
      <c r="F350" s="477"/>
      <c r="G350" s="477"/>
      <c r="H350" s="477"/>
      <c r="I350" s="477"/>
      <c r="J350" s="477"/>
      <c r="K350" s="434"/>
    </row>
    <row r="351" spans="1:11" s="432" customFormat="1">
      <c r="A351" s="433"/>
      <c r="B351" s="479"/>
      <c r="C351" s="478"/>
      <c r="D351" s="477"/>
      <c r="E351" s="477"/>
      <c r="F351" s="477"/>
      <c r="G351" s="477"/>
      <c r="H351" s="477"/>
      <c r="I351" s="477"/>
      <c r="J351" s="477"/>
      <c r="K351" s="434"/>
    </row>
    <row r="352" spans="1:11" s="432" customFormat="1">
      <c r="A352" s="433"/>
      <c r="B352" s="479"/>
      <c r="C352" s="478"/>
      <c r="D352" s="477"/>
      <c r="E352" s="477"/>
      <c r="F352" s="477"/>
      <c r="G352" s="477"/>
      <c r="H352" s="477"/>
      <c r="I352" s="477"/>
      <c r="J352" s="477"/>
      <c r="K352" s="434"/>
    </row>
    <row r="353" spans="1:11" s="432" customFormat="1">
      <c r="A353" s="433"/>
      <c r="B353" s="479"/>
      <c r="C353" s="478"/>
      <c r="D353" s="477"/>
      <c r="E353" s="477"/>
      <c r="F353" s="477"/>
      <c r="G353" s="477"/>
      <c r="H353" s="477"/>
      <c r="I353" s="477"/>
      <c r="J353" s="477"/>
      <c r="K353" s="434"/>
    </row>
    <row r="354" spans="1:11" s="432" customFormat="1">
      <c r="A354" s="433"/>
      <c r="B354" s="479"/>
      <c r="C354" s="478"/>
      <c r="D354" s="477"/>
      <c r="E354" s="477"/>
      <c r="F354" s="477"/>
      <c r="G354" s="477"/>
      <c r="H354" s="477"/>
      <c r="I354" s="477"/>
      <c r="J354" s="477"/>
      <c r="K354" s="434"/>
    </row>
    <row r="355" spans="1:11" s="432" customFormat="1">
      <c r="A355" s="433"/>
      <c r="B355" s="479"/>
      <c r="C355" s="478"/>
      <c r="D355" s="477"/>
      <c r="E355" s="477"/>
      <c r="F355" s="477"/>
      <c r="G355" s="477"/>
      <c r="H355" s="477"/>
      <c r="I355" s="477"/>
      <c r="J355" s="477"/>
      <c r="K355" s="434"/>
    </row>
    <row r="356" spans="1:11" s="432" customFormat="1">
      <c r="A356" s="433"/>
      <c r="B356" s="479"/>
      <c r="C356" s="478"/>
      <c r="D356" s="477"/>
      <c r="E356" s="477"/>
      <c r="F356" s="477"/>
      <c r="G356" s="477"/>
      <c r="H356" s="477"/>
      <c r="I356" s="477"/>
      <c r="J356" s="477"/>
      <c r="K356" s="434"/>
    </row>
    <row r="357" spans="1:11" s="432" customFormat="1">
      <c r="A357" s="433"/>
      <c r="B357" s="479"/>
      <c r="C357" s="478"/>
      <c r="D357" s="477"/>
      <c r="E357" s="477"/>
      <c r="F357" s="477"/>
      <c r="G357" s="477"/>
      <c r="H357" s="477"/>
      <c r="I357" s="477"/>
      <c r="J357" s="477"/>
      <c r="K357" s="434"/>
    </row>
    <row r="358" spans="1:11" s="432" customFormat="1">
      <c r="A358" s="433"/>
      <c r="B358" s="479"/>
      <c r="C358" s="478"/>
      <c r="D358" s="477"/>
      <c r="E358" s="477"/>
      <c r="F358" s="477"/>
      <c r="G358" s="477"/>
      <c r="H358" s="477"/>
      <c r="I358" s="477"/>
      <c r="J358" s="477"/>
      <c r="K358" s="434"/>
    </row>
    <row r="359" spans="1:11" s="432" customFormat="1">
      <c r="A359" s="433"/>
      <c r="B359" s="479"/>
      <c r="C359" s="478"/>
      <c r="D359" s="477"/>
      <c r="E359" s="477"/>
      <c r="F359" s="477"/>
      <c r="G359" s="477"/>
      <c r="H359" s="477"/>
      <c r="I359" s="477"/>
      <c r="J359" s="477"/>
      <c r="K359" s="434"/>
    </row>
    <row r="360" spans="1:11" s="432" customFormat="1">
      <c r="A360" s="433"/>
      <c r="B360" s="479"/>
      <c r="C360" s="478"/>
      <c r="D360" s="477"/>
      <c r="E360" s="477"/>
      <c r="F360" s="477"/>
      <c r="G360" s="477"/>
      <c r="H360" s="477"/>
      <c r="I360" s="477"/>
      <c r="J360" s="477"/>
      <c r="K360" s="434"/>
    </row>
    <row r="361" spans="1:11" s="432" customFormat="1">
      <c r="A361" s="433"/>
      <c r="B361" s="479"/>
      <c r="C361" s="478"/>
      <c r="D361" s="477"/>
      <c r="E361" s="477"/>
      <c r="F361" s="477"/>
      <c r="G361" s="477"/>
      <c r="H361" s="477"/>
      <c r="I361" s="477"/>
      <c r="J361" s="477"/>
      <c r="K361" s="434"/>
    </row>
    <row r="362" spans="1:11" s="432" customFormat="1">
      <c r="A362" s="433"/>
      <c r="B362" s="479"/>
      <c r="C362" s="478"/>
      <c r="D362" s="477"/>
      <c r="E362" s="477"/>
      <c r="F362" s="477"/>
      <c r="G362" s="477"/>
      <c r="H362" s="477"/>
      <c r="I362" s="477"/>
      <c r="J362" s="477"/>
      <c r="K362" s="434"/>
    </row>
    <row r="363" spans="1:11" s="432" customFormat="1">
      <c r="A363" s="433"/>
      <c r="B363" s="479"/>
      <c r="C363" s="478"/>
      <c r="D363" s="477"/>
      <c r="E363" s="477"/>
      <c r="F363" s="477"/>
      <c r="G363" s="477"/>
      <c r="H363" s="477"/>
      <c r="I363" s="477"/>
      <c r="J363" s="477"/>
      <c r="K363" s="434"/>
    </row>
    <row r="364" spans="1:11" s="432" customFormat="1">
      <c r="A364" s="433"/>
      <c r="B364" s="479"/>
      <c r="C364" s="478"/>
      <c r="D364" s="477"/>
      <c r="E364" s="477"/>
      <c r="F364" s="477"/>
      <c r="G364" s="477"/>
      <c r="H364" s="477"/>
      <c r="I364" s="477"/>
      <c r="J364" s="477"/>
      <c r="K364" s="434"/>
    </row>
    <row r="365" spans="1:11" s="432" customFormat="1">
      <c r="A365" s="433"/>
      <c r="B365" s="479"/>
      <c r="C365" s="478"/>
      <c r="D365" s="477"/>
      <c r="E365" s="477"/>
      <c r="F365" s="477"/>
      <c r="G365" s="477"/>
      <c r="H365" s="477"/>
      <c r="I365" s="477"/>
      <c r="J365" s="477"/>
      <c r="K365" s="434"/>
    </row>
    <row r="366" spans="1:11" s="432" customFormat="1">
      <c r="A366" s="433"/>
      <c r="B366" s="479"/>
      <c r="C366" s="478"/>
      <c r="D366" s="477"/>
      <c r="E366" s="477"/>
      <c r="F366" s="477"/>
      <c r="G366" s="477"/>
      <c r="H366" s="477"/>
      <c r="I366" s="477"/>
      <c r="J366" s="477"/>
      <c r="K366" s="434"/>
    </row>
    <row r="367" spans="1:11" s="432" customFormat="1">
      <c r="A367" s="433"/>
      <c r="B367" s="479"/>
      <c r="C367" s="478"/>
      <c r="D367" s="477"/>
      <c r="E367" s="477"/>
      <c r="F367" s="477"/>
      <c r="G367" s="477"/>
      <c r="H367" s="477"/>
      <c r="I367" s="477"/>
      <c r="J367" s="477"/>
      <c r="K367" s="434"/>
    </row>
    <row r="368" spans="1:11" s="432" customFormat="1">
      <c r="A368" s="433"/>
      <c r="B368" s="479"/>
      <c r="C368" s="478"/>
      <c r="D368" s="477"/>
      <c r="E368" s="477"/>
      <c r="F368" s="477"/>
      <c r="G368" s="477"/>
      <c r="H368" s="477"/>
      <c r="I368" s="477"/>
      <c r="J368" s="477"/>
      <c r="K368" s="434"/>
    </row>
    <row r="369" spans="1:11" s="432" customFormat="1">
      <c r="A369" s="433"/>
      <c r="B369" s="479"/>
      <c r="C369" s="478"/>
      <c r="D369" s="477"/>
      <c r="E369" s="477"/>
      <c r="F369" s="477"/>
      <c r="G369" s="477"/>
      <c r="H369" s="477"/>
      <c r="I369" s="477"/>
      <c r="J369" s="477"/>
      <c r="K369" s="434"/>
    </row>
    <row r="370" spans="1:11" s="432" customFormat="1">
      <c r="A370" s="433"/>
      <c r="B370" s="479"/>
      <c r="C370" s="478"/>
      <c r="D370" s="477"/>
      <c r="E370" s="477"/>
      <c r="F370" s="477"/>
      <c r="G370" s="477"/>
      <c r="H370" s="477"/>
      <c r="I370" s="477"/>
      <c r="J370" s="477"/>
      <c r="K370" s="434"/>
    </row>
    <row r="371" spans="1:11" s="432" customFormat="1">
      <c r="A371" s="433"/>
      <c r="B371" s="479"/>
      <c r="C371" s="478"/>
      <c r="D371" s="477"/>
      <c r="E371" s="477"/>
      <c r="F371" s="477"/>
      <c r="G371" s="477"/>
      <c r="H371" s="477"/>
      <c r="I371" s="477"/>
      <c r="J371" s="477"/>
      <c r="K371" s="434"/>
    </row>
    <row r="372" spans="1:11" s="432" customFormat="1">
      <c r="A372" s="433"/>
      <c r="B372" s="479"/>
      <c r="C372" s="478"/>
      <c r="D372" s="477"/>
      <c r="E372" s="477"/>
      <c r="F372" s="477"/>
      <c r="G372" s="477"/>
      <c r="H372" s="477"/>
      <c r="I372" s="477"/>
      <c r="J372" s="477"/>
      <c r="K372" s="434"/>
    </row>
    <row r="373" spans="1:11" s="432" customFormat="1">
      <c r="A373" s="433"/>
      <c r="B373" s="479"/>
      <c r="C373" s="478"/>
      <c r="D373" s="477"/>
      <c r="E373" s="477"/>
      <c r="F373" s="477"/>
      <c r="G373" s="477"/>
      <c r="H373" s="477"/>
      <c r="I373" s="477"/>
      <c r="J373" s="477"/>
      <c r="K373" s="434"/>
    </row>
    <row r="374" spans="1:11" s="432" customFormat="1">
      <c r="A374" s="433"/>
      <c r="B374" s="479"/>
      <c r="C374" s="478"/>
      <c r="D374" s="477"/>
      <c r="E374" s="477"/>
      <c r="F374" s="477"/>
      <c r="G374" s="477"/>
      <c r="H374" s="477"/>
      <c r="I374" s="477"/>
      <c r="J374" s="477"/>
      <c r="K374" s="434"/>
    </row>
    <row r="375" spans="1:11" s="432" customFormat="1">
      <c r="A375" s="433"/>
      <c r="B375" s="479"/>
      <c r="C375" s="478"/>
      <c r="D375" s="477"/>
      <c r="E375" s="477"/>
      <c r="F375" s="477"/>
      <c r="G375" s="477"/>
      <c r="H375" s="477"/>
      <c r="I375" s="477"/>
      <c r="J375" s="477"/>
      <c r="K375" s="434"/>
    </row>
    <row r="376" spans="1:11" s="432" customFormat="1">
      <c r="A376" s="433"/>
      <c r="B376" s="479"/>
      <c r="C376" s="478"/>
      <c r="D376" s="477"/>
      <c r="E376" s="477"/>
      <c r="F376" s="477"/>
      <c r="G376" s="477"/>
      <c r="H376" s="477"/>
      <c r="I376" s="477"/>
      <c r="J376" s="477"/>
      <c r="K376" s="434"/>
    </row>
    <row r="377" spans="1:11" s="432" customFormat="1">
      <c r="A377" s="433"/>
      <c r="B377" s="479"/>
      <c r="C377" s="478"/>
      <c r="D377" s="477"/>
      <c r="E377" s="477"/>
      <c r="F377" s="477"/>
      <c r="G377" s="477"/>
      <c r="H377" s="477"/>
      <c r="I377" s="477"/>
      <c r="J377" s="477"/>
      <c r="K377" s="434"/>
    </row>
    <row r="378" spans="1:11" s="432" customFormat="1">
      <c r="A378" s="433"/>
      <c r="B378" s="479"/>
      <c r="C378" s="478"/>
      <c r="D378" s="477"/>
      <c r="E378" s="477"/>
      <c r="F378" s="477"/>
      <c r="G378" s="477"/>
      <c r="H378" s="477"/>
      <c r="I378" s="477"/>
      <c r="J378" s="477"/>
      <c r="K378" s="434"/>
    </row>
    <row r="379" spans="1:11" s="432" customFormat="1">
      <c r="A379" s="433"/>
      <c r="B379" s="479"/>
      <c r="C379" s="478"/>
      <c r="D379" s="477"/>
      <c r="E379" s="477"/>
      <c r="F379" s="477"/>
      <c r="G379" s="477"/>
      <c r="H379" s="477"/>
      <c r="I379" s="477"/>
      <c r="J379" s="477"/>
      <c r="K379" s="434"/>
    </row>
    <row r="380" spans="1:11" s="432" customFormat="1">
      <c r="A380" s="433"/>
      <c r="B380" s="479"/>
      <c r="C380" s="478"/>
      <c r="D380" s="477"/>
      <c r="E380" s="477"/>
      <c r="F380" s="477"/>
      <c r="G380" s="477"/>
      <c r="H380" s="477"/>
      <c r="I380" s="477"/>
      <c r="J380" s="477"/>
      <c r="K380" s="434"/>
    </row>
    <row r="381" spans="1:11" s="432" customFormat="1">
      <c r="A381" s="433"/>
      <c r="B381" s="479"/>
      <c r="C381" s="478"/>
      <c r="D381" s="477"/>
      <c r="E381" s="477"/>
      <c r="F381" s="477"/>
      <c r="G381" s="477"/>
      <c r="H381" s="477"/>
      <c r="I381" s="477"/>
      <c r="J381" s="477"/>
      <c r="K381" s="434"/>
    </row>
    <row r="382" spans="1:11" s="432" customFormat="1">
      <c r="A382" s="433"/>
      <c r="B382" s="479"/>
      <c r="C382" s="478"/>
      <c r="D382" s="477"/>
      <c r="E382" s="477"/>
      <c r="F382" s="477"/>
      <c r="G382" s="477"/>
      <c r="H382" s="477"/>
      <c r="I382" s="477"/>
      <c r="J382" s="477"/>
      <c r="K382" s="434"/>
    </row>
    <row r="383" spans="1:11" s="432" customFormat="1">
      <c r="A383" s="433"/>
      <c r="B383" s="479"/>
      <c r="C383" s="478"/>
      <c r="D383" s="477"/>
      <c r="E383" s="477"/>
      <c r="F383" s="477"/>
      <c r="G383" s="477"/>
      <c r="H383" s="477"/>
      <c r="I383" s="477"/>
      <c r="J383" s="477"/>
      <c r="K383" s="434"/>
    </row>
    <row r="384" spans="1:11" s="432" customFormat="1">
      <c r="A384" s="433"/>
      <c r="B384" s="479"/>
      <c r="C384" s="478"/>
      <c r="D384" s="477"/>
      <c r="E384" s="477"/>
      <c r="F384" s="477"/>
      <c r="G384" s="477"/>
      <c r="H384" s="477"/>
      <c r="I384" s="477"/>
      <c r="J384" s="477"/>
      <c r="K384" s="434"/>
    </row>
    <row r="385" spans="1:11" s="432" customFormat="1">
      <c r="A385" s="433"/>
      <c r="B385" s="479"/>
      <c r="C385" s="478"/>
      <c r="D385" s="477"/>
      <c r="E385" s="477"/>
      <c r="F385" s="477"/>
      <c r="G385" s="477"/>
      <c r="H385" s="477"/>
      <c r="I385" s="477"/>
      <c r="J385" s="477"/>
      <c r="K385" s="434"/>
    </row>
    <row r="386" spans="1:11" s="432" customFormat="1">
      <c r="A386" s="433"/>
      <c r="B386" s="479"/>
      <c r="C386" s="478"/>
      <c r="D386" s="477"/>
      <c r="E386" s="477"/>
      <c r="F386" s="477"/>
      <c r="G386" s="477"/>
      <c r="H386" s="477"/>
      <c r="I386" s="477"/>
      <c r="J386" s="477"/>
      <c r="K386" s="434"/>
    </row>
    <row r="387" spans="1:11" s="432" customFormat="1">
      <c r="A387" s="433"/>
      <c r="B387" s="479"/>
      <c r="C387" s="478"/>
      <c r="D387" s="477"/>
      <c r="E387" s="477"/>
      <c r="F387" s="477"/>
      <c r="G387" s="477"/>
      <c r="H387" s="477"/>
      <c r="I387" s="477"/>
      <c r="J387" s="477"/>
      <c r="K387" s="434"/>
    </row>
    <row r="388" spans="1:11" s="432" customFormat="1">
      <c r="A388" s="433"/>
      <c r="B388" s="479"/>
      <c r="C388" s="478"/>
      <c r="D388" s="477"/>
      <c r="E388" s="477"/>
      <c r="F388" s="477"/>
      <c r="G388" s="477"/>
      <c r="H388" s="477"/>
      <c r="I388" s="477"/>
      <c r="J388" s="477"/>
      <c r="K388" s="434"/>
    </row>
    <row r="389" spans="1:11" s="432" customFormat="1">
      <c r="A389" s="433"/>
      <c r="B389" s="479"/>
      <c r="C389" s="478"/>
      <c r="D389" s="477"/>
      <c r="E389" s="477"/>
      <c r="F389" s="477"/>
      <c r="G389" s="477"/>
      <c r="H389" s="477"/>
      <c r="I389" s="477"/>
      <c r="J389" s="477"/>
      <c r="K389" s="434"/>
    </row>
    <row r="390" spans="1:11" s="432" customFormat="1">
      <c r="A390" s="433"/>
      <c r="B390" s="479"/>
      <c r="C390" s="478"/>
      <c r="D390" s="477"/>
      <c r="E390" s="477"/>
      <c r="F390" s="477"/>
      <c r="G390" s="477"/>
      <c r="H390" s="477"/>
      <c r="I390" s="477"/>
      <c r="J390" s="477"/>
      <c r="K390" s="434"/>
    </row>
    <row r="391" spans="1:11" s="432" customFormat="1">
      <c r="A391" s="433"/>
      <c r="B391" s="479"/>
      <c r="C391" s="478"/>
      <c r="D391" s="477"/>
      <c r="E391" s="477"/>
      <c r="F391" s="477"/>
      <c r="G391" s="477"/>
      <c r="H391" s="477"/>
      <c r="I391" s="477"/>
      <c r="J391" s="477"/>
      <c r="K391" s="434"/>
    </row>
    <row r="392" spans="1:11" s="432" customFormat="1">
      <c r="A392" s="433"/>
      <c r="B392" s="479"/>
      <c r="C392" s="478"/>
      <c r="D392" s="477"/>
      <c r="E392" s="477"/>
      <c r="F392" s="477"/>
      <c r="G392" s="477"/>
      <c r="H392" s="477"/>
      <c r="I392" s="477"/>
      <c r="J392" s="477"/>
      <c r="K392" s="434"/>
    </row>
    <row r="393" spans="1:11" s="432" customFormat="1">
      <c r="A393" s="433"/>
      <c r="B393" s="479"/>
      <c r="C393" s="478"/>
      <c r="D393" s="477"/>
      <c r="E393" s="477"/>
      <c r="F393" s="477"/>
      <c r="G393" s="477"/>
      <c r="H393" s="477"/>
      <c r="I393" s="477"/>
      <c r="J393" s="477"/>
      <c r="K393" s="434"/>
    </row>
    <row r="394" spans="1:11" s="432" customFormat="1">
      <c r="A394" s="433"/>
      <c r="B394" s="479"/>
      <c r="C394" s="478"/>
      <c r="D394" s="477"/>
      <c r="E394" s="477"/>
      <c r="F394" s="477"/>
      <c r="G394" s="477"/>
      <c r="H394" s="477"/>
      <c r="I394" s="477"/>
      <c r="J394" s="477"/>
      <c r="K394" s="434"/>
    </row>
    <row r="395" spans="1:11" s="432" customFormat="1">
      <c r="A395" s="433"/>
      <c r="B395" s="479"/>
      <c r="C395" s="478"/>
      <c r="D395" s="477"/>
      <c r="E395" s="477"/>
      <c r="F395" s="477"/>
      <c r="G395" s="477"/>
      <c r="H395" s="477"/>
      <c r="I395" s="477"/>
      <c r="J395" s="477"/>
      <c r="K395" s="434"/>
    </row>
    <row r="396" spans="1:11" s="432" customFormat="1">
      <c r="A396" s="433"/>
      <c r="B396" s="479"/>
      <c r="C396" s="478"/>
      <c r="D396" s="477"/>
      <c r="E396" s="477"/>
      <c r="F396" s="477"/>
      <c r="G396" s="477"/>
      <c r="H396" s="477"/>
      <c r="I396" s="477"/>
      <c r="J396" s="477"/>
      <c r="K396" s="434"/>
    </row>
    <row r="397" spans="1:11" s="432" customFormat="1">
      <c r="A397" s="433"/>
      <c r="B397" s="479"/>
      <c r="C397" s="478"/>
      <c r="D397" s="477"/>
      <c r="E397" s="477"/>
      <c r="F397" s="477"/>
      <c r="G397" s="477"/>
      <c r="H397" s="477"/>
      <c r="I397" s="477"/>
      <c r="J397" s="477"/>
      <c r="K397" s="434"/>
    </row>
    <row r="398" spans="1:11" s="432" customFormat="1">
      <c r="A398" s="433"/>
      <c r="B398" s="479"/>
      <c r="C398" s="478"/>
      <c r="D398" s="477"/>
      <c r="E398" s="477"/>
      <c r="F398" s="477"/>
      <c r="G398" s="477"/>
      <c r="H398" s="477"/>
      <c r="I398" s="477"/>
      <c r="J398" s="477"/>
      <c r="K398" s="434"/>
    </row>
    <row r="399" spans="1:11" s="432" customFormat="1">
      <c r="A399" s="433"/>
      <c r="B399" s="479"/>
      <c r="C399" s="478"/>
      <c r="D399" s="477"/>
      <c r="E399" s="477"/>
      <c r="F399" s="477"/>
      <c r="G399" s="477"/>
      <c r="H399" s="477"/>
      <c r="I399" s="477"/>
      <c r="J399" s="477"/>
      <c r="K399" s="434"/>
    </row>
    <row r="400" spans="1:11" s="432" customFormat="1">
      <c r="A400" s="433"/>
      <c r="B400" s="479"/>
      <c r="C400" s="478"/>
      <c r="D400" s="477"/>
      <c r="E400" s="477"/>
      <c r="F400" s="477"/>
      <c r="G400" s="477"/>
      <c r="H400" s="477"/>
      <c r="I400" s="477"/>
      <c r="J400" s="477"/>
      <c r="K400" s="434"/>
    </row>
    <row r="401" spans="1:11" s="432" customFormat="1">
      <c r="A401" s="433"/>
      <c r="B401" s="479"/>
      <c r="C401" s="478"/>
      <c r="D401" s="477"/>
      <c r="E401" s="477"/>
      <c r="F401" s="477"/>
      <c r="G401" s="477"/>
      <c r="H401" s="477"/>
      <c r="I401" s="477"/>
      <c r="J401" s="477"/>
      <c r="K401" s="434"/>
    </row>
  </sheetData>
  <mergeCells count="47">
    <mergeCell ref="A127:A128"/>
    <mergeCell ref="A129:A130"/>
    <mergeCell ref="A102:A103"/>
    <mergeCell ref="A104:A105"/>
    <mergeCell ref="A106:A107"/>
    <mergeCell ref="A112:B113"/>
    <mergeCell ref="C112:C113"/>
    <mergeCell ref="D112:K112"/>
    <mergeCell ref="A117:A119"/>
    <mergeCell ref="A120:A125"/>
    <mergeCell ref="A88:A91"/>
    <mergeCell ref="A93:A98"/>
    <mergeCell ref="B110:K110"/>
    <mergeCell ref="A100:A101"/>
    <mergeCell ref="B111:K111"/>
    <mergeCell ref="A60:A62"/>
    <mergeCell ref="A64:A65"/>
    <mergeCell ref="A72:A73"/>
    <mergeCell ref="A76:A77"/>
    <mergeCell ref="A84:B85"/>
    <mergeCell ref="B82:K82"/>
    <mergeCell ref="B83:K83"/>
    <mergeCell ref="C84:C85"/>
    <mergeCell ref="D84:K84"/>
    <mergeCell ref="B56:K56"/>
    <mergeCell ref="B57:K57"/>
    <mergeCell ref="A58:B59"/>
    <mergeCell ref="C58:C59"/>
    <mergeCell ref="D58:K58"/>
    <mergeCell ref="A51:A52"/>
    <mergeCell ref="A8:A10"/>
    <mergeCell ref="A16:A18"/>
    <mergeCell ref="A21:A28"/>
    <mergeCell ref="B30:K30"/>
    <mergeCell ref="B31:K31"/>
    <mergeCell ref="B32:J32"/>
    <mergeCell ref="A33:B34"/>
    <mergeCell ref="C33:C34"/>
    <mergeCell ref="D33:K33"/>
    <mergeCell ref="A39:A43"/>
    <mergeCell ref="A47:A50"/>
    <mergeCell ref="B2:K2"/>
    <mergeCell ref="B3:K3"/>
    <mergeCell ref="B4:J4"/>
    <mergeCell ref="A5:B6"/>
    <mergeCell ref="C5:C6"/>
    <mergeCell ref="D5:K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3"/>
  <sheetViews>
    <sheetView tabSelected="1" topLeftCell="A80" zoomScale="90" zoomScaleNormal="90" workbookViewId="0">
      <selection activeCell="A135" sqref="A135"/>
    </sheetView>
  </sheetViews>
  <sheetFormatPr baseColWidth="10" defaultColWidth="9.140625" defaultRowHeight="12.75"/>
  <cols>
    <col min="1" max="1" width="21.42578125" style="433" customWidth="1"/>
    <col min="2" max="2" width="24.7109375" style="480" customWidth="1"/>
    <col min="3" max="3" width="12.7109375" style="481" customWidth="1"/>
    <col min="4" max="10" width="13.7109375" style="482" customWidth="1"/>
    <col min="11" max="11" width="13.7109375" style="434" customWidth="1"/>
    <col min="12" max="17" width="11.42578125" style="432" customWidth="1"/>
    <col min="18" max="256" width="11.42578125" style="453" customWidth="1"/>
    <col min="257" max="16384" width="9.140625" style="453"/>
  </cols>
  <sheetData>
    <row r="1" spans="1:17" s="432" customFormat="1" ht="27" customHeight="1">
      <c r="A1" s="498"/>
      <c r="B1" s="498"/>
      <c r="C1" s="499"/>
      <c r="D1" s="498"/>
      <c r="E1" s="498"/>
      <c r="F1" s="498"/>
      <c r="G1" s="498"/>
      <c r="H1" s="498"/>
      <c r="I1" s="498"/>
      <c r="J1" s="498"/>
      <c r="K1" s="350" t="s">
        <v>85</v>
      </c>
    </row>
    <row r="2" spans="1:17" s="432" customFormat="1" ht="24" customHeight="1">
      <c r="A2" s="498"/>
      <c r="B2" s="679" t="s">
        <v>292</v>
      </c>
      <c r="C2" s="679"/>
      <c r="D2" s="679"/>
      <c r="E2" s="679"/>
      <c r="F2" s="679"/>
      <c r="G2" s="679"/>
      <c r="H2" s="679"/>
      <c r="I2" s="679"/>
      <c r="J2" s="679"/>
      <c r="K2" s="679"/>
    </row>
    <row r="3" spans="1:17" s="432" customFormat="1" ht="33.75" customHeight="1" thickBot="1">
      <c r="A3" s="498"/>
      <c r="B3" s="556" t="s">
        <v>299</v>
      </c>
      <c r="C3" s="556"/>
      <c r="D3" s="556"/>
      <c r="E3" s="556"/>
      <c r="F3" s="556"/>
      <c r="G3" s="556"/>
      <c r="H3" s="556"/>
      <c r="I3" s="556"/>
      <c r="J3" s="556"/>
      <c r="K3" s="556"/>
    </row>
    <row r="4" spans="1:17" s="432" customFormat="1" ht="9" hidden="1" customHeight="1">
      <c r="A4" s="433"/>
      <c r="B4" s="656"/>
      <c r="C4" s="656"/>
      <c r="D4" s="656"/>
      <c r="E4" s="656"/>
      <c r="F4" s="656"/>
      <c r="G4" s="656"/>
      <c r="H4" s="656"/>
      <c r="I4" s="656"/>
      <c r="J4" s="656"/>
      <c r="K4" s="434"/>
    </row>
    <row r="5" spans="1:17" s="432" customFormat="1" ht="27.95" customHeight="1">
      <c r="A5" s="657" t="s">
        <v>81</v>
      </c>
      <c r="B5" s="658"/>
      <c r="C5" s="659" t="s">
        <v>82</v>
      </c>
      <c r="D5" s="661" t="s">
        <v>83</v>
      </c>
      <c r="E5" s="662"/>
      <c r="F5" s="662"/>
      <c r="G5" s="662"/>
      <c r="H5" s="662"/>
      <c r="I5" s="662"/>
      <c r="J5" s="662"/>
      <c r="K5" s="663"/>
    </row>
    <row r="6" spans="1:17" s="432" customFormat="1" ht="27.95" customHeight="1">
      <c r="A6" s="657"/>
      <c r="B6" s="658"/>
      <c r="C6" s="660"/>
      <c r="D6" s="435" t="s">
        <v>61</v>
      </c>
      <c r="E6" s="435" t="s">
        <v>62</v>
      </c>
      <c r="F6" s="435" t="s">
        <v>63</v>
      </c>
      <c r="G6" s="435" t="s">
        <v>64</v>
      </c>
      <c r="H6" s="435" t="s">
        <v>65</v>
      </c>
      <c r="I6" s="435" t="s">
        <v>66</v>
      </c>
      <c r="J6" s="435" t="s">
        <v>67</v>
      </c>
      <c r="K6" s="436" t="s">
        <v>68</v>
      </c>
    </row>
    <row r="7" spans="1:17" s="5" customFormat="1" ht="21" customHeight="1">
      <c r="A7" s="437" t="s">
        <v>46</v>
      </c>
      <c r="B7" s="438"/>
      <c r="C7" s="439"/>
      <c r="D7" s="440"/>
      <c r="E7" s="440"/>
      <c r="F7" s="440"/>
      <c r="G7" s="440"/>
      <c r="H7" s="440"/>
      <c r="I7" s="440"/>
      <c r="J7" s="440"/>
      <c r="K7" s="441"/>
      <c r="L7" s="442"/>
      <c r="M7" s="442"/>
      <c r="N7" s="442"/>
      <c r="O7" s="442"/>
      <c r="P7" s="442"/>
      <c r="Q7" s="442"/>
    </row>
    <row r="8" spans="1:17" s="432" customFormat="1" ht="21" customHeight="1">
      <c r="A8" s="666" t="s">
        <v>208</v>
      </c>
      <c r="B8" s="443" t="s">
        <v>209</v>
      </c>
      <c r="C8" s="444" t="s">
        <v>3</v>
      </c>
      <c r="D8" s="445">
        <v>2445.5555555555557</v>
      </c>
      <c r="E8" s="445">
        <v>2388.3333333333335</v>
      </c>
      <c r="F8" s="445">
        <v>2337</v>
      </c>
      <c r="G8" s="445">
        <v>0</v>
      </c>
      <c r="H8" s="445">
        <v>1769.3333333333333</v>
      </c>
      <c r="I8" s="445">
        <v>2752.1666666666665</v>
      </c>
      <c r="J8" s="445">
        <v>2312.5</v>
      </c>
      <c r="K8" s="445">
        <v>2161.6666666666665</v>
      </c>
    </row>
    <row r="9" spans="1:17" s="432" customFormat="1" ht="21" customHeight="1">
      <c r="A9" s="667"/>
      <c r="B9" s="443" t="s">
        <v>210</v>
      </c>
      <c r="C9" s="444" t="s">
        <v>3</v>
      </c>
      <c r="D9" s="445">
        <v>2850</v>
      </c>
      <c r="E9" s="445">
        <v>2979.1666666666665</v>
      </c>
      <c r="F9" s="445">
        <v>2831.5</v>
      </c>
      <c r="G9" s="445">
        <v>3392.5</v>
      </c>
      <c r="H9" s="445">
        <v>3259.3333333333335</v>
      </c>
      <c r="I9" s="445">
        <v>3018.6666666666665</v>
      </c>
      <c r="J9" s="445">
        <v>2327.5</v>
      </c>
      <c r="K9" s="445">
        <v>2647</v>
      </c>
    </row>
    <row r="10" spans="1:17" s="432" customFormat="1" ht="21" customHeight="1">
      <c r="A10" s="668"/>
      <c r="B10" s="443" t="s">
        <v>211</v>
      </c>
      <c r="C10" s="444" t="s">
        <v>3</v>
      </c>
      <c r="D10" s="445">
        <v>3450</v>
      </c>
      <c r="E10" s="445">
        <v>3698.9583333333335</v>
      </c>
      <c r="F10" s="445">
        <v>3692</v>
      </c>
      <c r="G10" s="445">
        <v>0</v>
      </c>
      <c r="H10" s="445">
        <v>3980.5555555555557</v>
      </c>
      <c r="I10" s="445">
        <v>3667</v>
      </c>
      <c r="J10" s="445">
        <v>3000</v>
      </c>
      <c r="K10" s="445">
        <v>3222.0833333333335</v>
      </c>
    </row>
    <row r="11" spans="1:17" s="432" customFormat="1" ht="21" customHeight="1">
      <c r="A11" s="446"/>
      <c r="B11" s="443" t="s">
        <v>6</v>
      </c>
      <c r="C11" s="444" t="s">
        <v>3</v>
      </c>
      <c r="D11" s="445">
        <v>0</v>
      </c>
      <c r="E11" s="445">
        <v>1570.625</v>
      </c>
      <c r="F11" s="445">
        <v>1941.25</v>
      </c>
      <c r="G11" s="445">
        <v>1879.1666666666667</v>
      </c>
      <c r="H11" s="445">
        <v>1206.8181818181818</v>
      </c>
      <c r="I11" s="445">
        <v>1900</v>
      </c>
      <c r="J11" s="445">
        <v>2116.6666666666665</v>
      </c>
      <c r="K11" s="445">
        <v>2300</v>
      </c>
    </row>
    <row r="12" spans="1:17" s="5" customFormat="1" ht="21" customHeight="1">
      <c r="A12" s="437" t="s">
        <v>47</v>
      </c>
      <c r="B12" s="438"/>
      <c r="C12" s="439"/>
      <c r="D12" s="447"/>
      <c r="E12" s="447"/>
      <c r="F12" s="447"/>
      <c r="G12" s="447"/>
      <c r="H12" s="447"/>
      <c r="I12" s="447"/>
      <c r="J12" s="447"/>
      <c r="K12" s="448"/>
      <c r="L12" s="442"/>
      <c r="M12" s="442"/>
      <c r="N12" s="442"/>
      <c r="O12" s="442"/>
      <c r="P12" s="442"/>
      <c r="Q12" s="442"/>
    </row>
    <row r="13" spans="1:17" s="432" customFormat="1" ht="21" customHeight="1">
      <c r="A13" s="449"/>
      <c r="B13" s="450" t="s">
        <v>7</v>
      </c>
      <c r="C13" s="444" t="s">
        <v>3</v>
      </c>
      <c r="D13" s="445">
        <v>1802.7777777777778</v>
      </c>
      <c r="E13" s="445">
        <v>1327.5</v>
      </c>
      <c r="F13" s="445">
        <v>1971.1111111111111</v>
      </c>
      <c r="G13" s="445">
        <v>1894.9074074074076</v>
      </c>
      <c r="H13" s="445">
        <v>1631.6666666666667</v>
      </c>
      <c r="I13" s="445">
        <v>1031.25</v>
      </c>
      <c r="J13" s="445">
        <v>1215.1041666666665</v>
      </c>
      <c r="K13" s="445">
        <v>1927.5</v>
      </c>
    </row>
    <row r="14" spans="1:17" s="432" customFormat="1" ht="21" customHeight="1">
      <c r="A14" s="451"/>
      <c r="B14" s="450" t="s">
        <v>8</v>
      </c>
      <c r="C14" s="444" t="s">
        <v>3</v>
      </c>
      <c r="D14" s="445">
        <v>6157.4074074074069</v>
      </c>
      <c r="E14" s="445">
        <v>6090.1515151515141</v>
      </c>
      <c r="F14" s="445">
        <v>8964.2857142857138</v>
      </c>
      <c r="G14" s="445">
        <v>3270.833333333333</v>
      </c>
      <c r="H14" s="445">
        <v>6452.5</v>
      </c>
      <c r="I14" s="445">
        <v>3500</v>
      </c>
      <c r="J14" s="445">
        <v>6000</v>
      </c>
      <c r="K14" s="445">
        <v>4964.583333333333</v>
      </c>
    </row>
    <row r="15" spans="1:17" s="432" customFormat="1" ht="21" customHeight="1">
      <c r="A15" s="452"/>
      <c r="B15" s="450" t="s">
        <v>9</v>
      </c>
      <c r="C15" s="444" t="s">
        <v>3</v>
      </c>
      <c r="D15" s="445">
        <v>2856.1111111111113</v>
      </c>
      <c r="E15" s="445">
        <v>2702.5641025641021</v>
      </c>
      <c r="F15" s="445">
        <v>3889.6103896103896</v>
      </c>
      <c r="G15" s="445">
        <v>3086.1111111111113</v>
      </c>
      <c r="H15" s="445">
        <v>3651.6666666666665</v>
      </c>
      <c r="I15" s="445">
        <v>3172.5</v>
      </c>
      <c r="J15" s="445">
        <v>3417.2979797979788</v>
      </c>
      <c r="K15" s="445">
        <v>2334.7727272727275</v>
      </c>
    </row>
    <row r="16" spans="1:17" s="432" customFormat="1" ht="21" customHeight="1">
      <c r="A16" s="669" t="s">
        <v>212</v>
      </c>
      <c r="B16" s="443" t="s">
        <v>141</v>
      </c>
      <c r="C16" s="444" t="s">
        <v>3</v>
      </c>
      <c r="D16" s="445">
        <v>6950</v>
      </c>
      <c r="E16" s="445">
        <v>6869.4444444444453</v>
      </c>
      <c r="F16" s="445">
        <v>6920.7142857142853</v>
      </c>
      <c r="G16" s="445">
        <v>0</v>
      </c>
      <c r="H16" s="445">
        <v>7499.166666666667</v>
      </c>
      <c r="I16" s="445">
        <v>0</v>
      </c>
      <c r="J16" s="445">
        <v>6566.666666666667</v>
      </c>
      <c r="K16" s="445">
        <v>5941.666666666667</v>
      </c>
    </row>
    <row r="17" spans="1:17" s="432" customFormat="1" ht="21" customHeight="1">
      <c r="A17" s="670"/>
      <c r="B17" s="443" t="s">
        <v>213</v>
      </c>
      <c r="C17" s="444" t="s">
        <v>3</v>
      </c>
      <c r="D17" s="445">
        <v>6947.2222222222226</v>
      </c>
      <c r="E17" s="445">
        <v>6093.0555555555547</v>
      </c>
      <c r="F17" s="445">
        <v>9285.7142857142862</v>
      </c>
      <c r="G17" s="445">
        <v>6333.333333333333</v>
      </c>
      <c r="H17" s="445">
        <v>7182.5</v>
      </c>
      <c r="I17" s="445">
        <v>6552.083333333333</v>
      </c>
      <c r="J17" s="445">
        <v>5080.5555555555557</v>
      </c>
      <c r="K17" s="445">
        <v>5900</v>
      </c>
    </row>
    <row r="18" spans="1:17" ht="21" customHeight="1">
      <c r="A18" s="671"/>
      <c r="B18" s="443" t="s">
        <v>214</v>
      </c>
      <c r="C18" s="444" t="s">
        <v>3</v>
      </c>
      <c r="D18" s="445">
        <v>4550</v>
      </c>
      <c r="E18" s="445">
        <v>3725.2777777777774</v>
      </c>
      <c r="F18" s="445">
        <v>7940</v>
      </c>
      <c r="G18" s="445">
        <v>3566.6666666666665</v>
      </c>
      <c r="H18" s="445">
        <v>5263.75</v>
      </c>
      <c r="I18" s="445">
        <v>5750</v>
      </c>
      <c r="J18" s="445">
        <v>1150</v>
      </c>
      <c r="K18" s="445">
        <v>3562.5</v>
      </c>
    </row>
    <row r="19" spans="1:17" ht="21" customHeight="1">
      <c r="A19" s="454"/>
      <c r="B19" s="450" t="s">
        <v>10</v>
      </c>
      <c r="C19" s="444" t="s">
        <v>3</v>
      </c>
      <c r="D19" s="445">
        <v>1885.5555555555557</v>
      </c>
      <c r="E19" s="445">
        <v>1317.5757575757577</v>
      </c>
      <c r="F19" s="445">
        <v>2281.1363636363635</v>
      </c>
      <c r="G19" s="445">
        <v>2600.6944444444443</v>
      </c>
      <c r="H19" s="445">
        <v>1335.2083333333333</v>
      </c>
      <c r="I19" s="445">
        <v>1527.0833333333333</v>
      </c>
      <c r="J19" s="445">
        <v>964.93055555555566</v>
      </c>
      <c r="K19" s="445">
        <v>1515.8333333333333</v>
      </c>
    </row>
    <row r="20" spans="1:17" s="5" customFormat="1" ht="21" customHeight="1">
      <c r="A20" s="437" t="s">
        <v>49</v>
      </c>
      <c r="B20" s="438"/>
      <c r="C20" s="439"/>
      <c r="D20" s="440"/>
      <c r="E20" s="440"/>
      <c r="F20" s="440"/>
      <c r="G20" s="440"/>
      <c r="H20" s="440"/>
      <c r="I20" s="440"/>
      <c r="J20" s="440"/>
      <c r="K20" s="441"/>
      <c r="L20" s="442"/>
      <c r="M20" s="442"/>
      <c r="N20" s="442"/>
      <c r="O20" s="442"/>
      <c r="P20" s="442"/>
      <c r="Q20" s="442"/>
    </row>
    <row r="21" spans="1:17" ht="21" customHeight="1">
      <c r="A21" s="666" t="s">
        <v>215</v>
      </c>
      <c r="B21" s="450" t="s">
        <v>216</v>
      </c>
      <c r="C21" s="444" t="s">
        <v>59</v>
      </c>
      <c r="D21" s="445">
        <v>0</v>
      </c>
      <c r="E21" s="445">
        <v>0</v>
      </c>
      <c r="F21" s="445">
        <v>0</v>
      </c>
      <c r="G21" s="445">
        <v>1325</v>
      </c>
      <c r="H21" s="445">
        <v>0</v>
      </c>
      <c r="I21" s="445">
        <v>1500</v>
      </c>
      <c r="J21" s="445">
        <v>1398.939393939394</v>
      </c>
      <c r="K21" s="445">
        <v>1614.1683333333333</v>
      </c>
    </row>
    <row r="22" spans="1:17" ht="21" customHeight="1">
      <c r="A22" s="667"/>
      <c r="B22" s="450" t="s">
        <v>122</v>
      </c>
      <c r="C22" s="444" t="s">
        <v>59</v>
      </c>
      <c r="D22" s="445">
        <v>0</v>
      </c>
      <c r="E22" s="445">
        <v>0</v>
      </c>
      <c r="F22" s="445">
        <v>0</v>
      </c>
      <c r="G22" s="445">
        <v>1058.3333333333333</v>
      </c>
      <c r="H22" s="445">
        <v>0</v>
      </c>
      <c r="I22" s="445">
        <v>814.58333333333337</v>
      </c>
      <c r="J22" s="445">
        <v>1050</v>
      </c>
      <c r="K22" s="445">
        <v>811.66666666666663</v>
      </c>
    </row>
    <row r="23" spans="1:17" ht="21" customHeight="1">
      <c r="A23" s="667"/>
      <c r="B23" s="450" t="s">
        <v>123</v>
      </c>
      <c r="C23" s="444" t="s">
        <v>59</v>
      </c>
      <c r="D23" s="445">
        <v>1599.0625</v>
      </c>
      <c r="E23" s="445">
        <v>1182.4305555555554</v>
      </c>
      <c r="F23" s="445">
        <v>0</v>
      </c>
      <c r="G23" s="445">
        <v>0</v>
      </c>
      <c r="H23" s="445">
        <v>827.25</v>
      </c>
      <c r="I23" s="445">
        <v>0</v>
      </c>
      <c r="J23" s="445">
        <v>0</v>
      </c>
      <c r="K23" s="445">
        <v>0</v>
      </c>
    </row>
    <row r="24" spans="1:17" ht="21" customHeight="1">
      <c r="A24" s="667"/>
      <c r="B24" s="450" t="s">
        <v>124</v>
      </c>
      <c r="C24" s="444" t="s">
        <v>59</v>
      </c>
      <c r="D24" s="445">
        <v>1095.8333333333333</v>
      </c>
      <c r="E24" s="445">
        <v>814.16666666666663</v>
      </c>
      <c r="F24" s="445">
        <v>0</v>
      </c>
      <c r="G24" s="445">
        <v>0</v>
      </c>
      <c r="H24" s="445">
        <v>386.66666666666669</v>
      </c>
      <c r="I24" s="445">
        <v>0</v>
      </c>
      <c r="J24" s="445">
        <v>0</v>
      </c>
      <c r="K24" s="445">
        <v>0</v>
      </c>
      <c r="L24" s="357"/>
      <c r="M24" s="357"/>
      <c r="N24" s="357"/>
      <c r="O24" s="357"/>
      <c r="P24" s="357"/>
      <c r="Q24" s="357"/>
    </row>
    <row r="25" spans="1:17" ht="21" customHeight="1">
      <c r="A25" s="667"/>
      <c r="B25" s="450" t="s">
        <v>217</v>
      </c>
      <c r="C25" s="444" t="s">
        <v>59</v>
      </c>
      <c r="D25" s="445">
        <v>820</v>
      </c>
      <c r="E25" s="445">
        <v>0</v>
      </c>
      <c r="F25" s="445">
        <v>1623.030303030303</v>
      </c>
      <c r="G25" s="445">
        <v>0</v>
      </c>
      <c r="H25" s="445">
        <v>0</v>
      </c>
      <c r="I25" s="445">
        <v>0</v>
      </c>
      <c r="J25" s="445">
        <v>0</v>
      </c>
      <c r="K25" s="445">
        <v>0</v>
      </c>
      <c r="L25" s="357"/>
      <c r="M25" s="357"/>
      <c r="N25" s="357"/>
      <c r="O25" s="357"/>
      <c r="P25" s="357"/>
      <c r="Q25" s="357"/>
    </row>
    <row r="26" spans="1:17" ht="21" customHeight="1">
      <c r="A26" s="667"/>
      <c r="B26" s="450" t="s">
        <v>218</v>
      </c>
      <c r="C26" s="444" t="s">
        <v>59</v>
      </c>
      <c r="D26" s="445">
        <v>0</v>
      </c>
      <c r="E26" s="445">
        <v>0</v>
      </c>
      <c r="F26" s="445">
        <v>0</v>
      </c>
      <c r="G26" s="445">
        <v>0</v>
      </c>
      <c r="H26" s="445">
        <v>0</v>
      </c>
      <c r="I26" s="445">
        <v>0</v>
      </c>
      <c r="J26" s="445">
        <v>950</v>
      </c>
      <c r="K26" s="445">
        <v>0</v>
      </c>
      <c r="L26" s="357"/>
      <c r="M26" s="357"/>
      <c r="N26" s="357"/>
      <c r="O26" s="357"/>
      <c r="P26" s="357"/>
      <c r="Q26" s="357"/>
    </row>
    <row r="27" spans="1:17" ht="21" customHeight="1">
      <c r="A27" s="667"/>
      <c r="B27" s="450" t="s">
        <v>186</v>
      </c>
      <c r="C27" s="444" t="s">
        <v>59</v>
      </c>
      <c r="D27" s="445">
        <v>0</v>
      </c>
      <c r="E27" s="445">
        <v>515.13888888888891</v>
      </c>
      <c r="F27" s="445">
        <v>0</v>
      </c>
      <c r="G27" s="445">
        <v>500</v>
      </c>
      <c r="H27" s="445">
        <v>465.58333333333331</v>
      </c>
      <c r="I27" s="445">
        <v>0</v>
      </c>
      <c r="J27" s="445">
        <v>872.61904761904759</v>
      </c>
      <c r="K27" s="445">
        <v>0</v>
      </c>
      <c r="L27" s="357"/>
      <c r="M27" s="357"/>
      <c r="N27" s="357"/>
      <c r="O27" s="357"/>
      <c r="P27" s="357"/>
      <c r="Q27" s="357"/>
    </row>
    <row r="28" spans="1:17" ht="21" customHeight="1">
      <c r="A28" s="668"/>
      <c r="B28" s="450" t="s">
        <v>219</v>
      </c>
      <c r="C28" s="444" t="s">
        <v>59</v>
      </c>
      <c r="D28" s="445">
        <v>0</v>
      </c>
      <c r="E28" s="445">
        <v>521.90972222222229</v>
      </c>
      <c r="F28" s="445">
        <v>0</v>
      </c>
      <c r="G28" s="445">
        <v>0</v>
      </c>
      <c r="H28" s="445">
        <v>463.5</v>
      </c>
      <c r="I28" s="445">
        <v>0</v>
      </c>
      <c r="J28" s="445">
        <v>700</v>
      </c>
      <c r="K28" s="445">
        <v>0</v>
      </c>
      <c r="L28" s="357"/>
      <c r="M28" s="357"/>
      <c r="N28" s="357"/>
      <c r="O28" s="357"/>
      <c r="P28" s="357"/>
      <c r="Q28" s="357"/>
    </row>
    <row r="29" spans="1:17" ht="16.5" customHeight="1">
      <c r="A29" s="357"/>
      <c r="B29" s="498"/>
      <c r="C29" s="499"/>
      <c r="D29" s="498"/>
      <c r="E29" s="498"/>
      <c r="F29" s="498"/>
      <c r="G29" s="498"/>
      <c r="H29" s="498"/>
      <c r="I29" s="498"/>
      <c r="J29" s="498"/>
      <c r="K29" s="350" t="s">
        <v>86</v>
      </c>
      <c r="L29" s="357"/>
      <c r="M29" s="357"/>
      <c r="N29" s="357"/>
      <c r="O29" s="357"/>
      <c r="P29" s="357"/>
      <c r="Q29" s="357"/>
    </row>
    <row r="30" spans="1:17" ht="21" customHeight="1">
      <c r="A30" s="357"/>
      <c r="B30" s="679" t="s">
        <v>292</v>
      </c>
      <c r="C30" s="679"/>
      <c r="D30" s="679"/>
      <c r="E30" s="679"/>
      <c r="F30" s="679"/>
      <c r="G30" s="679"/>
      <c r="H30" s="679"/>
      <c r="I30" s="679"/>
      <c r="J30" s="679"/>
      <c r="K30" s="679"/>
      <c r="L30" s="357"/>
      <c r="M30" s="357"/>
      <c r="N30" s="357"/>
      <c r="O30" s="357"/>
      <c r="P30" s="357"/>
      <c r="Q30" s="357"/>
    </row>
    <row r="31" spans="1:17" ht="35.25" customHeight="1" thickBot="1">
      <c r="B31" s="556" t="s">
        <v>300</v>
      </c>
      <c r="C31" s="556"/>
      <c r="D31" s="556"/>
      <c r="E31" s="556"/>
      <c r="F31" s="556"/>
      <c r="G31" s="556"/>
      <c r="H31" s="556"/>
      <c r="I31" s="556"/>
      <c r="J31" s="556"/>
      <c r="K31" s="556"/>
    </row>
    <row r="32" spans="1:17" ht="9" hidden="1" customHeight="1">
      <c r="B32" s="656"/>
      <c r="C32" s="656"/>
      <c r="D32" s="656"/>
      <c r="E32" s="656"/>
      <c r="F32" s="656"/>
      <c r="G32" s="656"/>
      <c r="H32" s="656"/>
      <c r="I32" s="656"/>
      <c r="J32" s="656"/>
    </row>
    <row r="33" spans="1:17" ht="20.100000000000001" customHeight="1">
      <c r="A33" s="657" t="s">
        <v>81</v>
      </c>
      <c r="B33" s="658"/>
      <c r="C33" s="659" t="s">
        <v>82</v>
      </c>
      <c r="D33" s="661" t="s">
        <v>83</v>
      </c>
      <c r="E33" s="662"/>
      <c r="F33" s="662"/>
      <c r="G33" s="662"/>
      <c r="H33" s="662"/>
      <c r="I33" s="662"/>
      <c r="J33" s="662"/>
      <c r="K33" s="663"/>
    </row>
    <row r="34" spans="1:17" ht="24" customHeight="1">
      <c r="A34" s="657"/>
      <c r="B34" s="658"/>
      <c r="C34" s="660"/>
      <c r="D34" s="435" t="s">
        <v>61</v>
      </c>
      <c r="E34" s="435" t="s">
        <v>62</v>
      </c>
      <c r="F34" s="435" t="s">
        <v>63</v>
      </c>
      <c r="G34" s="435" t="s">
        <v>64</v>
      </c>
      <c r="H34" s="435" t="s">
        <v>65</v>
      </c>
      <c r="I34" s="435" t="s">
        <v>66</v>
      </c>
      <c r="J34" s="435" t="s">
        <v>67</v>
      </c>
      <c r="K34" s="436" t="s">
        <v>68</v>
      </c>
    </row>
    <row r="35" spans="1:17" s="432" customFormat="1" ht="21" customHeight="1">
      <c r="A35" s="455"/>
      <c r="B35" s="450" t="s">
        <v>11</v>
      </c>
      <c r="C35" s="444" t="s">
        <v>59</v>
      </c>
      <c r="D35" s="445">
        <v>236.94444444444446</v>
      </c>
      <c r="E35" s="445">
        <v>249.6875</v>
      </c>
      <c r="F35" s="445">
        <v>224.12749287749287</v>
      </c>
      <c r="G35" s="445">
        <v>200</v>
      </c>
      <c r="H35" s="445">
        <v>286.45833333333326</v>
      </c>
      <c r="I35" s="445">
        <v>268.75</v>
      </c>
      <c r="J35" s="445">
        <v>419.4444444444444</v>
      </c>
      <c r="K35" s="445">
        <v>456.04166666666669</v>
      </c>
      <c r="L35" s="357"/>
      <c r="M35" s="357"/>
      <c r="N35" s="357"/>
      <c r="O35" s="357"/>
      <c r="P35" s="357"/>
      <c r="Q35" s="357"/>
    </row>
    <row r="36" spans="1:17" s="5" customFormat="1" ht="21" customHeight="1">
      <c r="A36" s="437" t="s">
        <v>50</v>
      </c>
      <c r="B36" s="438"/>
      <c r="C36" s="439"/>
      <c r="D36" s="447">
        <v>0</v>
      </c>
      <c r="E36" s="447">
        <v>0</v>
      </c>
      <c r="F36" s="447">
        <v>0</v>
      </c>
      <c r="G36" s="447">
        <v>0</v>
      </c>
      <c r="H36" s="447">
        <v>0</v>
      </c>
      <c r="I36" s="447">
        <v>0</v>
      </c>
      <c r="J36" s="447">
        <v>0</v>
      </c>
      <c r="K36" s="448">
        <v>0</v>
      </c>
      <c r="L36" s="442"/>
      <c r="M36" s="442"/>
      <c r="N36" s="442"/>
      <c r="O36" s="442"/>
      <c r="P36" s="442"/>
      <c r="Q36" s="442"/>
    </row>
    <row r="37" spans="1:17" s="432" customFormat="1" ht="21" customHeight="1">
      <c r="A37" s="455" t="s">
        <v>226</v>
      </c>
      <c r="B37" s="450" t="s">
        <v>268</v>
      </c>
      <c r="C37" s="444" t="s">
        <v>3</v>
      </c>
      <c r="D37" s="445">
        <v>0</v>
      </c>
      <c r="E37" s="445">
        <v>3662.5</v>
      </c>
      <c r="F37" s="445">
        <v>2491.6666666666665</v>
      </c>
      <c r="G37" s="445">
        <v>2433.3333333333335</v>
      </c>
      <c r="H37" s="445">
        <v>0</v>
      </c>
      <c r="I37" s="445">
        <v>4799.166666666667</v>
      </c>
      <c r="J37" s="445">
        <v>3777.7777777777778</v>
      </c>
      <c r="K37" s="445">
        <v>3297.6190476190473</v>
      </c>
      <c r="L37" s="357"/>
      <c r="M37" s="357"/>
      <c r="N37" s="357"/>
      <c r="O37" s="357"/>
      <c r="P37" s="357"/>
      <c r="Q37" s="357"/>
    </row>
    <row r="38" spans="1:17" s="432" customFormat="1" ht="21" customHeight="1">
      <c r="A38" s="456"/>
      <c r="B38" s="450" t="s">
        <v>189</v>
      </c>
      <c r="C38" s="444" t="s">
        <v>3</v>
      </c>
      <c r="D38" s="445">
        <v>0</v>
      </c>
      <c r="E38" s="445">
        <v>0</v>
      </c>
      <c r="F38" s="445">
        <v>12218.75</v>
      </c>
      <c r="G38" s="445">
        <v>5820.833333333333</v>
      </c>
      <c r="H38" s="486">
        <v>0</v>
      </c>
      <c r="I38" s="445">
        <v>5272.8571428571431</v>
      </c>
      <c r="J38" s="445">
        <v>4350</v>
      </c>
      <c r="K38" s="445">
        <v>2900</v>
      </c>
      <c r="L38" s="357"/>
      <c r="M38" s="357"/>
      <c r="N38" s="357"/>
      <c r="O38" s="357"/>
      <c r="P38" s="357"/>
      <c r="Q38" s="357"/>
    </row>
    <row r="39" spans="1:17" s="432" customFormat="1" ht="21" customHeight="1">
      <c r="A39" s="672" t="s">
        <v>128</v>
      </c>
      <c r="B39" s="450" t="s">
        <v>269</v>
      </c>
      <c r="C39" s="444" t="s">
        <v>3</v>
      </c>
      <c r="D39" s="445">
        <v>6262.5</v>
      </c>
      <c r="E39" s="445">
        <v>6253.333333333333</v>
      </c>
      <c r="F39" s="445">
        <v>5000</v>
      </c>
      <c r="G39" s="445">
        <v>6359.7222222222226</v>
      </c>
      <c r="H39" s="445">
        <v>6542.5</v>
      </c>
      <c r="I39" s="445">
        <v>5434.375</v>
      </c>
      <c r="J39" s="445">
        <v>5481.25</v>
      </c>
      <c r="K39" s="445">
        <v>5400</v>
      </c>
      <c r="L39" s="357"/>
      <c r="M39" s="357"/>
      <c r="N39" s="357"/>
      <c r="O39" s="357"/>
      <c r="P39" s="357"/>
      <c r="Q39" s="357"/>
    </row>
    <row r="40" spans="1:17" s="432" customFormat="1" ht="21" customHeight="1">
      <c r="A40" s="673"/>
      <c r="B40" s="450" t="s">
        <v>270</v>
      </c>
      <c r="C40" s="444" t="s">
        <v>3</v>
      </c>
      <c r="D40" s="445">
        <v>0</v>
      </c>
      <c r="E40" s="445">
        <v>6590.833333333333</v>
      </c>
      <c r="F40" s="445">
        <v>7551.25</v>
      </c>
      <c r="G40" s="445">
        <v>6669.4444444444443</v>
      </c>
      <c r="H40" s="445">
        <v>6797.916666666667</v>
      </c>
      <c r="I40" s="445">
        <v>6347.916666666667</v>
      </c>
      <c r="J40" s="445">
        <v>5580.833333333333</v>
      </c>
      <c r="K40" s="445">
        <v>5937.5</v>
      </c>
      <c r="L40" s="357"/>
      <c r="M40" s="357"/>
      <c r="N40" s="357"/>
      <c r="O40" s="357"/>
      <c r="P40" s="357"/>
      <c r="Q40" s="357"/>
    </row>
    <row r="41" spans="1:17" s="432" customFormat="1" ht="21" customHeight="1">
      <c r="A41" s="673"/>
      <c r="B41" s="450" t="s">
        <v>271</v>
      </c>
      <c r="C41" s="444" t="s">
        <v>3</v>
      </c>
      <c r="D41" s="445">
        <v>4043.3333333333335</v>
      </c>
      <c r="E41" s="445">
        <v>4991.25</v>
      </c>
      <c r="F41" s="445">
        <v>5942.6041666666661</v>
      </c>
      <c r="G41" s="445">
        <v>4643.9351851851861</v>
      </c>
      <c r="H41" s="445">
        <v>5210.833333333333</v>
      </c>
      <c r="I41" s="445">
        <v>5186.25</v>
      </c>
      <c r="J41" s="445">
        <v>3595.8333333333335</v>
      </c>
      <c r="K41" s="445">
        <v>4500</v>
      </c>
      <c r="L41" s="357"/>
      <c r="M41" s="357"/>
      <c r="N41" s="357"/>
      <c r="O41" s="357"/>
      <c r="P41" s="357"/>
      <c r="Q41" s="357"/>
    </row>
    <row r="42" spans="1:17" s="432" customFormat="1" ht="21" customHeight="1">
      <c r="A42" s="673"/>
      <c r="B42" s="450" t="s">
        <v>272</v>
      </c>
      <c r="C42" s="444" t="s">
        <v>3</v>
      </c>
      <c r="D42" s="445">
        <v>4305.5555555555557</v>
      </c>
      <c r="E42" s="445">
        <v>5117.916666666667</v>
      </c>
      <c r="F42" s="445">
        <v>0</v>
      </c>
      <c r="G42" s="445">
        <v>3922.5</v>
      </c>
      <c r="H42" s="445">
        <v>5572.916666666667</v>
      </c>
      <c r="I42" s="445">
        <v>5237.5</v>
      </c>
      <c r="J42" s="445">
        <v>5479.166666666667</v>
      </c>
      <c r="K42" s="445">
        <v>4500</v>
      </c>
      <c r="L42" s="357"/>
      <c r="M42" s="357"/>
      <c r="N42" s="357"/>
      <c r="O42" s="357"/>
      <c r="P42" s="357"/>
      <c r="Q42" s="357"/>
    </row>
    <row r="43" spans="1:17" s="432" customFormat="1" ht="21" customHeight="1">
      <c r="A43" s="674"/>
      <c r="B43" s="450" t="s">
        <v>273</v>
      </c>
      <c r="C43" s="444" t="s">
        <v>3</v>
      </c>
      <c r="D43" s="445">
        <v>4125</v>
      </c>
      <c r="E43" s="445">
        <v>5110.454545454545</v>
      </c>
      <c r="F43" s="445">
        <v>0</v>
      </c>
      <c r="G43" s="445">
        <v>4732.5</v>
      </c>
      <c r="H43" s="445">
        <v>5281.25</v>
      </c>
      <c r="I43" s="445">
        <v>5289.583333333333</v>
      </c>
      <c r="J43" s="445">
        <v>4000.4166666666665</v>
      </c>
      <c r="K43" s="445">
        <v>4000</v>
      </c>
      <c r="L43" s="357"/>
      <c r="M43" s="357"/>
      <c r="N43" s="357"/>
      <c r="O43" s="357"/>
      <c r="P43" s="357"/>
      <c r="Q43" s="357"/>
    </row>
    <row r="44" spans="1:17" s="5" customFormat="1" ht="21" customHeight="1">
      <c r="A44" s="437" t="s">
        <v>51</v>
      </c>
      <c r="B44" s="438"/>
      <c r="C44" s="439"/>
      <c r="D44" s="447"/>
      <c r="E44" s="447"/>
      <c r="F44" s="447"/>
      <c r="G44" s="447"/>
      <c r="H44" s="447"/>
      <c r="I44" s="447"/>
      <c r="J44" s="447"/>
      <c r="K44" s="448"/>
      <c r="L44" s="442"/>
      <c r="M44" s="442"/>
      <c r="N44" s="442"/>
      <c r="O44" s="442"/>
      <c r="P44" s="442"/>
      <c r="Q44" s="442"/>
    </row>
    <row r="45" spans="1:17" s="432" customFormat="1" ht="21" customHeight="1">
      <c r="A45" s="455"/>
      <c r="B45" s="450" t="s">
        <v>12</v>
      </c>
      <c r="C45" s="444" t="s">
        <v>59</v>
      </c>
      <c r="D45" s="445">
        <v>4113.8888888888887</v>
      </c>
      <c r="E45" s="445">
        <v>4067.2222222222226</v>
      </c>
      <c r="F45" s="445">
        <v>0</v>
      </c>
      <c r="G45" s="445">
        <v>4700</v>
      </c>
      <c r="H45" s="445">
        <v>5489.583333333333</v>
      </c>
      <c r="I45" s="445">
        <v>5000</v>
      </c>
      <c r="J45" s="445">
        <v>3375</v>
      </c>
      <c r="K45" s="445">
        <v>3083.3333333333335</v>
      </c>
      <c r="L45" s="357"/>
      <c r="M45" s="357"/>
      <c r="N45" s="357"/>
      <c r="O45" s="357"/>
      <c r="P45" s="357"/>
      <c r="Q45" s="357"/>
    </row>
    <row r="46" spans="1:17" s="5" customFormat="1" ht="21" customHeight="1">
      <c r="A46" s="437" t="s">
        <v>52</v>
      </c>
      <c r="B46" s="438"/>
      <c r="C46" s="439"/>
      <c r="D46" s="447"/>
      <c r="E46" s="447"/>
      <c r="F46" s="447"/>
      <c r="G46" s="447"/>
      <c r="H46" s="447"/>
      <c r="I46" s="447"/>
      <c r="J46" s="447"/>
      <c r="K46" s="448"/>
      <c r="L46" s="442"/>
      <c r="M46" s="442"/>
      <c r="N46" s="442"/>
      <c r="O46" s="442"/>
      <c r="P46" s="442"/>
      <c r="Q46" s="442"/>
    </row>
    <row r="47" spans="1:17" s="432" customFormat="1" ht="21" customHeight="1">
      <c r="A47" s="666" t="s">
        <v>133</v>
      </c>
      <c r="B47" s="450" t="s">
        <v>132</v>
      </c>
      <c r="C47" s="444" t="s">
        <v>3</v>
      </c>
      <c r="D47" s="445">
        <v>4118.7037037037044</v>
      </c>
      <c r="E47" s="445">
        <v>2877.2222222222226</v>
      </c>
      <c r="F47" s="445">
        <v>4091.3636363636365</v>
      </c>
      <c r="G47" s="445">
        <v>2917.5925925925931</v>
      </c>
      <c r="H47" s="445">
        <v>4441.666666666667</v>
      </c>
      <c r="I47" s="445">
        <v>4320.5128205128212</v>
      </c>
      <c r="J47" s="445">
        <v>3762.121212121212</v>
      </c>
      <c r="K47" s="445">
        <v>2974.25</v>
      </c>
      <c r="L47" s="357"/>
      <c r="M47" s="357"/>
      <c r="N47" s="357"/>
      <c r="O47" s="357"/>
      <c r="P47" s="357"/>
      <c r="Q47" s="357"/>
    </row>
    <row r="48" spans="1:17" s="432" customFormat="1" ht="21" customHeight="1">
      <c r="A48" s="667"/>
      <c r="B48" s="450" t="s">
        <v>274</v>
      </c>
      <c r="C48" s="444" t="s">
        <v>3</v>
      </c>
      <c r="D48" s="445">
        <v>0</v>
      </c>
      <c r="E48" s="445">
        <v>0</v>
      </c>
      <c r="F48" s="445">
        <v>4778.6666666666661</v>
      </c>
      <c r="G48" s="445">
        <v>8812.5</v>
      </c>
      <c r="H48" s="445">
        <v>0</v>
      </c>
      <c r="I48" s="445">
        <v>6000</v>
      </c>
      <c r="J48" s="445">
        <v>5122.121212121212</v>
      </c>
      <c r="K48" s="445">
        <v>8503.0555555555566</v>
      </c>
      <c r="L48" s="357"/>
      <c r="M48" s="357"/>
      <c r="N48" s="357"/>
      <c r="O48" s="357"/>
      <c r="P48" s="357"/>
      <c r="Q48" s="357"/>
    </row>
    <row r="49" spans="1:17" s="432" customFormat="1" ht="21" customHeight="1">
      <c r="A49" s="667"/>
      <c r="B49" s="450" t="s">
        <v>135</v>
      </c>
      <c r="C49" s="444" t="s">
        <v>3</v>
      </c>
      <c r="D49" s="445">
        <v>0</v>
      </c>
      <c r="E49" s="445">
        <v>0</v>
      </c>
      <c r="F49" s="445">
        <v>0</v>
      </c>
      <c r="G49" s="445">
        <v>5000</v>
      </c>
      <c r="H49" s="445">
        <v>5446.2962962962956</v>
      </c>
      <c r="I49" s="445">
        <v>4325</v>
      </c>
      <c r="J49" s="445">
        <v>250</v>
      </c>
      <c r="K49" s="445">
        <v>5400</v>
      </c>
      <c r="L49" s="357"/>
      <c r="M49" s="357"/>
      <c r="N49" s="357"/>
      <c r="O49" s="357"/>
      <c r="P49" s="357"/>
      <c r="Q49" s="357"/>
    </row>
    <row r="50" spans="1:17" s="432" customFormat="1" ht="21" customHeight="1">
      <c r="A50" s="668"/>
      <c r="B50" s="450" t="s">
        <v>136</v>
      </c>
      <c r="C50" s="444" t="s">
        <v>3</v>
      </c>
      <c r="D50" s="445">
        <v>4710.5555555555557</v>
      </c>
      <c r="E50" s="445">
        <v>0</v>
      </c>
      <c r="F50" s="445">
        <v>7057.2916666666661</v>
      </c>
      <c r="G50" s="445">
        <v>6541.666666666667</v>
      </c>
      <c r="H50" s="445">
        <v>6736.8055555555557</v>
      </c>
      <c r="I50" s="445">
        <v>3956.25</v>
      </c>
      <c r="J50" s="445">
        <v>7787.0370370370383</v>
      </c>
      <c r="K50" s="445">
        <v>7977.083333333333</v>
      </c>
      <c r="L50" s="357"/>
      <c r="M50" s="357"/>
      <c r="N50" s="357"/>
      <c r="O50" s="357"/>
      <c r="P50" s="357"/>
      <c r="Q50" s="357"/>
    </row>
    <row r="51" spans="1:17" s="432" customFormat="1" ht="21" customHeight="1">
      <c r="A51" s="664" t="s">
        <v>275</v>
      </c>
      <c r="B51" s="450" t="s">
        <v>276</v>
      </c>
      <c r="C51" s="444" t="s">
        <v>3</v>
      </c>
      <c r="D51" s="445">
        <v>17752.083333333336</v>
      </c>
      <c r="E51" s="445">
        <v>11977.272727272726</v>
      </c>
      <c r="F51" s="445">
        <v>18464.285714285714</v>
      </c>
      <c r="G51" s="445">
        <v>16708.333333333332</v>
      </c>
      <c r="H51" s="445">
        <v>17715.625</v>
      </c>
      <c r="I51" s="445">
        <v>11473</v>
      </c>
      <c r="J51" s="445">
        <v>14829.48232323232</v>
      </c>
      <c r="K51" s="445">
        <v>15235</v>
      </c>
      <c r="L51" s="357"/>
      <c r="M51" s="357"/>
      <c r="N51" s="357"/>
      <c r="O51" s="357"/>
      <c r="P51" s="357"/>
      <c r="Q51" s="357"/>
    </row>
    <row r="52" spans="1:17" s="432" customFormat="1" ht="21" customHeight="1">
      <c r="A52" s="665"/>
      <c r="B52" s="450" t="s">
        <v>277</v>
      </c>
      <c r="C52" s="444" t="s">
        <v>3</v>
      </c>
      <c r="D52" s="445">
        <v>4750</v>
      </c>
      <c r="E52" s="445">
        <v>0</v>
      </c>
      <c r="F52" s="445">
        <v>0</v>
      </c>
      <c r="G52" s="445">
        <v>0</v>
      </c>
      <c r="H52" s="445">
        <v>0</v>
      </c>
      <c r="I52" s="445">
        <v>9696.9696969696961</v>
      </c>
      <c r="J52" s="445">
        <v>8883.3333333333339</v>
      </c>
      <c r="K52" s="445">
        <v>0</v>
      </c>
      <c r="L52" s="357"/>
      <c r="M52" s="357"/>
      <c r="N52" s="357"/>
      <c r="O52" s="357"/>
      <c r="P52" s="357"/>
      <c r="Q52" s="357"/>
    </row>
    <row r="53" spans="1:17" s="432" customFormat="1" ht="21" customHeight="1">
      <c r="A53" s="455"/>
      <c r="B53" s="450" t="s">
        <v>13</v>
      </c>
      <c r="C53" s="444" t="s">
        <v>3</v>
      </c>
      <c r="D53" s="445">
        <v>2440.2777777777778</v>
      </c>
      <c r="E53" s="445">
        <v>1798.3333333333335</v>
      </c>
      <c r="F53" s="445">
        <v>2260.6060606060605</v>
      </c>
      <c r="G53" s="445">
        <v>2183.3333333333335</v>
      </c>
      <c r="H53" s="445">
        <v>2283.3333333333335</v>
      </c>
      <c r="I53" s="445">
        <v>4090.9090909090905</v>
      </c>
      <c r="J53" s="445">
        <v>1655.934343434343</v>
      </c>
      <c r="K53" s="445">
        <v>1542.5</v>
      </c>
      <c r="L53" s="357"/>
      <c r="M53" s="357"/>
      <c r="N53" s="357"/>
      <c r="O53" s="357"/>
      <c r="P53" s="357"/>
      <c r="Q53" s="357"/>
    </row>
    <row r="54" spans="1:17" s="432" customFormat="1" ht="21" customHeight="1">
      <c r="A54" s="664" t="s">
        <v>14</v>
      </c>
      <c r="B54" s="450" t="s">
        <v>229</v>
      </c>
      <c r="C54" s="444" t="s">
        <v>3</v>
      </c>
      <c r="D54" s="445">
        <v>2301.9259259259256</v>
      </c>
      <c r="E54" s="445">
        <v>2148.6666666666665</v>
      </c>
      <c r="F54" s="445">
        <v>2328.333333333333</v>
      </c>
      <c r="G54" s="445">
        <v>2100</v>
      </c>
      <c r="H54" s="445">
        <v>2110.863095238095</v>
      </c>
      <c r="I54" s="445">
        <v>1040</v>
      </c>
      <c r="J54" s="445">
        <v>1615.3939393939393</v>
      </c>
      <c r="K54" s="445">
        <v>2199.8484848484845</v>
      </c>
      <c r="L54" s="357"/>
      <c r="M54" s="357"/>
      <c r="N54" s="357"/>
      <c r="O54" s="357"/>
      <c r="P54" s="357"/>
      <c r="Q54" s="357"/>
    </row>
    <row r="55" spans="1:17" s="432" customFormat="1" ht="19.5" customHeight="1">
      <c r="A55" s="665"/>
      <c r="B55" s="450" t="s">
        <v>230</v>
      </c>
      <c r="C55" s="444" t="s">
        <v>3</v>
      </c>
      <c r="D55" s="445">
        <v>0</v>
      </c>
      <c r="E55" s="445">
        <v>0</v>
      </c>
      <c r="F55" s="445">
        <v>0</v>
      </c>
      <c r="G55" s="445">
        <v>0</v>
      </c>
      <c r="H55" s="445">
        <v>353.75</v>
      </c>
      <c r="I55" s="445">
        <v>0</v>
      </c>
      <c r="J55" s="445">
        <v>2150</v>
      </c>
      <c r="K55" s="445">
        <v>0</v>
      </c>
      <c r="L55" s="357"/>
      <c r="M55" s="357"/>
      <c r="N55" s="357"/>
      <c r="O55" s="357"/>
      <c r="P55" s="357"/>
      <c r="Q55" s="357"/>
    </row>
    <row r="56" spans="1:17" s="432" customFormat="1" ht="26.25" customHeight="1">
      <c r="A56" s="498"/>
      <c r="B56" s="498"/>
      <c r="C56" s="499"/>
      <c r="D56" s="498"/>
      <c r="E56" s="498"/>
      <c r="F56" s="498"/>
      <c r="G56" s="498"/>
      <c r="H56" s="498"/>
      <c r="I56" s="498"/>
      <c r="J56" s="498"/>
      <c r="K56" s="350" t="s">
        <v>87</v>
      </c>
      <c r="L56" s="357"/>
      <c r="M56" s="357"/>
      <c r="N56" s="357"/>
      <c r="O56" s="357"/>
      <c r="P56" s="357"/>
      <c r="Q56" s="357"/>
    </row>
    <row r="57" spans="1:17" s="432" customFormat="1" ht="24" customHeight="1">
      <c r="A57" s="498"/>
      <c r="B57" s="679" t="s">
        <v>292</v>
      </c>
      <c r="C57" s="679"/>
      <c r="D57" s="679"/>
      <c r="E57" s="679"/>
      <c r="F57" s="679"/>
      <c r="G57" s="679"/>
      <c r="H57" s="679"/>
      <c r="I57" s="679"/>
      <c r="J57" s="679"/>
      <c r="K57" s="679"/>
      <c r="L57" s="357"/>
      <c r="M57" s="357"/>
      <c r="N57" s="357"/>
      <c r="O57" s="357"/>
      <c r="P57" s="357"/>
      <c r="Q57" s="357"/>
    </row>
    <row r="58" spans="1:17" s="432" customFormat="1" ht="39.950000000000003" customHeight="1" thickBot="1">
      <c r="A58" s="500"/>
      <c r="B58" s="556" t="s">
        <v>299</v>
      </c>
      <c r="C58" s="556"/>
      <c r="D58" s="556"/>
      <c r="E58" s="556"/>
      <c r="F58" s="556"/>
      <c r="G58" s="556"/>
      <c r="H58" s="556"/>
      <c r="I58" s="556"/>
      <c r="J58" s="556"/>
      <c r="K58" s="556"/>
      <c r="L58" s="357"/>
      <c r="M58" s="357"/>
      <c r="N58" s="357"/>
      <c r="O58" s="357"/>
      <c r="P58" s="357"/>
      <c r="Q58" s="357"/>
    </row>
    <row r="59" spans="1:17" s="432" customFormat="1" ht="20.100000000000001" customHeight="1">
      <c r="A59" s="657" t="s">
        <v>81</v>
      </c>
      <c r="B59" s="658"/>
      <c r="C59" s="659" t="s">
        <v>82</v>
      </c>
      <c r="D59" s="661" t="s">
        <v>83</v>
      </c>
      <c r="E59" s="662"/>
      <c r="F59" s="662"/>
      <c r="G59" s="662"/>
      <c r="H59" s="662"/>
      <c r="I59" s="662"/>
      <c r="J59" s="662"/>
      <c r="K59" s="663"/>
      <c r="L59" s="357"/>
      <c r="M59" s="357"/>
      <c r="N59" s="357"/>
      <c r="O59" s="357"/>
      <c r="P59" s="357"/>
      <c r="Q59" s="357"/>
    </row>
    <row r="60" spans="1:17" s="432" customFormat="1" ht="20.100000000000001" customHeight="1">
      <c r="A60" s="657"/>
      <c r="B60" s="658"/>
      <c r="C60" s="660"/>
      <c r="D60" s="435" t="s">
        <v>61</v>
      </c>
      <c r="E60" s="435" t="s">
        <v>62</v>
      </c>
      <c r="F60" s="435" t="s">
        <v>63</v>
      </c>
      <c r="G60" s="435" t="s">
        <v>64</v>
      </c>
      <c r="H60" s="435" t="s">
        <v>65</v>
      </c>
      <c r="I60" s="435" t="s">
        <v>66</v>
      </c>
      <c r="J60" s="435" t="s">
        <v>67</v>
      </c>
      <c r="K60" s="436" t="s">
        <v>68</v>
      </c>
      <c r="L60" s="357"/>
      <c r="M60" s="357"/>
      <c r="N60" s="357"/>
      <c r="O60" s="357"/>
      <c r="P60" s="357"/>
      <c r="Q60" s="357"/>
    </row>
    <row r="61" spans="1:17" s="432" customFormat="1" ht="21" customHeight="1">
      <c r="A61" s="664" t="s">
        <v>278</v>
      </c>
      <c r="B61" s="457" t="s">
        <v>141</v>
      </c>
      <c r="C61" s="444" t="s">
        <v>3</v>
      </c>
      <c r="D61" s="445">
        <v>0</v>
      </c>
      <c r="E61" s="445">
        <v>0</v>
      </c>
      <c r="F61" s="445">
        <v>0</v>
      </c>
      <c r="G61" s="445">
        <v>0</v>
      </c>
      <c r="H61" s="445">
        <v>0</v>
      </c>
      <c r="I61" s="445">
        <v>4172.727272727273</v>
      </c>
      <c r="J61" s="445">
        <v>3968.0952380952381</v>
      </c>
      <c r="K61" s="445">
        <v>0</v>
      </c>
      <c r="L61" s="357"/>
      <c r="M61" s="357"/>
      <c r="N61" s="357"/>
      <c r="O61" s="357"/>
      <c r="P61" s="357"/>
      <c r="Q61" s="357"/>
    </row>
    <row r="62" spans="1:17" s="432" customFormat="1" ht="21" customHeight="1">
      <c r="A62" s="675"/>
      <c r="B62" s="457" t="s">
        <v>142</v>
      </c>
      <c r="C62" s="444" t="s">
        <v>3</v>
      </c>
      <c r="D62" s="445">
        <v>5488.333333333333</v>
      </c>
      <c r="E62" s="445">
        <v>3721.3888888888887</v>
      </c>
      <c r="F62" s="445">
        <v>5770.833333333333</v>
      </c>
      <c r="G62" s="445">
        <v>4183.333333333333</v>
      </c>
      <c r="H62" s="445">
        <v>5125.416666666667</v>
      </c>
      <c r="I62" s="445">
        <v>4521.666666666667</v>
      </c>
      <c r="J62" s="445">
        <v>4814.583333333333</v>
      </c>
      <c r="K62" s="445">
        <v>5404.5238095238101</v>
      </c>
      <c r="L62" s="357"/>
      <c r="M62" s="357"/>
      <c r="N62" s="357"/>
      <c r="O62" s="357"/>
      <c r="P62" s="357"/>
      <c r="Q62" s="357"/>
    </row>
    <row r="63" spans="1:17" s="432" customFormat="1" ht="21" customHeight="1">
      <c r="A63" s="676"/>
      <c r="B63" s="457" t="s">
        <v>143</v>
      </c>
      <c r="C63" s="444" t="s">
        <v>3</v>
      </c>
      <c r="D63" s="445">
        <v>4423.3333333333339</v>
      </c>
      <c r="E63" s="445">
        <v>5450</v>
      </c>
      <c r="F63" s="445">
        <v>5593.75</v>
      </c>
      <c r="G63" s="445">
        <v>5800</v>
      </c>
      <c r="H63" s="445">
        <v>0</v>
      </c>
      <c r="I63" s="445">
        <v>4640</v>
      </c>
      <c r="J63" s="445">
        <v>4588.8888888888896</v>
      </c>
      <c r="K63" s="445">
        <v>5174.0135</v>
      </c>
      <c r="L63" s="357"/>
      <c r="M63" s="357"/>
      <c r="N63" s="357"/>
      <c r="O63" s="357"/>
      <c r="P63" s="357"/>
      <c r="Q63" s="357"/>
    </row>
    <row r="64" spans="1:17" s="432" customFormat="1" ht="21" customHeight="1">
      <c r="A64" s="433"/>
      <c r="B64" s="450" t="s">
        <v>15</v>
      </c>
      <c r="C64" s="444" t="s">
        <v>3</v>
      </c>
      <c r="D64" s="445">
        <v>2271.4814814814818</v>
      </c>
      <c r="E64" s="445">
        <v>2179.135338345865</v>
      </c>
      <c r="F64" s="445">
        <v>6250</v>
      </c>
      <c r="G64" s="445">
        <v>2283.3333333333335</v>
      </c>
      <c r="H64" s="445">
        <v>2687.5</v>
      </c>
      <c r="I64" s="445">
        <v>2700</v>
      </c>
      <c r="J64" s="445">
        <v>2184.3888888888891</v>
      </c>
      <c r="K64" s="445">
        <v>2644.8484848484845</v>
      </c>
      <c r="L64" s="357"/>
      <c r="M64" s="357"/>
      <c r="N64" s="357"/>
      <c r="O64" s="357"/>
      <c r="P64" s="357"/>
      <c r="Q64" s="357"/>
    </row>
    <row r="65" spans="1:17" s="432" customFormat="1" ht="21" customHeight="1">
      <c r="A65" s="666" t="s">
        <v>220</v>
      </c>
      <c r="B65" s="450" t="s">
        <v>231</v>
      </c>
      <c r="C65" s="444" t="s">
        <v>3</v>
      </c>
      <c r="D65" s="445">
        <v>0</v>
      </c>
      <c r="E65" s="445">
        <v>0</v>
      </c>
      <c r="F65" s="445">
        <v>0</v>
      </c>
      <c r="G65" s="445">
        <v>0</v>
      </c>
      <c r="H65" s="445">
        <v>0</v>
      </c>
      <c r="I65" s="445">
        <v>0</v>
      </c>
      <c r="J65" s="445">
        <v>2375</v>
      </c>
      <c r="K65" s="445">
        <v>2090</v>
      </c>
      <c r="L65" s="357"/>
      <c r="M65" s="357"/>
      <c r="N65" s="357"/>
      <c r="O65" s="357"/>
      <c r="P65" s="357"/>
      <c r="Q65" s="357"/>
    </row>
    <row r="66" spans="1:17" s="432" customFormat="1" ht="24.75" customHeight="1">
      <c r="A66" s="668"/>
      <c r="B66" s="450" t="s">
        <v>232</v>
      </c>
      <c r="C66" s="444" t="s">
        <v>90</v>
      </c>
      <c r="D66" s="458">
        <v>4423.7654320987658</v>
      </c>
      <c r="E66" s="458">
        <v>2911.666666666667</v>
      </c>
      <c r="F66" s="445">
        <v>0</v>
      </c>
      <c r="G66" s="458">
        <v>3687.5</v>
      </c>
      <c r="H66" s="458">
        <v>0</v>
      </c>
      <c r="I66" s="458">
        <v>4666.6666666666661</v>
      </c>
      <c r="J66" s="458">
        <v>10300.833333333334</v>
      </c>
      <c r="K66" s="458">
        <v>3288.6363636363635</v>
      </c>
      <c r="L66" s="357"/>
      <c r="M66" s="357"/>
      <c r="N66" s="357"/>
      <c r="O66" s="357"/>
      <c r="P66" s="357"/>
      <c r="Q66" s="357"/>
    </row>
    <row r="67" spans="1:17" s="432" customFormat="1" ht="21" customHeight="1">
      <c r="A67" s="433"/>
      <c r="B67" s="450" t="s">
        <v>54</v>
      </c>
      <c r="C67" s="444" t="s">
        <v>90</v>
      </c>
      <c r="D67" s="459">
        <v>6829.6296296296296</v>
      </c>
      <c r="E67" s="459">
        <v>1187.5</v>
      </c>
      <c r="F67" s="445">
        <v>0</v>
      </c>
      <c r="G67" s="459">
        <v>3416.6666666666665</v>
      </c>
      <c r="H67" s="459">
        <v>4009.0277777777778</v>
      </c>
      <c r="I67" s="459">
        <v>3057.6388888888891</v>
      </c>
      <c r="J67" s="459">
        <v>4729.4074074074078</v>
      </c>
      <c r="K67" s="459">
        <v>7588.333333333333</v>
      </c>
      <c r="L67" s="357"/>
      <c r="M67" s="357"/>
      <c r="N67" s="357"/>
      <c r="O67" s="357"/>
      <c r="P67" s="357"/>
      <c r="Q67" s="357"/>
    </row>
    <row r="68" spans="1:17" s="432" customFormat="1" ht="21" customHeight="1">
      <c r="A68" s="433"/>
      <c r="B68" s="450" t="s">
        <v>16</v>
      </c>
      <c r="C68" s="444" t="s">
        <v>90</v>
      </c>
      <c r="D68" s="458">
        <v>4268.5185185185182</v>
      </c>
      <c r="E68" s="458">
        <v>4065.2777777777778</v>
      </c>
      <c r="F68" s="445">
        <v>0</v>
      </c>
      <c r="G68" s="458">
        <v>11437.5</v>
      </c>
      <c r="H68" s="458">
        <v>4213.8888888888887</v>
      </c>
      <c r="I68" s="458">
        <v>0</v>
      </c>
      <c r="J68" s="458">
        <v>0</v>
      </c>
      <c r="K68" s="458">
        <v>4849.9999999999991</v>
      </c>
      <c r="L68" s="357"/>
      <c r="M68" s="357"/>
      <c r="N68" s="357"/>
      <c r="O68" s="357"/>
      <c r="P68" s="357"/>
      <c r="Q68" s="357"/>
    </row>
    <row r="69" spans="1:17" s="432" customFormat="1" ht="21" customHeight="1">
      <c r="A69" s="433"/>
      <c r="B69" s="450" t="s">
        <v>17</v>
      </c>
      <c r="C69" s="444" t="s">
        <v>3</v>
      </c>
      <c r="D69" s="458">
        <v>2582.2222222222222</v>
      </c>
      <c r="E69" s="458">
        <v>2617.9012345679012</v>
      </c>
      <c r="F69" s="458">
        <v>3672.6190476190482</v>
      </c>
      <c r="G69" s="458">
        <v>1583.3333333333333</v>
      </c>
      <c r="H69" s="458">
        <v>4264.583333333333</v>
      </c>
      <c r="I69" s="458">
        <v>2000</v>
      </c>
      <c r="J69" s="458">
        <v>2494.3181818181815</v>
      </c>
      <c r="K69" s="458">
        <v>2704.5833333333335</v>
      </c>
      <c r="L69" s="357"/>
      <c r="M69" s="357"/>
      <c r="N69" s="357"/>
      <c r="O69" s="357"/>
      <c r="P69" s="357"/>
      <c r="Q69" s="357"/>
    </row>
    <row r="70" spans="1:17" s="432" customFormat="1" ht="21" customHeight="1">
      <c r="A70" s="433"/>
      <c r="B70" s="450" t="s">
        <v>18</v>
      </c>
      <c r="C70" s="444" t="s">
        <v>3</v>
      </c>
      <c r="D70" s="458">
        <v>2855.7407407407409</v>
      </c>
      <c r="E70" s="458">
        <v>1189.8148148148148</v>
      </c>
      <c r="F70" s="458">
        <v>3037.5</v>
      </c>
      <c r="G70" s="458">
        <v>1205.5555555555557</v>
      </c>
      <c r="H70" s="458">
        <v>1630.4166666666667</v>
      </c>
      <c r="I70" s="458">
        <v>1333.3333333333337</v>
      </c>
      <c r="J70" s="458">
        <v>1396.6820987654319</v>
      </c>
      <c r="K70" s="458">
        <v>1554.7222222222219</v>
      </c>
      <c r="L70" s="357"/>
      <c r="M70" s="357"/>
      <c r="N70" s="357"/>
      <c r="O70" s="357"/>
      <c r="P70" s="357"/>
      <c r="Q70" s="357"/>
    </row>
    <row r="71" spans="1:17" s="432" customFormat="1" ht="21" customHeight="1">
      <c r="A71" s="433"/>
      <c r="B71" s="450" t="s">
        <v>19</v>
      </c>
      <c r="C71" s="444" t="s">
        <v>3</v>
      </c>
      <c r="D71" s="458">
        <v>4631.4285714285716</v>
      </c>
      <c r="E71" s="458">
        <v>9591.6666666666661</v>
      </c>
      <c r="F71" s="458">
        <v>6642.8571428571431</v>
      </c>
      <c r="G71" s="445">
        <v>0</v>
      </c>
      <c r="H71" s="458">
        <v>11188.888888888889</v>
      </c>
      <c r="I71" s="445">
        <v>0</v>
      </c>
      <c r="J71" s="458">
        <v>1000</v>
      </c>
      <c r="K71" s="458">
        <v>5116.363636363636</v>
      </c>
      <c r="L71" s="357"/>
      <c r="M71" s="357"/>
      <c r="N71" s="357"/>
      <c r="O71" s="357"/>
      <c r="P71" s="357"/>
      <c r="Q71" s="357"/>
    </row>
    <row r="72" spans="1:17" s="432" customFormat="1" ht="21" customHeight="1">
      <c r="A72" s="433"/>
      <c r="B72" s="450" t="s">
        <v>20</v>
      </c>
      <c r="C72" s="444" t="s">
        <v>3</v>
      </c>
      <c r="D72" s="445">
        <v>0</v>
      </c>
      <c r="E72" s="458">
        <v>3963.3333333333335</v>
      </c>
      <c r="F72" s="445">
        <v>0</v>
      </c>
      <c r="G72" s="445">
        <v>0</v>
      </c>
      <c r="H72" s="458">
        <v>4420.833333333333</v>
      </c>
      <c r="I72" s="445">
        <v>0</v>
      </c>
      <c r="J72" s="445">
        <v>0</v>
      </c>
      <c r="K72" s="445">
        <v>0</v>
      </c>
      <c r="L72" s="357"/>
      <c r="M72" s="357"/>
      <c r="N72" s="357"/>
      <c r="O72" s="357"/>
      <c r="P72" s="357"/>
      <c r="Q72" s="357"/>
    </row>
    <row r="73" spans="1:17" s="432" customFormat="1" ht="21" customHeight="1">
      <c r="A73" s="666" t="s">
        <v>144</v>
      </c>
      <c r="B73" s="457" t="s">
        <v>229</v>
      </c>
      <c r="C73" s="444" t="s">
        <v>99</v>
      </c>
      <c r="D73" s="458">
        <v>2949.0740740740739</v>
      </c>
      <c r="E73" s="445">
        <v>0</v>
      </c>
      <c r="F73" s="458">
        <v>3437.5</v>
      </c>
      <c r="G73" s="445">
        <v>0</v>
      </c>
      <c r="H73" s="458">
        <v>2924.2916666666665</v>
      </c>
      <c r="I73" s="458">
        <v>2500</v>
      </c>
      <c r="J73" s="458">
        <v>2753.3333333333335</v>
      </c>
      <c r="K73" s="445">
        <v>0</v>
      </c>
      <c r="L73" s="357"/>
      <c r="M73" s="357"/>
      <c r="N73" s="357"/>
      <c r="O73" s="357"/>
      <c r="P73" s="357"/>
      <c r="Q73" s="357"/>
    </row>
    <row r="74" spans="1:17" s="432" customFormat="1" ht="21" customHeight="1">
      <c r="A74" s="668"/>
      <c r="B74" s="457" t="s">
        <v>279</v>
      </c>
      <c r="C74" s="444" t="s">
        <v>56</v>
      </c>
      <c r="D74" s="458">
        <v>4176.1111111111113</v>
      </c>
      <c r="E74" s="458">
        <v>2715.909090909091</v>
      </c>
      <c r="F74" s="458">
        <v>4721.4285714285716</v>
      </c>
      <c r="G74" s="458">
        <v>2678.75</v>
      </c>
      <c r="H74" s="458">
        <v>4275</v>
      </c>
      <c r="I74" s="458">
        <v>2500</v>
      </c>
      <c r="J74" s="458">
        <v>2554.1666666666665</v>
      </c>
      <c r="K74" s="458">
        <v>2471.0648148148148</v>
      </c>
      <c r="L74" s="357"/>
      <c r="M74" s="357"/>
      <c r="N74" s="357"/>
      <c r="O74" s="357"/>
      <c r="P74" s="357"/>
      <c r="Q74" s="357"/>
    </row>
    <row r="75" spans="1:17" s="432" customFormat="1" ht="21" customHeight="1">
      <c r="A75" s="433"/>
      <c r="B75" s="450" t="s">
        <v>91</v>
      </c>
      <c r="C75" s="444" t="s">
        <v>3</v>
      </c>
      <c r="D75" s="458">
        <v>2186.2962962962965</v>
      </c>
      <c r="E75" s="458">
        <v>2038.8888888888887</v>
      </c>
      <c r="F75" s="458">
        <v>4221.4285714285716</v>
      </c>
      <c r="G75" s="458">
        <v>1853.125</v>
      </c>
      <c r="H75" s="458">
        <v>2647.9166666666665</v>
      </c>
      <c r="I75" s="458">
        <v>1800</v>
      </c>
      <c r="J75" s="458">
        <v>2617.0833333333335</v>
      </c>
      <c r="K75" s="458">
        <v>2835.4166666666665</v>
      </c>
      <c r="L75" s="357"/>
      <c r="M75" s="357"/>
      <c r="N75" s="357"/>
      <c r="O75" s="357"/>
      <c r="P75" s="357"/>
      <c r="Q75" s="357"/>
    </row>
    <row r="76" spans="1:17" s="432" customFormat="1" ht="21" customHeight="1">
      <c r="A76" s="433"/>
      <c r="B76" s="450" t="s">
        <v>22</v>
      </c>
      <c r="C76" s="444" t="s">
        <v>71</v>
      </c>
      <c r="D76" s="458">
        <v>75.344444444444449</v>
      </c>
      <c r="E76" s="458">
        <v>79.027777777777786</v>
      </c>
      <c r="F76" s="458">
        <v>65</v>
      </c>
      <c r="G76" s="458">
        <v>74.166666666666671</v>
      </c>
      <c r="H76" s="458">
        <v>97.915584415584405</v>
      </c>
      <c r="I76" s="458">
        <v>123.85227272727273</v>
      </c>
      <c r="J76" s="458">
        <v>80.006944444444443</v>
      </c>
      <c r="K76" s="458">
        <v>73.447916666666671</v>
      </c>
      <c r="L76" s="357"/>
      <c r="M76" s="357"/>
      <c r="N76" s="357"/>
      <c r="O76" s="357"/>
      <c r="P76" s="357"/>
      <c r="Q76" s="357"/>
    </row>
    <row r="77" spans="1:17" s="432" customFormat="1" ht="21" customHeight="1">
      <c r="A77" s="666" t="s">
        <v>147</v>
      </c>
      <c r="B77" s="450" t="s">
        <v>234</v>
      </c>
      <c r="C77" s="444" t="s">
        <v>3</v>
      </c>
      <c r="D77" s="458">
        <v>4429.8148148148148</v>
      </c>
      <c r="E77" s="458">
        <v>3441.6666666666665</v>
      </c>
      <c r="F77" s="458">
        <v>4181.060606060606</v>
      </c>
      <c r="G77" s="458">
        <v>2041.6666666666667</v>
      </c>
      <c r="H77" s="458">
        <v>3966.6666666666665</v>
      </c>
      <c r="I77" s="458">
        <v>2703.125</v>
      </c>
      <c r="J77" s="458">
        <v>4333.9506172839501</v>
      </c>
      <c r="K77" s="458">
        <v>3539.8148148148152</v>
      </c>
      <c r="L77" s="357"/>
      <c r="M77" s="357"/>
      <c r="N77" s="357"/>
      <c r="O77" s="357"/>
      <c r="P77" s="357"/>
      <c r="Q77" s="357"/>
    </row>
    <row r="78" spans="1:17" s="432" customFormat="1" ht="21" customHeight="1">
      <c r="A78" s="668"/>
      <c r="B78" s="450" t="s">
        <v>280</v>
      </c>
      <c r="C78" s="444" t="s">
        <v>3</v>
      </c>
      <c r="D78" s="458">
        <v>4080.9259259259261</v>
      </c>
      <c r="E78" s="458">
        <v>2512.670565302144</v>
      </c>
      <c r="F78" s="458">
        <v>3800</v>
      </c>
      <c r="G78" s="458">
        <v>2027.7777777777778</v>
      </c>
      <c r="H78" s="458">
        <v>2977.0833333333335</v>
      </c>
      <c r="I78" s="458">
        <v>2083.3333333333335</v>
      </c>
      <c r="J78" s="458">
        <v>3245.4861111111109</v>
      </c>
      <c r="K78" s="458">
        <v>3041.6666666666665</v>
      </c>
      <c r="L78" s="460"/>
      <c r="M78" s="357"/>
      <c r="N78" s="357"/>
      <c r="O78" s="357"/>
      <c r="P78" s="357"/>
      <c r="Q78" s="357"/>
    </row>
    <row r="79" spans="1:17" s="432" customFormat="1" ht="21" customHeight="1">
      <c r="A79" s="433"/>
      <c r="B79" s="450" t="s">
        <v>23</v>
      </c>
      <c r="C79" s="444" t="s">
        <v>3</v>
      </c>
      <c r="D79" s="458">
        <v>6059.4444444444443</v>
      </c>
      <c r="E79" s="458">
        <v>4574.0740740740739</v>
      </c>
      <c r="F79" s="458">
        <v>6325</v>
      </c>
      <c r="G79" s="458">
        <v>4833.333333333333</v>
      </c>
      <c r="H79" s="458">
        <v>6954.166666666667</v>
      </c>
      <c r="I79" s="458">
        <v>4545.454545454545</v>
      </c>
      <c r="J79" s="458">
        <v>5960.984848484849</v>
      </c>
      <c r="K79" s="458">
        <v>5427.7777777777783</v>
      </c>
      <c r="L79" s="357"/>
      <c r="M79" s="357"/>
      <c r="N79" s="357"/>
      <c r="O79" s="357"/>
      <c r="P79" s="357"/>
      <c r="Q79" s="357"/>
    </row>
    <row r="80" spans="1:17" s="432" customFormat="1" ht="21" customHeight="1">
      <c r="A80" s="433"/>
      <c r="B80" s="450" t="s">
        <v>24</v>
      </c>
      <c r="C80" s="444" t="s">
        <v>3</v>
      </c>
      <c r="D80" s="458">
        <v>5909.4444444444443</v>
      </c>
      <c r="E80" s="458">
        <v>4574.0740740740739</v>
      </c>
      <c r="F80" s="458">
        <v>6091.666666666667</v>
      </c>
      <c r="G80" s="458">
        <v>4833.333333333333</v>
      </c>
      <c r="H80" s="458">
        <v>6954.166666666667</v>
      </c>
      <c r="I80" s="458">
        <v>4545.454545454545</v>
      </c>
      <c r="J80" s="458">
        <v>6041.287878787879</v>
      </c>
      <c r="K80" s="458">
        <v>5427.7777777777783</v>
      </c>
      <c r="L80" s="357"/>
      <c r="M80" s="357"/>
      <c r="N80" s="357"/>
      <c r="O80" s="357"/>
      <c r="P80" s="357"/>
      <c r="Q80" s="357"/>
    </row>
    <row r="81" spans="1:17" s="432" customFormat="1" ht="21" customHeight="1">
      <c r="A81" s="461"/>
      <c r="B81" s="450" t="s">
        <v>25</v>
      </c>
      <c r="C81" s="444" t="s">
        <v>3</v>
      </c>
      <c r="D81" s="458">
        <v>1447.5925925925926</v>
      </c>
      <c r="E81" s="458">
        <v>2564.3055555555557</v>
      </c>
      <c r="F81" s="458">
        <v>3480.8333333333335</v>
      </c>
      <c r="G81" s="458">
        <v>1963.75</v>
      </c>
      <c r="H81" s="458">
        <v>3868.75</v>
      </c>
      <c r="I81" s="458">
        <v>3041.6666666666665</v>
      </c>
      <c r="J81" s="458">
        <v>2644.1944444444443</v>
      </c>
      <c r="K81" s="458">
        <v>2625.2083333333335</v>
      </c>
      <c r="L81" s="357"/>
      <c r="M81" s="357"/>
      <c r="N81" s="357"/>
      <c r="O81" s="357"/>
      <c r="P81" s="357"/>
      <c r="Q81" s="357"/>
    </row>
    <row r="82" spans="1:17" s="432" customFormat="1" ht="21.75" customHeight="1">
      <c r="A82" s="357"/>
      <c r="B82" s="498"/>
      <c r="C82" s="499"/>
      <c r="D82" s="498"/>
      <c r="E82" s="498"/>
      <c r="F82" s="498"/>
      <c r="G82" s="498"/>
      <c r="H82" s="498"/>
      <c r="I82" s="498"/>
      <c r="J82" s="498"/>
      <c r="K82" s="350" t="s">
        <v>88</v>
      </c>
      <c r="L82" s="357"/>
      <c r="M82" s="357"/>
      <c r="N82" s="357"/>
      <c r="O82" s="357"/>
      <c r="P82" s="357"/>
      <c r="Q82" s="357"/>
    </row>
    <row r="83" spans="1:17" s="432" customFormat="1" ht="24" customHeight="1">
      <c r="A83" s="357"/>
      <c r="B83" s="679" t="s">
        <v>294</v>
      </c>
      <c r="C83" s="679"/>
      <c r="D83" s="679"/>
      <c r="E83" s="679"/>
      <c r="F83" s="679"/>
      <c r="G83" s="679"/>
      <c r="H83" s="679"/>
      <c r="I83" s="679"/>
      <c r="J83" s="679"/>
      <c r="K83" s="679"/>
      <c r="L83" s="357"/>
      <c r="M83" s="357"/>
      <c r="N83" s="357"/>
      <c r="O83" s="357"/>
      <c r="P83" s="357"/>
      <c r="Q83" s="357"/>
    </row>
    <row r="84" spans="1:17" s="432" customFormat="1" ht="30.75" customHeight="1" thickBot="1">
      <c r="A84" s="433"/>
      <c r="B84" s="556" t="s">
        <v>300</v>
      </c>
      <c r="C84" s="556"/>
      <c r="D84" s="556"/>
      <c r="E84" s="556"/>
      <c r="F84" s="556"/>
      <c r="G84" s="556"/>
      <c r="H84" s="556"/>
      <c r="I84" s="556"/>
      <c r="J84" s="556"/>
      <c r="K84" s="556"/>
      <c r="L84" s="357"/>
      <c r="M84" s="357"/>
      <c r="N84" s="357"/>
      <c r="O84" s="357"/>
      <c r="P84" s="357"/>
      <c r="Q84" s="357"/>
    </row>
    <row r="85" spans="1:17" s="432" customFormat="1" ht="27.95" customHeight="1">
      <c r="A85" s="657" t="s">
        <v>81</v>
      </c>
      <c r="B85" s="658"/>
      <c r="C85" s="659" t="s">
        <v>82</v>
      </c>
      <c r="D85" s="661" t="s">
        <v>83</v>
      </c>
      <c r="E85" s="662"/>
      <c r="F85" s="662"/>
      <c r="G85" s="662"/>
      <c r="H85" s="662"/>
      <c r="I85" s="662"/>
      <c r="J85" s="662"/>
      <c r="K85" s="663"/>
      <c r="L85" s="357"/>
      <c r="M85" s="357"/>
      <c r="N85" s="357"/>
      <c r="O85" s="357"/>
      <c r="P85" s="357"/>
      <c r="Q85" s="357"/>
    </row>
    <row r="86" spans="1:17" s="432" customFormat="1" ht="27.95" customHeight="1">
      <c r="A86" s="657"/>
      <c r="B86" s="658"/>
      <c r="C86" s="660"/>
      <c r="D86" s="435" t="s">
        <v>61</v>
      </c>
      <c r="E86" s="435" t="s">
        <v>62</v>
      </c>
      <c r="F86" s="435" t="s">
        <v>63</v>
      </c>
      <c r="G86" s="435" t="s">
        <v>64</v>
      </c>
      <c r="H86" s="435" t="s">
        <v>65</v>
      </c>
      <c r="I86" s="435" t="s">
        <v>66</v>
      </c>
      <c r="J86" s="435" t="s">
        <v>67</v>
      </c>
      <c r="K86" s="436" t="s">
        <v>68</v>
      </c>
      <c r="L86" s="357"/>
      <c r="M86" s="357"/>
      <c r="N86" s="357"/>
      <c r="O86" s="357"/>
      <c r="P86" s="357"/>
      <c r="Q86" s="357"/>
    </row>
    <row r="87" spans="1:17" s="432" customFormat="1" ht="21" customHeight="1">
      <c r="A87" s="456"/>
      <c r="B87" s="462" t="s">
        <v>26</v>
      </c>
      <c r="C87" s="463" t="s">
        <v>59</v>
      </c>
      <c r="D87" s="464">
        <v>1854.6296296296293</v>
      </c>
      <c r="E87" s="464">
        <v>1564.0625</v>
      </c>
      <c r="F87" s="464">
        <v>3406.25</v>
      </c>
      <c r="G87" s="464">
        <v>1850</v>
      </c>
      <c r="H87" s="464">
        <v>1440.8333333333333</v>
      </c>
      <c r="I87" s="464">
        <v>1600</v>
      </c>
      <c r="J87" s="464">
        <v>2093.2638888888891</v>
      </c>
      <c r="K87" s="464">
        <v>2073.3796296296296</v>
      </c>
      <c r="L87" s="357"/>
      <c r="M87" s="357"/>
      <c r="N87" s="357"/>
      <c r="O87" s="357"/>
      <c r="P87" s="357"/>
      <c r="Q87" s="357"/>
    </row>
    <row r="88" spans="1:17" s="5" customFormat="1" ht="21" customHeight="1">
      <c r="A88" s="437" t="s">
        <v>57</v>
      </c>
      <c r="B88" s="438"/>
      <c r="C88" s="439"/>
      <c r="D88" s="440"/>
      <c r="E88" s="440"/>
      <c r="F88" s="440"/>
      <c r="G88" s="440"/>
      <c r="H88" s="440"/>
      <c r="I88" s="440"/>
      <c r="J88" s="440"/>
      <c r="K88" s="441">
        <v>0</v>
      </c>
      <c r="L88" s="442"/>
      <c r="M88" s="442"/>
      <c r="N88" s="442"/>
      <c r="O88" s="442"/>
      <c r="P88" s="442"/>
      <c r="Q88" s="442"/>
    </row>
    <row r="89" spans="1:17" s="432" customFormat="1" ht="21" customHeight="1">
      <c r="A89" s="673" t="s">
        <v>27</v>
      </c>
      <c r="B89" s="465" t="s">
        <v>150</v>
      </c>
      <c r="C89" s="466" t="s">
        <v>59</v>
      </c>
      <c r="D89" s="445">
        <v>2710.4166666666665</v>
      </c>
      <c r="E89" s="445">
        <v>0</v>
      </c>
      <c r="F89" s="445">
        <v>6440</v>
      </c>
      <c r="G89" s="445">
        <v>9000</v>
      </c>
      <c r="H89" s="445">
        <v>0</v>
      </c>
      <c r="I89" s="445">
        <v>4000</v>
      </c>
      <c r="J89" s="445">
        <v>1759.4444444444446</v>
      </c>
      <c r="K89" s="445">
        <v>2853.5714285714284</v>
      </c>
      <c r="L89" s="357"/>
      <c r="M89" s="357"/>
      <c r="N89" s="357"/>
      <c r="O89" s="357"/>
      <c r="P89" s="357"/>
      <c r="Q89" s="357"/>
    </row>
    <row r="90" spans="1:17" s="432" customFormat="1" ht="21" customHeight="1">
      <c r="A90" s="673"/>
      <c r="B90" s="450" t="s">
        <v>222</v>
      </c>
      <c r="C90" s="466" t="s">
        <v>59</v>
      </c>
      <c r="D90" s="445">
        <v>3553.3333333333335</v>
      </c>
      <c r="E90" s="445">
        <v>0</v>
      </c>
      <c r="F90" s="445">
        <v>0</v>
      </c>
      <c r="G90" s="445">
        <v>1375</v>
      </c>
      <c r="H90" s="445">
        <v>4066.6666666666665</v>
      </c>
      <c r="I90" s="445">
        <v>0</v>
      </c>
      <c r="J90" s="445">
        <v>2794.4444444444439</v>
      </c>
      <c r="K90" s="445">
        <v>4050</v>
      </c>
      <c r="L90" s="357"/>
      <c r="M90" s="357"/>
      <c r="N90" s="357"/>
      <c r="O90" s="357"/>
      <c r="P90" s="357"/>
      <c r="Q90" s="357"/>
    </row>
    <row r="91" spans="1:17" s="432" customFormat="1" ht="21" customHeight="1">
      <c r="A91" s="673"/>
      <c r="B91" s="450" t="s">
        <v>223</v>
      </c>
      <c r="C91" s="466" t="s">
        <v>59</v>
      </c>
      <c r="D91" s="445">
        <v>4839.2857142857147</v>
      </c>
      <c r="E91" s="445">
        <v>0</v>
      </c>
      <c r="F91" s="445">
        <v>0</v>
      </c>
      <c r="G91" s="445">
        <v>0</v>
      </c>
      <c r="H91" s="445">
        <v>0</v>
      </c>
      <c r="I91" s="445">
        <v>0</v>
      </c>
      <c r="J91" s="445">
        <v>2275</v>
      </c>
      <c r="K91" s="445">
        <v>4250</v>
      </c>
      <c r="L91" s="357"/>
      <c r="M91" s="357"/>
      <c r="N91" s="357"/>
      <c r="O91" s="357"/>
      <c r="P91" s="357"/>
      <c r="Q91" s="357"/>
    </row>
    <row r="92" spans="1:17" s="432" customFormat="1" ht="21" customHeight="1">
      <c r="A92" s="674"/>
      <c r="B92" s="450" t="s">
        <v>224</v>
      </c>
      <c r="C92" s="444" t="s">
        <v>59</v>
      </c>
      <c r="D92" s="445">
        <v>0</v>
      </c>
      <c r="E92" s="445">
        <v>0</v>
      </c>
      <c r="F92" s="445">
        <v>0</v>
      </c>
      <c r="G92" s="445">
        <v>0</v>
      </c>
      <c r="H92" s="445">
        <v>0</v>
      </c>
      <c r="I92" s="445">
        <v>0</v>
      </c>
      <c r="J92" s="445">
        <v>2500</v>
      </c>
      <c r="K92" s="445">
        <v>0</v>
      </c>
      <c r="L92" s="357"/>
      <c r="M92" s="357"/>
      <c r="N92" s="357"/>
      <c r="O92" s="357"/>
      <c r="P92" s="357"/>
      <c r="Q92" s="357"/>
    </row>
    <row r="93" spans="1:17" s="432" customFormat="1" ht="21" hidden="1" customHeight="1">
      <c r="A93" s="485"/>
      <c r="B93" s="450"/>
      <c r="C93" s="444" t="s">
        <v>59</v>
      </c>
      <c r="D93" s="445">
        <v>0</v>
      </c>
      <c r="E93" s="445" t="e">
        <v>#DIV/0!</v>
      </c>
      <c r="F93" s="445" t="e">
        <v>#DIV/0!</v>
      </c>
      <c r="G93" s="445">
        <v>4333.333333333333</v>
      </c>
      <c r="H93" s="445" t="e">
        <v>#DIV/0!</v>
      </c>
      <c r="I93" s="445" t="e">
        <v>#DIV/0!</v>
      </c>
      <c r="J93" s="445" t="e">
        <v>#DIV/0!</v>
      </c>
      <c r="K93" s="445" t="e">
        <v>#DIV/0!</v>
      </c>
      <c r="L93" s="357"/>
      <c r="M93" s="357"/>
      <c r="N93" s="357"/>
      <c r="O93" s="357"/>
      <c r="P93" s="357"/>
      <c r="Q93" s="357"/>
    </row>
    <row r="94" spans="1:17" s="432" customFormat="1" ht="21" customHeight="1">
      <c r="A94" s="664" t="s">
        <v>152</v>
      </c>
      <c r="B94" s="450" t="s">
        <v>153</v>
      </c>
      <c r="C94" s="444" t="s">
        <v>59</v>
      </c>
      <c r="D94" s="445">
        <v>0</v>
      </c>
      <c r="E94" s="445">
        <v>5018.181818181818</v>
      </c>
      <c r="F94" s="445">
        <v>4341.666666666667</v>
      </c>
      <c r="G94" s="445">
        <v>7583.333333333333</v>
      </c>
      <c r="H94" s="445">
        <v>5018.75</v>
      </c>
      <c r="I94" s="445">
        <v>0</v>
      </c>
      <c r="J94" s="445">
        <v>1000</v>
      </c>
      <c r="K94" s="445">
        <v>6910.416666666667</v>
      </c>
      <c r="L94" s="357"/>
      <c r="M94" s="357"/>
      <c r="N94" s="357"/>
      <c r="O94" s="357"/>
      <c r="P94" s="357"/>
      <c r="Q94" s="357"/>
    </row>
    <row r="95" spans="1:17" s="432" customFormat="1" ht="21" customHeight="1">
      <c r="A95" s="677"/>
      <c r="B95" s="450" t="s">
        <v>154</v>
      </c>
      <c r="C95" s="444" t="s">
        <v>59</v>
      </c>
      <c r="D95" s="445">
        <v>0</v>
      </c>
      <c r="E95" s="445">
        <v>3454.1666666666665</v>
      </c>
      <c r="F95" s="445">
        <v>0</v>
      </c>
      <c r="G95" s="445">
        <v>5158.333333333333</v>
      </c>
      <c r="H95" s="445">
        <v>4226.6666666666661</v>
      </c>
      <c r="I95" s="445">
        <v>0</v>
      </c>
      <c r="J95" s="445">
        <v>850</v>
      </c>
      <c r="K95" s="445">
        <v>5528.333333333333</v>
      </c>
      <c r="L95" s="357"/>
      <c r="M95" s="357"/>
      <c r="N95" s="357"/>
      <c r="O95" s="357"/>
      <c r="P95" s="357"/>
      <c r="Q95" s="357"/>
    </row>
    <row r="96" spans="1:17" s="432" customFormat="1" ht="22.5" customHeight="1">
      <c r="A96" s="677"/>
      <c r="B96" s="450" t="s">
        <v>155</v>
      </c>
      <c r="C96" s="444" t="s">
        <v>59</v>
      </c>
      <c r="D96" s="445">
        <v>0</v>
      </c>
      <c r="E96" s="445">
        <v>1495.8333333333333</v>
      </c>
      <c r="F96" s="445">
        <v>0</v>
      </c>
      <c r="G96" s="445">
        <v>4491.666666666667</v>
      </c>
      <c r="H96" s="445">
        <v>2791.6666666666665</v>
      </c>
      <c r="I96" s="445">
        <v>0</v>
      </c>
      <c r="J96" s="445">
        <v>0</v>
      </c>
      <c r="K96" s="445">
        <v>4208.75</v>
      </c>
      <c r="L96" s="357"/>
      <c r="M96" s="357"/>
      <c r="N96" s="357"/>
      <c r="O96" s="357"/>
      <c r="P96" s="357"/>
      <c r="Q96" s="357"/>
    </row>
    <row r="97" spans="1:17" s="432" customFormat="1" ht="22.5" customHeight="1">
      <c r="A97" s="677"/>
      <c r="B97" s="450" t="s">
        <v>204</v>
      </c>
      <c r="C97" s="444" t="s">
        <v>59</v>
      </c>
      <c r="D97" s="445">
        <v>8333.3333333333303</v>
      </c>
      <c r="E97" s="445">
        <v>4891.666666666667</v>
      </c>
      <c r="F97" s="445">
        <v>0</v>
      </c>
      <c r="G97" s="445">
        <v>7250</v>
      </c>
      <c r="H97" s="445">
        <v>7405.5555555555557</v>
      </c>
      <c r="I97" s="445">
        <v>5000</v>
      </c>
      <c r="J97" s="445">
        <v>0</v>
      </c>
      <c r="K97" s="445">
        <v>8292.5</v>
      </c>
      <c r="L97" s="357"/>
      <c r="M97" s="357"/>
      <c r="N97" s="357"/>
      <c r="O97" s="357"/>
      <c r="P97" s="357"/>
      <c r="Q97" s="357"/>
    </row>
    <row r="98" spans="1:17" s="432" customFormat="1" ht="22.5" customHeight="1">
      <c r="A98" s="677"/>
      <c r="B98" s="450" t="s">
        <v>205</v>
      </c>
      <c r="C98" s="444" t="s">
        <v>59</v>
      </c>
      <c r="D98" s="445">
        <v>7000</v>
      </c>
      <c r="E98" s="445">
        <v>3579.1666666666665</v>
      </c>
      <c r="F98" s="445">
        <v>0</v>
      </c>
      <c r="G98" s="445">
        <v>6625</v>
      </c>
      <c r="H98" s="445">
        <v>6666.666666666667</v>
      </c>
      <c r="I98" s="445">
        <v>2500</v>
      </c>
      <c r="J98" s="445">
        <v>0</v>
      </c>
      <c r="K98" s="445">
        <v>6910.416666666667</v>
      </c>
      <c r="L98" s="357"/>
      <c r="M98" s="357"/>
      <c r="N98" s="357"/>
      <c r="O98" s="357"/>
      <c r="P98" s="357"/>
      <c r="Q98" s="357"/>
    </row>
    <row r="99" spans="1:17" s="432" customFormat="1" ht="22.5" customHeight="1">
      <c r="A99" s="678"/>
      <c r="B99" s="450" t="s">
        <v>206</v>
      </c>
      <c r="C99" s="444" t="s">
        <v>59</v>
      </c>
      <c r="D99" s="445">
        <v>2900</v>
      </c>
      <c r="E99" s="445">
        <v>1495.8333333333333</v>
      </c>
      <c r="F99" s="445">
        <v>0</v>
      </c>
      <c r="G99" s="445">
        <v>5041.666666666667</v>
      </c>
      <c r="H99" s="445">
        <v>5866.666666666667</v>
      </c>
      <c r="I99" s="445">
        <v>850</v>
      </c>
      <c r="J99" s="445">
        <v>0</v>
      </c>
      <c r="K99" s="445">
        <v>5528.333333333333</v>
      </c>
      <c r="L99" s="357"/>
      <c r="M99" s="357"/>
      <c r="N99" s="357"/>
      <c r="O99" s="357"/>
      <c r="P99" s="357"/>
      <c r="Q99" s="357"/>
    </row>
    <row r="100" spans="1:17" s="432" customFormat="1" ht="22.5" customHeight="1">
      <c r="A100" s="433"/>
      <c r="B100" s="450" t="s">
        <v>92</v>
      </c>
      <c r="C100" s="444" t="s">
        <v>59</v>
      </c>
      <c r="D100" s="445">
        <v>416.94444444444446</v>
      </c>
      <c r="E100" s="445">
        <v>0</v>
      </c>
      <c r="F100" s="445">
        <v>0</v>
      </c>
      <c r="G100" s="445">
        <v>366.66666666666669</v>
      </c>
      <c r="H100" s="445">
        <v>345.83333333333331</v>
      </c>
      <c r="I100" s="445">
        <v>282.32323232323228</v>
      </c>
      <c r="J100" s="445">
        <v>550</v>
      </c>
      <c r="K100" s="445">
        <v>323.07692307692309</v>
      </c>
      <c r="L100" s="357"/>
      <c r="M100" s="357"/>
      <c r="N100" s="357"/>
      <c r="O100" s="357"/>
      <c r="P100" s="357"/>
      <c r="Q100" s="357"/>
    </row>
    <row r="101" spans="1:17" s="432" customFormat="1" ht="22.5" customHeight="1">
      <c r="A101" s="664" t="s">
        <v>159</v>
      </c>
      <c r="B101" s="450" t="s">
        <v>242</v>
      </c>
      <c r="C101" s="444" t="s">
        <v>167</v>
      </c>
      <c r="D101" s="445">
        <v>7612.9629629629635</v>
      </c>
      <c r="E101" s="445"/>
      <c r="F101" s="445">
        <v>5592.8571428571431</v>
      </c>
      <c r="G101" s="445">
        <v>3075</v>
      </c>
      <c r="H101" s="445">
        <v>4916.666666666667</v>
      </c>
      <c r="I101" s="445">
        <v>2433.3333333333335</v>
      </c>
      <c r="J101" s="445">
        <v>3333.3333333333339</v>
      </c>
      <c r="K101" s="445">
        <v>7998.5714285714294</v>
      </c>
      <c r="L101" s="357"/>
      <c r="M101" s="357"/>
      <c r="N101" s="357"/>
      <c r="O101" s="357"/>
      <c r="P101" s="357"/>
      <c r="Q101" s="357"/>
    </row>
    <row r="102" spans="1:17" s="432" customFormat="1" ht="22.5" customHeight="1">
      <c r="A102" s="676"/>
      <c r="B102" s="450" t="s">
        <v>244</v>
      </c>
      <c r="C102" s="444" t="s">
        <v>59</v>
      </c>
      <c r="D102" s="445">
        <v>956.94444444444446</v>
      </c>
      <c r="E102" s="445">
        <v>1090.8333333333333</v>
      </c>
      <c r="F102" s="445">
        <v>818.33333333333337</v>
      </c>
      <c r="G102" s="445">
        <v>620.83333333333337</v>
      </c>
      <c r="H102" s="445">
        <v>770.41666666666663</v>
      </c>
      <c r="I102" s="445">
        <v>0</v>
      </c>
      <c r="J102" s="445">
        <v>594.16666666666674</v>
      </c>
      <c r="K102" s="445">
        <v>840.11655011655012</v>
      </c>
    </row>
    <row r="103" spans="1:17" s="432" customFormat="1" ht="22.5" customHeight="1">
      <c r="A103" s="664" t="s">
        <v>30</v>
      </c>
      <c r="B103" s="450" t="s">
        <v>163</v>
      </c>
      <c r="C103" s="444" t="s">
        <v>59</v>
      </c>
      <c r="D103" s="445">
        <v>5299.479166666667</v>
      </c>
      <c r="E103" s="445">
        <v>5947.5</v>
      </c>
      <c r="F103" s="445">
        <v>9783.3333333333339</v>
      </c>
      <c r="G103" s="445">
        <v>5541.666666666667</v>
      </c>
      <c r="H103" s="445">
        <v>7060.416666666667</v>
      </c>
      <c r="I103" s="445">
        <v>3400</v>
      </c>
      <c r="J103" s="445">
        <v>10000</v>
      </c>
      <c r="K103" s="445">
        <v>7983.333333333333</v>
      </c>
    </row>
    <row r="104" spans="1:17" s="432" customFormat="1" ht="22.5" customHeight="1">
      <c r="A104" s="676"/>
      <c r="B104" s="450" t="s">
        <v>164</v>
      </c>
      <c r="C104" s="444" t="s">
        <v>59</v>
      </c>
      <c r="D104" s="445">
        <v>3297.8395061728397</v>
      </c>
      <c r="E104" s="445">
        <v>3759.166666666667</v>
      </c>
      <c r="F104" s="445">
        <v>0</v>
      </c>
      <c r="G104" s="445">
        <v>0</v>
      </c>
      <c r="H104" s="445">
        <v>3831.25</v>
      </c>
      <c r="I104" s="445">
        <v>3750</v>
      </c>
      <c r="J104" s="445">
        <v>7500</v>
      </c>
      <c r="K104" s="445">
        <v>5000</v>
      </c>
    </row>
    <row r="105" spans="1:17" s="432" customFormat="1" ht="22.5" customHeight="1">
      <c r="A105" s="664" t="s">
        <v>165</v>
      </c>
      <c r="B105" s="450" t="s">
        <v>281</v>
      </c>
      <c r="C105" s="444" t="s">
        <v>167</v>
      </c>
      <c r="D105" s="445">
        <v>10827.777777777799</v>
      </c>
      <c r="E105" s="445">
        <v>2200</v>
      </c>
      <c r="F105" s="445">
        <v>10360</v>
      </c>
      <c r="G105" s="445">
        <v>3750</v>
      </c>
      <c r="H105" s="445">
        <v>6622.9166666666697</v>
      </c>
      <c r="I105" s="445">
        <v>5000</v>
      </c>
      <c r="J105" s="445">
        <v>7285</v>
      </c>
      <c r="K105" s="445">
        <v>8066.6666666666697</v>
      </c>
    </row>
    <row r="106" spans="1:17" s="432" customFormat="1" ht="20.25" customHeight="1">
      <c r="A106" s="676"/>
      <c r="B106" s="450" t="s">
        <v>262</v>
      </c>
      <c r="C106" s="444" t="s">
        <v>167</v>
      </c>
      <c r="D106" s="445">
        <v>0</v>
      </c>
      <c r="E106" s="445">
        <v>0</v>
      </c>
      <c r="F106" s="445">
        <v>23937.5</v>
      </c>
      <c r="G106" s="445">
        <v>0</v>
      </c>
      <c r="H106" s="445">
        <v>0</v>
      </c>
      <c r="I106" s="445">
        <v>0</v>
      </c>
      <c r="J106" s="445">
        <v>9375</v>
      </c>
      <c r="K106" s="445">
        <v>9891.6666666666697</v>
      </c>
    </row>
    <row r="107" spans="1:17" s="432" customFormat="1" ht="22.5" customHeight="1">
      <c r="A107" s="664" t="s">
        <v>282</v>
      </c>
      <c r="B107" s="450" t="s">
        <v>243</v>
      </c>
      <c r="C107" s="444" t="s">
        <v>59</v>
      </c>
      <c r="D107" s="445">
        <v>7030.7142857142853</v>
      </c>
      <c r="E107" s="445">
        <v>5845</v>
      </c>
      <c r="F107" s="445">
        <v>12833.333333333334</v>
      </c>
      <c r="G107" s="445">
        <v>6638.8888888888896</v>
      </c>
      <c r="H107" s="445">
        <v>7436.25</v>
      </c>
      <c r="I107" s="445">
        <v>6000</v>
      </c>
      <c r="J107" s="445">
        <v>15000</v>
      </c>
      <c r="K107" s="445">
        <v>8759.0909090909099</v>
      </c>
    </row>
    <row r="108" spans="1:17" s="432" customFormat="1" ht="22.5" customHeight="1">
      <c r="A108" s="676"/>
      <c r="B108" s="450" t="s">
        <v>170</v>
      </c>
      <c r="C108" s="444" t="s">
        <v>59</v>
      </c>
      <c r="D108" s="445">
        <v>0</v>
      </c>
      <c r="E108" s="445">
        <v>5835</v>
      </c>
      <c r="F108" s="445">
        <v>10668.75</v>
      </c>
      <c r="G108" s="445">
        <v>4000</v>
      </c>
      <c r="H108" s="445">
        <v>3424.5833333333335</v>
      </c>
      <c r="I108" s="445">
        <v>0</v>
      </c>
      <c r="J108" s="445">
        <v>0</v>
      </c>
      <c r="K108" s="445">
        <v>7150</v>
      </c>
    </row>
    <row r="109" spans="1:17" s="432" customFormat="1" ht="22.5" customHeight="1">
      <c r="A109" s="468"/>
      <c r="B109" s="450" t="s">
        <v>32</v>
      </c>
      <c r="C109" s="444" t="s">
        <v>59</v>
      </c>
      <c r="D109" s="445">
        <v>0</v>
      </c>
      <c r="E109" s="445">
        <v>0</v>
      </c>
      <c r="F109" s="445">
        <v>0</v>
      </c>
      <c r="G109" s="445">
        <v>0</v>
      </c>
      <c r="H109" s="445">
        <v>0</v>
      </c>
      <c r="I109" s="445">
        <v>1350</v>
      </c>
      <c r="J109" s="445">
        <v>500</v>
      </c>
      <c r="K109" s="445">
        <v>0</v>
      </c>
    </row>
    <row r="110" spans="1:17" s="432" customFormat="1" ht="21" customHeight="1">
      <c r="A110" s="357"/>
      <c r="B110" s="498"/>
      <c r="C110" s="499"/>
      <c r="D110" s="501"/>
      <c r="E110" s="501"/>
      <c r="F110" s="501"/>
      <c r="G110" s="501"/>
      <c r="H110" s="501"/>
      <c r="I110" s="501"/>
      <c r="J110" s="501"/>
      <c r="K110" s="501"/>
    </row>
    <row r="111" spans="1:17" s="432" customFormat="1" ht="21" customHeight="1">
      <c r="A111" s="357"/>
      <c r="B111" s="498"/>
      <c r="C111" s="499"/>
      <c r="D111" s="501"/>
      <c r="E111" s="501"/>
      <c r="F111" s="501"/>
      <c r="G111" s="501"/>
      <c r="H111" s="501"/>
      <c r="I111" s="501"/>
      <c r="J111" s="501"/>
      <c r="K111" s="350" t="s">
        <v>296</v>
      </c>
    </row>
    <row r="112" spans="1:17" s="432" customFormat="1" ht="27.75" customHeight="1">
      <c r="A112" s="357"/>
      <c r="B112" s="679" t="s">
        <v>292</v>
      </c>
      <c r="C112" s="679"/>
      <c r="D112" s="679"/>
      <c r="E112" s="679"/>
      <c r="F112" s="679"/>
      <c r="G112" s="679"/>
      <c r="H112" s="679"/>
      <c r="I112" s="679"/>
      <c r="J112" s="679"/>
      <c r="K112" s="679"/>
    </row>
    <row r="113" spans="1:11" s="432" customFormat="1" ht="31.5" customHeight="1" thickBot="1">
      <c r="A113" s="433"/>
      <c r="B113" s="556" t="s">
        <v>300</v>
      </c>
      <c r="C113" s="556"/>
      <c r="D113" s="556"/>
      <c r="E113" s="556"/>
      <c r="F113" s="556"/>
      <c r="G113" s="556"/>
      <c r="H113" s="556"/>
      <c r="I113" s="556"/>
      <c r="J113" s="556"/>
      <c r="K113" s="556"/>
    </row>
    <row r="114" spans="1:11" s="432" customFormat="1" ht="27.95" customHeight="1">
      <c r="A114" s="657" t="s">
        <v>81</v>
      </c>
      <c r="B114" s="658"/>
      <c r="C114" s="659" t="s">
        <v>82</v>
      </c>
      <c r="D114" s="661" t="s">
        <v>83</v>
      </c>
      <c r="E114" s="662"/>
      <c r="F114" s="662"/>
      <c r="G114" s="662"/>
      <c r="H114" s="662"/>
      <c r="I114" s="662"/>
      <c r="J114" s="662"/>
      <c r="K114" s="663"/>
    </row>
    <row r="115" spans="1:11" s="432" customFormat="1" ht="27.95" customHeight="1">
      <c r="A115" s="657"/>
      <c r="B115" s="658"/>
      <c r="C115" s="660"/>
      <c r="D115" s="435" t="s">
        <v>61</v>
      </c>
      <c r="E115" s="435" t="s">
        <v>62</v>
      </c>
      <c r="F115" s="435" t="s">
        <v>63</v>
      </c>
      <c r="G115" s="435" t="s">
        <v>64</v>
      </c>
      <c r="H115" s="435" t="s">
        <v>65</v>
      </c>
      <c r="I115" s="435" t="s">
        <v>66</v>
      </c>
      <c r="J115" s="435" t="s">
        <v>67</v>
      </c>
      <c r="K115" s="436" t="s">
        <v>68</v>
      </c>
    </row>
    <row r="116" spans="1:11" s="432" customFormat="1" ht="22.5" customHeight="1">
      <c r="A116" s="456"/>
      <c r="B116" s="469" t="s">
        <v>33</v>
      </c>
      <c r="C116" s="444" t="s">
        <v>59</v>
      </c>
      <c r="D116" s="445">
        <v>1853.0864197530859</v>
      </c>
      <c r="E116" s="445">
        <v>0</v>
      </c>
      <c r="F116" s="445">
        <v>2208.3333333333335</v>
      </c>
      <c r="G116" s="445">
        <v>0</v>
      </c>
      <c r="H116" s="445">
        <v>2385.4166666666665</v>
      </c>
      <c r="I116" s="445">
        <v>0</v>
      </c>
      <c r="J116" s="445">
        <v>4333.3333333333339</v>
      </c>
      <c r="K116" s="445">
        <v>3000</v>
      </c>
    </row>
    <row r="117" spans="1:11" s="432" customFormat="1" ht="22.5" customHeight="1">
      <c r="A117" s="470"/>
      <c r="B117" s="469" t="s">
        <v>93</v>
      </c>
      <c r="C117" s="444" t="s">
        <v>59</v>
      </c>
      <c r="D117" s="445">
        <v>1170.1851851851852</v>
      </c>
      <c r="E117" s="445">
        <v>0</v>
      </c>
      <c r="F117" s="445">
        <v>1586.6666666666667</v>
      </c>
      <c r="G117" s="445">
        <v>1575</v>
      </c>
      <c r="H117" s="445">
        <v>1369.1666666666667</v>
      </c>
      <c r="I117" s="445">
        <v>1184.090909090909</v>
      </c>
      <c r="J117" s="445">
        <v>1237.5</v>
      </c>
      <c r="K117" s="445">
        <v>1388.5416666666667</v>
      </c>
    </row>
    <row r="118" spans="1:11" s="432" customFormat="1" ht="22.5" customHeight="1">
      <c r="A118" s="471"/>
      <c r="B118" s="469" t="s">
        <v>69</v>
      </c>
      <c r="C118" s="444" t="s">
        <v>94</v>
      </c>
      <c r="D118" s="445">
        <v>1489.375</v>
      </c>
      <c r="E118" s="445">
        <v>1186.1666666666665</v>
      </c>
      <c r="F118" s="445">
        <v>0</v>
      </c>
      <c r="G118" s="445">
        <v>2741.6666666666665</v>
      </c>
      <c r="H118" s="445">
        <v>2595</v>
      </c>
      <c r="I118" s="445">
        <v>0</v>
      </c>
      <c r="J118" s="445">
        <v>893.75</v>
      </c>
      <c r="K118" s="445">
        <v>5215.909090909091</v>
      </c>
    </row>
    <row r="119" spans="1:11" s="432" customFormat="1" ht="25.5" customHeight="1">
      <c r="A119" s="675" t="s">
        <v>171</v>
      </c>
      <c r="B119" s="450" t="s">
        <v>283</v>
      </c>
      <c r="C119" s="444" t="s">
        <v>71</v>
      </c>
      <c r="D119" s="445">
        <v>350</v>
      </c>
      <c r="E119" s="445">
        <v>200</v>
      </c>
      <c r="F119" s="445">
        <v>307.25</v>
      </c>
      <c r="G119" s="445">
        <v>225</v>
      </c>
      <c r="H119" s="445">
        <v>187.96875</v>
      </c>
      <c r="I119" s="445">
        <v>0</v>
      </c>
      <c r="J119" s="445">
        <v>354.16666666666663</v>
      </c>
      <c r="K119" s="445">
        <v>289.16666666666669</v>
      </c>
    </row>
    <row r="120" spans="1:11" s="432" customFormat="1" ht="23.25" customHeight="1">
      <c r="A120" s="675"/>
      <c r="B120" s="450" t="s">
        <v>284</v>
      </c>
      <c r="C120" s="444" t="s">
        <v>71</v>
      </c>
      <c r="D120" s="445">
        <v>271.29120879120882</v>
      </c>
      <c r="E120" s="445">
        <v>141.25</v>
      </c>
      <c r="F120" s="445">
        <v>200</v>
      </c>
      <c r="G120" s="445">
        <v>108.75</v>
      </c>
      <c r="H120" s="445">
        <v>123.28125</v>
      </c>
      <c r="I120" s="445">
        <v>0</v>
      </c>
      <c r="J120" s="445">
        <v>258.33333333333331</v>
      </c>
      <c r="K120" s="445">
        <v>235.99166666666667</v>
      </c>
    </row>
    <row r="121" spans="1:11" s="432" customFormat="1" ht="20.25" customHeight="1">
      <c r="A121" s="675"/>
      <c r="B121" s="450" t="s">
        <v>285</v>
      </c>
      <c r="C121" s="444" t="s">
        <v>71</v>
      </c>
      <c r="D121" s="445">
        <v>134.54008954008953</v>
      </c>
      <c r="E121" s="445">
        <v>80</v>
      </c>
      <c r="F121" s="445">
        <v>0</v>
      </c>
      <c r="G121" s="445">
        <v>82.916666666666657</v>
      </c>
      <c r="H121" s="445">
        <v>72.357142857142861</v>
      </c>
      <c r="I121" s="445">
        <v>0</v>
      </c>
      <c r="J121" s="445">
        <v>0</v>
      </c>
      <c r="K121" s="445">
        <v>168.22727272727272</v>
      </c>
    </row>
    <row r="122" spans="1:11" s="432" customFormat="1" ht="22.5" customHeight="1">
      <c r="A122" s="664" t="s">
        <v>36</v>
      </c>
      <c r="B122" s="450" t="s">
        <v>193</v>
      </c>
      <c r="C122" s="444" t="s">
        <v>71</v>
      </c>
      <c r="D122" s="445">
        <v>0</v>
      </c>
      <c r="E122" s="445">
        <v>0</v>
      </c>
      <c r="F122" s="445">
        <v>0</v>
      </c>
      <c r="G122" s="445">
        <v>0</v>
      </c>
      <c r="H122" s="445">
        <v>1180</v>
      </c>
      <c r="I122" s="445">
        <v>0</v>
      </c>
      <c r="J122" s="445">
        <v>0</v>
      </c>
      <c r="K122" s="445">
        <v>158.125</v>
      </c>
    </row>
    <row r="123" spans="1:11" s="432" customFormat="1" ht="22.5" customHeight="1">
      <c r="A123" s="675"/>
      <c r="B123" s="450" t="s">
        <v>198</v>
      </c>
      <c r="C123" s="444" t="s">
        <v>71</v>
      </c>
      <c r="D123" s="445">
        <v>0</v>
      </c>
      <c r="E123" s="445">
        <v>0</v>
      </c>
      <c r="F123" s="445">
        <v>0</v>
      </c>
      <c r="G123" s="445">
        <v>1200</v>
      </c>
      <c r="H123" s="445">
        <v>1160</v>
      </c>
      <c r="I123" s="445">
        <v>0</v>
      </c>
      <c r="J123" s="445">
        <v>0</v>
      </c>
      <c r="K123" s="445">
        <v>950</v>
      </c>
    </row>
    <row r="124" spans="1:11" s="432" customFormat="1" ht="22.5" customHeight="1">
      <c r="A124" s="675"/>
      <c r="B124" s="450" t="s">
        <v>287</v>
      </c>
      <c r="C124" s="444" t="s">
        <v>71</v>
      </c>
      <c r="D124" s="445">
        <v>0</v>
      </c>
      <c r="E124" s="445">
        <v>0</v>
      </c>
      <c r="F124" s="445">
        <v>0</v>
      </c>
      <c r="G124" s="445">
        <v>0</v>
      </c>
      <c r="H124" s="445">
        <v>700</v>
      </c>
      <c r="I124" s="445">
        <v>0</v>
      </c>
      <c r="J124" s="445">
        <v>0</v>
      </c>
      <c r="K124" s="445">
        <v>387.5</v>
      </c>
    </row>
    <row r="125" spans="1:11" s="432" customFormat="1" ht="22.5" hidden="1" customHeight="1">
      <c r="A125" s="675"/>
      <c r="B125" s="450" t="s">
        <v>200</v>
      </c>
      <c r="C125" s="444" t="s">
        <v>71</v>
      </c>
      <c r="D125" s="445" t="e">
        <v>#DIV/0!</v>
      </c>
      <c r="E125" s="445">
        <v>0</v>
      </c>
      <c r="F125" s="445">
        <v>0</v>
      </c>
      <c r="G125" s="445" t="e">
        <v>#DIV/0!</v>
      </c>
      <c r="H125" s="445" t="e">
        <v>#DIV/0!</v>
      </c>
      <c r="I125" s="445">
        <v>0</v>
      </c>
      <c r="J125" s="445">
        <v>0</v>
      </c>
      <c r="K125" s="445">
        <v>1000</v>
      </c>
    </row>
    <row r="126" spans="1:11" s="432" customFormat="1" ht="22.5" customHeight="1">
      <c r="A126" s="675"/>
      <c r="B126" s="450" t="s">
        <v>288</v>
      </c>
      <c r="C126" s="444" t="s">
        <v>71</v>
      </c>
      <c r="D126" s="445">
        <v>800</v>
      </c>
      <c r="E126" s="445">
        <v>0</v>
      </c>
      <c r="F126" s="445">
        <v>0</v>
      </c>
      <c r="G126" s="445">
        <v>1900</v>
      </c>
      <c r="H126" s="445">
        <v>1187</v>
      </c>
      <c r="I126" s="445">
        <v>0</v>
      </c>
      <c r="J126" s="445">
        <v>0</v>
      </c>
      <c r="K126" s="445">
        <v>1783.3333333333335</v>
      </c>
    </row>
    <row r="127" spans="1:11" s="432" customFormat="1" ht="22.5" customHeight="1">
      <c r="A127" s="676"/>
      <c r="B127" s="450" t="s">
        <v>195</v>
      </c>
      <c r="C127" s="444" t="s">
        <v>71</v>
      </c>
      <c r="D127" s="445">
        <v>1075</v>
      </c>
      <c r="E127" s="445">
        <v>0</v>
      </c>
      <c r="F127" s="445">
        <v>0</v>
      </c>
      <c r="G127" s="445">
        <v>0</v>
      </c>
      <c r="H127" s="445">
        <v>700</v>
      </c>
      <c r="I127" s="445">
        <v>0</v>
      </c>
      <c r="J127" s="445">
        <v>0</v>
      </c>
      <c r="K127" s="445">
        <v>950</v>
      </c>
    </row>
    <row r="128" spans="1:11" s="432" customFormat="1" ht="22.5" customHeight="1">
      <c r="A128" s="472" t="s">
        <v>175</v>
      </c>
      <c r="B128" s="473"/>
      <c r="D128" s="474"/>
      <c r="E128" s="474"/>
      <c r="F128" s="474"/>
      <c r="G128" s="474"/>
      <c r="H128" s="474"/>
      <c r="I128" s="474"/>
      <c r="J128" s="474"/>
      <c r="K128" s="474"/>
    </row>
    <row r="129" spans="1:11" s="432" customFormat="1" ht="22.5" customHeight="1">
      <c r="A129" s="664" t="s">
        <v>289</v>
      </c>
      <c r="B129" s="450" t="s">
        <v>95</v>
      </c>
      <c r="C129" s="444" t="s">
        <v>3</v>
      </c>
      <c r="D129" s="445">
        <v>16000</v>
      </c>
      <c r="E129" s="445">
        <v>0</v>
      </c>
      <c r="F129" s="445">
        <v>16357.142857142857</v>
      </c>
      <c r="G129" s="445">
        <v>13791.666666666666</v>
      </c>
      <c r="H129" s="445">
        <v>0</v>
      </c>
      <c r="I129" s="445">
        <v>14000</v>
      </c>
      <c r="J129" s="445">
        <v>13072.916666666666</v>
      </c>
      <c r="K129" s="445">
        <v>1200</v>
      </c>
    </row>
    <row r="130" spans="1:11" s="432" customFormat="1" ht="22.5" customHeight="1">
      <c r="A130" s="676"/>
      <c r="B130" s="450" t="s">
        <v>96</v>
      </c>
      <c r="C130" s="444" t="s">
        <v>3</v>
      </c>
      <c r="D130" s="445">
        <v>12500</v>
      </c>
      <c r="E130" s="445">
        <v>0</v>
      </c>
      <c r="F130" s="445">
        <v>19035.714285714286</v>
      </c>
      <c r="G130" s="445">
        <v>13308.333333333334</v>
      </c>
      <c r="H130" s="445">
        <v>0</v>
      </c>
      <c r="I130" s="445">
        <v>13000</v>
      </c>
      <c r="J130" s="445">
        <v>12466.666666666666</v>
      </c>
      <c r="K130" s="445">
        <v>0</v>
      </c>
    </row>
    <row r="131" spans="1:11" s="432" customFormat="1" ht="22.5" customHeight="1">
      <c r="A131" s="664" t="s">
        <v>177</v>
      </c>
      <c r="B131" s="450" t="s">
        <v>239</v>
      </c>
      <c r="C131" s="444" t="s">
        <v>3</v>
      </c>
      <c r="D131" s="445">
        <v>6873.333333333333</v>
      </c>
      <c r="E131" s="445">
        <v>0</v>
      </c>
      <c r="F131" s="445">
        <v>7916.666666666667</v>
      </c>
      <c r="G131" s="445">
        <v>7475</v>
      </c>
      <c r="H131" s="445">
        <v>7833.5</v>
      </c>
      <c r="I131" s="445">
        <v>6287.083333333333</v>
      </c>
      <c r="J131" s="445">
        <v>7834.375</v>
      </c>
      <c r="K131" s="445">
        <v>7083.333333333333</v>
      </c>
    </row>
    <row r="132" spans="1:11" s="432" customFormat="1" ht="22.5" customHeight="1">
      <c r="A132" s="675"/>
      <c r="B132" s="450" t="s">
        <v>290</v>
      </c>
      <c r="C132" s="444" t="s">
        <v>3</v>
      </c>
      <c r="D132" s="445">
        <v>5088.8888888888887</v>
      </c>
      <c r="E132" s="445">
        <v>0</v>
      </c>
      <c r="F132" s="445">
        <v>6230</v>
      </c>
      <c r="G132" s="445">
        <v>5850</v>
      </c>
      <c r="H132" s="445">
        <v>5579.166666666667</v>
      </c>
      <c r="I132" s="445">
        <v>5030.416666666667</v>
      </c>
      <c r="J132" s="445">
        <v>5216.666666666667</v>
      </c>
      <c r="K132" s="445">
        <v>5417.5</v>
      </c>
    </row>
    <row r="133" spans="1:11" s="432" customFormat="1" ht="22.5" customHeight="1">
      <c r="A133" s="455"/>
      <c r="B133" s="450" t="s">
        <v>5</v>
      </c>
      <c r="C133" s="444" t="s">
        <v>59</v>
      </c>
      <c r="D133" s="445">
        <v>472.66666666666669</v>
      </c>
      <c r="E133" s="445">
        <v>509.5625</v>
      </c>
      <c r="F133" s="445">
        <v>721.92424242424238</v>
      </c>
      <c r="G133" s="445">
        <v>502.8125</v>
      </c>
      <c r="H133" s="445">
        <v>556.81818181818187</v>
      </c>
      <c r="I133" s="445">
        <v>599.75</v>
      </c>
      <c r="J133" s="445">
        <v>607.91666666666663</v>
      </c>
      <c r="K133" s="445">
        <v>623.54166666666674</v>
      </c>
    </row>
    <row r="134" spans="1:11" s="432" customFormat="1" ht="6" customHeight="1">
      <c r="A134" s="433"/>
      <c r="B134" s="475"/>
      <c r="C134" s="475"/>
      <c r="D134" s="476"/>
      <c r="E134" s="476"/>
      <c r="F134" s="476"/>
      <c r="G134" s="476"/>
      <c r="H134" s="476"/>
      <c r="I134" s="476"/>
      <c r="J134" s="476"/>
      <c r="K134" s="477"/>
    </row>
    <row r="135" spans="1:11" s="432" customFormat="1" ht="18" customHeight="1">
      <c r="A135" s="475" t="s">
        <v>295</v>
      </c>
      <c r="C135" s="478"/>
      <c r="D135" s="477"/>
      <c r="E135" s="477"/>
      <c r="F135" s="477"/>
      <c r="G135" s="477"/>
      <c r="H135" s="477"/>
      <c r="I135" s="477"/>
      <c r="J135" s="477"/>
      <c r="K135" s="477"/>
    </row>
    <row r="136" spans="1:11" s="432" customFormat="1" ht="18.75" customHeight="1">
      <c r="A136" s="475" t="s">
        <v>179</v>
      </c>
      <c r="D136" s="477"/>
      <c r="E136" s="477"/>
      <c r="F136" s="477"/>
      <c r="G136" s="477"/>
      <c r="H136" s="477"/>
      <c r="I136" s="477"/>
      <c r="J136" s="477"/>
      <c r="K136" s="477"/>
    </row>
    <row r="137" spans="1:11" s="432" customFormat="1">
      <c r="A137" s="433"/>
      <c r="B137" s="479"/>
      <c r="C137" s="478"/>
      <c r="D137" s="477"/>
      <c r="E137" s="477"/>
      <c r="F137" s="477"/>
      <c r="G137" s="477"/>
      <c r="H137" s="477"/>
      <c r="I137" s="477"/>
      <c r="J137" s="477"/>
      <c r="K137" s="477"/>
    </row>
    <row r="138" spans="1:11" s="432" customFormat="1">
      <c r="A138" s="433"/>
      <c r="B138" s="479"/>
      <c r="C138" s="478"/>
      <c r="D138" s="477"/>
      <c r="E138" s="477"/>
      <c r="F138" s="477"/>
      <c r="G138" s="477"/>
      <c r="H138" s="477"/>
      <c r="I138" s="477"/>
      <c r="J138" s="477"/>
      <c r="K138" s="434"/>
    </row>
    <row r="139" spans="1:11" s="432" customFormat="1">
      <c r="A139" s="433"/>
      <c r="B139" s="479"/>
      <c r="C139" s="478"/>
      <c r="D139" s="477"/>
      <c r="E139" s="477"/>
      <c r="F139" s="477"/>
      <c r="G139" s="477"/>
      <c r="H139" s="477"/>
      <c r="I139" s="477"/>
      <c r="J139" s="477"/>
      <c r="K139" s="434"/>
    </row>
    <row r="140" spans="1:11" s="432" customFormat="1">
      <c r="A140" s="433"/>
      <c r="B140" s="479"/>
      <c r="C140" s="478"/>
      <c r="D140" s="477"/>
      <c r="E140" s="477"/>
      <c r="F140" s="477"/>
      <c r="G140" s="477"/>
      <c r="H140" s="477"/>
      <c r="I140" s="477"/>
      <c r="J140" s="477"/>
      <c r="K140" s="434"/>
    </row>
    <row r="141" spans="1:11" s="432" customFormat="1">
      <c r="A141" s="433"/>
      <c r="B141" s="479"/>
      <c r="C141" s="478"/>
      <c r="D141" s="477"/>
      <c r="E141" s="477"/>
      <c r="F141" s="477"/>
      <c r="G141" s="477"/>
      <c r="H141" s="477"/>
      <c r="I141" s="477"/>
      <c r="J141" s="477"/>
      <c r="K141" s="434"/>
    </row>
    <row r="142" spans="1:11" s="432" customFormat="1">
      <c r="A142" s="433"/>
      <c r="B142" s="479"/>
      <c r="C142" s="478"/>
      <c r="D142" s="477"/>
      <c r="E142" s="477"/>
      <c r="F142" s="477"/>
      <c r="G142" s="477"/>
      <c r="H142" s="477"/>
      <c r="I142" s="477"/>
      <c r="J142" s="477"/>
      <c r="K142" s="434"/>
    </row>
    <row r="143" spans="1:11" s="432" customFormat="1">
      <c r="A143" s="433"/>
      <c r="B143" s="479"/>
      <c r="C143" s="478"/>
      <c r="D143" s="477"/>
      <c r="E143" s="477"/>
      <c r="F143" s="477"/>
      <c r="G143" s="477"/>
      <c r="H143" s="477"/>
      <c r="I143" s="477"/>
      <c r="J143" s="477"/>
      <c r="K143" s="434"/>
    </row>
    <row r="144" spans="1:11" s="432" customFormat="1">
      <c r="A144" s="433"/>
      <c r="B144" s="479"/>
      <c r="C144" s="478"/>
      <c r="D144" s="477"/>
      <c r="E144" s="477"/>
      <c r="F144" s="477"/>
      <c r="G144" s="477"/>
      <c r="H144" s="477"/>
      <c r="I144" s="477"/>
      <c r="J144" s="477"/>
      <c r="K144" s="434"/>
    </row>
    <row r="145" spans="1:11" s="432" customFormat="1">
      <c r="A145" s="433"/>
      <c r="B145" s="479"/>
      <c r="C145" s="478"/>
      <c r="D145" s="477"/>
      <c r="E145" s="477"/>
      <c r="F145" s="477"/>
      <c r="G145" s="477"/>
      <c r="H145" s="477"/>
      <c r="I145" s="477"/>
      <c r="J145" s="477"/>
      <c r="K145" s="434"/>
    </row>
    <row r="146" spans="1:11" s="432" customFormat="1">
      <c r="A146" s="433"/>
      <c r="B146" s="479"/>
      <c r="C146" s="478"/>
      <c r="D146" s="477"/>
      <c r="E146" s="477"/>
      <c r="F146" s="477"/>
      <c r="G146" s="477"/>
      <c r="H146" s="477"/>
      <c r="I146" s="477"/>
      <c r="J146" s="477"/>
      <c r="K146" s="434"/>
    </row>
    <row r="147" spans="1:11" s="432" customFormat="1">
      <c r="A147" s="433"/>
      <c r="B147" s="479"/>
      <c r="C147" s="478"/>
      <c r="D147" s="477"/>
      <c r="E147" s="477"/>
      <c r="F147" s="477"/>
      <c r="G147" s="477"/>
      <c r="H147" s="477"/>
      <c r="I147" s="477"/>
      <c r="J147" s="477"/>
      <c r="K147" s="434"/>
    </row>
    <row r="148" spans="1:11" s="432" customFormat="1">
      <c r="A148" s="433"/>
      <c r="B148" s="479"/>
      <c r="C148" s="478"/>
      <c r="D148" s="477"/>
      <c r="E148" s="477"/>
      <c r="F148" s="477"/>
      <c r="G148" s="477"/>
      <c r="H148" s="477"/>
      <c r="I148" s="477"/>
      <c r="J148" s="477"/>
      <c r="K148" s="434"/>
    </row>
    <row r="149" spans="1:11" s="432" customFormat="1">
      <c r="A149" s="433"/>
      <c r="B149" s="479"/>
      <c r="C149" s="478"/>
      <c r="D149" s="477"/>
      <c r="E149" s="477"/>
      <c r="F149" s="477"/>
      <c r="G149" s="477"/>
      <c r="H149" s="477"/>
      <c r="I149" s="477"/>
      <c r="J149" s="477"/>
      <c r="K149" s="434"/>
    </row>
    <row r="150" spans="1:11" s="432" customFormat="1">
      <c r="A150" s="433"/>
      <c r="B150" s="479"/>
      <c r="C150" s="478"/>
      <c r="D150" s="477"/>
      <c r="E150" s="477"/>
      <c r="F150" s="477"/>
      <c r="G150" s="477"/>
      <c r="H150" s="477"/>
      <c r="I150" s="477"/>
      <c r="J150" s="477"/>
      <c r="K150" s="434"/>
    </row>
    <row r="151" spans="1:11" s="432" customFormat="1">
      <c r="A151" s="433"/>
      <c r="B151" s="479"/>
      <c r="C151" s="478"/>
      <c r="D151" s="477"/>
      <c r="E151" s="477"/>
      <c r="F151" s="477"/>
      <c r="G151" s="477"/>
      <c r="H151" s="477"/>
      <c r="I151" s="477"/>
      <c r="J151" s="477"/>
      <c r="K151" s="434"/>
    </row>
    <row r="152" spans="1:11" s="432" customFormat="1">
      <c r="A152" s="433"/>
      <c r="B152" s="479"/>
      <c r="C152" s="478"/>
      <c r="D152" s="477"/>
      <c r="E152" s="477"/>
      <c r="F152" s="477"/>
      <c r="G152" s="477"/>
      <c r="H152" s="477"/>
      <c r="I152" s="477"/>
      <c r="J152" s="477"/>
      <c r="K152" s="434"/>
    </row>
    <row r="153" spans="1:11" s="432" customFormat="1">
      <c r="A153" s="433"/>
      <c r="B153" s="479"/>
      <c r="C153" s="478"/>
      <c r="D153" s="477"/>
      <c r="E153" s="477"/>
      <c r="F153" s="477"/>
      <c r="G153" s="477"/>
      <c r="H153" s="477"/>
      <c r="I153" s="477"/>
      <c r="J153" s="477"/>
      <c r="K153" s="434"/>
    </row>
    <row r="154" spans="1:11" s="432" customFormat="1">
      <c r="A154" s="433"/>
      <c r="B154" s="479"/>
      <c r="C154" s="478"/>
      <c r="D154" s="477"/>
      <c r="E154" s="477"/>
      <c r="F154" s="477"/>
      <c r="G154" s="477"/>
      <c r="H154" s="477"/>
      <c r="I154" s="477"/>
      <c r="J154" s="477"/>
      <c r="K154" s="434"/>
    </row>
    <row r="155" spans="1:11" s="432" customFormat="1">
      <c r="A155" s="433"/>
      <c r="B155" s="479"/>
      <c r="C155" s="478"/>
      <c r="D155" s="477"/>
      <c r="E155" s="477"/>
      <c r="F155" s="477"/>
      <c r="G155" s="477"/>
      <c r="H155" s="477"/>
      <c r="I155" s="477"/>
      <c r="J155" s="477"/>
      <c r="K155" s="434"/>
    </row>
    <row r="156" spans="1:11" s="432" customFormat="1">
      <c r="A156" s="433"/>
      <c r="B156" s="479"/>
      <c r="C156" s="478"/>
      <c r="D156" s="477"/>
      <c r="E156" s="477"/>
      <c r="F156" s="477"/>
      <c r="G156" s="477"/>
      <c r="H156" s="477"/>
      <c r="I156" s="477"/>
      <c r="J156" s="477"/>
      <c r="K156" s="434"/>
    </row>
    <row r="157" spans="1:11" s="432" customFormat="1">
      <c r="A157" s="433"/>
      <c r="B157" s="479"/>
      <c r="C157" s="478"/>
      <c r="D157" s="477"/>
      <c r="E157" s="477"/>
      <c r="F157" s="477"/>
      <c r="G157" s="477"/>
      <c r="H157" s="477"/>
      <c r="I157" s="477"/>
      <c r="J157" s="477"/>
      <c r="K157" s="434"/>
    </row>
    <row r="158" spans="1:11" s="432" customFormat="1">
      <c r="A158" s="433"/>
      <c r="B158" s="479"/>
      <c r="C158" s="478"/>
      <c r="D158" s="477"/>
      <c r="E158" s="477"/>
      <c r="F158" s="477"/>
      <c r="G158" s="477"/>
      <c r="H158" s="477"/>
      <c r="I158" s="477"/>
      <c r="J158" s="477"/>
      <c r="K158" s="434"/>
    </row>
    <row r="159" spans="1:11" s="432" customFormat="1">
      <c r="A159" s="433"/>
      <c r="B159" s="479"/>
      <c r="C159" s="478"/>
      <c r="D159" s="477"/>
      <c r="E159" s="477"/>
      <c r="F159" s="477"/>
      <c r="G159" s="477"/>
      <c r="H159" s="477"/>
      <c r="I159" s="477"/>
      <c r="J159" s="477"/>
      <c r="K159" s="434"/>
    </row>
    <row r="160" spans="1:11" s="432" customFormat="1">
      <c r="A160" s="433"/>
      <c r="B160" s="479"/>
      <c r="C160" s="478"/>
      <c r="D160" s="477"/>
      <c r="E160" s="477"/>
      <c r="F160" s="477"/>
      <c r="G160" s="477"/>
      <c r="H160" s="477"/>
      <c r="I160" s="477"/>
      <c r="J160" s="477"/>
      <c r="K160" s="434"/>
    </row>
    <row r="161" spans="1:11" s="432" customFormat="1">
      <c r="A161" s="433"/>
      <c r="B161" s="479"/>
      <c r="C161" s="478"/>
      <c r="D161" s="477"/>
      <c r="E161" s="477"/>
      <c r="F161" s="477"/>
      <c r="G161" s="477"/>
      <c r="H161" s="477"/>
      <c r="I161" s="477"/>
      <c r="J161" s="477"/>
      <c r="K161" s="434"/>
    </row>
    <row r="162" spans="1:11" s="432" customFormat="1">
      <c r="A162" s="433"/>
      <c r="B162" s="479"/>
      <c r="C162" s="478"/>
      <c r="D162" s="477"/>
      <c r="E162" s="477"/>
      <c r="F162" s="477"/>
      <c r="G162" s="477"/>
      <c r="H162" s="477"/>
      <c r="I162" s="477"/>
      <c r="J162" s="477"/>
      <c r="K162" s="434"/>
    </row>
    <row r="163" spans="1:11" s="432" customFormat="1">
      <c r="A163" s="433"/>
      <c r="B163" s="479"/>
      <c r="C163" s="478"/>
      <c r="D163" s="477"/>
      <c r="E163" s="477"/>
      <c r="F163" s="477"/>
      <c r="G163" s="477"/>
      <c r="H163" s="477"/>
      <c r="I163" s="477"/>
      <c r="J163" s="477"/>
      <c r="K163" s="434"/>
    </row>
    <row r="164" spans="1:11" s="432" customFormat="1">
      <c r="A164" s="433"/>
      <c r="B164" s="479"/>
      <c r="C164" s="478"/>
      <c r="D164" s="477"/>
      <c r="E164" s="477"/>
      <c r="F164" s="477"/>
      <c r="G164" s="477"/>
      <c r="H164" s="477"/>
      <c r="I164" s="477"/>
      <c r="J164" s="477"/>
      <c r="K164" s="434"/>
    </row>
    <row r="165" spans="1:11" s="432" customFormat="1">
      <c r="A165" s="433"/>
      <c r="B165" s="479"/>
      <c r="C165" s="478"/>
      <c r="D165" s="477"/>
      <c r="E165" s="477"/>
      <c r="F165" s="477"/>
      <c r="G165" s="477"/>
      <c r="H165" s="477"/>
      <c r="I165" s="477"/>
      <c r="J165" s="477"/>
      <c r="K165" s="434"/>
    </row>
    <row r="166" spans="1:11" s="432" customFormat="1">
      <c r="A166" s="433"/>
      <c r="B166" s="479"/>
      <c r="C166" s="478"/>
      <c r="D166" s="477"/>
      <c r="E166" s="477"/>
      <c r="F166" s="477"/>
      <c r="G166" s="477"/>
      <c r="H166" s="477"/>
      <c r="I166" s="477"/>
      <c r="J166" s="477"/>
      <c r="K166" s="434"/>
    </row>
    <row r="167" spans="1:11" s="432" customFormat="1">
      <c r="A167" s="433"/>
      <c r="B167" s="479"/>
      <c r="C167" s="478"/>
      <c r="D167" s="477"/>
      <c r="E167" s="477"/>
      <c r="F167" s="477"/>
      <c r="G167" s="477"/>
      <c r="H167" s="477"/>
      <c r="I167" s="477"/>
      <c r="J167" s="477"/>
      <c r="K167" s="434"/>
    </row>
    <row r="168" spans="1:11" s="432" customFormat="1">
      <c r="A168" s="433"/>
      <c r="B168" s="479"/>
      <c r="C168" s="478"/>
      <c r="D168" s="477"/>
      <c r="E168" s="477"/>
      <c r="F168" s="477"/>
      <c r="G168" s="477"/>
      <c r="H168" s="477"/>
      <c r="I168" s="477"/>
      <c r="J168" s="477"/>
      <c r="K168" s="434"/>
    </row>
    <row r="169" spans="1:11" s="432" customFormat="1">
      <c r="A169" s="433"/>
      <c r="B169" s="479"/>
      <c r="C169" s="478"/>
      <c r="D169" s="477"/>
      <c r="E169" s="477"/>
      <c r="F169" s="477"/>
      <c r="G169" s="477"/>
      <c r="H169" s="477"/>
      <c r="I169" s="477"/>
      <c r="J169" s="477"/>
      <c r="K169" s="434"/>
    </row>
    <row r="170" spans="1:11" s="432" customFormat="1">
      <c r="A170" s="433"/>
      <c r="B170" s="479"/>
      <c r="C170" s="478"/>
      <c r="D170" s="477"/>
      <c r="E170" s="477"/>
      <c r="F170" s="477"/>
      <c r="G170" s="477"/>
      <c r="H170" s="477"/>
      <c r="I170" s="477"/>
      <c r="J170" s="477"/>
      <c r="K170" s="434"/>
    </row>
    <row r="171" spans="1:11" s="432" customFormat="1">
      <c r="A171" s="433"/>
      <c r="B171" s="479"/>
      <c r="C171" s="478"/>
      <c r="D171" s="477"/>
      <c r="E171" s="477"/>
      <c r="F171" s="477"/>
      <c r="G171" s="477"/>
      <c r="H171" s="477"/>
      <c r="I171" s="477"/>
      <c r="J171" s="477"/>
      <c r="K171" s="434"/>
    </row>
    <row r="172" spans="1:11" s="432" customFormat="1">
      <c r="A172" s="433"/>
      <c r="B172" s="479"/>
      <c r="C172" s="478"/>
      <c r="D172" s="477"/>
      <c r="E172" s="477"/>
      <c r="F172" s="477"/>
      <c r="G172" s="477"/>
      <c r="H172" s="477"/>
      <c r="I172" s="477"/>
      <c r="J172" s="477"/>
      <c r="K172" s="434"/>
    </row>
    <row r="173" spans="1:11" s="432" customFormat="1">
      <c r="A173" s="433"/>
      <c r="B173" s="479"/>
      <c r="C173" s="478"/>
      <c r="D173" s="477"/>
      <c r="E173" s="477"/>
      <c r="F173" s="477"/>
      <c r="G173" s="477"/>
      <c r="H173" s="477"/>
      <c r="I173" s="477"/>
      <c r="J173" s="477"/>
      <c r="K173" s="434"/>
    </row>
    <row r="174" spans="1:11" s="432" customFormat="1">
      <c r="A174" s="433"/>
      <c r="B174" s="479"/>
      <c r="C174" s="478"/>
      <c r="D174" s="477"/>
      <c r="E174" s="477"/>
      <c r="F174" s="477"/>
      <c r="G174" s="477"/>
      <c r="H174" s="477"/>
      <c r="I174" s="477"/>
      <c r="J174" s="477"/>
      <c r="K174" s="434"/>
    </row>
    <row r="175" spans="1:11" s="432" customFormat="1">
      <c r="A175" s="433"/>
      <c r="B175" s="479"/>
      <c r="C175" s="478"/>
      <c r="D175" s="477"/>
      <c r="E175" s="477"/>
      <c r="F175" s="477"/>
      <c r="G175" s="477"/>
      <c r="H175" s="477"/>
      <c r="I175" s="477"/>
      <c r="J175" s="477"/>
      <c r="K175" s="434"/>
    </row>
    <row r="176" spans="1:11" s="432" customFormat="1">
      <c r="A176" s="433"/>
      <c r="B176" s="479"/>
      <c r="C176" s="478"/>
      <c r="D176" s="477"/>
      <c r="E176" s="477"/>
      <c r="F176" s="477"/>
      <c r="G176" s="477"/>
      <c r="H176" s="477"/>
      <c r="I176" s="477"/>
      <c r="J176" s="477"/>
      <c r="K176" s="434"/>
    </row>
    <row r="177" spans="1:11" s="432" customFormat="1">
      <c r="A177" s="433"/>
      <c r="B177" s="479"/>
      <c r="C177" s="478"/>
      <c r="D177" s="477"/>
      <c r="E177" s="477"/>
      <c r="F177" s="477"/>
      <c r="G177" s="477"/>
      <c r="H177" s="477"/>
      <c r="I177" s="477"/>
      <c r="J177" s="477"/>
      <c r="K177" s="434"/>
    </row>
    <row r="178" spans="1:11" s="432" customFormat="1">
      <c r="A178" s="433"/>
      <c r="B178" s="479"/>
      <c r="C178" s="478"/>
      <c r="D178" s="477"/>
      <c r="E178" s="477"/>
      <c r="F178" s="477"/>
      <c r="G178" s="477"/>
      <c r="H178" s="477"/>
      <c r="I178" s="477"/>
      <c r="J178" s="477"/>
      <c r="K178" s="434"/>
    </row>
    <row r="179" spans="1:11" s="432" customFormat="1">
      <c r="A179" s="433"/>
      <c r="B179" s="479"/>
      <c r="C179" s="478"/>
      <c r="D179" s="477"/>
      <c r="E179" s="477"/>
      <c r="F179" s="477"/>
      <c r="G179" s="477"/>
      <c r="H179" s="477"/>
      <c r="I179" s="477"/>
      <c r="J179" s="477"/>
      <c r="K179" s="434"/>
    </row>
    <row r="180" spans="1:11" s="432" customFormat="1">
      <c r="A180" s="433"/>
      <c r="B180" s="479"/>
      <c r="C180" s="478"/>
      <c r="D180" s="477"/>
      <c r="E180" s="477"/>
      <c r="F180" s="477"/>
      <c r="G180" s="477"/>
      <c r="H180" s="477"/>
      <c r="I180" s="477"/>
      <c r="J180" s="477"/>
      <c r="K180" s="434"/>
    </row>
    <row r="181" spans="1:11" s="432" customFormat="1">
      <c r="A181" s="433"/>
      <c r="B181" s="479"/>
      <c r="C181" s="478"/>
      <c r="D181" s="477"/>
      <c r="E181" s="477"/>
      <c r="F181" s="477"/>
      <c r="G181" s="477"/>
      <c r="H181" s="477"/>
      <c r="I181" s="477"/>
      <c r="J181" s="477"/>
      <c r="K181" s="434"/>
    </row>
    <row r="182" spans="1:11" s="432" customFormat="1">
      <c r="A182" s="433"/>
      <c r="B182" s="479"/>
      <c r="C182" s="478"/>
      <c r="D182" s="477"/>
      <c r="E182" s="477"/>
      <c r="F182" s="477"/>
      <c r="G182" s="477"/>
      <c r="H182" s="477"/>
      <c r="I182" s="477"/>
      <c r="J182" s="477"/>
      <c r="K182" s="434"/>
    </row>
    <row r="183" spans="1:11" s="432" customFormat="1">
      <c r="A183" s="433"/>
      <c r="B183" s="479"/>
      <c r="C183" s="478"/>
      <c r="D183" s="477"/>
      <c r="E183" s="477"/>
      <c r="F183" s="477"/>
      <c r="G183" s="477"/>
      <c r="H183" s="477"/>
      <c r="I183" s="477"/>
      <c r="J183" s="477"/>
      <c r="K183" s="434"/>
    </row>
    <row r="184" spans="1:11" s="432" customFormat="1">
      <c r="A184" s="433"/>
      <c r="B184" s="479"/>
      <c r="C184" s="478"/>
      <c r="D184" s="477"/>
      <c r="E184" s="477"/>
      <c r="F184" s="477"/>
      <c r="G184" s="477"/>
      <c r="H184" s="477"/>
      <c r="I184" s="477"/>
      <c r="J184" s="477"/>
      <c r="K184" s="434"/>
    </row>
    <row r="185" spans="1:11" s="432" customFormat="1">
      <c r="A185" s="433"/>
      <c r="B185" s="479"/>
      <c r="C185" s="478"/>
      <c r="D185" s="477"/>
      <c r="E185" s="477"/>
      <c r="F185" s="477"/>
      <c r="G185" s="477"/>
      <c r="H185" s="477"/>
      <c r="I185" s="477"/>
      <c r="J185" s="477"/>
      <c r="K185" s="434"/>
    </row>
    <row r="186" spans="1:11" s="432" customFormat="1">
      <c r="A186" s="433"/>
      <c r="B186" s="479"/>
      <c r="C186" s="478"/>
      <c r="D186" s="477"/>
      <c r="E186" s="477"/>
      <c r="F186" s="477"/>
      <c r="G186" s="477"/>
      <c r="H186" s="477"/>
      <c r="I186" s="477"/>
      <c r="J186" s="477"/>
      <c r="K186" s="434"/>
    </row>
    <row r="187" spans="1:11" s="432" customFormat="1">
      <c r="A187" s="433"/>
      <c r="B187" s="479"/>
      <c r="C187" s="478"/>
      <c r="D187" s="477"/>
      <c r="E187" s="477"/>
      <c r="F187" s="477"/>
      <c r="G187" s="477"/>
      <c r="H187" s="477"/>
      <c r="I187" s="477"/>
      <c r="J187" s="477"/>
      <c r="K187" s="434"/>
    </row>
    <row r="188" spans="1:11" s="432" customFormat="1">
      <c r="A188" s="433"/>
      <c r="B188" s="479"/>
      <c r="C188" s="478"/>
      <c r="D188" s="477"/>
      <c r="E188" s="477"/>
      <c r="F188" s="477"/>
      <c r="G188" s="477"/>
      <c r="H188" s="477"/>
      <c r="I188" s="477"/>
      <c r="J188" s="477"/>
      <c r="K188" s="434"/>
    </row>
    <row r="189" spans="1:11" s="432" customFormat="1">
      <c r="A189" s="433"/>
      <c r="B189" s="479"/>
      <c r="C189" s="478"/>
      <c r="D189" s="477"/>
      <c r="E189" s="477"/>
      <c r="F189" s="477"/>
      <c r="G189" s="477"/>
      <c r="H189" s="477"/>
      <c r="I189" s="477"/>
      <c r="J189" s="477"/>
      <c r="K189" s="434"/>
    </row>
    <row r="190" spans="1:11" s="432" customFormat="1">
      <c r="A190" s="433"/>
      <c r="B190" s="479"/>
      <c r="C190" s="478"/>
      <c r="D190" s="477"/>
      <c r="E190" s="477"/>
      <c r="F190" s="477"/>
      <c r="G190" s="477"/>
      <c r="H190" s="477"/>
      <c r="I190" s="477"/>
      <c r="J190" s="477"/>
      <c r="K190" s="434"/>
    </row>
    <row r="191" spans="1:11" s="432" customFormat="1">
      <c r="A191" s="433"/>
      <c r="B191" s="479"/>
      <c r="C191" s="478"/>
      <c r="D191" s="477"/>
      <c r="E191" s="477"/>
      <c r="F191" s="477"/>
      <c r="G191" s="477"/>
      <c r="H191" s="477"/>
      <c r="I191" s="477"/>
      <c r="J191" s="477"/>
      <c r="K191" s="434"/>
    </row>
    <row r="192" spans="1:11" s="432" customFormat="1">
      <c r="A192" s="433"/>
      <c r="B192" s="479"/>
      <c r="C192" s="478"/>
      <c r="D192" s="477"/>
      <c r="E192" s="477"/>
      <c r="F192" s="477"/>
      <c r="G192" s="477"/>
      <c r="H192" s="477"/>
      <c r="I192" s="477"/>
      <c r="J192" s="477"/>
      <c r="K192" s="434"/>
    </row>
    <row r="193" spans="1:11" s="432" customFormat="1">
      <c r="A193" s="433"/>
      <c r="B193" s="479"/>
      <c r="C193" s="478"/>
      <c r="D193" s="477"/>
      <c r="E193" s="477"/>
      <c r="F193" s="477"/>
      <c r="G193" s="477"/>
      <c r="H193" s="477"/>
      <c r="I193" s="477"/>
      <c r="J193" s="477"/>
      <c r="K193" s="434"/>
    </row>
    <row r="194" spans="1:11" s="432" customFormat="1">
      <c r="A194" s="433"/>
      <c r="B194" s="479"/>
      <c r="C194" s="478"/>
      <c r="D194" s="477"/>
      <c r="E194" s="477"/>
      <c r="F194" s="477"/>
      <c r="G194" s="477"/>
      <c r="H194" s="477"/>
      <c r="I194" s="477"/>
      <c r="J194" s="477"/>
      <c r="K194" s="434"/>
    </row>
    <row r="195" spans="1:11" s="432" customFormat="1">
      <c r="A195" s="433"/>
      <c r="B195" s="479"/>
      <c r="C195" s="478"/>
      <c r="D195" s="477"/>
      <c r="E195" s="477"/>
      <c r="F195" s="477"/>
      <c r="G195" s="477"/>
      <c r="H195" s="477"/>
      <c r="I195" s="477"/>
      <c r="J195" s="477"/>
      <c r="K195" s="434"/>
    </row>
    <row r="196" spans="1:11" s="432" customFormat="1">
      <c r="A196" s="433"/>
      <c r="B196" s="479"/>
      <c r="C196" s="478"/>
      <c r="D196" s="477"/>
      <c r="E196" s="477"/>
      <c r="F196" s="477"/>
      <c r="G196" s="477"/>
      <c r="H196" s="477"/>
      <c r="I196" s="477"/>
      <c r="J196" s="477"/>
      <c r="K196" s="434"/>
    </row>
    <row r="197" spans="1:11" s="432" customFormat="1">
      <c r="A197" s="433"/>
      <c r="B197" s="479"/>
      <c r="C197" s="478"/>
      <c r="D197" s="477"/>
      <c r="E197" s="477"/>
      <c r="F197" s="477"/>
      <c r="G197" s="477"/>
      <c r="H197" s="477"/>
      <c r="I197" s="477"/>
      <c r="J197" s="477"/>
      <c r="K197" s="434"/>
    </row>
    <row r="198" spans="1:11" s="432" customFormat="1">
      <c r="A198" s="433"/>
      <c r="B198" s="479"/>
      <c r="C198" s="478"/>
      <c r="D198" s="477"/>
      <c r="E198" s="477"/>
      <c r="F198" s="477"/>
      <c r="G198" s="477"/>
      <c r="H198" s="477"/>
      <c r="I198" s="477"/>
      <c r="J198" s="477"/>
      <c r="K198" s="434"/>
    </row>
    <row r="199" spans="1:11" s="432" customFormat="1">
      <c r="A199" s="433"/>
      <c r="B199" s="479"/>
      <c r="C199" s="478"/>
      <c r="D199" s="477"/>
      <c r="E199" s="477"/>
      <c r="F199" s="477"/>
      <c r="G199" s="477"/>
      <c r="H199" s="477"/>
      <c r="I199" s="477"/>
      <c r="J199" s="477"/>
      <c r="K199" s="434"/>
    </row>
    <row r="200" spans="1:11" s="432" customFormat="1">
      <c r="A200" s="433"/>
      <c r="B200" s="479"/>
      <c r="C200" s="478"/>
      <c r="D200" s="477"/>
      <c r="E200" s="477"/>
      <c r="F200" s="477"/>
      <c r="G200" s="477"/>
      <c r="H200" s="477"/>
      <c r="I200" s="477"/>
      <c r="J200" s="477"/>
      <c r="K200" s="434"/>
    </row>
    <row r="201" spans="1:11" s="432" customFormat="1">
      <c r="A201" s="433"/>
      <c r="B201" s="479"/>
      <c r="C201" s="478"/>
      <c r="D201" s="477"/>
      <c r="E201" s="477"/>
      <c r="F201" s="477"/>
      <c r="G201" s="477"/>
      <c r="H201" s="477"/>
      <c r="I201" s="477"/>
      <c r="J201" s="477"/>
      <c r="K201" s="434"/>
    </row>
    <row r="202" spans="1:11" s="432" customFormat="1">
      <c r="A202" s="433"/>
      <c r="B202" s="479"/>
      <c r="C202" s="478"/>
      <c r="D202" s="477"/>
      <c r="E202" s="477"/>
      <c r="F202" s="477"/>
      <c r="G202" s="477"/>
      <c r="H202" s="477"/>
      <c r="I202" s="477"/>
      <c r="J202" s="477"/>
      <c r="K202" s="434"/>
    </row>
    <row r="203" spans="1:11" s="432" customFormat="1">
      <c r="A203" s="433"/>
      <c r="B203" s="479"/>
      <c r="C203" s="478"/>
      <c r="D203" s="477"/>
      <c r="E203" s="477"/>
      <c r="F203" s="477"/>
      <c r="G203" s="477"/>
      <c r="H203" s="477"/>
      <c r="I203" s="477"/>
      <c r="J203" s="477"/>
      <c r="K203" s="434"/>
    </row>
    <row r="204" spans="1:11" s="432" customFormat="1">
      <c r="A204" s="433"/>
      <c r="B204" s="479"/>
      <c r="C204" s="478"/>
      <c r="D204" s="477"/>
      <c r="E204" s="477"/>
      <c r="F204" s="477"/>
      <c r="G204" s="477"/>
      <c r="H204" s="477"/>
      <c r="I204" s="477"/>
      <c r="J204" s="477"/>
      <c r="K204" s="434"/>
    </row>
    <row r="205" spans="1:11" s="432" customFormat="1">
      <c r="A205" s="433"/>
      <c r="B205" s="479"/>
      <c r="C205" s="478"/>
      <c r="D205" s="477"/>
      <c r="E205" s="477"/>
      <c r="F205" s="477"/>
      <c r="G205" s="477"/>
      <c r="H205" s="477"/>
      <c r="I205" s="477"/>
      <c r="J205" s="477"/>
      <c r="K205" s="434"/>
    </row>
    <row r="206" spans="1:11" s="432" customFormat="1">
      <c r="A206" s="433"/>
      <c r="B206" s="479"/>
      <c r="C206" s="478"/>
      <c r="D206" s="477"/>
      <c r="E206" s="477"/>
      <c r="F206" s="477"/>
      <c r="G206" s="477"/>
      <c r="H206" s="477"/>
      <c r="I206" s="477"/>
      <c r="J206" s="477"/>
      <c r="K206" s="434"/>
    </row>
    <row r="207" spans="1:11" s="432" customFormat="1">
      <c r="A207" s="433"/>
      <c r="B207" s="479"/>
      <c r="C207" s="478"/>
      <c r="D207" s="477"/>
      <c r="E207" s="477"/>
      <c r="F207" s="477"/>
      <c r="G207" s="477"/>
      <c r="H207" s="477"/>
      <c r="I207" s="477"/>
      <c r="J207" s="477"/>
      <c r="K207" s="434"/>
    </row>
    <row r="208" spans="1:11" s="432" customFormat="1">
      <c r="A208" s="433"/>
      <c r="B208" s="479"/>
      <c r="C208" s="478"/>
      <c r="D208" s="477"/>
      <c r="E208" s="477"/>
      <c r="F208" s="477"/>
      <c r="G208" s="477"/>
      <c r="H208" s="477"/>
      <c r="I208" s="477"/>
      <c r="J208" s="477"/>
      <c r="K208" s="434"/>
    </row>
    <row r="209" spans="1:11" s="432" customFormat="1">
      <c r="A209" s="433"/>
      <c r="B209" s="479"/>
      <c r="C209" s="478"/>
      <c r="D209" s="477"/>
      <c r="E209" s="477"/>
      <c r="F209" s="477"/>
      <c r="G209" s="477"/>
      <c r="H209" s="477"/>
      <c r="I209" s="477"/>
      <c r="J209" s="477"/>
      <c r="K209" s="434"/>
    </row>
    <row r="210" spans="1:11" s="432" customFormat="1">
      <c r="A210" s="433"/>
      <c r="B210" s="479"/>
      <c r="C210" s="478"/>
      <c r="D210" s="477"/>
      <c r="E210" s="477"/>
      <c r="F210" s="477"/>
      <c r="G210" s="477"/>
      <c r="H210" s="477"/>
      <c r="I210" s="477"/>
      <c r="J210" s="477"/>
      <c r="K210" s="434"/>
    </row>
    <row r="211" spans="1:11" s="432" customFormat="1">
      <c r="A211" s="433"/>
      <c r="B211" s="479"/>
      <c r="C211" s="478"/>
      <c r="D211" s="477"/>
      <c r="E211" s="477"/>
      <c r="F211" s="477"/>
      <c r="G211" s="477"/>
      <c r="H211" s="477"/>
      <c r="I211" s="477"/>
      <c r="J211" s="477"/>
      <c r="K211" s="434"/>
    </row>
    <row r="212" spans="1:11" s="432" customFormat="1">
      <c r="A212" s="433"/>
      <c r="B212" s="479"/>
      <c r="C212" s="478"/>
      <c r="D212" s="477"/>
      <c r="E212" s="477"/>
      <c r="F212" s="477"/>
      <c r="G212" s="477"/>
      <c r="H212" s="477"/>
      <c r="I212" s="477"/>
      <c r="J212" s="477"/>
      <c r="K212" s="434"/>
    </row>
    <row r="213" spans="1:11" s="432" customFormat="1">
      <c r="A213" s="433"/>
      <c r="B213" s="479"/>
      <c r="C213" s="478"/>
      <c r="D213" s="477"/>
      <c r="E213" s="477"/>
      <c r="F213" s="477"/>
      <c r="G213" s="477"/>
      <c r="H213" s="477"/>
      <c r="I213" s="477"/>
      <c r="J213" s="477"/>
      <c r="K213" s="434"/>
    </row>
    <row r="214" spans="1:11" s="432" customFormat="1">
      <c r="A214" s="433"/>
      <c r="B214" s="479"/>
      <c r="C214" s="478"/>
      <c r="D214" s="477"/>
      <c r="E214" s="477"/>
      <c r="F214" s="477"/>
      <c r="G214" s="477"/>
      <c r="H214" s="477"/>
      <c r="I214" s="477"/>
      <c r="J214" s="477"/>
      <c r="K214" s="434"/>
    </row>
    <row r="215" spans="1:11" s="432" customFormat="1">
      <c r="A215" s="433"/>
      <c r="B215" s="479"/>
      <c r="C215" s="478"/>
      <c r="D215" s="477"/>
      <c r="E215" s="477"/>
      <c r="F215" s="477"/>
      <c r="G215" s="477"/>
      <c r="H215" s="477"/>
      <c r="I215" s="477"/>
      <c r="J215" s="477"/>
      <c r="K215" s="434"/>
    </row>
    <row r="216" spans="1:11" s="432" customFormat="1">
      <c r="A216" s="433"/>
      <c r="B216" s="479"/>
      <c r="C216" s="478"/>
      <c r="D216" s="477"/>
      <c r="E216" s="477"/>
      <c r="F216" s="477"/>
      <c r="G216" s="477"/>
      <c r="H216" s="477"/>
      <c r="I216" s="477"/>
      <c r="J216" s="477"/>
      <c r="K216" s="434"/>
    </row>
    <row r="217" spans="1:11" s="432" customFormat="1">
      <c r="A217" s="433"/>
      <c r="B217" s="479"/>
      <c r="C217" s="478"/>
      <c r="D217" s="477"/>
      <c r="E217" s="477"/>
      <c r="F217" s="477"/>
      <c r="G217" s="477"/>
      <c r="H217" s="477"/>
      <c r="I217" s="477"/>
      <c r="J217" s="477"/>
      <c r="K217" s="434"/>
    </row>
    <row r="218" spans="1:11" s="432" customFormat="1">
      <c r="A218" s="433"/>
      <c r="B218" s="479"/>
      <c r="C218" s="478"/>
      <c r="D218" s="477"/>
      <c r="E218" s="477"/>
      <c r="F218" s="477"/>
      <c r="G218" s="477"/>
      <c r="H218" s="477"/>
      <c r="I218" s="477"/>
      <c r="J218" s="477"/>
      <c r="K218" s="434"/>
    </row>
    <row r="219" spans="1:11" s="432" customFormat="1">
      <c r="A219" s="433"/>
      <c r="B219" s="479"/>
      <c r="C219" s="478"/>
      <c r="D219" s="477"/>
      <c r="E219" s="477"/>
      <c r="F219" s="477"/>
      <c r="G219" s="477"/>
      <c r="H219" s="477"/>
      <c r="I219" s="477"/>
      <c r="J219" s="477"/>
      <c r="K219" s="434"/>
    </row>
    <row r="220" spans="1:11" s="432" customFormat="1">
      <c r="A220" s="433"/>
      <c r="B220" s="479"/>
      <c r="C220" s="478"/>
      <c r="D220" s="477"/>
      <c r="E220" s="477"/>
      <c r="F220" s="477"/>
      <c r="G220" s="477"/>
      <c r="H220" s="477"/>
      <c r="I220" s="477"/>
      <c r="J220" s="477"/>
      <c r="K220" s="434"/>
    </row>
    <row r="221" spans="1:11" s="432" customFormat="1">
      <c r="A221" s="433"/>
      <c r="B221" s="479"/>
      <c r="C221" s="478"/>
      <c r="D221" s="477"/>
      <c r="E221" s="477"/>
      <c r="F221" s="477"/>
      <c r="G221" s="477"/>
      <c r="H221" s="477"/>
      <c r="I221" s="477"/>
      <c r="J221" s="477"/>
      <c r="K221" s="434"/>
    </row>
    <row r="222" spans="1:11" s="432" customFormat="1">
      <c r="A222" s="433"/>
      <c r="B222" s="479"/>
      <c r="C222" s="478"/>
      <c r="D222" s="477"/>
      <c r="E222" s="477"/>
      <c r="F222" s="477"/>
      <c r="G222" s="477"/>
      <c r="H222" s="477"/>
      <c r="I222" s="477"/>
      <c r="J222" s="477"/>
      <c r="K222" s="434"/>
    </row>
    <row r="223" spans="1:11" s="432" customFormat="1">
      <c r="A223" s="433"/>
      <c r="B223" s="479"/>
      <c r="C223" s="478"/>
      <c r="D223" s="477"/>
      <c r="E223" s="477"/>
      <c r="F223" s="477"/>
      <c r="G223" s="477"/>
      <c r="H223" s="477"/>
      <c r="I223" s="477"/>
      <c r="J223" s="477"/>
      <c r="K223" s="434"/>
    </row>
    <row r="224" spans="1:11" s="432" customFormat="1">
      <c r="A224" s="433"/>
      <c r="B224" s="479"/>
      <c r="C224" s="478"/>
      <c r="D224" s="477"/>
      <c r="E224" s="477"/>
      <c r="F224" s="477"/>
      <c r="G224" s="477"/>
      <c r="H224" s="477"/>
      <c r="I224" s="477"/>
      <c r="J224" s="477"/>
      <c r="K224" s="434"/>
    </row>
    <row r="225" spans="1:11" s="432" customFormat="1">
      <c r="A225" s="433"/>
      <c r="B225" s="479"/>
      <c r="C225" s="478"/>
      <c r="D225" s="477"/>
      <c r="E225" s="477"/>
      <c r="F225" s="477"/>
      <c r="G225" s="477"/>
      <c r="H225" s="477"/>
      <c r="I225" s="477"/>
      <c r="J225" s="477"/>
      <c r="K225" s="434"/>
    </row>
    <row r="226" spans="1:11" s="432" customFormat="1">
      <c r="A226" s="433"/>
      <c r="B226" s="479"/>
      <c r="C226" s="478"/>
      <c r="D226" s="477"/>
      <c r="E226" s="477"/>
      <c r="F226" s="477"/>
      <c r="G226" s="477"/>
      <c r="H226" s="477"/>
      <c r="I226" s="477"/>
      <c r="J226" s="477"/>
      <c r="K226" s="434"/>
    </row>
    <row r="227" spans="1:11" s="432" customFormat="1">
      <c r="A227" s="433"/>
      <c r="B227" s="479"/>
      <c r="C227" s="478"/>
      <c r="D227" s="477"/>
      <c r="E227" s="477"/>
      <c r="F227" s="477"/>
      <c r="G227" s="477"/>
      <c r="H227" s="477"/>
      <c r="I227" s="477"/>
      <c r="J227" s="477"/>
      <c r="K227" s="434"/>
    </row>
    <row r="228" spans="1:11" s="432" customFormat="1">
      <c r="A228" s="433"/>
      <c r="B228" s="479"/>
      <c r="C228" s="478"/>
      <c r="D228" s="477"/>
      <c r="E228" s="477"/>
      <c r="F228" s="477"/>
      <c r="G228" s="477"/>
      <c r="H228" s="477"/>
      <c r="I228" s="477"/>
      <c r="J228" s="477"/>
      <c r="K228" s="434"/>
    </row>
    <row r="229" spans="1:11" s="432" customFormat="1">
      <c r="A229" s="433"/>
      <c r="B229" s="479"/>
      <c r="C229" s="478"/>
      <c r="D229" s="477"/>
      <c r="E229" s="477"/>
      <c r="F229" s="477"/>
      <c r="G229" s="477"/>
      <c r="H229" s="477"/>
      <c r="I229" s="477"/>
      <c r="J229" s="477"/>
      <c r="K229" s="434"/>
    </row>
    <row r="230" spans="1:11" s="432" customFormat="1">
      <c r="A230" s="433"/>
      <c r="B230" s="479"/>
      <c r="C230" s="478"/>
      <c r="D230" s="477"/>
      <c r="E230" s="477"/>
      <c r="F230" s="477"/>
      <c r="G230" s="477"/>
      <c r="H230" s="477"/>
      <c r="I230" s="477"/>
      <c r="J230" s="477"/>
      <c r="K230" s="434"/>
    </row>
    <row r="231" spans="1:11" s="432" customFormat="1">
      <c r="A231" s="433"/>
      <c r="B231" s="479"/>
      <c r="C231" s="478"/>
      <c r="D231" s="477"/>
      <c r="E231" s="477"/>
      <c r="F231" s="477"/>
      <c r="G231" s="477"/>
      <c r="H231" s="477"/>
      <c r="I231" s="477"/>
      <c r="J231" s="477"/>
      <c r="K231" s="434"/>
    </row>
    <row r="232" spans="1:11" s="432" customFormat="1">
      <c r="A232" s="433"/>
      <c r="B232" s="479"/>
      <c r="C232" s="478"/>
      <c r="D232" s="477"/>
      <c r="E232" s="477"/>
      <c r="F232" s="477"/>
      <c r="G232" s="477"/>
      <c r="H232" s="477"/>
      <c r="I232" s="477"/>
      <c r="J232" s="477"/>
      <c r="K232" s="434"/>
    </row>
    <row r="233" spans="1:11" s="432" customFormat="1">
      <c r="A233" s="433"/>
      <c r="B233" s="479"/>
      <c r="C233" s="478"/>
      <c r="D233" s="477"/>
      <c r="E233" s="477"/>
      <c r="F233" s="477"/>
      <c r="G233" s="477"/>
      <c r="H233" s="477"/>
      <c r="I233" s="477"/>
      <c r="J233" s="477"/>
      <c r="K233" s="434"/>
    </row>
    <row r="234" spans="1:11" s="432" customFormat="1">
      <c r="A234" s="433"/>
      <c r="B234" s="479"/>
      <c r="C234" s="478"/>
      <c r="D234" s="477"/>
      <c r="E234" s="477"/>
      <c r="F234" s="477"/>
      <c r="G234" s="477"/>
      <c r="H234" s="477"/>
      <c r="I234" s="477"/>
      <c r="J234" s="477"/>
      <c r="K234" s="434"/>
    </row>
    <row r="235" spans="1:11" s="432" customFormat="1">
      <c r="A235" s="433"/>
      <c r="B235" s="479"/>
      <c r="C235" s="478"/>
      <c r="D235" s="477"/>
      <c r="E235" s="477"/>
      <c r="F235" s="477"/>
      <c r="G235" s="477"/>
      <c r="H235" s="477"/>
      <c r="I235" s="477"/>
      <c r="J235" s="477"/>
      <c r="K235" s="434"/>
    </row>
    <row r="236" spans="1:11" s="432" customFormat="1">
      <c r="A236" s="433"/>
      <c r="B236" s="479"/>
      <c r="C236" s="478"/>
      <c r="D236" s="477"/>
      <c r="E236" s="477"/>
      <c r="F236" s="477"/>
      <c r="G236" s="477"/>
      <c r="H236" s="477"/>
      <c r="I236" s="477"/>
      <c r="J236" s="477"/>
      <c r="K236" s="434"/>
    </row>
    <row r="237" spans="1:11" s="432" customFormat="1">
      <c r="A237" s="433"/>
      <c r="B237" s="479"/>
      <c r="C237" s="478"/>
      <c r="D237" s="477"/>
      <c r="E237" s="477"/>
      <c r="F237" s="477"/>
      <c r="G237" s="477"/>
      <c r="H237" s="477"/>
      <c r="I237" s="477"/>
      <c r="J237" s="477"/>
      <c r="K237" s="434"/>
    </row>
    <row r="238" spans="1:11" s="432" customFormat="1">
      <c r="A238" s="433"/>
      <c r="B238" s="479"/>
      <c r="C238" s="478"/>
      <c r="D238" s="477"/>
      <c r="E238" s="477"/>
      <c r="F238" s="477"/>
      <c r="G238" s="477"/>
      <c r="H238" s="477"/>
      <c r="I238" s="477"/>
      <c r="J238" s="477"/>
      <c r="K238" s="434"/>
    </row>
    <row r="239" spans="1:11" s="432" customFormat="1">
      <c r="A239" s="433"/>
      <c r="B239" s="479"/>
      <c r="C239" s="478"/>
      <c r="D239" s="477"/>
      <c r="E239" s="477"/>
      <c r="F239" s="477"/>
      <c r="G239" s="477"/>
      <c r="H239" s="477"/>
      <c r="I239" s="477"/>
      <c r="J239" s="477"/>
      <c r="K239" s="434"/>
    </row>
    <row r="240" spans="1:11" s="432" customFormat="1">
      <c r="A240" s="433"/>
      <c r="B240" s="479"/>
      <c r="C240" s="478"/>
      <c r="D240" s="477"/>
      <c r="E240" s="477"/>
      <c r="F240" s="477"/>
      <c r="G240" s="477"/>
      <c r="H240" s="477"/>
      <c r="I240" s="477"/>
      <c r="J240" s="477"/>
      <c r="K240" s="434"/>
    </row>
    <row r="241" spans="1:11" s="432" customFormat="1">
      <c r="A241" s="433"/>
      <c r="B241" s="479"/>
      <c r="C241" s="478"/>
      <c r="D241" s="477"/>
      <c r="E241" s="477"/>
      <c r="F241" s="477"/>
      <c r="G241" s="477"/>
      <c r="H241" s="477"/>
      <c r="I241" s="477"/>
      <c r="J241" s="477"/>
      <c r="K241" s="434"/>
    </row>
    <row r="242" spans="1:11" s="432" customFormat="1">
      <c r="A242" s="433"/>
      <c r="B242" s="479"/>
      <c r="C242" s="478"/>
      <c r="D242" s="477"/>
      <c r="E242" s="477"/>
      <c r="F242" s="477"/>
      <c r="G242" s="477"/>
      <c r="H242" s="477"/>
      <c r="I242" s="477"/>
      <c r="J242" s="477"/>
      <c r="K242" s="434"/>
    </row>
    <row r="243" spans="1:11" s="432" customFormat="1">
      <c r="A243" s="433"/>
      <c r="B243" s="479"/>
      <c r="C243" s="478"/>
      <c r="D243" s="477"/>
      <c r="E243" s="477"/>
      <c r="F243" s="477"/>
      <c r="G243" s="477"/>
      <c r="H243" s="477"/>
      <c r="I243" s="477"/>
      <c r="J243" s="477"/>
      <c r="K243" s="434"/>
    </row>
    <row r="244" spans="1:11" s="432" customFormat="1">
      <c r="A244" s="433"/>
      <c r="B244" s="479"/>
      <c r="C244" s="478"/>
      <c r="D244" s="477"/>
      <c r="E244" s="477"/>
      <c r="F244" s="477"/>
      <c r="G244" s="477"/>
      <c r="H244" s="477"/>
      <c r="I244" s="477"/>
      <c r="J244" s="477"/>
      <c r="K244" s="434"/>
    </row>
    <row r="245" spans="1:11" s="432" customFormat="1">
      <c r="A245" s="433"/>
      <c r="B245" s="479"/>
      <c r="C245" s="478"/>
      <c r="D245" s="477"/>
      <c r="E245" s="477"/>
      <c r="F245" s="477"/>
      <c r="G245" s="477"/>
      <c r="H245" s="477"/>
      <c r="I245" s="477"/>
      <c r="J245" s="477"/>
      <c r="K245" s="434"/>
    </row>
    <row r="246" spans="1:11" s="432" customFormat="1">
      <c r="A246" s="433"/>
      <c r="B246" s="479"/>
      <c r="C246" s="478"/>
      <c r="D246" s="477"/>
      <c r="E246" s="477"/>
      <c r="F246" s="477"/>
      <c r="G246" s="477"/>
      <c r="H246" s="477"/>
      <c r="I246" s="477"/>
      <c r="J246" s="477"/>
      <c r="K246" s="434"/>
    </row>
    <row r="247" spans="1:11" s="432" customFormat="1">
      <c r="A247" s="433"/>
      <c r="B247" s="479"/>
      <c r="C247" s="478"/>
      <c r="D247" s="477"/>
      <c r="E247" s="477"/>
      <c r="F247" s="477"/>
      <c r="G247" s="477"/>
      <c r="H247" s="477"/>
      <c r="I247" s="477"/>
      <c r="J247" s="477"/>
      <c r="K247" s="434"/>
    </row>
    <row r="248" spans="1:11" s="432" customFormat="1">
      <c r="A248" s="433"/>
      <c r="B248" s="479"/>
      <c r="C248" s="478"/>
      <c r="D248" s="477"/>
      <c r="E248" s="477"/>
      <c r="F248" s="477"/>
      <c r="G248" s="477"/>
      <c r="H248" s="477"/>
      <c r="I248" s="477"/>
      <c r="J248" s="477"/>
      <c r="K248" s="434"/>
    </row>
    <row r="249" spans="1:11" s="432" customFormat="1">
      <c r="A249" s="433"/>
      <c r="B249" s="479"/>
      <c r="C249" s="478"/>
      <c r="D249" s="477"/>
      <c r="E249" s="477"/>
      <c r="F249" s="477"/>
      <c r="G249" s="477"/>
      <c r="H249" s="477"/>
      <c r="I249" s="477"/>
      <c r="J249" s="477"/>
      <c r="K249" s="434"/>
    </row>
    <row r="250" spans="1:11" s="432" customFormat="1">
      <c r="A250" s="433"/>
      <c r="B250" s="479"/>
      <c r="C250" s="478"/>
      <c r="D250" s="477"/>
      <c r="E250" s="477"/>
      <c r="F250" s="477"/>
      <c r="G250" s="477"/>
      <c r="H250" s="477"/>
      <c r="I250" s="477"/>
      <c r="J250" s="477"/>
      <c r="K250" s="434"/>
    </row>
    <row r="251" spans="1:11" s="432" customFormat="1">
      <c r="A251" s="433"/>
      <c r="B251" s="479"/>
      <c r="C251" s="478"/>
      <c r="D251" s="477"/>
      <c r="E251" s="477"/>
      <c r="F251" s="477"/>
      <c r="G251" s="477"/>
      <c r="H251" s="477"/>
      <c r="I251" s="477"/>
      <c r="J251" s="477"/>
      <c r="K251" s="434"/>
    </row>
    <row r="252" spans="1:11" s="432" customFormat="1">
      <c r="A252" s="433"/>
      <c r="B252" s="479"/>
      <c r="C252" s="478"/>
      <c r="D252" s="477"/>
      <c r="E252" s="477"/>
      <c r="F252" s="477"/>
      <c r="G252" s="477"/>
      <c r="H252" s="477"/>
      <c r="I252" s="477"/>
      <c r="J252" s="477"/>
      <c r="K252" s="434"/>
    </row>
    <row r="253" spans="1:11" s="432" customFormat="1">
      <c r="A253" s="433"/>
      <c r="B253" s="479"/>
      <c r="C253" s="478"/>
      <c r="D253" s="477"/>
      <c r="E253" s="477"/>
      <c r="F253" s="477"/>
      <c r="G253" s="477"/>
      <c r="H253" s="477"/>
      <c r="I253" s="477"/>
      <c r="J253" s="477"/>
      <c r="K253" s="434"/>
    </row>
    <row r="254" spans="1:11" s="432" customFormat="1">
      <c r="A254" s="433"/>
      <c r="B254" s="479"/>
      <c r="C254" s="478"/>
      <c r="D254" s="477"/>
      <c r="E254" s="477"/>
      <c r="F254" s="477"/>
      <c r="G254" s="477"/>
      <c r="H254" s="477"/>
      <c r="I254" s="477"/>
      <c r="J254" s="477"/>
      <c r="K254" s="434"/>
    </row>
    <row r="255" spans="1:11" s="432" customFormat="1">
      <c r="A255" s="433"/>
      <c r="B255" s="479"/>
      <c r="C255" s="478"/>
      <c r="D255" s="477"/>
      <c r="E255" s="477"/>
      <c r="F255" s="477"/>
      <c r="G255" s="477"/>
      <c r="H255" s="477"/>
      <c r="I255" s="477"/>
      <c r="J255" s="477"/>
      <c r="K255" s="434"/>
    </row>
    <row r="256" spans="1:11" s="432" customFormat="1">
      <c r="A256" s="433"/>
      <c r="B256" s="479"/>
      <c r="C256" s="478"/>
      <c r="D256" s="477"/>
      <c r="E256" s="477"/>
      <c r="F256" s="477"/>
      <c r="G256" s="477"/>
      <c r="H256" s="477"/>
      <c r="I256" s="477"/>
      <c r="J256" s="477"/>
      <c r="K256" s="434"/>
    </row>
    <row r="257" spans="1:11" s="432" customFormat="1">
      <c r="A257" s="433"/>
      <c r="B257" s="479"/>
      <c r="C257" s="478"/>
      <c r="D257" s="477"/>
      <c r="E257" s="477"/>
      <c r="F257" s="477"/>
      <c r="G257" s="477"/>
      <c r="H257" s="477"/>
      <c r="I257" s="477"/>
      <c r="J257" s="477"/>
      <c r="K257" s="434"/>
    </row>
    <row r="258" spans="1:11" s="432" customFormat="1">
      <c r="A258" s="433"/>
      <c r="B258" s="479"/>
      <c r="C258" s="478"/>
      <c r="D258" s="477"/>
      <c r="E258" s="477"/>
      <c r="F258" s="477"/>
      <c r="G258" s="477"/>
      <c r="H258" s="477"/>
      <c r="I258" s="477"/>
      <c r="J258" s="477"/>
      <c r="K258" s="434"/>
    </row>
    <row r="259" spans="1:11" s="432" customFormat="1">
      <c r="A259" s="433"/>
      <c r="B259" s="479"/>
      <c r="C259" s="478"/>
      <c r="D259" s="477"/>
      <c r="E259" s="477"/>
      <c r="F259" s="477"/>
      <c r="G259" s="477"/>
      <c r="H259" s="477"/>
      <c r="I259" s="477"/>
      <c r="J259" s="477"/>
      <c r="K259" s="434"/>
    </row>
    <row r="260" spans="1:11" s="432" customFormat="1">
      <c r="A260" s="433"/>
      <c r="B260" s="479"/>
      <c r="C260" s="478"/>
      <c r="D260" s="477"/>
      <c r="E260" s="477"/>
      <c r="F260" s="477"/>
      <c r="G260" s="477"/>
      <c r="H260" s="477"/>
      <c r="I260" s="477"/>
      <c r="J260" s="477"/>
      <c r="K260" s="434"/>
    </row>
    <row r="261" spans="1:11" s="432" customFormat="1">
      <c r="A261" s="433"/>
      <c r="B261" s="479"/>
      <c r="C261" s="478"/>
      <c r="D261" s="477"/>
      <c r="E261" s="477"/>
      <c r="F261" s="477"/>
      <c r="G261" s="477"/>
      <c r="H261" s="477"/>
      <c r="I261" s="477"/>
      <c r="J261" s="477"/>
      <c r="K261" s="434"/>
    </row>
    <row r="262" spans="1:11" s="432" customFormat="1">
      <c r="A262" s="433"/>
      <c r="B262" s="479"/>
      <c r="C262" s="478"/>
      <c r="D262" s="477"/>
      <c r="E262" s="477"/>
      <c r="F262" s="477"/>
      <c r="G262" s="477"/>
      <c r="H262" s="477"/>
      <c r="I262" s="477"/>
      <c r="J262" s="477"/>
      <c r="K262" s="434"/>
    </row>
    <row r="263" spans="1:11" s="432" customFormat="1">
      <c r="A263" s="433"/>
      <c r="B263" s="479"/>
      <c r="C263" s="478"/>
      <c r="D263" s="477"/>
      <c r="E263" s="477"/>
      <c r="F263" s="477"/>
      <c r="G263" s="477"/>
      <c r="H263" s="477"/>
      <c r="I263" s="477"/>
      <c r="J263" s="477"/>
      <c r="K263" s="434"/>
    </row>
    <row r="264" spans="1:11" s="432" customFormat="1">
      <c r="A264" s="433"/>
      <c r="B264" s="479"/>
      <c r="C264" s="478"/>
      <c r="D264" s="477"/>
      <c r="E264" s="477"/>
      <c r="F264" s="477"/>
      <c r="G264" s="477"/>
      <c r="H264" s="477"/>
      <c r="I264" s="477"/>
      <c r="J264" s="477"/>
      <c r="K264" s="434"/>
    </row>
    <row r="265" spans="1:11" s="432" customFormat="1">
      <c r="A265" s="433"/>
      <c r="B265" s="479"/>
      <c r="C265" s="478"/>
      <c r="D265" s="477"/>
      <c r="E265" s="477"/>
      <c r="F265" s="477"/>
      <c r="G265" s="477"/>
      <c r="H265" s="477"/>
      <c r="I265" s="477"/>
      <c r="J265" s="477"/>
      <c r="K265" s="434"/>
    </row>
    <row r="266" spans="1:11" s="432" customFormat="1">
      <c r="A266" s="433"/>
      <c r="B266" s="479"/>
      <c r="C266" s="478"/>
      <c r="D266" s="477"/>
      <c r="E266" s="477"/>
      <c r="F266" s="477"/>
      <c r="G266" s="477"/>
      <c r="H266" s="477"/>
      <c r="I266" s="477"/>
      <c r="J266" s="477"/>
      <c r="K266" s="434"/>
    </row>
    <row r="267" spans="1:11" s="432" customFormat="1">
      <c r="A267" s="433"/>
      <c r="B267" s="479"/>
      <c r="C267" s="478"/>
      <c r="D267" s="477"/>
      <c r="E267" s="477"/>
      <c r="F267" s="477"/>
      <c r="G267" s="477"/>
      <c r="H267" s="477"/>
      <c r="I267" s="477"/>
      <c r="J267" s="477"/>
      <c r="K267" s="434"/>
    </row>
    <row r="268" spans="1:11" s="432" customFormat="1">
      <c r="A268" s="433"/>
      <c r="B268" s="479"/>
      <c r="C268" s="478"/>
      <c r="D268" s="477"/>
      <c r="E268" s="477"/>
      <c r="F268" s="477"/>
      <c r="G268" s="477"/>
      <c r="H268" s="477"/>
      <c r="I268" s="477"/>
      <c r="J268" s="477"/>
      <c r="K268" s="434"/>
    </row>
    <row r="269" spans="1:11" s="432" customFormat="1">
      <c r="A269" s="433"/>
      <c r="B269" s="479"/>
      <c r="C269" s="478"/>
      <c r="D269" s="477"/>
      <c r="E269" s="477"/>
      <c r="F269" s="477"/>
      <c r="G269" s="477"/>
      <c r="H269" s="477"/>
      <c r="I269" s="477"/>
      <c r="J269" s="477"/>
      <c r="K269" s="434"/>
    </row>
    <row r="270" spans="1:11" s="432" customFormat="1">
      <c r="A270" s="433"/>
      <c r="B270" s="479"/>
      <c r="C270" s="478"/>
      <c r="D270" s="477"/>
      <c r="E270" s="477"/>
      <c r="F270" s="477"/>
      <c r="G270" s="477"/>
      <c r="H270" s="477"/>
      <c r="I270" s="477"/>
      <c r="J270" s="477"/>
      <c r="K270" s="434"/>
    </row>
    <row r="271" spans="1:11" s="432" customFormat="1">
      <c r="A271" s="433"/>
      <c r="B271" s="479"/>
      <c r="C271" s="478"/>
      <c r="D271" s="477"/>
      <c r="E271" s="477"/>
      <c r="F271" s="477"/>
      <c r="G271" s="477"/>
      <c r="H271" s="477"/>
      <c r="I271" s="477"/>
      <c r="J271" s="477"/>
      <c r="K271" s="434"/>
    </row>
    <row r="272" spans="1:11" s="432" customFormat="1">
      <c r="A272" s="433"/>
      <c r="B272" s="479"/>
      <c r="C272" s="478"/>
      <c r="D272" s="477"/>
      <c r="E272" s="477"/>
      <c r="F272" s="477"/>
      <c r="G272" s="477"/>
      <c r="H272" s="477"/>
      <c r="I272" s="477"/>
      <c r="J272" s="477"/>
      <c r="K272" s="434"/>
    </row>
    <row r="273" spans="1:11" s="432" customFormat="1">
      <c r="A273" s="433"/>
      <c r="B273" s="479"/>
      <c r="C273" s="478"/>
      <c r="D273" s="477"/>
      <c r="E273" s="477"/>
      <c r="F273" s="477"/>
      <c r="G273" s="477"/>
      <c r="H273" s="477"/>
      <c r="I273" s="477"/>
      <c r="J273" s="477"/>
      <c r="K273" s="434"/>
    </row>
    <row r="274" spans="1:11" s="432" customFormat="1">
      <c r="A274" s="433"/>
      <c r="B274" s="479"/>
      <c r="C274" s="478"/>
      <c r="D274" s="477"/>
      <c r="E274" s="477"/>
      <c r="F274" s="477"/>
      <c r="G274" s="477"/>
      <c r="H274" s="477"/>
      <c r="I274" s="477"/>
      <c r="J274" s="477"/>
      <c r="K274" s="434"/>
    </row>
    <row r="275" spans="1:11" s="432" customFormat="1">
      <c r="A275" s="433"/>
      <c r="B275" s="479"/>
      <c r="C275" s="478"/>
      <c r="D275" s="477"/>
      <c r="E275" s="477"/>
      <c r="F275" s="477"/>
      <c r="G275" s="477"/>
      <c r="H275" s="477"/>
      <c r="I275" s="477"/>
      <c r="J275" s="477"/>
      <c r="K275" s="434"/>
    </row>
    <row r="276" spans="1:11" s="432" customFormat="1">
      <c r="A276" s="433"/>
      <c r="B276" s="479"/>
      <c r="C276" s="478"/>
      <c r="D276" s="477"/>
      <c r="E276" s="477"/>
      <c r="F276" s="477"/>
      <c r="G276" s="477"/>
      <c r="H276" s="477"/>
      <c r="I276" s="477"/>
      <c r="J276" s="477"/>
      <c r="K276" s="434"/>
    </row>
    <row r="277" spans="1:11" s="432" customFormat="1">
      <c r="A277" s="433"/>
      <c r="B277" s="479"/>
      <c r="C277" s="478"/>
      <c r="D277" s="477"/>
      <c r="E277" s="477"/>
      <c r="F277" s="477"/>
      <c r="G277" s="477"/>
      <c r="H277" s="477"/>
      <c r="I277" s="477"/>
      <c r="J277" s="477"/>
      <c r="K277" s="434"/>
    </row>
    <row r="278" spans="1:11" s="432" customFormat="1">
      <c r="A278" s="433"/>
      <c r="B278" s="479"/>
      <c r="C278" s="478"/>
      <c r="D278" s="477"/>
      <c r="E278" s="477"/>
      <c r="F278" s="477"/>
      <c r="G278" s="477"/>
      <c r="H278" s="477"/>
      <c r="I278" s="477"/>
      <c r="J278" s="477"/>
      <c r="K278" s="434"/>
    </row>
    <row r="279" spans="1:11" s="432" customFormat="1">
      <c r="A279" s="433"/>
      <c r="B279" s="479"/>
      <c r="C279" s="478"/>
      <c r="D279" s="477"/>
      <c r="E279" s="477"/>
      <c r="F279" s="477"/>
      <c r="G279" s="477"/>
      <c r="H279" s="477"/>
      <c r="I279" s="477"/>
      <c r="J279" s="477"/>
      <c r="K279" s="434"/>
    </row>
    <row r="280" spans="1:11" s="432" customFormat="1">
      <c r="A280" s="433"/>
      <c r="B280" s="479"/>
      <c r="C280" s="478"/>
      <c r="D280" s="477"/>
      <c r="E280" s="477"/>
      <c r="F280" s="477"/>
      <c r="G280" s="477"/>
      <c r="H280" s="477"/>
      <c r="I280" s="477"/>
      <c r="J280" s="477"/>
      <c r="K280" s="434"/>
    </row>
    <row r="281" spans="1:11" s="432" customFormat="1">
      <c r="A281" s="433"/>
      <c r="B281" s="479"/>
      <c r="C281" s="478"/>
      <c r="D281" s="477"/>
      <c r="E281" s="477"/>
      <c r="F281" s="477"/>
      <c r="G281" s="477"/>
      <c r="H281" s="477"/>
      <c r="I281" s="477"/>
      <c r="J281" s="477"/>
      <c r="K281" s="434"/>
    </row>
    <row r="282" spans="1:11" s="432" customFormat="1">
      <c r="A282" s="433"/>
      <c r="B282" s="479"/>
      <c r="C282" s="478"/>
      <c r="D282" s="477"/>
      <c r="E282" s="477"/>
      <c r="F282" s="477"/>
      <c r="G282" s="477"/>
      <c r="H282" s="477"/>
      <c r="I282" s="477"/>
      <c r="J282" s="477"/>
      <c r="K282" s="434"/>
    </row>
    <row r="283" spans="1:11" s="432" customFormat="1">
      <c r="A283" s="433"/>
      <c r="B283" s="479"/>
      <c r="C283" s="478"/>
      <c r="D283" s="477"/>
      <c r="E283" s="477"/>
      <c r="F283" s="477"/>
      <c r="G283" s="477"/>
      <c r="H283" s="477"/>
      <c r="I283" s="477"/>
      <c r="J283" s="477"/>
      <c r="K283" s="434"/>
    </row>
    <row r="284" spans="1:11" s="432" customFormat="1">
      <c r="A284" s="433"/>
      <c r="B284" s="479"/>
      <c r="C284" s="478"/>
      <c r="D284" s="477"/>
      <c r="E284" s="477"/>
      <c r="F284" s="477"/>
      <c r="G284" s="477"/>
      <c r="H284" s="477"/>
      <c r="I284" s="477"/>
      <c r="J284" s="477"/>
      <c r="K284" s="434"/>
    </row>
    <row r="285" spans="1:11" s="432" customFormat="1">
      <c r="A285" s="433"/>
      <c r="B285" s="479"/>
      <c r="C285" s="478"/>
      <c r="D285" s="477"/>
      <c r="E285" s="477"/>
      <c r="F285" s="477"/>
      <c r="G285" s="477"/>
      <c r="H285" s="477"/>
      <c r="I285" s="477"/>
      <c r="J285" s="477"/>
      <c r="K285" s="434"/>
    </row>
    <row r="286" spans="1:11" s="432" customFormat="1">
      <c r="A286" s="433"/>
      <c r="B286" s="479"/>
      <c r="C286" s="478"/>
      <c r="D286" s="477"/>
      <c r="E286" s="477"/>
      <c r="F286" s="477"/>
      <c r="G286" s="477"/>
      <c r="H286" s="477"/>
      <c r="I286" s="477"/>
      <c r="J286" s="477"/>
      <c r="K286" s="434"/>
    </row>
    <row r="287" spans="1:11" s="432" customFormat="1">
      <c r="A287" s="433"/>
      <c r="B287" s="479"/>
      <c r="C287" s="478"/>
      <c r="D287" s="477"/>
      <c r="E287" s="477"/>
      <c r="F287" s="477"/>
      <c r="G287" s="477"/>
      <c r="H287" s="477"/>
      <c r="I287" s="477"/>
      <c r="J287" s="477"/>
      <c r="K287" s="434"/>
    </row>
    <row r="288" spans="1:11" s="432" customFormat="1">
      <c r="A288" s="433"/>
      <c r="B288" s="479"/>
      <c r="C288" s="478"/>
      <c r="D288" s="477"/>
      <c r="E288" s="477"/>
      <c r="F288" s="477"/>
      <c r="G288" s="477"/>
      <c r="H288" s="477"/>
      <c r="I288" s="477"/>
      <c r="J288" s="477"/>
      <c r="K288" s="434"/>
    </row>
    <row r="289" spans="1:11" s="432" customFormat="1">
      <c r="A289" s="433"/>
      <c r="B289" s="479"/>
      <c r="C289" s="478"/>
      <c r="D289" s="477"/>
      <c r="E289" s="477"/>
      <c r="F289" s="477"/>
      <c r="G289" s="477"/>
      <c r="H289" s="477"/>
      <c r="I289" s="477"/>
      <c r="J289" s="477"/>
      <c r="K289" s="434"/>
    </row>
    <row r="290" spans="1:11" s="432" customFormat="1">
      <c r="A290" s="433"/>
      <c r="B290" s="479"/>
      <c r="C290" s="478"/>
      <c r="D290" s="477"/>
      <c r="E290" s="477"/>
      <c r="F290" s="477"/>
      <c r="G290" s="477"/>
      <c r="H290" s="477"/>
      <c r="I290" s="477"/>
      <c r="J290" s="477"/>
      <c r="K290" s="434"/>
    </row>
    <row r="291" spans="1:11" s="432" customFormat="1">
      <c r="A291" s="433"/>
      <c r="B291" s="479"/>
      <c r="C291" s="478"/>
      <c r="D291" s="477"/>
      <c r="E291" s="477"/>
      <c r="F291" s="477"/>
      <c r="G291" s="477"/>
      <c r="H291" s="477"/>
      <c r="I291" s="477"/>
      <c r="J291" s="477"/>
      <c r="K291" s="434"/>
    </row>
    <row r="292" spans="1:11" s="432" customFormat="1">
      <c r="A292" s="433"/>
      <c r="B292" s="479"/>
      <c r="C292" s="478"/>
      <c r="D292" s="477"/>
      <c r="E292" s="477"/>
      <c r="F292" s="477"/>
      <c r="G292" s="477"/>
      <c r="H292" s="477"/>
      <c r="I292" s="477"/>
      <c r="J292" s="477"/>
      <c r="K292" s="434"/>
    </row>
    <row r="293" spans="1:11" s="432" customFormat="1">
      <c r="A293" s="433"/>
      <c r="B293" s="479"/>
      <c r="C293" s="478"/>
      <c r="D293" s="477"/>
      <c r="E293" s="477"/>
      <c r="F293" s="477"/>
      <c r="G293" s="477"/>
      <c r="H293" s="477"/>
      <c r="I293" s="477"/>
      <c r="J293" s="477"/>
      <c r="K293" s="434"/>
    </row>
    <row r="294" spans="1:11" s="432" customFormat="1">
      <c r="A294" s="433"/>
      <c r="B294" s="479"/>
      <c r="C294" s="478"/>
      <c r="D294" s="477"/>
      <c r="E294" s="477"/>
      <c r="F294" s="477"/>
      <c r="G294" s="477"/>
      <c r="H294" s="477"/>
      <c r="I294" s="477"/>
      <c r="J294" s="477"/>
      <c r="K294" s="434"/>
    </row>
    <row r="295" spans="1:11" s="432" customFormat="1">
      <c r="A295" s="433"/>
      <c r="B295" s="479"/>
      <c r="C295" s="478"/>
      <c r="D295" s="477"/>
      <c r="E295" s="477"/>
      <c r="F295" s="477"/>
      <c r="G295" s="477"/>
      <c r="H295" s="477"/>
      <c r="I295" s="477"/>
      <c r="J295" s="477"/>
      <c r="K295" s="434"/>
    </row>
    <row r="296" spans="1:11" s="432" customFormat="1">
      <c r="A296" s="433"/>
      <c r="B296" s="479"/>
      <c r="C296" s="478"/>
      <c r="D296" s="477"/>
      <c r="E296" s="477"/>
      <c r="F296" s="477"/>
      <c r="G296" s="477"/>
      <c r="H296" s="477"/>
      <c r="I296" s="477"/>
      <c r="J296" s="477"/>
      <c r="K296" s="434"/>
    </row>
    <row r="297" spans="1:11" s="432" customFormat="1">
      <c r="A297" s="433"/>
      <c r="B297" s="479"/>
      <c r="C297" s="478"/>
      <c r="D297" s="477"/>
      <c r="E297" s="477"/>
      <c r="F297" s="477"/>
      <c r="G297" s="477"/>
      <c r="H297" s="477"/>
      <c r="I297" s="477"/>
      <c r="J297" s="477"/>
      <c r="K297" s="434"/>
    </row>
    <row r="298" spans="1:11" s="432" customFormat="1">
      <c r="A298" s="433"/>
      <c r="B298" s="479"/>
      <c r="C298" s="478"/>
      <c r="D298" s="477"/>
      <c r="E298" s="477"/>
      <c r="F298" s="477"/>
      <c r="G298" s="477"/>
      <c r="H298" s="477"/>
      <c r="I298" s="477"/>
      <c r="J298" s="477"/>
      <c r="K298" s="434"/>
    </row>
    <row r="299" spans="1:11" s="432" customFormat="1">
      <c r="A299" s="433"/>
      <c r="B299" s="479"/>
      <c r="C299" s="478"/>
      <c r="D299" s="477"/>
      <c r="E299" s="477"/>
      <c r="F299" s="477"/>
      <c r="G299" s="477"/>
      <c r="H299" s="477"/>
      <c r="I299" s="477"/>
      <c r="J299" s="477"/>
      <c r="K299" s="434"/>
    </row>
    <row r="300" spans="1:11" s="432" customFormat="1">
      <c r="A300" s="433"/>
      <c r="B300" s="479"/>
      <c r="C300" s="478"/>
      <c r="D300" s="477"/>
      <c r="E300" s="477"/>
      <c r="F300" s="477"/>
      <c r="G300" s="477"/>
      <c r="H300" s="477"/>
      <c r="I300" s="477"/>
      <c r="J300" s="477"/>
      <c r="K300" s="434"/>
    </row>
    <row r="301" spans="1:11" s="432" customFormat="1">
      <c r="A301" s="433"/>
      <c r="B301" s="479"/>
      <c r="C301" s="478"/>
      <c r="D301" s="477"/>
      <c r="E301" s="477"/>
      <c r="F301" s="477"/>
      <c r="G301" s="477"/>
      <c r="H301" s="477"/>
      <c r="I301" s="477"/>
      <c r="J301" s="477"/>
      <c r="K301" s="434"/>
    </row>
    <row r="302" spans="1:11" s="432" customFormat="1">
      <c r="A302" s="433"/>
      <c r="B302" s="479"/>
      <c r="C302" s="478"/>
      <c r="D302" s="477"/>
      <c r="E302" s="477"/>
      <c r="F302" s="477"/>
      <c r="G302" s="477"/>
      <c r="H302" s="477"/>
      <c r="I302" s="477"/>
      <c r="J302" s="477"/>
      <c r="K302" s="434"/>
    </row>
    <row r="303" spans="1:11" s="432" customFormat="1">
      <c r="A303" s="433"/>
      <c r="B303" s="479"/>
      <c r="C303" s="478"/>
      <c r="D303" s="477"/>
      <c r="E303" s="477"/>
      <c r="F303" s="477"/>
      <c r="G303" s="477"/>
      <c r="H303" s="477"/>
      <c r="I303" s="477"/>
      <c r="J303" s="477"/>
      <c r="K303" s="434"/>
    </row>
    <row r="304" spans="1:11" s="432" customFormat="1">
      <c r="A304" s="433"/>
      <c r="B304" s="479"/>
      <c r="C304" s="478"/>
      <c r="D304" s="477"/>
      <c r="E304" s="477"/>
      <c r="F304" s="477"/>
      <c r="G304" s="477"/>
      <c r="H304" s="477"/>
      <c r="I304" s="477"/>
      <c r="J304" s="477"/>
      <c r="K304" s="434"/>
    </row>
    <row r="305" spans="1:11" s="432" customFormat="1">
      <c r="A305" s="433"/>
      <c r="B305" s="479"/>
      <c r="C305" s="478"/>
      <c r="D305" s="477"/>
      <c r="E305" s="477"/>
      <c r="F305" s="477"/>
      <c r="G305" s="477"/>
      <c r="H305" s="477"/>
      <c r="I305" s="477"/>
      <c r="J305" s="477"/>
      <c r="K305" s="434"/>
    </row>
    <row r="306" spans="1:11" s="432" customFormat="1">
      <c r="A306" s="433"/>
      <c r="B306" s="479"/>
      <c r="C306" s="478"/>
      <c r="D306" s="477"/>
      <c r="E306" s="477"/>
      <c r="F306" s="477"/>
      <c r="G306" s="477"/>
      <c r="H306" s="477"/>
      <c r="I306" s="477"/>
      <c r="J306" s="477"/>
      <c r="K306" s="434"/>
    </row>
    <row r="307" spans="1:11" s="432" customFormat="1">
      <c r="A307" s="433"/>
      <c r="B307" s="479"/>
      <c r="C307" s="478"/>
      <c r="D307" s="477"/>
      <c r="E307" s="477"/>
      <c r="F307" s="477"/>
      <c r="G307" s="477"/>
      <c r="H307" s="477"/>
      <c r="I307" s="477"/>
      <c r="J307" s="477"/>
      <c r="K307" s="434"/>
    </row>
    <row r="308" spans="1:11" s="432" customFormat="1">
      <c r="A308" s="433"/>
      <c r="B308" s="479"/>
      <c r="C308" s="478"/>
      <c r="D308" s="477"/>
      <c r="E308" s="477"/>
      <c r="F308" s="477"/>
      <c r="G308" s="477"/>
      <c r="H308" s="477"/>
      <c r="I308" s="477"/>
      <c r="J308" s="477"/>
      <c r="K308" s="434"/>
    </row>
    <row r="309" spans="1:11" s="432" customFormat="1">
      <c r="A309" s="433"/>
      <c r="B309" s="479"/>
      <c r="C309" s="478"/>
      <c r="D309" s="477"/>
      <c r="E309" s="477"/>
      <c r="F309" s="477"/>
      <c r="G309" s="477"/>
      <c r="H309" s="477"/>
      <c r="I309" s="477"/>
      <c r="J309" s="477"/>
      <c r="K309" s="434"/>
    </row>
    <row r="310" spans="1:11" s="432" customFormat="1">
      <c r="A310" s="433"/>
      <c r="B310" s="479"/>
      <c r="C310" s="478"/>
      <c r="D310" s="477"/>
      <c r="E310" s="477"/>
      <c r="F310" s="477"/>
      <c r="G310" s="477"/>
      <c r="H310" s="477"/>
      <c r="I310" s="477"/>
      <c r="J310" s="477"/>
      <c r="K310" s="434"/>
    </row>
    <row r="311" spans="1:11" s="432" customFormat="1">
      <c r="A311" s="433"/>
      <c r="B311" s="479"/>
      <c r="C311" s="478"/>
      <c r="D311" s="477"/>
      <c r="E311" s="477"/>
      <c r="F311" s="477"/>
      <c r="G311" s="477"/>
      <c r="H311" s="477"/>
      <c r="I311" s="477"/>
      <c r="J311" s="477"/>
      <c r="K311" s="434"/>
    </row>
    <row r="312" spans="1:11" s="432" customFormat="1">
      <c r="A312" s="433"/>
      <c r="B312" s="479"/>
      <c r="C312" s="478"/>
      <c r="D312" s="477"/>
      <c r="E312" s="477"/>
      <c r="F312" s="477"/>
      <c r="G312" s="477"/>
      <c r="H312" s="477"/>
      <c r="I312" s="477"/>
      <c r="J312" s="477"/>
      <c r="K312" s="434"/>
    </row>
    <row r="313" spans="1:11" s="432" customFormat="1">
      <c r="A313" s="433"/>
      <c r="B313" s="479"/>
      <c r="C313" s="478"/>
      <c r="D313" s="477"/>
      <c r="E313" s="477"/>
      <c r="F313" s="477"/>
      <c r="G313" s="477"/>
      <c r="H313" s="477"/>
      <c r="I313" s="477"/>
      <c r="J313" s="477"/>
      <c r="K313" s="434"/>
    </row>
    <row r="314" spans="1:11" s="432" customFormat="1">
      <c r="A314" s="433"/>
      <c r="B314" s="479"/>
      <c r="C314" s="478"/>
      <c r="D314" s="477"/>
      <c r="E314" s="477"/>
      <c r="F314" s="477"/>
      <c r="G314" s="477"/>
      <c r="H314" s="477"/>
      <c r="I314" s="477"/>
      <c r="J314" s="477"/>
      <c r="K314" s="434"/>
    </row>
    <row r="315" spans="1:11" s="432" customFormat="1">
      <c r="A315" s="433"/>
      <c r="B315" s="479"/>
      <c r="C315" s="478"/>
      <c r="D315" s="477"/>
      <c r="E315" s="477"/>
      <c r="F315" s="477"/>
      <c r="G315" s="477"/>
      <c r="H315" s="477"/>
      <c r="I315" s="477"/>
      <c r="J315" s="477"/>
      <c r="K315" s="434"/>
    </row>
    <row r="316" spans="1:11" s="432" customFormat="1">
      <c r="A316" s="433"/>
      <c r="B316" s="479"/>
      <c r="C316" s="478"/>
      <c r="D316" s="477"/>
      <c r="E316" s="477"/>
      <c r="F316" s="477"/>
      <c r="G316" s="477"/>
      <c r="H316" s="477"/>
      <c r="I316" s="477"/>
      <c r="J316" s="477"/>
      <c r="K316" s="434"/>
    </row>
    <row r="317" spans="1:11" s="432" customFormat="1">
      <c r="A317" s="433"/>
      <c r="B317" s="479"/>
      <c r="C317" s="478"/>
      <c r="D317" s="477"/>
      <c r="E317" s="477"/>
      <c r="F317" s="477"/>
      <c r="G317" s="477"/>
      <c r="H317" s="477"/>
      <c r="I317" s="477"/>
      <c r="J317" s="477"/>
      <c r="K317" s="434"/>
    </row>
    <row r="318" spans="1:11" s="432" customFormat="1">
      <c r="A318" s="433"/>
      <c r="B318" s="479"/>
      <c r="C318" s="478"/>
      <c r="D318" s="477"/>
      <c r="E318" s="477"/>
      <c r="F318" s="477"/>
      <c r="G318" s="477"/>
      <c r="H318" s="477"/>
      <c r="I318" s="477"/>
      <c r="J318" s="477"/>
      <c r="K318" s="434"/>
    </row>
    <row r="319" spans="1:11" s="432" customFormat="1">
      <c r="A319" s="433"/>
      <c r="B319" s="479"/>
      <c r="C319" s="478"/>
      <c r="D319" s="477"/>
      <c r="E319" s="477"/>
      <c r="F319" s="477"/>
      <c r="G319" s="477"/>
      <c r="H319" s="477"/>
      <c r="I319" s="477"/>
      <c r="J319" s="477"/>
      <c r="K319" s="434"/>
    </row>
    <row r="320" spans="1:11" s="432" customFormat="1">
      <c r="A320" s="433"/>
      <c r="B320" s="479"/>
      <c r="C320" s="478"/>
      <c r="D320" s="477"/>
      <c r="E320" s="477"/>
      <c r="F320" s="477"/>
      <c r="G320" s="477"/>
      <c r="H320" s="477"/>
      <c r="I320" s="477"/>
      <c r="J320" s="477"/>
      <c r="K320" s="434"/>
    </row>
    <row r="321" spans="1:11" s="432" customFormat="1">
      <c r="A321" s="433"/>
      <c r="B321" s="479"/>
      <c r="C321" s="478"/>
      <c r="D321" s="477"/>
      <c r="E321" s="477"/>
      <c r="F321" s="477"/>
      <c r="G321" s="477"/>
      <c r="H321" s="477"/>
      <c r="I321" s="477"/>
      <c r="J321" s="477"/>
      <c r="K321" s="434"/>
    </row>
    <row r="322" spans="1:11" s="432" customFormat="1">
      <c r="A322" s="433"/>
      <c r="B322" s="479"/>
      <c r="C322" s="478"/>
      <c r="D322" s="477"/>
      <c r="E322" s="477"/>
      <c r="F322" s="477"/>
      <c r="G322" s="477"/>
      <c r="H322" s="477"/>
      <c r="I322" s="477"/>
      <c r="J322" s="477"/>
      <c r="K322" s="434"/>
    </row>
    <row r="323" spans="1:11" s="432" customFormat="1">
      <c r="A323" s="433"/>
      <c r="B323" s="479"/>
      <c r="C323" s="478"/>
      <c r="D323" s="477"/>
      <c r="E323" s="477"/>
      <c r="F323" s="477"/>
      <c r="G323" s="477"/>
      <c r="H323" s="477"/>
      <c r="I323" s="477"/>
      <c r="J323" s="477"/>
      <c r="K323" s="434"/>
    </row>
    <row r="324" spans="1:11" s="432" customFormat="1">
      <c r="A324" s="433"/>
      <c r="B324" s="479"/>
      <c r="C324" s="478"/>
      <c r="D324" s="477"/>
      <c r="E324" s="477"/>
      <c r="F324" s="477"/>
      <c r="G324" s="477"/>
      <c r="H324" s="477"/>
      <c r="I324" s="477"/>
      <c r="J324" s="477"/>
      <c r="K324" s="434"/>
    </row>
    <row r="325" spans="1:11" s="432" customFormat="1">
      <c r="A325" s="433"/>
      <c r="B325" s="479"/>
      <c r="C325" s="478"/>
      <c r="D325" s="477"/>
      <c r="E325" s="477"/>
      <c r="F325" s="477"/>
      <c r="G325" s="477"/>
      <c r="H325" s="477"/>
      <c r="I325" s="477"/>
      <c r="J325" s="477"/>
      <c r="K325" s="434"/>
    </row>
    <row r="326" spans="1:11" s="432" customFormat="1">
      <c r="A326" s="433"/>
      <c r="B326" s="479"/>
      <c r="C326" s="478"/>
      <c r="D326" s="477"/>
      <c r="E326" s="477"/>
      <c r="F326" s="477"/>
      <c r="G326" s="477"/>
      <c r="H326" s="477"/>
      <c r="I326" s="477"/>
      <c r="J326" s="477"/>
      <c r="K326" s="434"/>
    </row>
    <row r="327" spans="1:11" s="432" customFormat="1">
      <c r="A327" s="433"/>
      <c r="B327" s="479"/>
      <c r="C327" s="478"/>
      <c r="D327" s="477"/>
      <c r="E327" s="477"/>
      <c r="F327" s="477"/>
      <c r="G327" s="477"/>
      <c r="H327" s="477"/>
      <c r="I327" s="477"/>
      <c r="J327" s="477"/>
      <c r="K327" s="434"/>
    </row>
    <row r="328" spans="1:11" s="432" customFormat="1">
      <c r="A328" s="433"/>
      <c r="B328" s="479"/>
      <c r="C328" s="478"/>
      <c r="D328" s="477"/>
      <c r="E328" s="477"/>
      <c r="F328" s="477"/>
      <c r="G328" s="477"/>
      <c r="H328" s="477"/>
      <c r="I328" s="477"/>
      <c r="J328" s="477"/>
      <c r="K328" s="434"/>
    </row>
    <row r="329" spans="1:11" s="432" customFormat="1">
      <c r="A329" s="433"/>
      <c r="B329" s="479"/>
      <c r="C329" s="478"/>
      <c r="D329" s="477"/>
      <c r="E329" s="477"/>
      <c r="F329" s="477"/>
      <c r="G329" s="477"/>
      <c r="H329" s="477"/>
      <c r="I329" s="477"/>
      <c r="J329" s="477"/>
      <c r="K329" s="434"/>
    </row>
    <row r="330" spans="1:11" s="432" customFormat="1">
      <c r="A330" s="433"/>
      <c r="B330" s="479"/>
      <c r="C330" s="478"/>
      <c r="D330" s="477"/>
      <c r="E330" s="477"/>
      <c r="F330" s="477"/>
      <c r="G330" s="477"/>
      <c r="H330" s="477"/>
      <c r="I330" s="477"/>
      <c r="J330" s="477"/>
      <c r="K330" s="434"/>
    </row>
    <row r="331" spans="1:11" s="432" customFormat="1">
      <c r="A331" s="433"/>
      <c r="B331" s="479"/>
      <c r="C331" s="478"/>
      <c r="D331" s="477"/>
      <c r="E331" s="477"/>
      <c r="F331" s="477"/>
      <c r="G331" s="477"/>
      <c r="H331" s="477"/>
      <c r="I331" s="477"/>
      <c r="J331" s="477"/>
      <c r="K331" s="434"/>
    </row>
    <row r="332" spans="1:11" s="432" customFormat="1">
      <c r="A332" s="433"/>
      <c r="B332" s="479"/>
      <c r="C332" s="478"/>
      <c r="D332" s="477"/>
      <c r="E332" s="477"/>
      <c r="F332" s="477"/>
      <c r="G332" s="477"/>
      <c r="H332" s="477"/>
      <c r="I332" s="477"/>
      <c r="J332" s="477"/>
      <c r="K332" s="434"/>
    </row>
    <row r="333" spans="1:11" s="432" customFormat="1">
      <c r="A333" s="433"/>
      <c r="B333" s="479"/>
      <c r="C333" s="478"/>
      <c r="D333" s="477"/>
      <c r="E333" s="477"/>
      <c r="F333" s="477"/>
      <c r="G333" s="477"/>
      <c r="H333" s="477"/>
      <c r="I333" s="477"/>
      <c r="J333" s="477"/>
      <c r="K333" s="434"/>
    </row>
    <row r="334" spans="1:11" s="432" customFormat="1">
      <c r="A334" s="433"/>
      <c r="B334" s="479"/>
      <c r="C334" s="478"/>
      <c r="D334" s="477"/>
      <c r="E334" s="477"/>
      <c r="F334" s="477"/>
      <c r="G334" s="477"/>
      <c r="H334" s="477"/>
      <c r="I334" s="477"/>
      <c r="J334" s="477"/>
      <c r="K334" s="434"/>
    </row>
    <row r="335" spans="1:11" s="432" customFormat="1">
      <c r="A335" s="433"/>
      <c r="B335" s="479"/>
      <c r="C335" s="478"/>
      <c r="D335" s="477"/>
      <c r="E335" s="477"/>
      <c r="F335" s="477"/>
      <c r="G335" s="477"/>
      <c r="H335" s="477"/>
      <c r="I335" s="477"/>
      <c r="J335" s="477"/>
      <c r="K335" s="434"/>
    </row>
    <row r="336" spans="1:11" s="432" customFormat="1">
      <c r="A336" s="433"/>
      <c r="B336" s="479"/>
      <c r="C336" s="478"/>
      <c r="D336" s="477"/>
      <c r="E336" s="477"/>
      <c r="F336" s="477"/>
      <c r="G336" s="477"/>
      <c r="H336" s="477"/>
      <c r="I336" s="477"/>
      <c r="J336" s="477"/>
      <c r="K336" s="434"/>
    </row>
    <row r="337" spans="1:11" s="432" customFormat="1">
      <c r="A337" s="433"/>
      <c r="B337" s="479"/>
      <c r="C337" s="478"/>
      <c r="D337" s="477"/>
      <c r="E337" s="477"/>
      <c r="F337" s="477"/>
      <c r="G337" s="477"/>
      <c r="H337" s="477"/>
      <c r="I337" s="477"/>
      <c r="J337" s="477"/>
      <c r="K337" s="434"/>
    </row>
    <row r="338" spans="1:11" s="432" customFormat="1">
      <c r="A338" s="433"/>
      <c r="B338" s="479"/>
      <c r="C338" s="478"/>
      <c r="D338" s="477"/>
      <c r="E338" s="477"/>
      <c r="F338" s="477"/>
      <c r="G338" s="477"/>
      <c r="H338" s="477"/>
      <c r="I338" s="477"/>
      <c r="J338" s="477"/>
      <c r="K338" s="434"/>
    </row>
    <row r="339" spans="1:11" s="432" customFormat="1">
      <c r="A339" s="433"/>
      <c r="B339" s="479"/>
      <c r="C339" s="478"/>
      <c r="D339" s="477"/>
      <c r="E339" s="477"/>
      <c r="F339" s="477"/>
      <c r="G339" s="477"/>
      <c r="H339" s="477"/>
      <c r="I339" s="477"/>
      <c r="J339" s="477"/>
      <c r="K339" s="434"/>
    </row>
    <row r="340" spans="1:11" s="432" customFormat="1">
      <c r="A340" s="433"/>
      <c r="B340" s="479"/>
      <c r="C340" s="478"/>
      <c r="D340" s="477"/>
      <c r="E340" s="477"/>
      <c r="F340" s="477"/>
      <c r="G340" s="477"/>
      <c r="H340" s="477"/>
      <c r="I340" s="477"/>
      <c r="J340" s="477"/>
      <c r="K340" s="434"/>
    </row>
    <row r="341" spans="1:11" s="432" customFormat="1">
      <c r="A341" s="433"/>
      <c r="B341" s="479"/>
      <c r="C341" s="478"/>
      <c r="D341" s="477"/>
      <c r="E341" s="477"/>
      <c r="F341" s="477"/>
      <c r="G341" s="477"/>
      <c r="H341" s="477"/>
      <c r="I341" s="477"/>
      <c r="J341" s="477"/>
      <c r="K341" s="434"/>
    </row>
    <row r="342" spans="1:11" s="432" customFormat="1">
      <c r="A342" s="433"/>
      <c r="B342" s="479"/>
      <c r="C342" s="478"/>
      <c r="D342" s="477"/>
      <c r="E342" s="477"/>
      <c r="F342" s="477"/>
      <c r="G342" s="477"/>
      <c r="H342" s="477"/>
      <c r="I342" s="477"/>
      <c r="J342" s="477"/>
      <c r="K342" s="434"/>
    </row>
    <row r="343" spans="1:11" s="432" customFormat="1">
      <c r="A343" s="433"/>
      <c r="B343" s="479"/>
      <c r="C343" s="478"/>
      <c r="D343" s="477"/>
      <c r="E343" s="477"/>
      <c r="F343" s="477"/>
      <c r="G343" s="477"/>
      <c r="H343" s="477"/>
      <c r="I343" s="477"/>
      <c r="J343" s="477"/>
      <c r="K343" s="434"/>
    </row>
    <row r="344" spans="1:11" s="432" customFormat="1">
      <c r="A344" s="433"/>
      <c r="B344" s="479"/>
      <c r="C344" s="478"/>
      <c r="D344" s="477"/>
      <c r="E344" s="477"/>
      <c r="F344" s="477"/>
      <c r="G344" s="477"/>
      <c r="H344" s="477"/>
      <c r="I344" s="477"/>
      <c r="J344" s="477"/>
      <c r="K344" s="434"/>
    </row>
    <row r="345" spans="1:11" s="432" customFormat="1">
      <c r="A345" s="433"/>
      <c r="B345" s="479"/>
      <c r="C345" s="478"/>
      <c r="D345" s="477"/>
      <c r="E345" s="477"/>
      <c r="F345" s="477"/>
      <c r="G345" s="477"/>
      <c r="H345" s="477"/>
      <c r="I345" s="477"/>
      <c r="J345" s="477"/>
      <c r="K345" s="434"/>
    </row>
    <row r="346" spans="1:11" s="432" customFormat="1">
      <c r="A346" s="433"/>
      <c r="B346" s="479"/>
      <c r="C346" s="478"/>
      <c r="D346" s="477"/>
      <c r="E346" s="477"/>
      <c r="F346" s="477"/>
      <c r="G346" s="477"/>
      <c r="H346" s="477"/>
      <c r="I346" s="477"/>
      <c r="J346" s="477"/>
      <c r="K346" s="434"/>
    </row>
    <row r="347" spans="1:11" s="432" customFormat="1">
      <c r="A347" s="433"/>
      <c r="B347" s="479"/>
      <c r="C347" s="478"/>
      <c r="D347" s="477"/>
      <c r="E347" s="477"/>
      <c r="F347" s="477"/>
      <c r="G347" s="477"/>
      <c r="H347" s="477"/>
      <c r="I347" s="477"/>
      <c r="J347" s="477"/>
      <c r="K347" s="434"/>
    </row>
    <row r="348" spans="1:11" s="432" customFormat="1">
      <c r="A348" s="433"/>
      <c r="B348" s="479"/>
      <c r="C348" s="478"/>
      <c r="D348" s="477"/>
      <c r="E348" s="477"/>
      <c r="F348" s="477"/>
      <c r="G348" s="477"/>
      <c r="H348" s="477"/>
      <c r="I348" s="477"/>
      <c r="J348" s="477"/>
      <c r="K348" s="434"/>
    </row>
    <row r="349" spans="1:11" s="432" customFormat="1">
      <c r="A349" s="433"/>
      <c r="B349" s="479"/>
      <c r="C349" s="478"/>
      <c r="D349" s="477"/>
      <c r="E349" s="477"/>
      <c r="F349" s="477"/>
      <c r="G349" s="477"/>
      <c r="H349" s="477"/>
      <c r="I349" s="477"/>
      <c r="J349" s="477"/>
      <c r="K349" s="434"/>
    </row>
    <row r="350" spans="1:11" s="432" customFormat="1">
      <c r="A350" s="433"/>
      <c r="B350" s="479"/>
      <c r="C350" s="478"/>
      <c r="D350" s="477"/>
      <c r="E350" s="477"/>
      <c r="F350" s="477"/>
      <c r="G350" s="477"/>
      <c r="H350" s="477"/>
      <c r="I350" s="477"/>
      <c r="J350" s="477"/>
      <c r="K350" s="434"/>
    </row>
    <row r="351" spans="1:11" s="432" customFormat="1">
      <c r="A351" s="433"/>
      <c r="B351" s="479"/>
      <c r="C351" s="478"/>
      <c r="D351" s="477"/>
      <c r="E351" s="477"/>
      <c r="F351" s="477"/>
      <c r="G351" s="477"/>
      <c r="H351" s="477"/>
      <c r="I351" s="477"/>
      <c r="J351" s="477"/>
      <c r="K351" s="434"/>
    </row>
    <row r="352" spans="1:11" s="432" customFormat="1">
      <c r="A352" s="433"/>
      <c r="B352" s="479"/>
      <c r="C352" s="478"/>
      <c r="D352" s="477"/>
      <c r="E352" s="477"/>
      <c r="F352" s="477"/>
      <c r="G352" s="477"/>
      <c r="H352" s="477"/>
      <c r="I352" s="477"/>
      <c r="J352" s="477"/>
      <c r="K352" s="434"/>
    </row>
    <row r="353" spans="1:11" s="432" customFormat="1">
      <c r="A353" s="433"/>
      <c r="B353" s="479"/>
      <c r="C353" s="478"/>
      <c r="D353" s="477"/>
      <c r="E353" s="477"/>
      <c r="F353" s="477"/>
      <c r="G353" s="477"/>
      <c r="H353" s="477"/>
      <c r="I353" s="477"/>
      <c r="J353" s="477"/>
      <c r="K353" s="434"/>
    </row>
    <row r="354" spans="1:11" s="432" customFormat="1">
      <c r="A354" s="433"/>
      <c r="B354" s="479"/>
      <c r="C354" s="478"/>
      <c r="D354" s="477"/>
      <c r="E354" s="477"/>
      <c r="F354" s="477"/>
      <c r="G354" s="477"/>
      <c r="H354" s="477"/>
      <c r="I354" s="477"/>
      <c r="J354" s="477"/>
      <c r="K354" s="434"/>
    </row>
    <row r="355" spans="1:11" s="432" customFormat="1">
      <c r="A355" s="433"/>
      <c r="B355" s="479"/>
      <c r="C355" s="478"/>
      <c r="D355" s="477"/>
      <c r="E355" s="477"/>
      <c r="F355" s="477"/>
      <c r="G355" s="477"/>
      <c r="H355" s="477"/>
      <c r="I355" s="477"/>
      <c r="J355" s="477"/>
      <c r="K355" s="434"/>
    </row>
    <row r="356" spans="1:11" s="432" customFormat="1">
      <c r="A356" s="433"/>
      <c r="B356" s="479"/>
      <c r="C356" s="478"/>
      <c r="D356" s="477"/>
      <c r="E356" s="477"/>
      <c r="F356" s="477"/>
      <c r="G356" s="477"/>
      <c r="H356" s="477"/>
      <c r="I356" s="477"/>
      <c r="J356" s="477"/>
      <c r="K356" s="434"/>
    </row>
    <row r="357" spans="1:11" s="432" customFormat="1">
      <c r="A357" s="433"/>
      <c r="B357" s="479"/>
      <c r="C357" s="478"/>
      <c r="D357" s="477"/>
      <c r="E357" s="477"/>
      <c r="F357" s="477"/>
      <c r="G357" s="477"/>
      <c r="H357" s="477"/>
      <c r="I357" s="477"/>
      <c r="J357" s="477"/>
      <c r="K357" s="434"/>
    </row>
    <row r="358" spans="1:11" s="432" customFormat="1">
      <c r="A358" s="433"/>
      <c r="B358" s="479"/>
      <c r="C358" s="478"/>
      <c r="D358" s="477"/>
      <c r="E358" s="477"/>
      <c r="F358" s="477"/>
      <c r="G358" s="477"/>
      <c r="H358" s="477"/>
      <c r="I358" s="477"/>
      <c r="J358" s="477"/>
      <c r="K358" s="434"/>
    </row>
    <row r="359" spans="1:11" s="432" customFormat="1">
      <c r="A359" s="433"/>
      <c r="B359" s="479"/>
      <c r="C359" s="478"/>
      <c r="D359" s="477"/>
      <c r="E359" s="477"/>
      <c r="F359" s="477"/>
      <c r="G359" s="477"/>
      <c r="H359" s="477"/>
      <c r="I359" s="477"/>
      <c r="J359" s="477"/>
      <c r="K359" s="434"/>
    </row>
    <row r="360" spans="1:11" s="432" customFormat="1">
      <c r="A360" s="433"/>
      <c r="B360" s="479"/>
      <c r="C360" s="478"/>
      <c r="D360" s="477"/>
      <c r="E360" s="477"/>
      <c r="F360" s="477"/>
      <c r="G360" s="477"/>
      <c r="H360" s="477"/>
      <c r="I360" s="477"/>
      <c r="J360" s="477"/>
      <c r="K360" s="434"/>
    </row>
    <row r="361" spans="1:11" s="432" customFormat="1">
      <c r="A361" s="433"/>
      <c r="B361" s="479"/>
      <c r="C361" s="478"/>
      <c r="D361" s="477"/>
      <c r="E361" s="477"/>
      <c r="F361" s="477"/>
      <c r="G361" s="477"/>
      <c r="H361" s="477"/>
      <c r="I361" s="477"/>
      <c r="J361" s="477"/>
      <c r="K361" s="434"/>
    </row>
    <row r="362" spans="1:11" s="432" customFormat="1">
      <c r="A362" s="433"/>
      <c r="B362" s="479"/>
      <c r="C362" s="478"/>
      <c r="D362" s="477"/>
      <c r="E362" s="477"/>
      <c r="F362" s="477"/>
      <c r="G362" s="477"/>
      <c r="H362" s="477"/>
      <c r="I362" s="477"/>
      <c r="J362" s="477"/>
      <c r="K362" s="434"/>
    </row>
    <row r="363" spans="1:11" s="432" customFormat="1">
      <c r="A363" s="433"/>
      <c r="B363" s="479"/>
      <c r="C363" s="478"/>
      <c r="D363" s="477"/>
      <c r="E363" s="477"/>
      <c r="F363" s="477"/>
      <c r="G363" s="477"/>
      <c r="H363" s="477"/>
      <c r="I363" s="477"/>
      <c r="J363" s="477"/>
      <c r="K363" s="434"/>
    </row>
    <row r="364" spans="1:11" s="432" customFormat="1">
      <c r="A364" s="433"/>
      <c r="B364" s="479"/>
      <c r="C364" s="478"/>
      <c r="D364" s="477"/>
      <c r="E364" s="477"/>
      <c r="F364" s="477"/>
      <c r="G364" s="477"/>
      <c r="H364" s="477"/>
      <c r="I364" s="477"/>
      <c r="J364" s="477"/>
      <c r="K364" s="434"/>
    </row>
    <row r="365" spans="1:11" s="432" customFormat="1">
      <c r="A365" s="433"/>
      <c r="B365" s="479"/>
      <c r="C365" s="478"/>
      <c r="D365" s="477"/>
      <c r="E365" s="477"/>
      <c r="F365" s="477"/>
      <c r="G365" s="477"/>
      <c r="H365" s="477"/>
      <c r="I365" s="477"/>
      <c r="J365" s="477"/>
      <c r="K365" s="434"/>
    </row>
    <row r="366" spans="1:11" s="432" customFormat="1">
      <c r="A366" s="433"/>
      <c r="B366" s="479"/>
      <c r="C366" s="478"/>
      <c r="D366" s="477"/>
      <c r="E366" s="477"/>
      <c r="F366" s="477"/>
      <c r="G366" s="477"/>
      <c r="H366" s="477"/>
      <c r="I366" s="477"/>
      <c r="J366" s="477"/>
      <c r="K366" s="434"/>
    </row>
    <row r="367" spans="1:11" s="432" customFormat="1">
      <c r="A367" s="433"/>
      <c r="B367" s="479"/>
      <c r="C367" s="478"/>
      <c r="D367" s="477"/>
      <c r="E367" s="477"/>
      <c r="F367" s="477"/>
      <c r="G367" s="477"/>
      <c r="H367" s="477"/>
      <c r="I367" s="477"/>
      <c r="J367" s="477"/>
      <c r="K367" s="434"/>
    </row>
    <row r="368" spans="1:11" s="432" customFormat="1">
      <c r="A368" s="433"/>
      <c r="B368" s="479"/>
      <c r="C368" s="478"/>
      <c r="D368" s="477"/>
      <c r="E368" s="477"/>
      <c r="F368" s="477"/>
      <c r="G368" s="477"/>
      <c r="H368" s="477"/>
      <c r="I368" s="477"/>
      <c r="J368" s="477"/>
      <c r="K368" s="434"/>
    </row>
    <row r="369" spans="1:11" s="432" customFormat="1">
      <c r="A369" s="433"/>
      <c r="B369" s="479"/>
      <c r="C369" s="478"/>
      <c r="D369" s="477"/>
      <c r="E369" s="477"/>
      <c r="F369" s="477"/>
      <c r="G369" s="477"/>
      <c r="H369" s="477"/>
      <c r="I369" s="477"/>
      <c r="J369" s="477"/>
      <c r="K369" s="434"/>
    </row>
    <row r="370" spans="1:11" s="432" customFormat="1">
      <c r="A370" s="433"/>
      <c r="B370" s="479"/>
      <c r="C370" s="478"/>
      <c r="D370" s="477"/>
      <c r="E370" s="477"/>
      <c r="F370" s="477"/>
      <c r="G370" s="477"/>
      <c r="H370" s="477"/>
      <c r="I370" s="477"/>
      <c r="J370" s="477"/>
      <c r="K370" s="434"/>
    </row>
    <row r="371" spans="1:11" s="432" customFormat="1">
      <c r="A371" s="433"/>
      <c r="B371" s="479"/>
      <c r="C371" s="478"/>
      <c r="D371" s="477"/>
      <c r="E371" s="477"/>
      <c r="F371" s="477"/>
      <c r="G371" s="477"/>
      <c r="H371" s="477"/>
      <c r="I371" s="477"/>
      <c r="J371" s="477"/>
      <c r="K371" s="434"/>
    </row>
    <row r="372" spans="1:11" s="432" customFormat="1">
      <c r="A372" s="433"/>
      <c r="B372" s="479"/>
      <c r="C372" s="478"/>
      <c r="D372" s="477"/>
      <c r="E372" s="477"/>
      <c r="F372" s="477"/>
      <c r="G372" s="477"/>
      <c r="H372" s="477"/>
      <c r="I372" s="477"/>
      <c r="J372" s="477"/>
      <c r="K372" s="434"/>
    </row>
    <row r="373" spans="1:11" s="432" customFormat="1">
      <c r="A373" s="433"/>
      <c r="B373" s="479"/>
      <c r="C373" s="478"/>
      <c r="D373" s="477"/>
      <c r="E373" s="477"/>
      <c r="F373" s="477"/>
      <c r="G373" s="477"/>
      <c r="H373" s="477"/>
      <c r="I373" s="477"/>
      <c r="J373" s="477"/>
      <c r="K373" s="434"/>
    </row>
    <row r="374" spans="1:11" s="432" customFormat="1">
      <c r="A374" s="433"/>
      <c r="B374" s="479"/>
      <c r="C374" s="478"/>
      <c r="D374" s="477"/>
      <c r="E374" s="477"/>
      <c r="F374" s="477"/>
      <c r="G374" s="477"/>
      <c r="H374" s="477"/>
      <c r="I374" s="477"/>
      <c r="J374" s="477"/>
      <c r="K374" s="434"/>
    </row>
    <row r="375" spans="1:11" s="432" customFormat="1">
      <c r="A375" s="433"/>
      <c r="B375" s="479"/>
      <c r="C375" s="478"/>
      <c r="D375" s="477"/>
      <c r="E375" s="477"/>
      <c r="F375" s="477"/>
      <c r="G375" s="477"/>
      <c r="H375" s="477"/>
      <c r="I375" s="477"/>
      <c r="J375" s="477"/>
      <c r="K375" s="434"/>
    </row>
    <row r="376" spans="1:11" s="432" customFormat="1">
      <c r="A376" s="433"/>
      <c r="B376" s="479"/>
      <c r="C376" s="478"/>
      <c r="D376" s="477"/>
      <c r="E376" s="477"/>
      <c r="F376" s="477"/>
      <c r="G376" s="477"/>
      <c r="H376" s="477"/>
      <c r="I376" s="477"/>
      <c r="J376" s="477"/>
      <c r="K376" s="434"/>
    </row>
    <row r="377" spans="1:11" s="432" customFormat="1">
      <c r="A377" s="433"/>
      <c r="B377" s="479"/>
      <c r="C377" s="478"/>
      <c r="D377" s="477"/>
      <c r="E377" s="477"/>
      <c r="F377" s="477"/>
      <c r="G377" s="477"/>
      <c r="H377" s="477"/>
      <c r="I377" s="477"/>
      <c r="J377" s="477"/>
      <c r="K377" s="434"/>
    </row>
    <row r="378" spans="1:11" s="432" customFormat="1">
      <c r="A378" s="433"/>
      <c r="B378" s="479"/>
      <c r="C378" s="478"/>
      <c r="D378" s="477"/>
      <c r="E378" s="477"/>
      <c r="F378" s="477"/>
      <c r="G378" s="477"/>
      <c r="H378" s="477"/>
      <c r="I378" s="477"/>
      <c r="J378" s="477"/>
      <c r="K378" s="434"/>
    </row>
    <row r="379" spans="1:11" s="432" customFormat="1">
      <c r="A379" s="433"/>
      <c r="B379" s="479"/>
      <c r="C379" s="478"/>
      <c r="D379" s="477"/>
      <c r="E379" s="477"/>
      <c r="F379" s="477"/>
      <c r="G379" s="477"/>
      <c r="H379" s="477"/>
      <c r="I379" s="477"/>
      <c r="J379" s="477"/>
      <c r="K379" s="434"/>
    </row>
    <row r="380" spans="1:11" s="432" customFormat="1">
      <c r="A380" s="433"/>
      <c r="B380" s="479"/>
      <c r="C380" s="478"/>
      <c r="D380" s="477"/>
      <c r="E380" s="477"/>
      <c r="F380" s="477"/>
      <c r="G380" s="477"/>
      <c r="H380" s="477"/>
      <c r="I380" s="477"/>
      <c r="J380" s="477"/>
      <c r="K380" s="434"/>
    </row>
    <row r="381" spans="1:11" s="432" customFormat="1">
      <c r="A381" s="433"/>
      <c r="B381" s="479"/>
      <c r="C381" s="478"/>
      <c r="D381" s="477"/>
      <c r="E381" s="477"/>
      <c r="F381" s="477"/>
      <c r="G381" s="477"/>
      <c r="H381" s="477"/>
      <c r="I381" s="477"/>
      <c r="J381" s="477"/>
      <c r="K381" s="434"/>
    </row>
    <row r="382" spans="1:11" s="432" customFormat="1">
      <c r="A382" s="433"/>
      <c r="B382" s="479"/>
      <c r="C382" s="478"/>
      <c r="D382" s="477"/>
      <c r="E382" s="477"/>
      <c r="F382" s="477"/>
      <c r="G382" s="477"/>
      <c r="H382" s="477"/>
      <c r="I382" s="477"/>
      <c r="J382" s="477"/>
      <c r="K382" s="434"/>
    </row>
    <row r="383" spans="1:11" s="432" customFormat="1">
      <c r="A383" s="433"/>
      <c r="B383" s="479"/>
      <c r="C383" s="478"/>
      <c r="D383" s="477"/>
      <c r="E383" s="477"/>
      <c r="F383" s="477"/>
      <c r="G383" s="477"/>
      <c r="H383" s="477"/>
      <c r="I383" s="477"/>
      <c r="J383" s="477"/>
      <c r="K383" s="434"/>
    </row>
    <row r="384" spans="1:11" s="432" customFormat="1">
      <c r="A384" s="433"/>
      <c r="B384" s="479"/>
      <c r="C384" s="478"/>
      <c r="D384" s="477"/>
      <c r="E384" s="477"/>
      <c r="F384" s="477"/>
      <c r="G384" s="477"/>
      <c r="H384" s="477"/>
      <c r="I384" s="477"/>
      <c r="J384" s="477"/>
      <c r="K384" s="434"/>
    </row>
    <row r="385" spans="1:11" s="432" customFormat="1">
      <c r="A385" s="433"/>
      <c r="B385" s="479"/>
      <c r="C385" s="478"/>
      <c r="D385" s="477"/>
      <c r="E385" s="477"/>
      <c r="F385" s="477"/>
      <c r="G385" s="477"/>
      <c r="H385" s="477"/>
      <c r="I385" s="477"/>
      <c r="J385" s="477"/>
      <c r="K385" s="434"/>
    </row>
    <row r="386" spans="1:11" s="432" customFormat="1">
      <c r="A386" s="433"/>
      <c r="B386" s="479"/>
      <c r="C386" s="478"/>
      <c r="D386" s="477"/>
      <c r="E386" s="477"/>
      <c r="F386" s="477"/>
      <c r="G386" s="477"/>
      <c r="H386" s="477"/>
      <c r="I386" s="477"/>
      <c r="J386" s="477"/>
      <c r="K386" s="434"/>
    </row>
    <row r="387" spans="1:11" s="432" customFormat="1">
      <c r="A387" s="433"/>
      <c r="B387" s="479"/>
      <c r="C387" s="478"/>
      <c r="D387" s="477"/>
      <c r="E387" s="477"/>
      <c r="F387" s="477"/>
      <c r="G387" s="477"/>
      <c r="H387" s="477"/>
      <c r="I387" s="477"/>
      <c r="J387" s="477"/>
      <c r="K387" s="434"/>
    </row>
    <row r="388" spans="1:11" s="432" customFormat="1">
      <c r="A388" s="433"/>
      <c r="B388" s="479"/>
      <c r="C388" s="478"/>
      <c r="D388" s="477"/>
      <c r="E388" s="477"/>
      <c r="F388" s="477"/>
      <c r="G388" s="477"/>
      <c r="H388" s="477"/>
      <c r="I388" s="477"/>
      <c r="J388" s="477"/>
      <c r="K388" s="434"/>
    </row>
    <row r="389" spans="1:11" s="432" customFormat="1">
      <c r="A389" s="433"/>
      <c r="B389" s="479"/>
      <c r="C389" s="478"/>
      <c r="D389" s="477"/>
      <c r="E389" s="477"/>
      <c r="F389" s="477"/>
      <c r="G389" s="477"/>
      <c r="H389" s="477"/>
      <c r="I389" s="477"/>
      <c r="J389" s="477"/>
      <c r="K389" s="434"/>
    </row>
    <row r="390" spans="1:11" s="432" customFormat="1">
      <c r="A390" s="433"/>
      <c r="B390" s="479"/>
      <c r="C390" s="478"/>
      <c r="D390" s="477"/>
      <c r="E390" s="477"/>
      <c r="F390" s="477"/>
      <c r="G390" s="477"/>
      <c r="H390" s="477"/>
      <c r="I390" s="477"/>
      <c r="J390" s="477"/>
      <c r="K390" s="434"/>
    </row>
    <row r="391" spans="1:11" s="432" customFormat="1">
      <c r="A391" s="433"/>
      <c r="B391" s="479"/>
      <c r="C391" s="478"/>
      <c r="D391" s="477"/>
      <c r="E391" s="477"/>
      <c r="F391" s="477"/>
      <c r="G391" s="477"/>
      <c r="H391" s="477"/>
      <c r="I391" s="477"/>
      <c r="J391" s="477"/>
      <c r="K391" s="434"/>
    </row>
    <row r="392" spans="1:11" s="432" customFormat="1">
      <c r="A392" s="433"/>
      <c r="B392" s="479"/>
      <c r="C392" s="478"/>
      <c r="D392" s="477"/>
      <c r="E392" s="477"/>
      <c r="F392" s="477"/>
      <c r="G392" s="477"/>
      <c r="H392" s="477"/>
      <c r="I392" s="477"/>
      <c r="J392" s="477"/>
      <c r="K392" s="434"/>
    </row>
    <row r="393" spans="1:11" s="432" customFormat="1">
      <c r="A393" s="433"/>
      <c r="B393" s="479"/>
      <c r="C393" s="478"/>
      <c r="D393" s="477"/>
      <c r="E393" s="477"/>
      <c r="F393" s="477"/>
      <c r="G393" s="477"/>
      <c r="H393" s="477"/>
      <c r="I393" s="477"/>
      <c r="J393" s="477"/>
      <c r="K393" s="434"/>
    </row>
    <row r="394" spans="1:11" s="432" customFormat="1">
      <c r="A394" s="433"/>
      <c r="B394" s="479"/>
      <c r="C394" s="478"/>
      <c r="D394" s="477"/>
      <c r="E394" s="477"/>
      <c r="F394" s="477"/>
      <c r="G394" s="477"/>
      <c r="H394" s="477"/>
      <c r="I394" s="477"/>
      <c r="J394" s="477"/>
      <c r="K394" s="434"/>
    </row>
    <row r="395" spans="1:11" s="432" customFormat="1">
      <c r="A395" s="433"/>
      <c r="B395" s="479"/>
      <c r="C395" s="478"/>
      <c r="D395" s="477"/>
      <c r="E395" s="477"/>
      <c r="F395" s="477"/>
      <c r="G395" s="477"/>
      <c r="H395" s="477"/>
      <c r="I395" s="477"/>
      <c r="J395" s="477"/>
      <c r="K395" s="434"/>
    </row>
    <row r="396" spans="1:11" s="432" customFormat="1">
      <c r="A396" s="433"/>
      <c r="B396" s="479"/>
      <c r="C396" s="478"/>
      <c r="D396" s="477"/>
      <c r="E396" s="477"/>
      <c r="F396" s="477"/>
      <c r="G396" s="477"/>
      <c r="H396" s="477"/>
      <c r="I396" s="477"/>
      <c r="J396" s="477"/>
      <c r="K396" s="434"/>
    </row>
    <row r="397" spans="1:11" s="432" customFormat="1">
      <c r="A397" s="433"/>
      <c r="B397" s="479"/>
      <c r="C397" s="478"/>
      <c r="D397" s="477"/>
      <c r="E397" s="477"/>
      <c r="F397" s="477"/>
      <c r="G397" s="477"/>
      <c r="H397" s="477"/>
      <c r="I397" s="477"/>
      <c r="J397" s="477"/>
      <c r="K397" s="434"/>
    </row>
    <row r="398" spans="1:11" s="432" customFormat="1">
      <c r="A398" s="433"/>
      <c r="B398" s="479"/>
      <c r="C398" s="478"/>
      <c r="D398" s="477"/>
      <c r="E398" s="477"/>
      <c r="F398" s="477"/>
      <c r="G398" s="477"/>
      <c r="H398" s="477"/>
      <c r="I398" s="477"/>
      <c r="J398" s="477"/>
      <c r="K398" s="434"/>
    </row>
    <row r="399" spans="1:11" s="432" customFormat="1">
      <c r="A399" s="433"/>
      <c r="B399" s="479"/>
      <c r="C399" s="478"/>
      <c r="D399" s="477"/>
      <c r="E399" s="477"/>
      <c r="F399" s="477"/>
      <c r="G399" s="477"/>
      <c r="H399" s="477"/>
      <c r="I399" s="477"/>
      <c r="J399" s="477"/>
      <c r="K399" s="434"/>
    </row>
    <row r="400" spans="1:11" s="432" customFormat="1">
      <c r="A400" s="433"/>
      <c r="B400" s="479"/>
      <c r="C400" s="478"/>
      <c r="D400" s="477"/>
      <c r="E400" s="477"/>
      <c r="F400" s="477"/>
      <c r="G400" s="477"/>
      <c r="H400" s="477"/>
      <c r="I400" s="477"/>
      <c r="J400" s="477"/>
      <c r="K400" s="434"/>
    </row>
    <row r="401" spans="1:11" s="432" customFormat="1">
      <c r="A401" s="433"/>
      <c r="B401" s="479"/>
      <c r="C401" s="478"/>
      <c r="D401" s="477"/>
      <c r="E401" s="477"/>
      <c r="F401" s="477"/>
      <c r="G401" s="477"/>
      <c r="H401" s="477"/>
      <c r="I401" s="477"/>
      <c r="J401" s="477"/>
      <c r="K401" s="434"/>
    </row>
    <row r="402" spans="1:11" s="432" customFormat="1">
      <c r="A402" s="433"/>
      <c r="B402" s="479"/>
      <c r="C402" s="478"/>
      <c r="D402" s="477"/>
      <c r="E402" s="477"/>
      <c r="F402" s="477"/>
      <c r="G402" s="477"/>
      <c r="H402" s="477"/>
      <c r="I402" s="477"/>
      <c r="J402" s="477"/>
      <c r="K402" s="434"/>
    </row>
    <row r="403" spans="1:11" s="432" customFormat="1">
      <c r="A403" s="433"/>
      <c r="B403" s="479"/>
      <c r="C403" s="478"/>
      <c r="D403" s="477"/>
      <c r="E403" s="477"/>
      <c r="F403" s="477"/>
      <c r="G403" s="477"/>
      <c r="H403" s="477"/>
      <c r="I403" s="477"/>
      <c r="J403" s="477"/>
      <c r="K403" s="434"/>
    </row>
  </sheetData>
  <mergeCells count="48">
    <mergeCell ref="A129:A130"/>
    <mergeCell ref="A131:A132"/>
    <mergeCell ref="A103:A104"/>
    <mergeCell ref="A105:A106"/>
    <mergeCell ref="A107:A108"/>
    <mergeCell ref="A114:B115"/>
    <mergeCell ref="C114:C115"/>
    <mergeCell ref="D114:K114"/>
    <mergeCell ref="A119:A121"/>
    <mergeCell ref="A122:A127"/>
    <mergeCell ref="A89:A92"/>
    <mergeCell ref="A94:A99"/>
    <mergeCell ref="B112:K112"/>
    <mergeCell ref="A101:A102"/>
    <mergeCell ref="B113:K113"/>
    <mergeCell ref="A61:A63"/>
    <mergeCell ref="A65:A66"/>
    <mergeCell ref="A73:A74"/>
    <mergeCell ref="A77:A78"/>
    <mergeCell ref="A85:B86"/>
    <mergeCell ref="B83:K83"/>
    <mergeCell ref="B84:K84"/>
    <mergeCell ref="C85:C86"/>
    <mergeCell ref="D85:K85"/>
    <mergeCell ref="A54:A55"/>
    <mergeCell ref="B57:K57"/>
    <mergeCell ref="B58:K58"/>
    <mergeCell ref="A59:B60"/>
    <mergeCell ref="C59:C60"/>
    <mergeCell ref="D59:K59"/>
    <mergeCell ref="A51:A52"/>
    <mergeCell ref="A8:A10"/>
    <mergeCell ref="A16:A18"/>
    <mergeCell ref="A21:A28"/>
    <mergeCell ref="B30:K30"/>
    <mergeCell ref="B31:K31"/>
    <mergeCell ref="B32:J32"/>
    <mergeCell ref="A33:B34"/>
    <mergeCell ref="C33:C34"/>
    <mergeCell ref="D33:K33"/>
    <mergeCell ref="A39:A43"/>
    <mergeCell ref="A47:A50"/>
    <mergeCell ref="B2:K2"/>
    <mergeCell ref="B3:K3"/>
    <mergeCell ref="B4:J4"/>
    <mergeCell ref="A5:B6"/>
    <mergeCell ref="C5:C6"/>
    <mergeCell ref="D5:K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0"/>
  <sheetViews>
    <sheetView topLeftCell="A102" zoomScaleNormal="100" workbookViewId="0">
      <selection activeCell="I11" sqref="I11"/>
    </sheetView>
  </sheetViews>
  <sheetFormatPr baseColWidth="10" defaultColWidth="9.140625" defaultRowHeight="12.75"/>
  <cols>
    <col min="1" max="1" width="21.42578125" style="433" customWidth="1"/>
    <col min="2" max="2" width="24.7109375" style="480" customWidth="1"/>
    <col min="3" max="3" width="12.7109375" style="481" customWidth="1"/>
    <col min="4" max="10" width="13.7109375" style="482" customWidth="1"/>
    <col min="11" max="11" width="13.7109375" style="434" customWidth="1"/>
    <col min="12" max="17" width="11.42578125" style="432" customWidth="1"/>
    <col min="18" max="256" width="11.42578125" style="453" customWidth="1"/>
    <col min="257" max="16384" width="9.140625" style="453"/>
  </cols>
  <sheetData>
    <row r="1" spans="1:17" s="432" customFormat="1" ht="27" customHeight="1">
      <c r="A1" s="498"/>
      <c r="B1" s="498"/>
      <c r="C1" s="499"/>
      <c r="D1" s="498"/>
      <c r="E1" s="498"/>
      <c r="F1" s="498"/>
      <c r="G1" s="498"/>
      <c r="H1" s="498"/>
      <c r="I1" s="498"/>
      <c r="J1" s="498"/>
      <c r="K1" s="350" t="s">
        <v>85</v>
      </c>
    </row>
    <row r="2" spans="1:17" s="432" customFormat="1" ht="24" customHeight="1">
      <c r="A2" s="498"/>
      <c r="B2" s="679" t="s">
        <v>292</v>
      </c>
      <c r="C2" s="679"/>
      <c r="D2" s="679"/>
      <c r="E2" s="679"/>
      <c r="F2" s="679"/>
      <c r="G2" s="679"/>
      <c r="H2" s="679"/>
      <c r="I2" s="679"/>
      <c r="J2" s="679"/>
      <c r="K2" s="679"/>
    </row>
    <row r="3" spans="1:17" s="432" customFormat="1" ht="33.75" customHeight="1" thickBot="1">
      <c r="A3" s="498"/>
      <c r="B3" s="556" t="s">
        <v>299</v>
      </c>
      <c r="C3" s="556"/>
      <c r="D3" s="556"/>
      <c r="E3" s="556"/>
      <c r="F3" s="556"/>
      <c r="G3" s="556"/>
      <c r="H3" s="556"/>
      <c r="I3" s="556"/>
      <c r="J3" s="556"/>
      <c r="K3" s="556"/>
    </row>
    <row r="4" spans="1:17" s="432" customFormat="1" ht="9" hidden="1" customHeight="1">
      <c r="A4" s="433"/>
      <c r="B4" s="656"/>
      <c r="C4" s="656"/>
      <c r="D4" s="656"/>
      <c r="E4" s="656"/>
      <c r="F4" s="656"/>
      <c r="G4" s="656"/>
      <c r="H4" s="656"/>
      <c r="I4" s="656"/>
      <c r="J4" s="656"/>
      <c r="K4" s="434"/>
    </row>
    <row r="5" spans="1:17" s="432" customFormat="1" ht="27.95" customHeight="1">
      <c r="A5" s="657" t="s">
        <v>81</v>
      </c>
      <c r="B5" s="658"/>
      <c r="C5" s="659" t="s">
        <v>82</v>
      </c>
      <c r="D5" s="661" t="s">
        <v>83</v>
      </c>
      <c r="E5" s="662"/>
      <c r="F5" s="662"/>
      <c r="G5" s="662"/>
      <c r="H5" s="662"/>
      <c r="I5" s="662"/>
      <c r="J5" s="662"/>
      <c r="K5" s="663"/>
    </row>
    <row r="6" spans="1:17" s="432" customFormat="1" ht="27.95" customHeight="1">
      <c r="A6" s="657"/>
      <c r="B6" s="658"/>
      <c r="C6" s="660"/>
      <c r="D6" s="435" t="s">
        <v>61</v>
      </c>
      <c r="E6" s="435" t="s">
        <v>62</v>
      </c>
      <c r="F6" s="435" t="s">
        <v>63</v>
      </c>
      <c r="G6" s="435" t="s">
        <v>64</v>
      </c>
      <c r="H6" s="435" t="s">
        <v>65</v>
      </c>
      <c r="I6" s="435" t="s">
        <v>66</v>
      </c>
      <c r="J6" s="435" t="s">
        <v>67</v>
      </c>
      <c r="K6" s="436" t="s">
        <v>68</v>
      </c>
    </row>
    <row r="7" spans="1:17" s="5" customFormat="1" ht="21" customHeight="1">
      <c r="A7" s="437" t="s">
        <v>46</v>
      </c>
      <c r="B7" s="438"/>
      <c r="C7" s="439"/>
      <c r="D7" s="440"/>
      <c r="E7" s="440"/>
      <c r="F7" s="440"/>
      <c r="G7" s="440"/>
      <c r="H7" s="440"/>
      <c r="I7" s="440"/>
      <c r="J7" s="440"/>
      <c r="K7" s="441"/>
      <c r="L7" s="442"/>
      <c r="M7" s="442"/>
      <c r="N7" s="442"/>
      <c r="O7" s="442"/>
      <c r="P7" s="442"/>
      <c r="Q7" s="442"/>
    </row>
    <row r="8" spans="1:17" s="432" customFormat="1" ht="21" customHeight="1">
      <c r="A8" s="666" t="s">
        <v>208</v>
      </c>
      <c r="B8" s="443" t="s">
        <v>209</v>
      </c>
      <c r="C8" s="444" t="s">
        <v>3</v>
      </c>
      <c r="D8" s="445">
        <v>3493.3333333333339</v>
      </c>
      <c r="E8" s="445">
        <v>2555.6666666666665</v>
      </c>
      <c r="F8" s="445">
        <v>2181.25</v>
      </c>
      <c r="G8" s="445">
        <v>2560</v>
      </c>
      <c r="H8" s="445">
        <v>0</v>
      </c>
      <c r="I8" s="445">
        <v>2720</v>
      </c>
      <c r="J8" s="445">
        <v>2726.6666666666665</v>
      </c>
      <c r="K8" s="445">
        <v>2160</v>
      </c>
    </row>
    <row r="9" spans="1:17" s="432" customFormat="1" ht="21" customHeight="1">
      <c r="A9" s="667"/>
      <c r="B9" s="443" t="s">
        <v>210</v>
      </c>
      <c r="C9" s="444" t="s">
        <v>3</v>
      </c>
      <c r="D9" s="445">
        <v>3055</v>
      </c>
      <c r="E9" s="445">
        <v>2971.0833333333335</v>
      </c>
      <c r="F9" s="445">
        <v>3061.6666666666665</v>
      </c>
      <c r="G9" s="445">
        <v>3534.7916666666665</v>
      </c>
      <c r="H9" s="445">
        <v>2934.2222222222222</v>
      </c>
      <c r="I9" s="445">
        <v>3063.3333333333335</v>
      </c>
      <c r="J9" s="445">
        <v>2752</v>
      </c>
      <c r="K9" s="445">
        <v>2800</v>
      </c>
    </row>
    <row r="10" spans="1:17" s="432" customFormat="1" ht="21" customHeight="1">
      <c r="A10" s="668"/>
      <c r="B10" s="443" t="s">
        <v>211</v>
      </c>
      <c r="C10" s="444" t="s">
        <v>3</v>
      </c>
      <c r="D10" s="445">
        <v>3477.0833333333335</v>
      </c>
      <c r="E10" s="445">
        <v>3924.375</v>
      </c>
      <c r="F10" s="445">
        <v>3727.5625</v>
      </c>
      <c r="G10" s="445">
        <v>4110.625</v>
      </c>
      <c r="H10" s="445">
        <v>4058.3333333333335</v>
      </c>
      <c r="I10" s="445">
        <v>3360</v>
      </c>
      <c r="J10" s="445">
        <v>3490.909090909091</v>
      </c>
      <c r="K10" s="445">
        <v>3300</v>
      </c>
    </row>
    <row r="11" spans="1:17" s="432" customFormat="1" ht="21" customHeight="1">
      <c r="A11" s="446"/>
      <c r="B11" s="443" t="s">
        <v>6</v>
      </c>
      <c r="C11" s="444" t="s">
        <v>3</v>
      </c>
      <c r="D11" s="445">
        <v>0</v>
      </c>
      <c r="E11" s="445">
        <v>1589.1666666666667</v>
      </c>
      <c r="F11" s="445">
        <v>1403.75</v>
      </c>
      <c r="G11" s="445">
        <v>1921.4583333333333</v>
      </c>
      <c r="H11" s="445">
        <v>1693.75</v>
      </c>
      <c r="I11" s="445">
        <v>1900</v>
      </c>
      <c r="J11" s="445">
        <v>2233.3333333333335</v>
      </c>
      <c r="K11" s="445">
        <v>2300</v>
      </c>
    </row>
    <row r="12" spans="1:17" s="5" customFormat="1" ht="21" customHeight="1">
      <c r="A12" s="437" t="s">
        <v>47</v>
      </c>
      <c r="B12" s="438"/>
      <c r="C12" s="439"/>
      <c r="D12" s="447"/>
      <c r="E12" s="447"/>
      <c r="F12" s="447"/>
      <c r="G12" s="447"/>
      <c r="H12" s="447"/>
      <c r="I12" s="447"/>
      <c r="J12" s="447"/>
      <c r="K12" s="448"/>
      <c r="L12" s="442"/>
      <c r="M12" s="442"/>
      <c r="N12" s="442"/>
      <c r="O12" s="442"/>
      <c r="P12" s="442"/>
      <c r="Q12" s="442"/>
    </row>
    <row r="13" spans="1:17" s="432" customFormat="1" ht="21" customHeight="1">
      <c r="A13" s="449"/>
      <c r="B13" s="450" t="s">
        <v>7</v>
      </c>
      <c r="C13" s="444" t="s">
        <v>3</v>
      </c>
      <c r="D13" s="445">
        <v>2090</v>
      </c>
      <c r="E13" s="445">
        <v>1710</v>
      </c>
      <c r="F13" s="445">
        <v>2565.8333333333335</v>
      </c>
      <c r="G13" s="445">
        <v>2026.3194444444443</v>
      </c>
      <c r="H13" s="445">
        <v>2079.5833333333335</v>
      </c>
      <c r="I13" s="445">
        <v>1288.8888888888889</v>
      </c>
      <c r="J13" s="445">
        <v>1497.2222222222224</v>
      </c>
      <c r="K13" s="445">
        <v>2090.7142857142858</v>
      </c>
    </row>
    <row r="14" spans="1:17" s="432" customFormat="1" ht="21" customHeight="1">
      <c r="A14" s="451"/>
      <c r="B14" s="450" t="s">
        <v>8</v>
      </c>
      <c r="C14" s="444" t="s">
        <v>3</v>
      </c>
      <c r="D14" s="445">
        <v>4200</v>
      </c>
      <c r="E14" s="445">
        <v>5392.5925925925922</v>
      </c>
      <c r="F14" s="445">
        <v>6872.916666666667</v>
      </c>
      <c r="G14" s="445">
        <v>4232.5</v>
      </c>
      <c r="H14" s="445">
        <v>5481.875</v>
      </c>
      <c r="I14" s="445">
        <v>3575.6944444444439</v>
      </c>
      <c r="J14" s="445">
        <v>4000</v>
      </c>
      <c r="K14" s="445">
        <v>4778.5714285714284</v>
      </c>
    </row>
    <row r="15" spans="1:17" s="432" customFormat="1" ht="21" customHeight="1">
      <c r="A15" s="452"/>
      <c r="B15" s="450" t="s">
        <v>9</v>
      </c>
      <c r="C15" s="444" t="s">
        <v>3</v>
      </c>
      <c r="D15" s="445">
        <v>2382.5</v>
      </c>
      <c r="E15" s="445">
        <v>2165.7051282051284</v>
      </c>
      <c r="F15" s="445">
        <v>3693.8888888888887</v>
      </c>
      <c r="G15" s="445">
        <v>2883.9583333333335</v>
      </c>
      <c r="H15" s="445">
        <v>2467.5</v>
      </c>
      <c r="I15" s="445">
        <v>2599.7916666666665</v>
      </c>
      <c r="J15" s="445">
        <v>3381.6804407713498</v>
      </c>
      <c r="K15" s="445">
        <v>1530.7142857142858</v>
      </c>
    </row>
    <row r="16" spans="1:17" s="432" customFormat="1" ht="21" customHeight="1">
      <c r="A16" s="669" t="s">
        <v>212</v>
      </c>
      <c r="B16" s="443" t="s">
        <v>141</v>
      </c>
      <c r="C16" s="444" t="s">
        <v>3</v>
      </c>
      <c r="D16" s="445">
        <v>4737.5</v>
      </c>
      <c r="E16" s="445">
        <v>6064.166666666667</v>
      </c>
      <c r="F16" s="445">
        <v>5647.7777777777774</v>
      </c>
      <c r="G16" s="445">
        <v>0</v>
      </c>
      <c r="H16" s="445">
        <v>7847</v>
      </c>
      <c r="I16" s="445">
        <v>0</v>
      </c>
      <c r="J16" s="445">
        <v>7100</v>
      </c>
      <c r="K16" s="445">
        <v>5871.4285714285716</v>
      </c>
    </row>
    <row r="17" spans="1:17" s="432" customFormat="1" ht="21" customHeight="1">
      <c r="A17" s="670"/>
      <c r="B17" s="443" t="s">
        <v>213</v>
      </c>
      <c r="C17" s="444" t="s">
        <v>3</v>
      </c>
      <c r="D17" s="445">
        <v>4902.5</v>
      </c>
      <c r="E17" s="445">
        <v>5178.333333333333</v>
      </c>
      <c r="F17" s="445">
        <v>4497.7777777777774</v>
      </c>
      <c r="G17" s="445">
        <v>4644.6969696969691</v>
      </c>
      <c r="H17" s="445">
        <v>5688.8888888888887</v>
      </c>
      <c r="I17" s="445">
        <v>5194.4444444444443</v>
      </c>
      <c r="J17" s="445">
        <v>6350</v>
      </c>
      <c r="K17" s="445">
        <v>5871.4285714285716</v>
      </c>
    </row>
    <row r="18" spans="1:17" ht="21" customHeight="1">
      <c r="A18" s="671"/>
      <c r="B18" s="443" t="s">
        <v>214</v>
      </c>
      <c r="C18" s="444" t="s">
        <v>3</v>
      </c>
      <c r="D18" s="445">
        <v>3262.5</v>
      </c>
      <c r="E18" s="445">
        <v>3221.25</v>
      </c>
      <c r="F18" s="445">
        <v>3908.8888888888887</v>
      </c>
      <c r="G18" s="445">
        <v>3459.0277777777778</v>
      </c>
      <c r="H18" s="445">
        <v>3855.8333333333335</v>
      </c>
      <c r="I18" s="445">
        <v>6136.363636363636</v>
      </c>
      <c r="J18" s="445">
        <v>1880.5555555555557</v>
      </c>
      <c r="K18" s="445">
        <v>3500</v>
      </c>
    </row>
    <row r="19" spans="1:17" ht="21" customHeight="1">
      <c r="A19" s="454"/>
      <c r="B19" s="450" t="s">
        <v>10</v>
      </c>
      <c r="C19" s="444" t="s">
        <v>3</v>
      </c>
      <c r="D19" s="445">
        <v>2605</v>
      </c>
      <c r="E19" s="445">
        <v>1818.1060606060607</v>
      </c>
      <c r="F19" s="445">
        <v>2618.5</v>
      </c>
      <c r="G19" s="445">
        <v>2200</v>
      </c>
      <c r="H19" s="445">
        <v>1863.3333333333333</v>
      </c>
      <c r="I19" s="445">
        <v>1488.8888888888889</v>
      </c>
      <c r="J19" s="445">
        <v>1111.25</v>
      </c>
      <c r="K19" s="445">
        <v>1295</v>
      </c>
    </row>
    <row r="20" spans="1:17" s="5" customFormat="1" ht="21" customHeight="1">
      <c r="A20" s="437" t="s">
        <v>49</v>
      </c>
      <c r="B20" s="438"/>
      <c r="C20" s="439"/>
      <c r="D20" s="440"/>
      <c r="E20" s="440"/>
      <c r="F20" s="440"/>
      <c r="G20" s="440"/>
      <c r="H20" s="440"/>
      <c r="I20" s="440"/>
      <c r="J20" s="440"/>
      <c r="K20" s="441"/>
      <c r="L20" s="442"/>
      <c r="M20" s="442"/>
      <c r="N20" s="442"/>
      <c r="O20" s="442"/>
      <c r="P20" s="442"/>
      <c r="Q20" s="442"/>
    </row>
    <row r="21" spans="1:17" ht="21" customHeight="1">
      <c r="A21" s="666" t="s">
        <v>215</v>
      </c>
      <c r="B21" s="450" t="s">
        <v>216</v>
      </c>
      <c r="C21" s="444" t="s">
        <v>59</v>
      </c>
      <c r="D21" s="445">
        <v>0</v>
      </c>
      <c r="E21" s="445">
        <v>0</v>
      </c>
      <c r="F21" s="445">
        <v>0</v>
      </c>
      <c r="G21" s="445">
        <v>1619.1388888888889</v>
      </c>
      <c r="H21" s="445"/>
      <c r="I21" s="445">
        <v>1516.6666666666667</v>
      </c>
      <c r="J21" s="445">
        <v>1330.5555555555554</v>
      </c>
      <c r="K21" s="445">
        <v>1729.2857142857142</v>
      </c>
    </row>
    <row r="22" spans="1:17" ht="21" customHeight="1">
      <c r="A22" s="667"/>
      <c r="B22" s="450" t="s">
        <v>122</v>
      </c>
      <c r="C22" s="444" t="s">
        <v>59</v>
      </c>
      <c r="D22" s="445">
        <v>0</v>
      </c>
      <c r="E22" s="445">
        <v>0</v>
      </c>
      <c r="F22" s="445">
        <v>0</v>
      </c>
      <c r="G22" s="445">
        <v>1190</v>
      </c>
      <c r="H22" s="445"/>
      <c r="I22" s="445">
        <v>981.81818181818187</v>
      </c>
      <c r="J22" s="445">
        <v>1033.3333333333333</v>
      </c>
      <c r="K22" s="445">
        <v>847.14285714285711</v>
      </c>
    </row>
    <row r="23" spans="1:17" ht="21" customHeight="1">
      <c r="A23" s="667"/>
      <c r="B23" s="450" t="s">
        <v>123</v>
      </c>
      <c r="C23" s="444" t="s">
        <v>59</v>
      </c>
      <c r="D23" s="445">
        <v>2432.5</v>
      </c>
      <c r="E23" s="445">
        <v>1163.125</v>
      </c>
      <c r="F23" s="445"/>
      <c r="G23" s="445">
        <v>0</v>
      </c>
      <c r="H23" s="445">
        <v>1182.9166666666667</v>
      </c>
      <c r="I23" s="445">
        <v>0</v>
      </c>
      <c r="J23" s="445">
        <v>700</v>
      </c>
      <c r="K23" s="445">
        <v>0</v>
      </c>
    </row>
    <row r="24" spans="1:17" ht="21" customHeight="1">
      <c r="A24" s="667"/>
      <c r="B24" s="450" t="s">
        <v>124</v>
      </c>
      <c r="C24" s="444" t="s">
        <v>59</v>
      </c>
      <c r="D24" s="445">
        <v>1720</v>
      </c>
      <c r="E24" s="445">
        <v>830.20833333333337</v>
      </c>
      <c r="F24" s="445"/>
      <c r="G24" s="445">
        <v>0</v>
      </c>
      <c r="H24" s="445">
        <v>883.33333333333337</v>
      </c>
      <c r="I24" s="445">
        <v>0</v>
      </c>
      <c r="J24" s="445">
        <v>700</v>
      </c>
      <c r="K24" s="445">
        <v>0</v>
      </c>
      <c r="L24" s="357"/>
      <c r="M24" s="357"/>
      <c r="N24" s="357"/>
      <c r="O24" s="357"/>
      <c r="P24" s="357"/>
      <c r="Q24" s="357"/>
    </row>
    <row r="25" spans="1:17" ht="21" customHeight="1">
      <c r="A25" s="667"/>
      <c r="B25" s="450" t="s">
        <v>217</v>
      </c>
      <c r="C25" s="444" t="s">
        <v>59</v>
      </c>
      <c r="D25" s="445">
        <v>0</v>
      </c>
      <c r="E25" s="445">
        <v>0</v>
      </c>
      <c r="F25" s="445">
        <v>1731.5</v>
      </c>
      <c r="G25" s="445">
        <v>0</v>
      </c>
      <c r="H25" s="445">
        <v>0</v>
      </c>
      <c r="I25" s="445">
        <v>0</v>
      </c>
      <c r="J25" s="445">
        <v>0</v>
      </c>
      <c r="K25" s="445">
        <v>0</v>
      </c>
      <c r="L25" s="357"/>
      <c r="M25" s="357"/>
      <c r="N25" s="357"/>
      <c r="O25" s="357"/>
      <c r="P25" s="357"/>
      <c r="Q25" s="357"/>
    </row>
    <row r="26" spans="1:17" ht="21" customHeight="1">
      <c r="A26" s="667"/>
      <c r="B26" s="450" t="s">
        <v>218</v>
      </c>
      <c r="C26" s="444" t="s">
        <v>59</v>
      </c>
      <c r="D26" s="445">
        <v>0</v>
      </c>
      <c r="E26" s="445">
        <v>0</v>
      </c>
      <c r="F26" s="445">
        <v>0</v>
      </c>
      <c r="G26" s="445">
        <v>0</v>
      </c>
      <c r="H26" s="445">
        <v>0</v>
      </c>
      <c r="I26" s="445">
        <v>0</v>
      </c>
      <c r="J26" s="445">
        <v>0</v>
      </c>
      <c r="K26" s="445">
        <v>0</v>
      </c>
      <c r="L26" s="357"/>
      <c r="M26" s="357"/>
      <c r="N26" s="357"/>
      <c r="O26" s="357"/>
      <c r="P26" s="357"/>
      <c r="Q26" s="357"/>
    </row>
    <row r="27" spans="1:17" ht="21" customHeight="1">
      <c r="A27" s="667"/>
      <c r="B27" s="450" t="s">
        <v>186</v>
      </c>
      <c r="C27" s="444" t="s">
        <v>59</v>
      </c>
      <c r="D27" s="445">
        <v>841.25</v>
      </c>
      <c r="E27" s="445">
        <v>530.41666666666663</v>
      </c>
      <c r="F27" s="445">
        <v>0</v>
      </c>
      <c r="G27" s="445">
        <v>521.59090909090912</v>
      </c>
      <c r="H27" s="445">
        <v>512.45833333333337</v>
      </c>
      <c r="I27" s="445">
        <v>0</v>
      </c>
      <c r="J27" s="445">
        <v>786.6111111111112</v>
      </c>
      <c r="K27" s="445">
        <v>0</v>
      </c>
      <c r="L27" s="357"/>
      <c r="M27" s="357"/>
      <c r="N27" s="357"/>
      <c r="O27" s="357"/>
      <c r="P27" s="357"/>
      <c r="Q27" s="357"/>
    </row>
    <row r="28" spans="1:17" ht="21" customHeight="1">
      <c r="A28" s="668"/>
      <c r="B28" s="450" t="s">
        <v>219</v>
      </c>
      <c r="C28" s="444" t="s">
        <v>59</v>
      </c>
      <c r="D28" s="445">
        <v>810</v>
      </c>
      <c r="E28" s="445">
        <v>499.79166666666669</v>
      </c>
      <c r="F28" s="445">
        <v>0</v>
      </c>
      <c r="G28" s="445">
        <v>619.16666666666663</v>
      </c>
      <c r="H28" s="445">
        <v>566.66666666666663</v>
      </c>
      <c r="I28" s="445">
        <v>0</v>
      </c>
      <c r="J28" s="445">
        <v>0</v>
      </c>
      <c r="K28" s="445">
        <v>0</v>
      </c>
      <c r="L28" s="357"/>
      <c r="M28" s="357"/>
      <c r="N28" s="357"/>
      <c r="O28" s="357"/>
      <c r="P28" s="357"/>
      <c r="Q28" s="357"/>
    </row>
    <row r="29" spans="1:17" ht="16.5" customHeight="1">
      <c r="A29" s="357"/>
      <c r="B29" s="498"/>
      <c r="C29" s="499"/>
      <c r="D29" s="498"/>
      <c r="E29" s="498"/>
      <c r="F29" s="498"/>
      <c r="G29" s="498"/>
      <c r="H29" s="498"/>
      <c r="I29" s="498"/>
      <c r="J29" s="498"/>
      <c r="K29" s="350" t="s">
        <v>86</v>
      </c>
      <c r="L29" s="357"/>
      <c r="M29" s="357"/>
      <c r="N29" s="357"/>
      <c r="O29" s="357"/>
      <c r="P29" s="357"/>
      <c r="Q29" s="357"/>
    </row>
    <row r="30" spans="1:17" ht="21" customHeight="1">
      <c r="A30" s="357"/>
      <c r="B30" s="679" t="s">
        <v>292</v>
      </c>
      <c r="C30" s="679"/>
      <c r="D30" s="679"/>
      <c r="E30" s="679"/>
      <c r="F30" s="679"/>
      <c r="G30" s="679"/>
      <c r="H30" s="679"/>
      <c r="I30" s="679"/>
      <c r="J30" s="679"/>
      <c r="K30" s="679"/>
      <c r="L30" s="357"/>
      <c r="M30" s="357"/>
      <c r="N30" s="357"/>
      <c r="O30" s="357"/>
      <c r="P30" s="357"/>
      <c r="Q30" s="357"/>
    </row>
    <row r="31" spans="1:17" ht="35.25" customHeight="1" thickBot="1">
      <c r="B31" s="556" t="s">
        <v>299</v>
      </c>
      <c r="C31" s="556"/>
      <c r="D31" s="556"/>
      <c r="E31" s="556"/>
      <c r="F31" s="556"/>
      <c r="G31" s="556"/>
      <c r="H31" s="556"/>
      <c r="I31" s="556"/>
      <c r="J31" s="556"/>
      <c r="K31" s="556"/>
    </row>
    <row r="32" spans="1:17" ht="9" hidden="1" customHeight="1">
      <c r="B32" s="656"/>
      <c r="C32" s="656"/>
      <c r="D32" s="656"/>
      <c r="E32" s="656"/>
      <c r="F32" s="656"/>
      <c r="G32" s="656"/>
      <c r="H32" s="656"/>
      <c r="I32" s="656"/>
      <c r="J32" s="656"/>
    </row>
    <row r="33" spans="1:17" ht="20.100000000000001" customHeight="1">
      <c r="A33" s="657" t="s">
        <v>81</v>
      </c>
      <c r="B33" s="658"/>
      <c r="C33" s="659" t="s">
        <v>82</v>
      </c>
      <c r="D33" s="661" t="s">
        <v>83</v>
      </c>
      <c r="E33" s="662"/>
      <c r="F33" s="662"/>
      <c r="G33" s="662"/>
      <c r="H33" s="662"/>
      <c r="I33" s="662"/>
      <c r="J33" s="662"/>
      <c r="K33" s="663"/>
    </row>
    <row r="34" spans="1:17" ht="24" customHeight="1">
      <c r="A34" s="657"/>
      <c r="B34" s="658"/>
      <c r="C34" s="660"/>
      <c r="D34" s="435" t="s">
        <v>61</v>
      </c>
      <c r="E34" s="435" t="s">
        <v>62</v>
      </c>
      <c r="F34" s="435" t="s">
        <v>63</v>
      </c>
      <c r="G34" s="435" t="s">
        <v>64</v>
      </c>
      <c r="H34" s="435" t="s">
        <v>65</v>
      </c>
      <c r="I34" s="435" t="s">
        <v>66</v>
      </c>
      <c r="J34" s="435" t="s">
        <v>67</v>
      </c>
      <c r="K34" s="436" t="s">
        <v>68</v>
      </c>
    </row>
    <row r="35" spans="1:17" s="432" customFormat="1" ht="21" customHeight="1">
      <c r="A35" s="455"/>
      <c r="B35" s="450" t="s">
        <v>11</v>
      </c>
      <c r="C35" s="444" t="s">
        <v>59</v>
      </c>
      <c r="D35" s="445">
        <v>396.25</v>
      </c>
      <c r="E35" s="445">
        <v>313.64583333333331</v>
      </c>
      <c r="F35" s="445">
        <v>268.75</v>
      </c>
      <c r="G35" s="445">
        <v>200</v>
      </c>
      <c r="H35" s="445">
        <v>395.45454545454544</v>
      </c>
      <c r="I35" s="445">
        <v>311.97916666666669</v>
      </c>
      <c r="J35" s="445">
        <v>346.93287037037027</v>
      </c>
      <c r="K35" s="445">
        <v>440.35714285714283</v>
      </c>
      <c r="L35" s="357"/>
      <c r="M35" s="357"/>
      <c r="N35" s="357"/>
      <c r="O35" s="357"/>
      <c r="P35" s="357"/>
      <c r="Q35" s="357"/>
    </row>
    <row r="36" spans="1:17" s="5" customFormat="1" ht="21" customHeight="1">
      <c r="A36" s="437" t="s">
        <v>50</v>
      </c>
      <c r="B36" s="438"/>
      <c r="C36" s="439"/>
      <c r="D36" s="447"/>
      <c r="E36" s="447"/>
      <c r="F36" s="447"/>
      <c r="G36" s="447"/>
      <c r="H36" s="447"/>
      <c r="I36" s="447"/>
      <c r="J36" s="447"/>
      <c r="K36" s="448"/>
      <c r="L36" s="442"/>
      <c r="M36" s="442"/>
      <c r="N36" s="442"/>
      <c r="O36" s="442"/>
      <c r="P36" s="442"/>
      <c r="Q36" s="442"/>
    </row>
    <row r="37" spans="1:17" s="432" customFormat="1" ht="21" customHeight="1">
      <c r="A37" s="455" t="s">
        <v>226</v>
      </c>
      <c r="B37" s="450" t="s">
        <v>268</v>
      </c>
      <c r="C37" s="444" t="s">
        <v>3</v>
      </c>
      <c r="D37" s="445">
        <v>2865</v>
      </c>
      <c r="E37" s="445">
        <v>0</v>
      </c>
      <c r="F37" s="445">
        <v>2919.5833333333335</v>
      </c>
      <c r="G37" s="445">
        <v>3743.6111111111113</v>
      </c>
      <c r="H37" s="445">
        <v>0</v>
      </c>
      <c r="I37" s="445">
        <v>6200</v>
      </c>
      <c r="J37" s="445">
        <v>3850</v>
      </c>
      <c r="K37" s="445">
        <v>4057.1428571428573</v>
      </c>
      <c r="L37" s="357"/>
      <c r="M37" s="357"/>
      <c r="N37" s="357"/>
      <c r="O37" s="357"/>
      <c r="P37" s="357"/>
      <c r="Q37" s="357"/>
    </row>
    <row r="38" spans="1:17" s="432" customFormat="1" ht="21" customHeight="1">
      <c r="A38" s="456"/>
      <c r="B38" s="450" t="s">
        <v>189</v>
      </c>
      <c r="C38" s="444" t="s">
        <v>3</v>
      </c>
      <c r="D38" s="445">
        <v>4765</v>
      </c>
      <c r="E38" s="445">
        <v>0</v>
      </c>
      <c r="F38" s="445">
        <v>15100</v>
      </c>
      <c r="G38" s="445">
        <v>7320.9722222222226</v>
      </c>
      <c r="H38" s="445">
        <v>6750</v>
      </c>
      <c r="I38" s="445">
        <v>3958.3333333333326</v>
      </c>
      <c r="J38" s="445">
        <v>3333.3333333333335</v>
      </c>
      <c r="K38" s="445">
        <v>4500</v>
      </c>
      <c r="L38" s="357"/>
      <c r="M38" s="357"/>
      <c r="N38" s="357"/>
      <c r="O38" s="357"/>
      <c r="P38" s="357"/>
      <c r="Q38" s="357"/>
    </row>
    <row r="39" spans="1:17" s="432" customFormat="1" ht="21" customHeight="1">
      <c r="A39" s="672" t="s">
        <v>128</v>
      </c>
      <c r="B39" s="450" t="s">
        <v>269</v>
      </c>
      <c r="C39" s="444" t="s">
        <v>3</v>
      </c>
      <c r="D39" s="445">
        <v>5395</v>
      </c>
      <c r="E39" s="445">
        <v>6837.916666666667</v>
      </c>
      <c r="F39" s="445">
        <v>5543.75</v>
      </c>
      <c r="G39" s="445">
        <v>5610.2777777777783</v>
      </c>
      <c r="H39" s="445">
        <v>7156.25</v>
      </c>
      <c r="I39" s="445">
        <v>5550</v>
      </c>
      <c r="J39" s="445">
        <v>5083.4722222222217</v>
      </c>
      <c r="K39" s="445">
        <v>5400</v>
      </c>
      <c r="L39" s="357"/>
      <c r="M39" s="357"/>
      <c r="N39" s="357"/>
      <c r="O39" s="357"/>
      <c r="P39" s="357"/>
      <c r="Q39" s="357"/>
    </row>
    <row r="40" spans="1:17" s="432" customFormat="1" ht="21" customHeight="1">
      <c r="A40" s="673"/>
      <c r="B40" s="450" t="s">
        <v>270</v>
      </c>
      <c r="C40" s="444" t="s">
        <v>3</v>
      </c>
      <c r="D40" s="445">
        <v>5660</v>
      </c>
      <c r="E40" s="445">
        <v>6764.583333333333</v>
      </c>
      <c r="F40" s="445">
        <v>8006.9285714285716</v>
      </c>
      <c r="G40" s="445">
        <v>6087.2361111111122</v>
      </c>
      <c r="H40" s="445">
        <v>6950</v>
      </c>
      <c r="I40" s="445">
        <v>6938.333333333333</v>
      </c>
      <c r="J40" s="445">
        <v>5441.3888888888887</v>
      </c>
      <c r="K40" s="445">
        <v>6000</v>
      </c>
      <c r="L40" s="357"/>
      <c r="M40" s="357"/>
      <c r="N40" s="357"/>
      <c r="O40" s="357"/>
      <c r="P40" s="357"/>
      <c r="Q40" s="357"/>
    </row>
    <row r="41" spans="1:17" s="432" customFormat="1" ht="21" customHeight="1">
      <c r="A41" s="673"/>
      <c r="B41" s="450" t="s">
        <v>271</v>
      </c>
      <c r="C41" s="444" t="s">
        <v>3</v>
      </c>
      <c r="D41" s="445">
        <v>3905</v>
      </c>
      <c r="E41" s="445">
        <v>4879.583333333333</v>
      </c>
      <c r="F41" s="445">
        <v>4953.8472222222217</v>
      </c>
      <c r="G41" s="445">
        <v>4521.666666666667</v>
      </c>
      <c r="H41" s="445">
        <v>4645.833333333333</v>
      </c>
      <c r="I41" s="445">
        <v>4539.166666666667</v>
      </c>
      <c r="J41" s="445">
        <v>4230</v>
      </c>
      <c r="K41" s="445">
        <v>4500</v>
      </c>
      <c r="L41" s="357"/>
      <c r="M41" s="357"/>
      <c r="N41" s="357"/>
      <c r="O41" s="357"/>
      <c r="P41" s="357"/>
      <c r="Q41" s="357"/>
    </row>
    <row r="42" spans="1:17" s="432" customFormat="1" ht="21" customHeight="1">
      <c r="A42" s="673"/>
      <c r="B42" s="450" t="s">
        <v>272</v>
      </c>
      <c r="C42" s="444" t="s">
        <v>3</v>
      </c>
      <c r="D42" s="445">
        <v>3865</v>
      </c>
      <c r="E42" s="445">
        <v>5768.75</v>
      </c>
      <c r="F42" s="445">
        <v>0</v>
      </c>
      <c r="G42" s="445">
        <v>4107.2222222222217</v>
      </c>
      <c r="H42" s="445">
        <v>4000</v>
      </c>
      <c r="I42" s="445">
        <v>5167.5</v>
      </c>
      <c r="J42" s="445">
        <v>4889.583333333333</v>
      </c>
      <c r="K42" s="445">
        <v>4500</v>
      </c>
      <c r="L42" s="357"/>
      <c r="M42" s="357"/>
      <c r="N42" s="357"/>
      <c r="O42" s="357"/>
      <c r="P42" s="357"/>
      <c r="Q42" s="357"/>
    </row>
    <row r="43" spans="1:17" s="432" customFormat="1" ht="21" customHeight="1">
      <c r="A43" s="674"/>
      <c r="B43" s="450" t="s">
        <v>273</v>
      </c>
      <c r="C43" s="444" t="s">
        <v>3</v>
      </c>
      <c r="D43" s="445">
        <v>3900</v>
      </c>
      <c r="E43" s="445">
        <v>5120</v>
      </c>
      <c r="F43" s="445">
        <v>0</v>
      </c>
      <c r="G43" s="445">
        <v>5228.0555555555557</v>
      </c>
      <c r="H43" s="445">
        <v>4100</v>
      </c>
      <c r="I43" s="445">
        <v>5910</v>
      </c>
      <c r="J43" s="445">
        <v>3769.1666666666665</v>
      </c>
      <c r="K43" s="445">
        <v>4000</v>
      </c>
      <c r="L43" s="357"/>
      <c r="M43" s="357"/>
      <c r="N43" s="357"/>
      <c r="O43" s="357"/>
      <c r="P43" s="357"/>
      <c r="Q43" s="357"/>
    </row>
    <row r="44" spans="1:17" s="5" customFormat="1" ht="21" customHeight="1">
      <c r="A44" s="437" t="s">
        <v>51</v>
      </c>
      <c r="B44" s="438"/>
      <c r="C44" s="439"/>
      <c r="D44" s="447"/>
      <c r="E44" s="447"/>
      <c r="F44" s="447"/>
      <c r="G44" s="447"/>
      <c r="H44" s="447"/>
      <c r="I44" s="447"/>
      <c r="J44" s="447"/>
      <c r="K44" s="448"/>
      <c r="L44" s="442"/>
      <c r="M44" s="442"/>
      <c r="N44" s="442"/>
      <c r="O44" s="442"/>
      <c r="P44" s="442"/>
      <c r="Q44" s="442"/>
    </row>
    <row r="45" spans="1:17" s="432" customFormat="1" ht="21" customHeight="1">
      <c r="A45" s="455"/>
      <c r="B45" s="450" t="s">
        <v>12</v>
      </c>
      <c r="C45" s="444" t="s">
        <v>59</v>
      </c>
      <c r="D45" s="445">
        <v>5680</v>
      </c>
      <c r="E45" s="445">
        <v>5509.545454545455</v>
      </c>
      <c r="F45" s="445">
        <v>5446.4285714285716</v>
      </c>
      <c r="G45" s="445">
        <v>5306.9444444444443</v>
      </c>
      <c r="H45" s="445">
        <v>5175</v>
      </c>
      <c r="I45" s="445">
        <v>5000</v>
      </c>
      <c r="J45" s="445">
        <v>5571.4285714285716</v>
      </c>
      <c r="K45" s="445">
        <v>3978.5714285714284</v>
      </c>
      <c r="L45" s="357"/>
      <c r="M45" s="357"/>
      <c r="N45" s="357"/>
      <c r="O45" s="357"/>
      <c r="P45" s="357"/>
      <c r="Q45" s="357"/>
    </row>
    <row r="46" spans="1:17" s="5" customFormat="1" ht="21" customHeight="1">
      <c r="A46" s="437" t="s">
        <v>52</v>
      </c>
      <c r="B46" s="438"/>
      <c r="C46" s="439"/>
      <c r="D46" s="447"/>
      <c r="E46" s="447"/>
      <c r="F46" s="447"/>
      <c r="G46" s="447"/>
      <c r="H46" s="447"/>
      <c r="I46" s="447"/>
      <c r="J46" s="447"/>
      <c r="K46" s="448"/>
      <c r="L46" s="442"/>
      <c r="M46" s="442"/>
      <c r="N46" s="442"/>
      <c r="O46" s="442"/>
      <c r="P46" s="442"/>
      <c r="Q46" s="442"/>
    </row>
    <row r="47" spans="1:17" s="432" customFormat="1" ht="21" customHeight="1">
      <c r="A47" s="666" t="s">
        <v>133</v>
      </c>
      <c r="B47" s="450" t="s">
        <v>132</v>
      </c>
      <c r="C47" s="444" t="s">
        <v>3</v>
      </c>
      <c r="D47" s="445">
        <v>4672.5</v>
      </c>
      <c r="E47" s="445">
        <v>3212</v>
      </c>
      <c r="F47" s="445">
        <v>3441.4285714285716</v>
      </c>
      <c r="G47" s="445">
        <v>2109.7222222222222</v>
      </c>
      <c r="H47" s="445">
        <v>3239.1666666666665</v>
      </c>
      <c r="I47" s="445">
        <v>3983.3333333333335</v>
      </c>
      <c r="J47" s="445">
        <v>3099.6212121212116</v>
      </c>
      <c r="K47" s="445">
        <v>2640.7142857142858</v>
      </c>
      <c r="L47" s="357"/>
      <c r="M47" s="357"/>
      <c r="N47" s="357"/>
      <c r="O47" s="357"/>
      <c r="P47" s="357"/>
      <c r="Q47" s="357"/>
    </row>
    <row r="48" spans="1:17" s="432" customFormat="1" ht="21" customHeight="1">
      <c r="A48" s="667"/>
      <c r="B48" s="450" t="s">
        <v>274</v>
      </c>
      <c r="C48" s="444" t="s">
        <v>3</v>
      </c>
      <c r="D48" s="445">
        <v>7062.5</v>
      </c>
      <c r="E48" s="445"/>
      <c r="F48" s="445">
        <v>5781.041666666667</v>
      </c>
      <c r="G48" s="445">
        <v>5284.6527777777783</v>
      </c>
      <c r="H48" s="445"/>
      <c r="I48" s="445">
        <v>6000</v>
      </c>
      <c r="J48" s="445">
        <v>9133.3333333333339</v>
      </c>
      <c r="K48" s="445">
        <v>8202.8571428571431</v>
      </c>
      <c r="L48" s="357"/>
      <c r="M48" s="357"/>
      <c r="N48" s="357"/>
      <c r="O48" s="357"/>
      <c r="P48" s="357"/>
      <c r="Q48" s="357"/>
    </row>
    <row r="49" spans="1:17" s="432" customFormat="1" ht="21" customHeight="1">
      <c r="A49" s="667"/>
      <c r="B49" s="450" t="s">
        <v>135</v>
      </c>
      <c r="C49" s="444" t="s">
        <v>3</v>
      </c>
      <c r="D49" s="445">
        <v>6862.5</v>
      </c>
      <c r="E49" s="445"/>
      <c r="F49" s="445">
        <v>3000</v>
      </c>
      <c r="G49" s="445">
        <v>3158.0555555555552</v>
      </c>
      <c r="H49" s="445"/>
      <c r="I49" s="445">
        <v>3600</v>
      </c>
      <c r="J49" s="445">
        <v>1950</v>
      </c>
      <c r="K49" s="445"/>
      <c r="L49" s="357"/>
      <c r="M49" s="357"/>
      <c r="N49" s="357"/>
      <c r="O49" s="357"/>
      <c r="P49" s="357"/>
      <c r="Q49" s="357"/>
    </row>
    <row r="50" spans="1:17" s="432" customFormat="1" ht="21" customHeight="1">
      <c r="A50" s="668"/>
      <c r="B50" s="450" t="s">
        <v>136</v>
      </c>
      <c r="C50" s="444" t="s">
        <v>3</v>
      </c>
      <c r="D50" s="445">
        <v>7150</v>
      </c>
      <c r="E50" s="445">
        <v>4305</v>
      </c>
      <c r="F50" s="445">
        <v>5956.666666666667</v>
      </c>
      <c r="G50" s="445">
        <v>4476.3194444444443</v>
      </c>
      <c r="H50" s="445">
        <v>4943.75</v>
      </c>
      <c r="I50" s="445">
        <v>4500</v>
      </c>
      <c r="J50" s="445">
        <v>5669.7619047619037</v>
      </c>
      <c r="K50" s="445">
        <v>6501.4285714285716</v>
      </c>
      <c r="L50" s="357"/>
      <c r="M50" s="357"/>
      <c r="N50" s="357"/>
      <c r="O50" s="357"/>
      <c r="P50" s="357"/>
      <c r="Q50" s="357"/>
    </row>
    <row r="51" spans="1:17" s="432" customFormat="1" ht="21" customHeight="1">
      <c r="A51" s="664" t="s">
        <v>275</v>
      </c>
      <c r="B51" s="450" t="s">
        <v>276</v>
      </c>
      <c r="C51" s="444" t="s">
        <v>3</v>
      </c>
      <c r="D51" s="445">
        <v>13987.5</v>
      </c>
      <c r="E51" s="445">
        <v>14673.295454545456</v>
      </c>
      <c r="F51" s="445">
        <v>18560</v>
      </c>
      <c r="G51" s="445">
        <v>14987.878787878786</v>
      </c>
      <c r="H51" s="445">
        <v>21180</v>
      </c>
      <c r="I51" s="445">
        <v>15719.696969696968</v>
      </c>
      <c r="J51" s="445">
        <v>16086.984848484848</v>
      </c>
      <c r="K51" s="445">
        <v>16215.844155844155</v>
      </c>
      <c r="L51" s="357"/>
      <c r="M51" s="357"/>
      <c r="N51" s="357"/>
      <c r="O51" s="357"/>
      <c r="P51" s="357"/>
      <c r="Q51" s="357"/>
    </row>
    <row r="52" spans="1:17" s="432" customFormat="1" ht="21" customHeight="1">
      <c r="A52" s="665"/>
      <c r="B52" s="450" t="s">
        <v>277</v>
      </c>
      <c r="C52" s="444" t="s">
        <v>3</v>
      </c>
      <c r="D52" s="445">
        <v>8000</v>
      </c>
      <c r="E52" s="445">
        <v>0</v>
      </c>
      <c r="F52" s="445">
        <v>0</v>
      </c>
      <c r="G52" s="445">
        <v>0</v>
      </c>
      <c r="H52" s="445">
        <v>0</v>
      </c>
      <c r="I52" s="445">
        <v>8800</v>
      </c>
      <c r="J52" s="445">
        <v>0</v>
      </c>
      <c r="K52" s="445">
        <v>16000</v>
      </c>
      <c r="L52" s="357"/>
      <c r="M52" s="357"/>
      <c r="N52" s="357"/>
      <c r="O52" s="357"/>
      <c r="P52" s="357"/>
      <c r="Q52" s="357"/>
    </row>
    <row r="53" spans="1:17" s="432" customFormat="1" ht="21" customHeight="1">
      <c r="A53" s="455"/>
      <c r="B53" s="450" t="s">
        <v>13</v>
      </c>
      <c r="C53" s="444" t="s">
        <v>3</v>
      </c>
      <c r="D53" s="445">
        <v>2260</v>
      </c>
      <c r="E53" s="445">
        <v>1662.9545454545455</v>
      </c>
      <c r="F53" s="445">
        <v>1886.6666666666667</v>
      </c>
      <c r="G53" s="445">
        <v>2719.5833333333335</v>
      </c>
      <c r="H53" s="445">
        <v>1842.5</v>
      </c>
      <c r="I53" s="445">
        <v>2272.7272727272725</v>
      </c>
      <c r="J53" s="445">
        <v>2114.6694214876029</v>
      </c>
      <c r="K53" s="445">
        <v>1634.2857142857142</v>
      </c>
      <c r="L53" s="357"/>
      <c r="M53" s="357"/>
      <c r="N53" s="357"/>
      <c r="O53" s="357"/>
      <c r="P53" s="357"/>
      <c r="Q53" s="357"/>
    </row>
    <row r="54" spans="1:17" s="432" customFormat="1" ht="21" customHeight="1">
      <c r="A54" s="483" t="s">
        <v>14</v>
      </c>
      <c r="B54" s="450" t="s">
        <v>229</v>
      </c>
      <c r="C54" s="444" t="s">
        <v>3</v>
      </c>
      <c r="D54" s="445">
        <v>2110</v>
      </c>
      <c r="E54" s="445">
        <v>2047.8333333333333</v>
      </c>
      <c r="F54" s="445">
        <v>1922.2727272727273</v>
      </c>
      <c r="G54" s="445">
        <v>2103.9930555555557</v>
      </c>
      <c r="H54" s="445">
        <v>1809.8958333333333</v>
      </c>
      <c r="I54" s="445">
        <v>1040</v>
      </c>
      <c r="J54" s="445">
        <v>1458.8333333333333</v>
      </c>
      <c r="K54" s="445">
        <v>2189.5238095238096</v>
      </c>
      <c r="L54" s="357"/>
      <c r="M54" s="357"/>
      <c r="N54" s="357"/>
      <c r="O54" s="357"/>
      <c r="P54" s="357"/>
      <c r="Q54" s="357"/>
    </row>
    <row r="55" spans="1:17" s="432" customFormat="1" ht="26.25" customHeight="1">
      <c r="A55" s="357"/>
      <c r="B55" s="498"/>
      <c r="C55" s="499"/>
      <c r="D55" s="498"/>
      <c r="E55" s="498"/>
      <c r="F55" s="498"/>
      <c r="G55" s="498"/>
      <c r="H55" s="498"/>
      <c r="I55" s="498"/>
      <c r="J55" s="498"/>
      <c r="K55" s="350" t="s">
        <v>87</v>
      </c>
      <c r="L55" s="357"/>
      <c r="M55" s="357"/>
      <c r="N55" s="357"/>
      <c r="O55" s="357"/>
      <c r="P55" s="357"/>
      <c r="Q55" s="357"/>
    </row>
    <row r="56" spans="1:17" s="432" customFormat="1" ht="24" customHeight="1">
      <c r="A56" s="357"/>
      <c r="B56" s="679" t="s">
        <v>292</v>
      </c>
      <c r="C56" s="679"/>
      <c r="D56" s="679"/>
      <c r="E56" s="679"/>
      <c r="F56" s="679"/>
      <c r="G56" s="679"/>
      <c r="H56" s="679"/>
      <c r="I56" s="679"/>
      <c r="J56" s="679"/>
      <c r="K56" s="679"/>
      <c r="L56" s="357"/>
      <c r="M56" s="357"/>
      <c r="N56" s="357"/>
      <c r="O56" s="357"/>
      <c r="P56" s="357"/>
      <c r="Q56" s="357"/>
    </row>
    <row r="57" spans="1:17" s="432" customFormat="1" ht="39.950000000000003" customHeight="1" thickBot="1">
      <c r="A57" s="433"/>
      <c r="B57" s="556" t="s">
        <v>299</v>
      </c>
      <c r="C57" s="556"/>
      <c r="D57" s="556"/>
      <c r="E57" s="556"/>
      <c r="F57" s="556"/>
      <c r="G57" s="556"/>
      <c r="H57" s="556"/>
      <c r="I57" s="556"/>
      <c r="J57" s="556"/>
      <c r="K57" s="556"/>
      <c r="L57" s="357"/>
      <c r="M57" s="357"/>
      <c r="N57" s="357"/>
      <c r="O57" s="357"/>
      <c r="P57" s="357"/>
      <c r="Q57" s="357"/>
    </row>
    <row r="58" spans="1:17" s="432" customFormat="1" ht="20.100000000000001" customHeight="1">
      <c r="A58" s="657" t="s">
        <v>81</v>
      </c>
      <c r="B58" s="658"/>
      <c r="C58" s="659" t="s">
        <v>82</v>
      </c>
      <c r="D58" s="661" t="s">
        <v>83</v>
      </c>
      <c r="E58" s="662"/>
      <c r="F58" s="662"/>
      <c r="G58" s="662"/>
      <c r="H58" s="662"/>
      <c r="I58" s="662"/>
      <c r="J58" s="662"/>
      <c r="K58" s="663"/>
      <c r="L58" s="357"/>
      <c r="M58" s="357"/>
      <c r="N58" s="357"/>
      <c r="O58" s="357"/>
      <c r="P58" s="357"/>
      <c r="Q58" s="357"/>
    </row>
    <row r="59" spans="1:17" s="432" customFormat="1" ht="20.100000000000001" customHeight="1">
      <c r="A59" s="657"/>
      <c r="B59" s="658"/>
      <c r="C59" s="660"/>
      <c r="D59" s="435" t="s">
        <v>61</v>
      </c>
      <c r="E59" s="435" t="s">
        <v>62</v>
      </c>
      <c r="F59" s="435" t="s">
        <v>63</v>
      </c>
      <c r="G59" s="435" t="s">
        <v>64</v>
      </c>
      <c r="H59" s="435" t="s">
        <v>65</v>
      </c>
      <c r="I59" s="435" t="s">
        <v>66</v>
      </c>
      <c r="J59" s="435" t="s">
        <v>67</v>
      </c>
      <c r="K59" s="436" t="s">
        <v>68</v>
      </c>
      <c r="L59" s="357"/>
      <c r="M59" s="357"/>
      <c r="N59" s="357"/>
      <c r="O59" s="357"/>
      <c r="P59" s="357"/>
      <c r="Q59" s="357"/>
    </row>
    <row r="60" spans="1:17" s="432" customFormat="1" ht="21" customHeight="1">
      <c r="A60" s="664" t="s">
        <v>278</v>
      </c>
      <c r="B60" s="457" t="s">
        <v>141</v>
      </c>
      <c r="C60" s="444" t="s">
        <v>3</v>
      </c>
      <c r="D60" s="445">
        <v>4075</v>
      </c>
      <c r="E60" s="445">
        <v>0</v>
      </c>
      <c r="F60" s="445">
        <v>4500</v>
      </c>
      <c r="G60" s="445">
        <v>0</v>
      </c>
      <c r="H60" s="445">
        <v>0</v>
      </c>
      <c r="I60" s="445">
        <v>2790</v>
      </c>
      <c r="J60" s="445">
        <v>4044.4444444444448</v>
      </c>
      <c r="K60" s="445">
        <v>0</v>
      </c>
      <c r="L60" s="357"/>
      <c r="M60" s="357"/>
      <c r="N60" s="357"/>
      <c r="O60" s="357"/>
      <c r="P60" s="357"/>
      <c r="Q60" s="357"/>
    </row>
    <row r="61" spans="1:17" s="432" customFormat="1" ht="21" customHeight="1">
      <c r="A61" s="675"/>
      <c r="B61" s="457" t="s">
        <v>142</v>
      </c>
      <c r="C61" s="444" t="s">
        <v>3</v>
      </c>
      <c r="D61" s="445">
        <v>3735</v>
      </c>
      <c r="E61" s="445">
        <v>0</v>
      </c>
      <c r="F61" s="445">
        <v>4106.818181818182</v>
      </c>
      <c r="G61" s="445">
        <v>3611.3636363636365</v>
      </c>
      <c r="H61" s="445">
        <v>4188.8888888888887</v>
      </c>
      <c r="I61" s="445">
        <v>3365</v>
      </c>
      <c r="J61" s="445">
        <v>3844.3055555555561</v>
      </c>
      <c r="K61" s="445">
        <v>0</v>
      </c>
      <c r="L61" s="357"/>
      <c r="M61" s="357"/>
      <c r="N61" s="357"/>
      <c r="O61" s="357"/>
      <c r="P61" s="357"/>
      <c r="Q61" s="357"/>
    </row>
    <row r="62" spans="1:17" s="432" customFormat="1" ht="21" customHeight="1">
      <c r="A62" s="676"/>
      <c r="B62" s="457" t="s">
        <v>143</v>
      </c>
      <c r="C62" s="444" t="s">
        <v>3</v>
      </c>
      <c r="D62" s="445">
        <v>3907.5</v>
      </c>
      <c r="E62" s="445">
        <v>3919</v>
      </c>
      <c r="F62" s="445">
        <v>4933.333333333333</v>
      </c>
      <c r="G62" s="445">
        <v>4028.3333333333335</v>
      </c>
      <c r="H62" s="445">
        <v>4255.5555555555557</v>
      </c>
      <c r="I62" s="445" t="e">
        <v>#DIV/0!</v>
      </c>
      <c r="J62" s="445">
        <v>4377.5</v>
      </c>
      <c r="K62" s="445">
        <v>3992.8571428571427</v>
      </c>
      <c r="L62" s="357"/>
      <c r="M62" s="357"/>
      <c r="N62" s="357"/>
      <c r="O62" s="357"/>
      <c r="P62" s="357"/>
      <c r="Q62" s="357"/>
    </row>
    <row r="63" spans="1:17" s="432" customFormat="1" ht="21" customHeight="1">
      <c r="A63" s="433"/>
      <c r="B63" s="450" t="s">
        <v>15</v>
      </c>
      <c r="C63" s="444" t="s">
        <v>3</v>
      </c>
      <c r="D63" s="445">
        <v>2982.5</v>
      </c>
      <c r="E63" s="445">
        <v>2549.512670565302</v>
      </c>
      <c r="F63" s="445">
        <v>3124.090909090909</v>
      </c>
      <c r="G63" s="445">
        <v>1586</v>
      </c>
      <c r="H63" s="445">
        <v>2529.1666666666665</v>
      </c>
      <c r="I63" s="445">
        <v>2603.3333333333335</v>
      </c>
      <c r="J63" s="445">
        <v>2063.75</v>
      </c>
      <c r="K63" s="445">
        <v>2420</v>
      </c>
      <c r="L63" s="357"/>
      <c r="M63" s="357"/>
      <c r="N63" s="357"/>
      <c r="O63" s="357"/>
      <c r="P63" s="357"/>
      <c r="Q63" s="357"/>
    </row>
    <row r="64" spans="1:17" s="432" customFormat="1" ht="21" customHeight="1">
      <c r="A64" s="666" t="s">
        <v>220</v>
      </c>
      <c r="B64" s="450" t="s">
        <v>231</v>
      </c>
      <c r="C64" s="444" t="s">
        <v>3</v>
      </c>
      <c r="D64" s="445">
        <v>0</v>
      </c>
      <c r="E64" s="445">
        <v>0</v>
      </c>
      <c r="F64" s="445">
        <v>0</v>
      </c>
      <c r="G64" s="445">
        <v>0</v>
      </c>
      <c r="H64" s="445">
        <v>0</v>
      </c>
      <c r="I64" s="445">
        <v>0</v>
      </c>
      <c r="J64" s="445">
        <v>0</v>
      </c>
      <c r="K64" s="445">
        <v>8100</v>
      </c>
      <c r="L64" s="357"/>
      <c r="M64" s="357"/>
      <c r="N64" s="357"/>
      <c r="O64" s="357"/>
      <c r="P64" s="357"/>
      <c r="Q64" s="357"/>
    </row>
    <row r="65" spans="1:17" s="432" customFormat="1" ht="24.75" customHeight="1">
      <c r="A65" s="668"/>
      <c r="B65" s="450" t="s">
        <v>232</v>
      </c>
      <c r="C65" s="444" t="s">
        <v>90</v>
      </c>
      <c r="D65" s="458">
        <v>3883.333333333333</v>
      </c>
      <c r="E65" s="458">
        <v>3459.090909090909</v>
      </c>
      <c r="F65" s="458">
        <v>0</v>
      </c>
      <c r="G65" s="458">
        <v>4532.575757575758</v>
      </c>
      <c r="H65" s="458">
        <v>0</v>
      </c>
      <c r="I65" s="458">
        <v>4513.8888888888887</v>
      </c>
      <c r="J65" s="458">
        <v>9816.25</v>
      </c>
      <c r="K65" s="458">
        <v>3707.1428571428573</v>
      </c>
      <c r="L65" s="357"/>
      <c r="M65" s="357"/>
      <c r="N65" s="357"/>
      <c r="O65" s="357"/>
      <c r="P65" s="357"/>
      <c r="Q65" s="357"/>
    </row>
    <row r="66" spans="1:17" s="432" customFormat="1" ht="21" customHeight="1">
      <c r="A66" s="433"/>
      <c r="B66" s="450" t="s">
        <v>54</v>
      </c>
      <c r="C66" s="444" t="s">
        <v>90</v>
      </c>
      <c r="D66" s="459">
        <v>6387.5</v>
      </c>
      <c r="E66" s="459">
        <v>0</v>
      </c>
      <c r="F66" s="459">
        <v>0</v>
      </c>
      <c r="G66" s="459">
        <v>4881.818181818182</v>
      </c>
      <c r="H66" s="459">
        <v>4284.090909090909</v>
      </c>
      <c r="I66" s="459">
        <v>2500</v>
      </c>
      <c r="J66" s="459">
        <v>5621.7171717171723</v>
      </c>
      <c r="K66" s="459">
        <v>7165</v>
      </c>
      <c r="L66" s="357"/>
      <c r="M66" s="357"/>
      <c r="N66" s="357"/>
      <c r="O66" s="357"/>
      <c r="P66" s="357"/>
      <c r="Q66" s="357"/>
    </row>
    <row r="67" spans="1:17" s="432" customFormat="1" ht="21" customHeight="1">
      <c r="A67" s="433"/>
      <c r="B67" s="450" t="s">
        <v>16</v>
      </c>
      <c r="C67" s="444" t="s">
        <v>90</v>
      </c>
      <c r="D67" s="458">
        <v>10850</v>
      </c>
      <c r="E67" s="458">
        <v>4045</v>
      </c>
      <c r="F67" s="458">
        <v>0</v>
      </c>
      <c r="G67" s="458">
        <v>5752.272727272727</v>
      </c>
      <c r="H67" s="458">
        <v>3500</v>
      </c>
      <c r="I67" s="458">
        <v>0</v>
      </c>
      <c r="J67" s="458">
        <v>3910.7142857142862</v>
      </c>
      <c r="K67" s="458">
        <v>5316.8498168498163</v>
      </c>
      <c r="L67" s="357"/>
      <c r="M67" s="357"/>
      <c r="N67" s="357"/>
      <c r="O67" s="357"/>
      <c r="P67" s="357"/>
      <c r="Q67" s="357"/>
    </row>
    <row r="68" spans="1:17" s="432" customFormat="1" ht="21" customHeight="1">
      <c r="A68" s="433"/>
      <c r="B68" s="450" t="s">
        <v>17</v>
      </c>
      <c r="C68" s="444" t="s">
        <v>3</v>
      </c>
      <c r="D68" s="458">
        <v>2146.666666666667</v>
      </c>
      <c r="E68" s="458">
        <v>2744.3055555555557</v>
      </c>
      <c r="F68" s="458">
        <v>2072.9166666666665</v>
      </c>
      <c r="G68" s="458">
        <v>1195</v>
      </c>
      <c r="H68" s="458">
        <v>3060.4166666666665</v>
      </c>
      <c r="I68" s="458">
        <v>2000</v>
      </c>
      <c r="J68" s="458">
        <v>2424.4949494949497</v>
      </c>
      <c r="K68" s="458">
        <v>2513.5714285714284</v>
      </c>
      <c r="L68" s="357"/>
      <c r="M68" s="357"/>
      <c r="N68" s="357"/>
      <c r="O68" s="357"/>
      <c r="P68" s="357"/>
      <c r="Q68" s="357"/>
    </row>
    <row r="69" spans="1:17" s="432" customFormat="1" ht="21" customHeight="1">
      <c r="A69" s="433"/>
      <c r="B69" s="450" t="s">
        <v>18</v>
      </c>
      <c r="C69" s="444" t="s">
        <v>3</v>
      </c>
      <c r="D69" s="458">
        <v>1652.5</v>
      </c>
      <c r="E69" s="458">
        <v>1149.7222222222222</v>
      </c>
      <c r="F69" s="458">
        <v>3437.5</v>
      </c>
      <c r="G69" s="458">
        <v>961.19444444444446</v>
      </c>
      <c r="H69" s="458">
        <v>1399</v>
      </c>
      <c r="I69" s="458">
        <v>1333.3333333333337</v>
      </c>
      <c r="J69" s="458">
        <v>1558.7962962962963</v>
      </c>
      <c r="K69" s="458">
        <v>1485</v>
      </c>
      <c r="L69" s="357"/>
      <c r="M69" s="357"/>
      <c r="N69" s="357"/>
      <c r="O69" s="357"/>
      <c r="P69" s="357"/>
      <c r="Q69" s="357"/>
    </row>
    <row r="70" spans="1:17" s="432" customFormat="1" ht="21" customHeight="1">
      <c r="A70" s="433"/>
      <c r="B70" s="450" t="s">
        <v>19</v>
      </c>
      <c r="C70" s="444" t="s">
        <v>3</v>
      </c>
      <c r="D70" s="458">
        <v>5416.666666666667</v>
      </c>
      <c r="E70" s="458">
        <v>10000</v>
      </c>
      <c r="F70" s="458">
        <v>8112.5</v>
      </c>
      <c r="G70" s="458">
        <v>4955.3030303030309</v>
      </c>
      <c r="H70" s="458">
        <v>8500</v>
      </c>
      <c r="I70" s="458">
        <v>0</v>
      </c>
      <c r="J70" s="458">
        <v>0</v>
      </c>
      <c r="K70" s="458">
        <v>4800</v>
      </c>
      <c r="L70" s="357"/>
      <c r="M70" s="357"/>
      <c r="N70" s="357"/>
      <c r="O70" s="357"/>
      <c r="P70" s="357"/>
      <c r="Q70" s="357"/>
    </row>
    <row r="71" spans="1:17" s="432" customFormat="1" ht="21" customHeight="1">
      <c r="A71" s="433"/>
      <c r="B71" s="450" t="s">
        <v>20</v>
      </c>
      <c r="C71" s="444" t="s">
        <v>3</v>
      </c>
      <c r="D71" s="458">
        <v>4500</v>
      </c>
      <c r="E71" s="458">
        <v>3949.090909090909</v>
      </c>
      <c r="F71" s="458">
        <v>0</v>
      </c>
      <c r="G71" s="458">
        <v>0</v>
      </c>
      <c r="H71" s="458">
        <v>3085.4166666666665</v>
      </c>
      <c r="I71" s="458">
        <v>0</v>
      </c>
      <c r="J71" s="458">
        <v>0</v>
      </c>
      <c r="K71" s="458">
        <v>0</v>
      </c>
      <c r="L71" s="357"/>
      <c r="M71" s="357"/>
      <c r="N71" s="357"/>
      <c r="O71" s="357"/>
      <c r="P71" s="357"/>
      <c r="Q71" s="357"/>
    </row>
    <row r="72" spans="1:17" s="432" customFormat="1" ht="21" customHeight="1">
      <c r="A72" s="666" t="s">
        <v>144</v>
      </c>
      <c r="B72" s="457" t="s">
        <v>229</v>
      </c>
      <c r="C72" s="444" t="s">
        <v>99</v>
      </c>
      <c r="D72" s="458">
        <v>2216.666666666667</v>
      </c>
      <c r="E72" s="458">
        <v>0</v>
      </c>
      <c r="F72" s="458">
        <v>4300</v>
      </c>
      <c r="G72" s="458">
        <v>2345.8333333333335</v>
      </c>
      <c r="H72" s="458">
        <v>3777.7777777777774</v>
      </c>
      <c r="I72" s="458">
        <v>2500</v>
      </c>
      <c r="J72" s="458">
        <v>2769.4444444444448</v>
      </c>
      <c r="K72" s="458">
        <v>520</v>
      </c>
      <c r="L72" s="357"/>
      <c r="M72" s="357"/>
      <c r="N72" s="357"/>
      <c r="O72" s="357"/>
      <c r="P72" s="357"/>
      <c r="Q72" s="357"/>
    </row>
    <row r="73" spans="1:17" s="432" customFormat="1" ht="21" customHeight="1">
      <c r="A73" s="668"/>
      <c r="B73" s="457" t="s">
        <v>279</v>
      </c>
      <c r="C73" s="444" t="s">
        <v>56</v>
      </c>
      <c r="D73" s="458">
        <v>3117.5</v>
      </c>
      <c r="E73" s="458">
        <v>1954.1245791245792</v>
      </c>
      <c r="F73" s="458">
        <v>5299.8</v>
      </c>
      <c r="G73" s="458">
        <v>3034.090909090909</v>
      </c>
      <c r="H73" s="458">
        <v>2791.6666666666665</v>
      </c>
      <c r="I73" s="458">
        <v>2500</v>
      </c>
      <c r="J73" s="458">
        <v>2752.0454545454545</v>
      </c>
      <c r="K73" s="458">
        <v>1435.2380952380952</v>
      </c>
      <c r="L73" s="357"/>
      <c r="M73" s="357"/>
      <c r="N73" s="357"/>
      <c r="O73" s="357"/>
      <c r="P73" s="357"/>
      <c r="Q73" s="357"/>
    </row>
    <row r="74" spans="1:17" s="432" customFormat="1" ht="21" customHeight="1">
      <c r="A74" s="433"/>
      <c r="B74" s="450" t="s">
        <v>91</v>
      </c>
      <c r="C74" s="444" t="s">
        <v>3</v>
      </c>
      <c r="D74" s="458">
        <v>3987.5</v>
      </c>
      <c r="E74" s="458">
        <v>2440.2777777777778</v>
      </c>
      <c r="F74" s="458">
        <v>5620</v>
      </c>
      <c r="G74" s="458">
        <v>1834.6666666666667</v>
      </c>
      <c r="H74" s="458">
        <v>2089.5833333333335</v>
      </c>
      <c r="I74" s="458">
        <v>2266.6666666666665</v>
      </c>
      <c r="J74" s="458">
        <v>1672.5</v>
      </c>
      <c r="K74" s="458">
        <v>2097.1428571428573</v>
      </c>
      <c r="L74" s="357"/>
      <c r="M74" s="357"/>
      <c r="N74" s="357"/>
      <c r="O74" s="357"/>
      <c r="P74" s="357"/>
      <c r="Q74" s="357"/>
    </row>
    <row r="75" spans="1:17" s="432" customFormat="1" ht="21" customHeight="1">
      <c r="A75" s="433"/>
      <c r="B75" s="450" t="s">
        <v>22</v>
      </c>
      <c r="C75" s="444" t="s">
        <v>71</v>
      </c>
      <c r="D75" s="458">
        <v>99.25</v>
      </c>
      <c r="E75" s="458">
        <v>96.340909090909093</v>
      </c>
      <c r="F75" s="458">
        <v>106.66666666666667</v>
      </c>
      <c r="G75" s="458">
        <v>76.900694444444454</v>
      </c>
      <c r="H75" s="458">
        <v>107.05092592592592</v>
      </c>
      <c r="I75" s="458">
        <v>109.375</v>
      </c>
      <c r="J75" s="458">
        <v>111.2261904761905</v>
      </c>
      <c r="K75" s="458">
        <v>95.714285714285708</v>
      </c>
      <c r="L75" s="357"/>
      <c r="M75" s="357"/>
      <c r="N75" s="357"/>
      <c r="O75" s="357"/>
      <c r="P75" s="357"/>
      <c r="Q75" s="357"/>
    </row>
    <row r="76" spans="1:17" s="432" customFormat="1" ht="21" customHeight="1">
      <c r="A76" s="666" t="s">
        <v>147</v>
      </c>
      <c r="B76" s="450" t="s">
        <v>234</v>
      </c>
      <c r="C76" s="444" t="s">
        <v>3</v>
      </c>
      <c r="D76" s="458">
        <v>4330</v>
      </c>
      <c r="E76" s="458">
        <v>3927.105263157895</v>
      </c>
      <c r="F76" s="458">
        <v>3675</v>
      </c>
      <c r="G76" s="458">
        <v>2259.5555555555557</v>
      </c>
      <c r="H76" s="458">
        <v>2763.6363636363635</v>
      </c>
      <c r="I76" s="458">
        <v>2445.8333333333335</v>
      </c>
      <c r="J76" s="458">
        <v>4031.5972222222222</v>
      </c>
      <c r="K76" s="458">
        <v>3253.9682539682544</v>
      </c>
      <c r="L76" s="357"/>
      <c r="M76" s="357"/>
      <c r="N76" s="357"/>
      <c r="O76" s="357"/>
      <c r="P76" s="357"/>
      <c r="Q76" s="357"/>
    </row>
    <row r="77" spans="1:17" s="432" customFormat="1" ht="21" customHeight="1">
      <c r="A77" s="668"/>
      <c r="B77" s="450" t="s">
        <v>280</v>
      </c>
      <c r="C77" s="444" t="s">
        <v>3</v>
      </c>
      <c r="D77" s="458">
        <v>4615</v>
      </c>
      <c r="E77" s="458">
        <v>3001.7942583732056</v>
      </c>
      <c r="F77" s="458">
        <v>0</v>
      </c>
      <c r="G77" s="458">
        <v>1828.2777777777778</v>
      </c>
      <c r="H77" s="458">
        <v>1975</v>
      </c>
      <c r="I77" s="458">
        <v>2166.6666666666665</v>
      </c>
      <c r="J77" s="458">
        <v>3075.6944444444439</v>
      </c>
      <c r="K77" s="458">
        <v>2777.2486772486773</v>
      </c>
      <c r="L77" s="460"/>
      <c r="M77" s="357"/>
      <c r="N77" s="357"/>
      <c r="O77" s="357"/>
      <c r="P77" s="357"/>
      <c r="Q77" s="357"/>
    </row>
    <row r="78" spans="1:17" s="432" customFormat="1" ht="21" customHeight="1">
      <c r="A78" s="433"/>
      <c r="B78" s="450" t="s">
        <v>23</v>
      </c>
      <c r="C78" s="444" t="s">
        <v>3</v>
      </c>
      <c r="D78" s="458">
        <v>2725</v>
      </c>
      <c r="E78" s="458">
        <v>4750</v>
      </c>
      <c r="F78" s="458">
        <v>3114.2857142857142</v>
      </c>
      <c r="G78" s="458">
        <v>4572.5</v>
      </c>
      <c r="H78" s="458">
        <v>5920.833333333333</v>
      </c>
      <c r="I78" s="458">
        <v>6666.666666666667</v>
      </c>
      <c r="J78" s="458">
        <v>5681.9444444444443</v>
      </c>
      <c r="K78" s="458">
        <v>3352.3809523809518</v>
      </c>
      <c r="L78" s="357"/>
      <c r="M78" s="357"/>
      <c r="N78" s="357"/>
      <c r="O78" s="357"/>
      <c r="P78" s="357"/>
      <c r="Q78" s="357"/>
    </row>
    <row r="79" spans="1:17" s="432" customFormat="1" ht="21" customHeight="1">
      <c r="A79" s="433"/>
      <c r="B79" s="450" t="s">
        <v>24</v>
      </c>
      <c r="C79" s="444" t="s">
        <v>3</v>
      </c>
      <c r="D79" s="458">
        <v>2975</v>
      </c>
      <c r="E79" s="458">
        <v>4750</v>
      </c>
      <c r="F79" s="458">
        <v>2857.1428571428573</v>
      </c>
      <c r="G79" s="458">
        <v>4592.5</v>
      </c>
      <c r="H79" s="458">
        <v>5920.833333333333</v>
      </c>
      <c r="I79" s="458">
        <v>6666.666666666667</v>
      </c>
      <c r="J79" s="458">
        <v>5781.9444444444443</v>
      </c>
      <c r="K79" s="458">
        <v>5028.5714285714284</v>
      </c>
      <c r="L79" s="357"/>
      <c r="M79" s="357"/>
      <c r="N79" s="357"/>
      <c r="O79" s="357"/>
      <c r="P79" s="357"/>
      <c r="Q79" s="357"/>
    </row>
    <row r="80" spans="1:17" s="432" customFormat="1" ht="21" customHeight="1">
      <c r="A80" s="461"/>
      <c r="B80" s="450" t="s">
        <v>25</v>
      </c>
      <c r="C80" s="444" t="s">
        <v>3</v>
      </c>
      <c r="D80" s="458">
        <v>3260</v>
      </c>
      <c r="E80" s="458">
        <v>3773.6363636363635</v>
      </c>
      <c r="F80" s="458">
        <v>2650</v>
      </c>
      <c r="G80" s="458">
        <v>3145.55</v>
      </c>
      <c r="H80" s="458">
        <v>2764.1666666666665</v>
      </c>
      <c r="I80" s="458">
        <v>3500</v>
      </c>
      <c r="J80" s="458">
        <v>2368.3333333333335</v>
      </c>
      <c r="K80" s="458">
        <v>11960</v>
      </c>
      <c r="L80" s="357"/>
      <c r="M80" s="357"/>
      <c r="N80" s="357"/>
      <c r="O80" s="357"/>
      <c r="P80" s="357"/>
      <c r="Q80" s="357"/>
    </row>
    <row r="81" spans="1:17" s="432" customFormat="1" ht="21.75" customHeight="1">
      <c r="A81" s="498"/>
      <c r="B81" s="502"/>
      <c r="C81" s="503"/>
      <c r="D81" s="502"/>
      <c r="E81" s="502"/>
      <c r="F81" s="502"/>
      <c r="G81" s="502"/>
      <c r="H81" s="502"/>
      <c r="I81" s="502"/>
      <c r="J81" s="502"/>
      <c r="K81" s="350" t="s">
        <v>88</v>
      </c>
      <c r="L81" s="357"/>
      <c r="M81" s="357"/>
      <c r="N81" s="357"/>
      <c r="O81" s="357"/>
      <c r="P81" s="357"/>
      <c r="Q81" s="357"/>
    </row>
    <row r="82" spans="1:17" s="432" customFormat="1" ht="24" customHeight="1">
      <c r="A82" s="498"/>
      <c r="B82" s="679" t="s">
        <v>292</v>
      </c>
      <c r="C82" s="679"/>
      <c r="D82" s="679"/>
      <c r="E82" s="679"/>
      <c r="F82" s="679"/>
      <c r="G82" s="679"/>
      <c r="H82" s="679"/>
      <c r="I82" s="679"/>
      <c r="J82" s="679"/>
      <c r="K82" s="679"/>
      <c r="L82" s="357"/>
      <c r="M82" s="357"/>
      <c r="N82" s="357"/>
      <c r="O82" s="357"/>
      <c r="P82" s="357"/>
      <c r="Q82" s="357"/>
    </row>
    <row r="83" spans="1:17" s="432" customFormat="1" ht="30.75" customHeight="1" thickBot="1">
      <c r="A83" s="500"/>
      <c r="B83" s="556" t="s">
        <v>299</v>
      </c>
      <c r="C83" s="556"/>
      <c r="D83" s="556"/>
      <c r="E83" s="556"/>
      <c r="F83" s="556"/>
      <c r="G83" s="556"/>
      <c r="H83" s="556"/>
      <c r="I83" s="556"/>
      <c r="J83" s="556"/>
      <c r="K83" s="556"/>
      <c r="L83" s="357"/>
      <c r="M83" s="357"/>
      <c r="N83" s="357"/>
      <c r="O83" s="357"/>
      <c r="P83" s="357"/>
      <c r="Q83" s="357"/>
    </row>
    <row r="84" spans="1:17" s="432" customFormat="1" ht="27.95" customHeight="1">
      <c r="A84" s="657" t="s">
        <v>81</v>
      </c>
      <c r="B84" s="658"/>
      <c r="C84" s="659" t="s">
        <v>82</v>
      </c>
      <c r="D84" s="661" t="s">
        <v>83</v>
      </c>
      <c r="E84" s="662"/>
      <c r="F84" s="662"/>
      <c r="G84" s="662"/>
      <c r="H84" s="662"/>
      <c r="I84" s="662"/>
      <c r="J84" s="662"/>
      <c r="K84" s="663"/>
      <c r="L84" s="357"/>
      <c r="M84" s="357"/>
      <c r="N84" s="357"/>
      <c r="O84" s="357"/>
      <c r="P84" s="357"/>
      <c r="Q84" s="357"/>
    </row>
    <row r="85" spans="1:17" s="432" customFormat="1" ht="27.95" customHeight="1">
      <c r="A85" s="657"/>
      <c r="B85" s="658"/>
      <c r="C85" s="660"/>
      <c r="D85" s="435" t="s">
        <v>61</v>
      </c>
      <c r="E85" s="435" t="s">
        <v>62</v>
      </c>
      <c r="F85" s="435" t="s">
        <v>63</v>
      </c>
      <c r="G85" s="435" t="s">
        <v>64</v>
      </c>
      <c r="H85" s="435" t="s">
        <v>65</v>
      </c>
      <c r="I85" s="435" t="s">
        <v>66</v>
      </c>
      <c r="J85" s="435" t="s">
        <v>67</v>
      </c>
      <c r="K85" s="436" t="s">
        <v>68</v>
      </c>
      <c r="L85" s="357"/>
      <c r="M85" s="357"/>
      <c r="N85" s="357"/>
      <c r="O85" s="357"/>
      <c r="P85" s="357"/>
      <c r="Q85" s="357"/>
    </row>
    <row r="86" spans="1:17" s="432" customFormat="1" ht="21" customHeight="1">
      <c r="A86" s="456"/>
      <c r="B86" s="462" t="s">
        <v>26</v>
      </c>
      <c r="C86" s="463" t="s">
        <v>59</v>
      </c>
      <c r="D86" s="464">
        <v>1411.4583333333333</v>
      </c>
      <c r="E86" s="464">
        <v>1647.0833333333333</v>
      </c>
      <c r="F86" s="464">
        <v>2436.3636363636365</v>
      </c>
      <c r="G86" s="464">
        <v>1807.9166666666667</v>
      </c>
      <c r="H86" s="464">
        <v>1365</v>
      </c>
      <c r="I86" s="464">
        <v>1375</v>
      </c>
      <c r="J86" s="464">
        <v>1761.9444444444443</v>
      </c>
      <c r="K86" s="464">
        <v>2667.8571428571427</v>
      </c>
      <c r="L86" s="357"/>
      <c r="M86" s="357"/>
      <c r="N86" s="357"/>
      <c r="O86" s="357"/>
      <c r="P86" s="357"/>
      <c r="Q86" s="357"/>
    </row>
    <row r="87" spans="1:17" s="5" customFormat="1" ht="21" customHeight="1">
      <c r="A87" s="437" t="s">
        <v>57</v>
      </c>
      <c r="B87" s="438"/>
      <c r="C87" s="439"/>
      <c r="D87" s="440"/>
      <c r="E87" s="440"/>
      <c r="F87" s="440"/>
      <c r="G87" s="440"/>
      <c r="H87" s="440"/>
      <c r="I87" s="440"/>
      <c r="J87" s="440"/>
      <c r="K87" s="441">
        <v>0</v>
      </c>
      <c r="L87" s="442"/>
      <c r="M87" s="442"/>
      <c r="N87" s="442"/>
      <c r="O87" s="442"/>
      <c r="P87" s="442"/>
      <c r="Q87" s="442"/>
    </row>
    <row r="88" spans="1:17" s="432" customFormat="1" ht="21" customHeight="1">
      <c r="A88" s="673" t="s">
        <v>27</v>
      </c>
      <c r="B88" s="465" t="s">
        <v>150</v>
      </c>
      <c r="C88" s="466" t="s">
        <v>59</v>
      </c>
      <c r="D88" s="445">
        <v>1354.1666666666665</v>
      </c>
      <c r="E88" s="445">
        <v>0</v>
      </c>
      <c r="F88" s="445">
        <v>6150</v>
      </c>
      <c r="G88" s="445">
        <v>2124.666666666667</v>
      </c>
      <c r="H88" s="445">
        <v>1500</v>
      </c>
      <c r="I88" s="445">
        <v>4250</v>
      </c>
      <c r="J88" s="445">
        <v>2011.3888888888887</v>
      </c>
      <c r="K88" s="445">
        <v>3000</v>
      </c>
      <c r="L88" s="357"/>
      <c r="M88" s="357"/>
      <c r="N88" s="357"/>
      <c r="O88" s="357"/>
      <c r="P88" s="357"/>
      <c r="Q88" s="357"/>
    </row>
    <row r="89" spans="1:17" s="432" customFormat="1" ht="21" customHeight="1">
      <c r="A89" s="673"/>
      <c r="B89" s="450" t="s">
        <v>222</v>
      </c>
      <c r="C89" s="466" t="s">
        <v>59</v>
      </c>
      <c r="D89" s="445">
        <v>2000</v>
      </c>
      <c r="E89" s="445">
        <v>0</v>
      </c>
      <c r="F89" s="445">
        <v>0</v>
      </c>
      <c r="G89" s="445">
        <v>2129.1666666666665</v>
      </c>
      <c r="H89" s="445">
        <v>2950</v>
      </c>
      <c r="I89" s="445">
        <v>0</v>
      </c>
      <c r="J89" s="445">
        <v>2500</v>
      </c>
      <c r="K89" s="445">
        <v>2966.6666666666665</v>
      </c>
      <c r="L89" s="357"/>
      <c r="M89" s="357"/>
      <c r="N89" s="357"/>
      <c r="O89" s="357"/>
      <c r="P89" s="357"/>
      <c r="Q89" s="357"/>
    </row>
    <row r="90" spans="1:17" s="432" customFormat="1" ht="21" customHeight="1">
      <c r="A90" s="673"/>
      <c r="B90" s="450" t="s">
        <v>223</v>
      </c>
      <c r="C90" s="466" t="s">
        <v>59</v>
      </c>
      <c r="D90" s="445">
        <v>2000</v>
      </c>
      <c r="E90" s="445">
        <v>0</v>
      </c>
      <c r="F90" s="445">
        <v>0</v>
      </c>
      <c r="G90" s="445">
        <v>2654.166666666667</v>
      </c>
      <c r="H90" s="445">
        <v>0</v>
      </c>
      <c r="I90" s="445">
        <v>0</v>
      </c>
      <c r="J90" s="445">
        <v>0</v>
      </c>
      <c r="K90" s="445">
        <v>2666.6666666666665</v>
      </c>
      <c r="L90" s="357"/>
      <c r="M90" s="357"/>
      <c r="N90" s="357"/>
      <c r="O90" s="357"/>
      <c r="P90" s="357"/>
      <c r="Q90" s="357"/>
    </row>
    <row r="91" spans="1:17" s="432" customFormat="1" ht="21" customHeight="1">
      <c r="A91" s="674"/>
      <c r="B91" s="450" t="s">
        <v>224</v>
      </c>
      <c r="C91" s="444" t="s">
        <v>59</v>
      </c>
      <c r="D91" s="445">
        <v>0</v>
      </c>
      <c r="E91" s="445">
        <v>0</v>
      </c>
      <c r="F91" s="445">
        <v>0</v>
      </c>
      <c r="G91" s="445">
        <v>4833.333333333333</v>
      </c>
      <c r="H91" s="445">
        <v>0</v>
      </c>
      <c r="I91" s="445">
        <v>0</v>
      </c>
      <c r="J91" s="445">
        <v>0</v>
      </c>
      <c r="K91" s="445">
        <v>3937.5</v>
      </c>
      <c r="L91" s="357"/>
      <c r="M91" s="357"/>
      <c r="N91" s="357"/>
      <c r="O91" s="357"/>
      <c r="P91" s="357"/>
      <c r="Q91" s="357"/>
    </row>
    <row r="92" spans="1:17" s="432" customFormat="1" ht="21" hidden="1" customHeight="1">
      <c r="A92" s="489"/>
      <c r="B92" s="450"/>
      <c r="C92" s="444" t="s">
        <v>59</v>
      </c>
      <c r="D92" s="445" t="e">
        <v>#DIV/0!</v>
      </c>
      <c r="E92" s="445" t="e">
        <v>#DIV/0!</v>
      </c>
      <c r="F92" s="445" t="e">
        <v>#DIV/0!</v>
      </c>
      <c r="G92" s="445">
        <v>5487.5</v>
      </c>
      <c r="H92" s="445" t="e">
        <v>#DIV/0!</v>
      </c>
      <c r="I92" s="445">
        <v>0</v>
      </c>
      <c r="J92" s="445">
        <v>0</v>
      </c>
      <c r="K92" s="445">
        <v>0</v>
      </c>
      <c r="L92" s="357"/>
      <c r="M92" s="357"/>
      <c r="N92" s="357"/>
      <c r="O92" s="357"/>
      <c r="P92" s="357"/>
      <c r="Q92" s="357"/>
    </row>
    <row r="93" spans="1:17" s="432" customFormat="1" ht="21" customHeight="1">
      <c r="A93" s="664" t="s">
        <v>152</v>
      </c>
      <c r="B93" s="450" t="s">
        <v>153</v>
      </c>
      <c r="C93" s="444" t="s">
        <v>59</v>
      </c>
      <c r="D93" s="445">
        <v>0</v>
      </c>
      <c r="E93" s="445">
        <v>5123.6111111111113</v>
      </c>
      <c r="F93" s="445">
        <v>7129.583333333333</v>
      </c>
      <c r="G93" s="445">
        <v>6966.666666666667</v>
      </c>
      <c r="H93" s="445">
        <v>3395.8333333333335</v>
      </c>
      <c r="I93" s="445">
        <v>0</v>
      </c>
      <c r="J93" s="445">
        <v>0</v>
      </c>
      <c r="K93" s="445">
        <v>7590.4761904761908</v>
      </c>
      <c r="L93" s="357"/>
      <c r="M93" s="357"/>
      <c r="N93" s="357"/>
      <c r="O93" s="357"/>
      <c r="P93" s="357"/>
      <c r="Q93" s="357"/>
    </row>
    <row r="94" spans="1:17" s="432" customFormat="1" ht="21" customHeight="1">
      <c r="A94" s="677"/>
      <c r="B94" s="450" t="s">
        <v>154</v>
      </c>
      <c r="C94" s="444" t="s">
        <v>59</v>
      </c>
      <c r="D94" s="445">
        <v>0</v>
      </c>
      <c r="E94" s="445">
        <v>3618.0555555555552</v>
      </c>
      <c r="F94" s="445">
        <v>0</v>
      </c>
      <c r="G94" s="445">
        <v>5962.5</v>
      </c>
      <c r="H94" s="445">
        <v>5944</v>
      </c>
      <c r="I94" s="445">
        <v>0</v>
      </c>
      <c r="J94" s="445">
        <v>0</v>
      </c>
      <c r="K94" s="445">
        <v>6072.3809523809532</v>
      </c>
      <c r="L94" s="357"/>
      <c r="M94" s="357"/>
      <c r="N94" s="357"/>
      <c r="O94" s="357"/>
      <c r="P94" s="357"/>
      <c r="Q94" s="357"/>
    </row>
    <row r="95" spans="1:17" s="432" customFormat="1" ht="22.5" customHeight="1">
      <c r="A95" s="677"/>
      <c r="B95" s="450" t="s">
        <v>155</v>
      </c>
      <c r="C95" s="444" t="s">
        <v>59</v>
      </c>
      <c r="D95" s="445">
        <v>0</v>
      </c>
      <c r="E95" s="445">
        <v>1597.2222222222219</v>
      </c>
      <c r="F95" s="445">
        <v>0</v>
      </c>
      <c r="G95" s="445">
        <v>5650</v>
      </c>
      <c r="H95" s="445">
        <v>0</v>
      </c>
      <c r="I95" s="445">
        <v>0</v>
      </c>
      <c r="J95" s="445">
        <v>0</v>
      </c>
      <c r="K95" s="445">
        <v>4554.2857142857147</v>
      </c>
      <c r="L95" s="357"/>
      <c r="M95" s="357"/>
      <c r="N95" s="357"/>
      <c r="O95" s="357"/>
      <c r="P95" s="357"/>
      <c r="Q95" s="357"/>
    </row>
    <row r="96" spans="1:17" s="432" customFormat="1" ht="22.5" customHeight="1">
      <c r="A96" s="677"/>
      <c r="B96" s="450" t="s">
        <v>204</v>
      </c>
      <c r="C96" s="444" t="s">
        <v>59</v>
      </c>
      <c r="D96" s="445">
        <v>11666.666666666668</v>
      </c>
      <c r="E96" s="445">
        <v>5123.6111111111113</v>
      </c>
      <c r="F96" s="445">
        <v>5562.5</v>
      </c>
      <c r="G96" s="445">
        <v>7622.727272727273</v>
      </c>
      <c r="H96" s="445">
        <v>0</v>
      </c>
      <c r="I96" s="445">
        <v>5000</v>
      </c>
      <c r="J96" s="445">
        <v>0</v>
      </c>
      <c r="K96" s="445">
        <v>9108.5714285714294</v>
      </c>
      <c r="L96" s="357"/>
      <c r="M96" s="357"/>
      <c r="N96" s="357"/>
      <c r="O96" s="357"/>
      <c r="P96" s="357"/>
      <c r="Q96" s="357"/>
    </row>
    <row r="97" spans="1:17" s="432" customFormat="1" ht="22.5" customHeight="1">
      <c r="A97" s="677"/>
      <c r="B97" s="450" t="s">
        <v>205</v>
      </c>
      <c r="C97" s="444" t="s">
        <v>59</v>
      </c>
      <c r="D97" s="445">
        <v>7593.75</v>
      </c>
      <c r="E97" s="445">
        <v>3618.0555555555552</v>
      </c>
      <c r="F97" s="445">
        <v>0</v>
      </c>
      <c r="G97" s="445">
        <v>6484.090909090909</v>
      </c>
      <c r="H97" s="445">
        <v>0</v>
      </c>
      <c r="I97" s="445">
        <v>2954.5454545454545</v>
      </c>
      <c r="J97" s="445">
        <v>0</v>
      </c>
      <c r="K97" s="445">
        <v>7590.4761904761908</v>
      </c>
      <c r="L97" s="357"/>
      <c r="M97" s="357"/>
      <c r="N97" s="357"/>
      <c r="O97" s="357"/>
      <c r="P97" s="357"/>
      <c r="Q97" s="357"/>
    </row>
    <row r="98" spans="1:17" s="432" customFormat="1" ht="22.5" customHeight="1">
      <c r="A98" s="678"/>
      <c r="B98" s="450" t="s">
        <v>206</v>
      </c>
      <c r="C98" s="444" t="s">
        <v>59</v>
      </c>
      <c r="D98" s="445">
        <v>2910.416666666667</v>
      </c>
      <c r="E98" s="445">
        <v>1597.2222222222219</v>
      </c>
      <c r="F98" s="445">
        <v>0</v>
      </c>
      <c r="G98" s="445">
        <v>5445.454545454545</v>
      </c>
      <c r="H98" s="445">
        <v>0</v>
      </c>
      <c r="I98" s="445">
        <v>1931.944444444445</v>
      </c>
      <c r="J98" s="445">
        <v>0</v>
      </c>
      <c r="K98" s="445">
        <v>6072.3809523809532</v>
      </c>
      <c r="L98" s="357"/>
      <c r="M98" s="357"/>
      <c r="N98" s="357"/>
      <c r="O98" s="357"/>
      <c r="P98" s="357"/>
      <c r="Q98" s="357"/>
    </row>
    <row r="99" spans="1:17" s="432" customFormat="1" ht="22.5" customHeight="1">
      <c r="A99" s="433"/>
      <c r="B99" s="450" t="s">
        <v>92</v>
      </c>
      <c r="C99" s="444" t="s">
        <v>59</v>
      </c>
      <c r="D99" s="445">
        <v>483.33333333333337</v>
      </c>
      <c r="E99" s="445">
        <v>0</v>
      </c>
      <c r="F99" s="445">
        <v>0</v>
      </c>
      <c r="G99" s="445">
        <v>421.36363636363637</v>
      </c>
      <c r="H99" s="445">
        <v>410.73002754820931</v>
      </c>
      <c r="I99" s="445">
        <v>266.66666666666663</v>
      </c>
      <c r="J99" s="445">
        <v>0</v>
      </c>
      <c r="K99" s="445">
        <v>355.76923076923083</v>
      </c>
      <c r="L99" s="357"/>
      <c r="M99" s="357"/>
      <c r="N99" s="357"/>
      <c r="O99" s="357"/>
      <c r="P99" s="357"/>
      <c r="Q99" s="357"/>
    </row>
    <row r="100" spans="1:17" s="432" customFormat="1" ht="22.5" customHeight="1">
      <c r="A100" s="664" t="s">
        <v>159</v>
      </c>
      <c r="B100" s="450" t="s">
        <v>242</v>
      </c>
      <c r="C100" s="444" t="s">
        <v>59</v>
      </c>
      <c r="D100" s="445">
        <v>650</v>
      </c>
      <c r="E100" s="445">
        <v>0</v>
      </c>
      <c r="F100" s="445">
        <v>512.19375000000002</v>
      </c>
      <c r="G100" s="445">
        <v>283.35000000000002</v>
      </c>
      <c r="H100" s="445">
        <v>550</v>
      </c>
      <c r="I100" s="445">
        <v>275</v>
      </c>
      <c r="J100" s="445">
        <v>437.5</v>
      </c>
      <c r="K100" s="445">
        <v>1028.4722222222222</v>
      </c>
      <c r="L100" s="357"/>
      <c r="M100" s="357"/>
      <c r="N100" s="357"/>
      <c r="O100" s="357"/>
      <c r="P100" s="357"/>
      <c r="Q100" s="357"/>
    </row>
    <row r="101" spans="1:17" s="432" customFormat="1" ht="22.5" customHeight="1">
      <c r="A101" s="676"/>
      <c r="B101" s="450" t="s">
        <v>244</v>
      </c>
      <c r="C101" s="444" t="s">
        <v>59</v>
      </c>
      <c r="D101" s="445">
        <v>900</v>
      </c>
      <c r="E101" s="445">
        <v>503.33333333333331</v>
      </c>
      <c r="F101" s="445">
        <v>1118.4964285714286</v>
      </c>
      <c r="G101" s="445">
        <v>660.18333333333328</v>
      </c>
      <c r="H101" s="445">
        <v>954</v>
      </c>
      <c r="I101" s="445">
        <v>0</v>
      </c>
      <c r="J101" s="445">
        <v>708.33333333333326</v>
      </c>
      <c r="K101" s="445">
        <v>1112.7380952380952</v>
      </c>
    </row>
    <row r="102" spans="1:17" s="432" customFormat="1" ht="22.5" customHeight="1">
      <c r="A102" s="664" t="s">
        <v>30</v>
      </c>
      <c r="B102" s="450" t="s">
        <v>163</v>
      </c>
      <c r="C102" s="444" t="s">
        <v>59</v>
      </c>
      <c r="D102" s="445">
        <v>9041.6666666666661</v>
      </c>
      <c r="E102" s="445">
        <v>5975</v>
      </c>
      <c r="F102" s="445">
        <v>6161.6666666666661</v>
      </c>
      <c r="G102" s="445">
        <v>7125</v>
      </c>
      <c r="H102" s="445">
        <v>6000</v>
      </c>
      <c r="I102" s="445">
        <v>4166.666666666667</v>
      </c>
      <c r="J102" s="445">
        <v>0</v>
      </c>
      <c r="K102" s="445">
        <v>8000</v>
      </c>
    </row>
    <row r="103" spans="1:17" s="432" customFormat="1" ht="22.5" customHeight="1">
      <c r="A103" s="676"/>
      <c r="B103" s="450" t="s">
        <v>164</v>
      </c>
      <c r="C103" s="444" t="s">
        <v>59</v>
      </c>
      <c r="D103" s="445">
        <v>4516.6666666666661</v>
      </c>
      <c r="E103" s="445">
        <v>3464.5833333333335</v>
      </c>
      <c r="F103" s="445">
        <v>2250</v>
      </c>
      <c r="G103" s="445">
        <v>7200</v>
      </c>
      <c r="H103" s="445">
        <v>5812.5</v>
      </c>
      <c r="I103" s="445">
        <v>0</v>
      </c>
      <c r="J103" s="445">
        <v>0</v>
      </c>
      <c r="K103" s="445">
        <v>5000</v>
      </c>
    </row>
    <row r="104" spans="1:17" s="432" customFormat="1" ht="22.5" customHeight="1">
      <c r="A104" s="664" t="s">
        <v>165</v>
      </c>
      <c r="B104" s="450" t="s">
        <v>281</v>
      </c>
      <c r="C104" s="444" t="s">
        <v>167</v>
      </c>
      <c r="D104" s="445">
        <v>5325</v>
      </c>
      <c r="E104" s="445">
        <v>0</v>
      </c>
      <c r="F104" s="445">
        <v>10100</v>
      </c>
      <c r="G104" s="445">
        <v>11375</v>
      </c>
      <c r="H104" s="445">
        <v>9650</v>
      </c>
      <c r="I104" s="445">
        <v>5109.090909090909</v>
      </c>
      <c r="J104" s="445">
        <v>9190</v>
      </c>
      <c r="K104" s="445">
        <v>14800</v>
      </c>
    </row>
    <row r="105" spans="1:17" s="432" customFormat="1" ht="20.25" customHeight="1">
      <c r="A105" s="676"/>
      <c r="B105" s="450" t="s">
        <v>262</v>
      </c>
      <c r="C105" s="444" t="s">
        <v>167</v>
      </c>
      <c r="D105" s="445">
        <v>9475</v>
      </c>
      <c r="E105" s="445">
        <v>0</v>
      </c>
      <c r="F105" s="445">
        <v>17600</v>
      </c>
      <c r="G105" s="445">
        <v>12000</v>
      </c>
      <c r="H105" s="445">
        <v>0</v>
      </c>
      <c r="I105" s="445">
        <v>11000</v>
      </c>
      <c r="J105" s="445">
        <v>7500</v>
      </c>
      <c r="K105" s="445">
        <v>10832.142857142857</v>
      </c>
    </row>
    <row r="106" spans="1:17" s="432" customFormat="1" ht="22.5" customHeight="1">
      <c r="A106" s="664" t="s">
        <v>282</v>
      </c>
      <c r="B106" s="450" t="s">
        <v>243</v>
      </c>
      <c r="C106" s="444" t="s">
        <v>59</v>
      </c>
      <c r="D106" s="445">
        <v>5590</v>
      </c>
      <c r="E106" s="445">
        <v>6212.5</v>
      </c>
      <c r="F106" s="445">
        <v>11875</v>
      </c>
      <c r="G106" s="445">
        <v>7981.25</v>
      </c>
      <c r="H106" s="445">
        <v>8000</v>
      </c>
      <c r="I106" s="445">
        <v>6000</v>
      </c>
      <c r="J106" s="445">
        <v>0</v>
      </c>
      <c r="K106" s="445">
        <v>8314.2857142857138</v>
      </c>
    </row>
    <row r="107" spans="1:17" s="432" customFormat="1" ht="22.5" customHeight="1">
      <c r="A107" s="676"/>
      <c r="B107" s="450" t="s">
        <v>170</v>
      </c>
      <c r="C107" s="444" t="s">
        <v>59</v>
      </c>
      <c r="D107" s="445">
        <v>0</v>
      </c>
      <c r="E107" s="445">
        <v>5562.5</v>
      </c>
      <c r="F107" s="445">
        <v>7390.625</v>
      </c>
      <c r="G107" s="445">
        <v>0</v>
      </c>
      <c r="H107" s="445">
        <v>5150</v>
      </c>
      <c r="I107" s="445">
        <v>0</v>
      </c>
      <c r="J107" s="445">
        <v>0</v>
      </c>
      <c r="K107" s="445">
        <v>8685.7142857142862</v>
      </c>
    </row>
    <row r="108" spans="1:17" s="432" customFormat="1" ht="21" customHeight="1">
      <c r="A108" s="357"/>
      <c r="B108" s="498"/>
      <c r="C108" s="499"/>
      <c r="D108" s="498"/>
      <c r="E108" s="498"/>
      <c r="F108" s="498"/>
      <c r="G108" s="498"/>
      <c r="H108" s="498"/>
      <c r="I108" s="498"/>
      <c r="J108" s="498"/>
      <c r="K108" s="350" t="s">
        <v>89</v>
      </c>
    </row>
    <row r="109" spans="1:17" s="432" customFormat="1" ht="27.75" customHeight="1">
      <c r="A109" s="357"/>
      <c r="B109" s="679" t="s">
        <v>292</v>
      </c>
      <c r="C109" s="679"/>
      <c r="D109" s="679"/>
      <c r="E109" s="679"/>
      <c r="F109" s="679"/>
      <c r="G109" s="679"/>
      <c r="H109" s="679"/>
      <c r="I109" s="679"/>
      <c r="J109" s="679"/>
      <c r="K109" s="679"/>
    </row>
    <row r="110" spans="1:17" s="432" customFormat="1" ht="31.5" customHeight="1" thickBot="1">
      <c r="A110" s="433"/>
      <c r="B110" s="556" t="s">
        <v>299</v>
      </c>
      <c r="C110" s="556"/>
      <c r="D110" s="556"/>
      <c r="E110" s="556"/>
      <c r="F110" s="556"/>
      <c r="G110" s="556"/>
      <c r="H110" s="556"/>
      <c r="I110" s="556"/>
      <c r="J110" s="556"/>
      <c r="K110" s="556"/>
    </row>
    <row r="111" spans="1:17" s="432" customFormat="1" ht="27.95" customHeight="1">
      <c r="A111" s="657" t="s">
        <v>81</v>
      </c>
      <c r="B111" s="658"/>
      <c r="C111" s="659" t="s">
        <v>82</v>
      </c>
      <c r="D111" s="661" t="s">
        <v>83</v>
      </c>
      <c r="E111" s="662"/>
      <c r="F111" s="662"/>
      <c r="G111" s="662"/>
      <c r="H111" s="662"/>
      <c r="I111" s="662"/>
      <c r="J111" s="662"/>
      <c r="K111" s="663"/>
    </row>
    <row r="112" spans="1:17" s="432" customFormat="1" ht="27.95" customHeight="1">
      <c r="A112" s="657"/>
      <c r="B112" s="658"/>
      <c r="C112" s="660"/>
      <c r="D112" s="435" t="s">
        <v>61</v>
      </c>
      <c r="E112" s="435" t="s">
        <v>62</v>
      </c>
      <c r="F112" s="435" t="s">
        <v>63</v>
      </c>
      <c r="G112" s="435" t="s">
        <v>64</v>
      </c>
      <c r="H112" s="435" t="s">
        <v>65</v>
      </c>
      <c r="I112" s="435" t="s">
        <v>66</v>
      </c>
      <c r="J112" s="435" t="s">
        <v>67</v>
      </c>
      <c r="K112" s="436" t="s">
        <v>68</v>
      </c>
    </row>
    <row r="113" spans="1:11" s="432" customFormat="1" ht="22.5" customHeight="1">
      <c r="A113" s="456"/>
      <c r="B113" s="469" t="s">
        <v>33</v>
      </c>
      <c r="C113" s="444" t="s">
        <v>59</v>
      </c>
      <c r="D113" s="445">
        <v>4033.3333333333335</v>
      </c>
      <c r="E113" s="445">
        <v>0</v>
      </c>
      <c r="F113" s="445">
        <v>0</v>
      </c>
      <c r="G113" s="445">
        <v>0</v>
      </c>
      <c r="H113" s="445">
        <v>2560</v>
      </c>
      <c r="I113" s="445">
        <v>0</v>
      </c>
      <c r="J113" s="445">
        <v>1200</v>
      </c>
      <c r="K113" s="445">
        <v>3000</v>
      </c>
    </row>
    <row r="114" spans="1:11" s="432" customFormat="1" ht="22.5" customHeight="1">
      <c r="A114" s="470"/>
      <c r="B114" s="469" t="s">
        <v>93</v>
      </c>
      <c r="C114" s="444" t="s">
        <v>59</v>
      </c>
      <c r="D114" s="445">
        <v>1302.5</v>
      </c>
      <c r="E114" s="445">
        <v>0</v>
      </c>
      <c r="F114" s="445">
        <v>1281.875</v>
      </c>
      <c r="G114" s="445">
        <v>1475.1666666666667</v>
      </c>
      <c r="H114" s="445">
        <v>1572.5</v>
      </c>
      <c r="I114" s="445">
        <v>1000</v>
      </c>
      <c r="J114" s="445">
        <v>1396.6666666666665</v>
      </c>
      <c r="K114" s="445">
        <v>2319.2857142857142</v>
      </c>
    </row>
    <row r="115" spans="1:11" s="432" customFormat="1" ht="22.5" customHeight="1">
      <c r="A115" s="471"/>
      <c r="B115" s="469" t="s">
        <v>69</v>
      </c>
      <c r="C115" s="444" t="s">
        <v>94</v>
      </c>
      <c r="D115" s="445">
        <v>0</v>
      </c>
      <c r="E115" s="445">
        <v>1400</v>
      </c>
      <c r="F115" s="445">
        <v>0</v>
      </c>
      <c r="G115" s="445">
        <v>3998.939393939394</v>
      </c>
      <c r="H115" s="445">
        <v>1500</v>
      </c>
      <c r="I115" s="445">
        <v>0</v>
      </c>
      <c r="J115" s="445">
        <v>0</v>
      </c>
      <c r="K115" s="445">
        <v>5150</v>
      </c>
    </row>
    <row r="116" spans="1:11" s="432" customFormat="1" ht="25.5" customHeight="1">
      <c r="A116" s="675" t="s">
        <v>171</v>
      </c>
      <c r="B116" s="450" t="s">
        <v>283</v>
      </c>
      <c r="C116" s="444" t="s">
        <v>71</v>
      </c>
      <c r="D116" s="445">
        <v>158.33333333333334</v>
      </c>
      <c r="E116" s="445">
        <v>203.125</v>
      </c>
      <c r="F116" s="445">
        <v>272.63888888888886</v>
      </c>
      <c r="G116" s="445">
        <v>181.66666666666666</v>
      </c>
      <c r="H116" s="445">
        <v>178.75</v>
      </c>
      <c r="I116" s="445">
        <v>0</v>
      </c>
      <c r="J116" s="445">
        <v>425</v>
      </c>
      <c r="K116" s="445">
        <v>335.25714285714287</v>
      </c>
    </row>
    <row r="117" spans="1:11" s="432" customFormat="1" ht="23.25" customHeight="1">
      <c r="A117" s="675"/>
      <c r="B117" s="450" t="s">
        <v>284</v>
      </c>
      <c r="C117" s="444" t="s">
        <v>71</v>
      </c>
      <c r="D117" s="445">
        <v>115.83333333333334</v>
      </c>
      <c r="E117" s="445">
        <v>143.08333333333334</v>
      </c>
      <c r="F117" s="445">
        <v>125</v>
      </c>
      <c r="G117" s="445">
        <v>121.80952380952381</v>
      </c>
      <c r="H117" s="445">
        <v>150</v>
      </c>
      <c r="I117" s="445">
        <v>0</v>
      </c>
      <c r="J117" s="445">
        <v>300</v>
      </c>
      <c r="K117" s="445">
        <v>258.69857142857143</v>
      </c>
    </row>
    <row r="118" spans="1:11" s="432" customFormat="1" ht="20.25" customHeight="1">
      <c r="A118" s="675"/>
      <c r="B118" s="450" t="s">
        <v>285</v>
      </c>
      <c r="C118" s="444" t="s">
        <v>71</v>
      </c>
      <c r="D118" s="445">
        <v>50</v>
      </c>
      <c r="E118" s="445">
        <v>79.208333333333329</v>
      </c>
      <c r="F118" s="445">
        <v>0</v>
      </c>
      <c r="G118" s="445">
        <v>76</v>
      </c>
      <c r="H118" s="445">
        <v>100</v>
      </c>
      <c r="I118" s="445">
        <v>0</v>
      </c>
      <c r="J118" s="445">
        <v>300</v>
      </c>
      <c r="K118" s="445">
        <v>172.95238095238096</v>
      </c>
    </row>
    <row r="119" spans="1:11" s="432" customFormat="1" ht="22.5" customHeight="1">
      <c r="A119" s="664" t="s">
        <v>36</v>
      </c>
      <c r="B119" s="450" t="s">
        <v>193</v>
      </c>
      <c r="C119" s="444" t="s">
        <v>286</v>
      </c>
      <c r="D119" s="445">
        <v>1500</v>
      </c>
      <c r="E119" s="445">
        <v>0</v>
      </c>
      <c r="F119" s="445">
        <v>0</v>
      </c>
      <c r="G119" s="445">
        <v>0</v>
      </c>
      <c r="H119" s="445">
        <v>0</v>
      </c>
      <c r="I119" s="445">
        <v>0</v>
      </c>
      <c r="J119" s="445">
        <v>2000</v>
      </c>
      <c r="K119" s="445">
        <v>0</v>
      </c>
    </row>
    <row r="120" spans="1:11" s="432" customFormat="1" ht="22.5" customHeight="1">
      <c r="A120" s="675"/>
      <c r="B120" s="450" t="s">
        <v>198</v>
      </c>
      <c r="C120" s="444" t="s">
        <v>286</v>
      </c>
      <c r="D120" s="445">
        <v>0</v>
      </c>
      <c r="E120" s="445">
        <v>0</v>
      </c>
      <c r="F120" s="445">
        <v>0</v>
      </c>
      <c r="G120" s="445">
        <v>1377.5</v>
      </c>
      <c r="H120" s="445">
        <v>0</v>
      </c>
      <c r="I120" s="445">
        <v>0</v>
      </c>
      <c r="J120" s="445">
        <v>0</v>
      </c>
      <c r="K120" s="445">
        <v>1916.6666666666667</v>
      </c>
    </row>
    <row r="121" spans="1:11" s="432" customFormat="1" ht="22.5" customHeight="1">
      <c r="A121" s="675"/>
      <c r="B121" s="450" t="s">
        <v>287</v>
      </c>
      <c r="C121" s="444" t="s">
        <v>286</v>
      </c>
      <c r="D121" s="445">
        <v>0</v>
      </c>
      <c r="E121" s="445">
        <v>0</v>
      </c>
      <c r="F121" s="445">
        <v>0</v>
      </c>
      <c r="G121" s="445">
        <v>2358.3333333333335</v>
      </c>
      <c r="H121" s="445">
        <v>1300</v>
      </c>
      <c r="I121" s="445">
        <v>0</v>
      </c>
      <c r="J121" s="445">
        <v>0</v>
      </c>
      <c r="K121" s="445">
        <v>200</v>
      </c>
    </row>
    <row r="122" spans="1:11" s="432" customFormat="1" ht="22.5" hidden="1" customHeight="1">
      <c r="A122" s="675"/>
      <c r="B122" s="450" t="s">
        <v>200</v>
      </c>
      <c r="C122" s="444" t="s">
        <v>286</v>
      </c>
      <c r="D122" s="445" t="e">
        <v>#DIV/0!</v>
      </c>
      <c r="E122" s="445">
        <v>0</v>
      </c>
      <c r="F122" s="445">
        <v>0</v>
      </c>
      <c r="G122" s="445" t="e">
        <v>#DIV/0!</v>
      </c>
      <c r="H122" s="445" t="e">
        <v>#DIV/0!</v>
      </c>
      <c r="I122" s="445">
        <v>0</v>
      </c>
      <c r="J122" s="445">
        <v>0</v>
      </c>
      <c r="K122" s="445">
        <v>0</v>
      </c>
    </row>
    <row r="123" spans="1:11" s="432" customFormat="1" ht="22.5" customHeight="1">
      <c r="A123" s="675"/>
      <c r="B123" s="450" t="s">
        <v>288</v>
      </c>
      <c r="C123" s="444" t="s">
        <v>286</v>
      </c>
      <c r="D123" s="445">
        <v>1333.3333333333335</v>
      </c>
      <c r="E123" s="445">
        <v>0</v>
      </c>
      <c r="F123" s="445">
        <v>0</v>
      </c>
      <c r="G123" s="445">
        <v>1605</v>
      </c>
      <c r="H123" s="445">
        <v>0</v>
      </c>
      <c r="I123" s="445">
        <v>0</v>
      </c>
      <c r="J123" s="445">
        <v>0</v>
      </c>
      <c r="K123" s="445">
        <v>1562.5</v>
      </c>
    </row>
    <row r="124" spans="1:11" s="432" customFormat="1" ht="22.5" customHeight="1">
      <c r="A124" s="676"/>
      <c r="B124" s="450" t="s">
        <v>195</v>
      </c>
      <c r="C124" s="444" t="s">
        <v>286</v>
      </c>
      <c r="D124" s="445">
        <v>0</v>
      </c>
      <c r="E124" s="445">
        <v>0</v>
      </c>
      <c r="F124" s="445">
        <v>0</v>
      </c>
      <c r="G124" s="445">
        <v>0</v>
      </c>
      <c r="H124" s="445">
        <v>1500</v>
      </c>
      <c r="I124" s="445">
        <v>0</v>
      </c>
      <c r="J124" s="445">
        <v>0</v>
      </c>
      <c r="K124" s="445">
        <v>1500</v>
      </c>
    </row>
    <row r="125" spans="1:11" s="432" customFormat="1" ht="22.5" customHeight="1">
      <c r="A125" s="472" t="s">
        <v>175</v>
      </c>
      <c r="B125" s="473"/>
      <c r="D125" s="474"/>
      <c r="E125" s="474"/>
      <c r="F125" s="474"/>
      <c r="G125" s="474"/>
      <c r="H125" s="474"/>
      <c r="I125" s="474"/>
      <c r="J125" s="474"/>
      <c r="K125" s="474"/>
    </row>
    <row r="126" spans="1:11" s="432" customFormat="1" ht="22.5" customHeight="1">
      <c r="A126" s="664" t="s">
        <v>289</v>
      </c>
      <c r="B126" s="450" t="s">
        <v>95</v>
      </c>
      <c r="C126" s="444" t="s">
        <v>3</v>
      </c>
      <c r="D126" s="445">
        <v>11000</v>
      </c>
      <c r="E126" s="445">
        <v>0</v>
      </c>
      <c r="F126" s="445">
        <v>16575</v>
      </c>
      <c r="G126" s="445">
        <v>12958.75</v>
      </c>
      <c r="H126" s="445">
        <v>0</v>
      </c>
      <c r="I126" s="445">
        <v>14000</v>
      </c>
      <c r="J126" s="445">
        <v>13489.583333333334</v>
      </c>
      <c r="K126" s="445">
        <v>0</v>
      </c>
    </row>
    <row r="127" spans="1:11" s="432" customFormat="1" ht="22.5" customHeight="1">
      <c r="A127" s="676"/>
      <c r="B127" s="450" t="s">
        <v>96</v>
      </c>
      <c r="C127" s="444" t="s">
        <v>3</v>
      </c>
      <c r="D127" s="445">
        <v>10900</v>
      </c>
      <c r="E127" s="445">
        <v>0</v>
      </c>
      <c r="F127" s="445">
        <v>12779.444444444445</v>
      </c>
      <c r="G127" s="445">
        <v>16041.944444444445</v>
      </c>
      <c r="H127" s="445">
        <v>0</v>
      </c>
      <c r="I127" s="445">
        <v>13000</v>
      </c>
      <c r="J127" s="445">
        <v>12500</v>
      </c>
      <c r="K127" s="445">
        <v>0</v>
      </c>
    </row>
    <row r="128" spans="1:11" s="432" customFormat="1" ht="22.5" customHeight="1">
      <c r="A128" s="664" t="s">
        <v>177</v>
      </c>
      <c r="B128" s="450" t="s">
        <v>239</v>
      </c>
      <c r="C128" s="444" t="s">
        <v>3</v>
      </c>
      <c r="D128" s="445">
        <v>5785</v>
      </c>
      <c r="E128" s="445">
        <v>0</v>
      </c>
      <c r="F128" s="445">
        <v>6453.125</v>
      </c>
      <c r="G128" s="445">
        <v>7795.333333333333</v>
      </c>
      <c r="H128" s="445">
        <v>6359.545454545455</v>
      </c>
      <c r="I128" s="445">
        <v>6768.333333333333</v>
      </c>
      <c r="J128" s="445">
        <v>7900</v>
      </c>
      <c r="K128" s="445">
        <v>7125</v>
      </c>
    </row>
    <row r="129" spans="1:11" s="432" customFormat="1" ht="22.5" customHeight="1">
      <c r="A129" s="675"/>
      <c r="B129" s="450" t="s">
        <v>290</v>
      </c>
      <c r="C129" s="444" t="s">
        <v>3</v>
      </c>
      <c r="D129" s="445">
        <v>4618.125</v>
      </c>
      <c r="E129" s="445">
        <v>0</v>
      </c>
      <c r="F129" s="445">
        <v>4396.875</v>
      </c>
      <c r="G129" s="445">
        <v>5232.4305555555557</v>
      </c>
      <c r="H129" s="445">
        <v>5030.909090909091</v>
      </c>
      <c r="I129" s="445">
        <v>5305.333333333333</v>
      </c>
      <c r="J129" s="445">
        <v>5544.2857142857147</v>
      </c>
      <c r="K129" s="445">
        <v>5625</v>
      </c>
    </row>
    <row r="130" spans="1:11" s="432" customFormat="1" ht="22.5" customHeight="1">
      <c r="A130" s="455"/>
      <c r="B130" s="450" t="s">
        <v>5</v>
      </c>
      <c r="C130" s="444" t="s">
        <v>59</v>
      </c>
      <c r="D130" s="445">
        <v>568.16666666666674</v>
      </c>
      <c r="E130" s="445">
        <v>455.04166666666669</v>
      </c>
      <c r="F130" s="445">
        <v>731.66666666666686</v>
      </c>
      <c r="G130" s="445">
        <v>671.60416666666663</v>
      </c>
      <c r="H130" s="445">
        <v>528.49166666666667</v>
      </c>
      <c r="I130" s="445">
        <v>641.66666666666663</v>
      </c>
      <c r="J130" s="445">
        <v>638.22727272727275</v>
      </c>
      <c r="K130" s="445">
        <v>671.66666666666674</v>
      </c>
    </row>
    <row r="131" spans="1:11" s="432" customFormat="1" ht="6" customHeight="1">
      <c r="A131" s="433"/>
      <c r="B131" s="475"/>
      <c r="C131" s="475"/>
      <c r="D131" s="476"/>
      <c r="E131" s="476"/>
      <c r="F131" s="476"/>
      <c r="G131" s="476"/>
      <c r="H131" s="476"/>
      <c r="I131" s="476"/>
      <c r="J131" s="476"/>
      <c r="K131" s="477"/>
    </row>
    <row r="132" spans="1:11" s="432" customFormat="1" ht="18" customHeight="1">
      <c r="A132" s="475" t="s">
        <v>297</v>
      </c>
      <c r="C132" s="478"/>
      <c r="D132" s="477"/>
      <c r="E132" s="477"/>
      <c r="F132" s="477"/>
      <c r="G132" s="477"/>
      <c r="H132" s="477"/>
      <c r="I132" s="477"/>
      <c r="J132" s="477"/>
      <c r="K132" s="477"/>
    </row>
    <row r="133" spans="1:11" s="432" customFormat="1" ht="18.75" customHeight="1">
      <c r="A133" s="475" t="s">
        <v>179</v>
      </c>
      <c r="D133" s="477"/>
      <c r="E133" s="477"/>
      <c r="F133" s="477"/>
      <c r="G133" s="477"/>
      <c r="H133" s="477"/>
      <c r="I133" s="477"/>
      <c r="J133" s="477"/>
      <c r="K133" s="477"/>
    </row>
    <row r="134" spans="1:11" s="432" customFormat="1">
      <c r="A134" s="433"/>
      <c r="B134" s="479"/>
      <c r="C134" s="478"/>
      <c r="D134" s="477"/>
      <c r="E134" s="477"/>
      <c r="F134" s="477"/>
      <c r="G134" s="477"/>
      <c r="H134" s="477"/>
      <c r="I134" s="477"/>
      <c r="J134" s="477"/>
      <c r="K134" s="477"/>
    </row>
    <row r="135" spans="1:11" s="432" customFormat="1">
      <c r="A135" s="433"/>
      <c r="B135" s="479"/>
      <c r="C135" s="478"/>
      <c r="D135" s="477"/>
      <c r="E135" s="477"/>
      <c r="F135" s="477"/>
      <c r="G135" s="477"/>
      <c r="H135" s="477"/>
      <c r="I135" s="477"/>
      <c r="J135" s="477"/>
      <c r="K135" s="434"/>
    </row>
    <row r="136" spans="1:11" s="432" customFormat="1">
      <c r="A136" s="433"/>
      <c r="B136" s="479"/>
      <c r="C136" s="478"/>
      <c r="D136" s="477"/>
      <c r="E136" s="477"/>
      <c r="F136" s="477"/>
      <c r="G136" s="477"/>
      <c r="H136" s="477"/>
      <c r="I136" s="477"/>
      <c r="J136" s="477"/>
      <c r="K136" s="434"/>
    </row>
    <row r="137" spans="1:11" s="432" customFormat="1">
      <c r="A137" s="433"/>
      <c r="B137" s="479"/>
      <c r="C137" s="478"/>
      <c r="D137" s="477"/>
      <c r="E137" s="477"/>
      <c r="F137" s="477"/>
      <c r="G137" s="477"/>
      <c r="H137" s="477"/>
      <c r="I137" s="477"/>
      <c r="J137" s="477"/>
      <c r="K137" s="434"/>
    </row>
    <row r="138" spans="1:11" s="432" customFormat="1">
      <c r="A138" s="433"/>
      <c r="B138" s="479"/>
      <c r="C138" s="478"/>
      <c r="D138" s="477"/>
      <c r="E138" s="477"/>
      <c r="F138" s="477"/>
      <c r="G138" s="477"/>
      <c r="H138" s="477"/>
      <c r="I138" s="477"/>
      <c r="J138" s="477"/>
      <c r="K138" s="434"/>
    </row>
    <row r="139" spans="1:11" s="432" customFormat="1">
      <c r="A139" s="433"/>
      <c r="B139" s="479"/>
      <c r="C139" s="478"/>
      <c r="D139" s="477"/>
      <c r="E139" s="477"/>
      <c r="F139" s="477"/>
      <c r="G139" s="477"/>
      <c r="H139" s="477"/>
      <c r="I139" s="477"/>
      <c r="J139" s="477"/>
      <c r="K139" s="434"/>
    </row>
    <row r="140" spans="1:11" s="432" customFormat="1">
      <c r="A140" s="433"/>
      <c r="B140" s="479"/>
      <c r="C140" s="478"/>
      <c r="D140" s="477"/>
      <c r="E140" s="477"/>
      <c r="F140" s="477"/>
      <c r="G140" s="477"/>
      <c r="H140" s="477"/>
      <c r="I140" s="477"/>
      <c r="J140" s="477"/>
      <c r="K140" s="434"/>
    </row>
    <row r="141" spans="1:11" s="432" customFormat="1">
      <c r="A141" s="433"/>
      <c r="B141" s="479"/>
      <c r="C141" s="478"/>
      <c r="D141" s="477"/>
      <c r="E141" s="477"/>
      <c r="F141" s="477"/>
      <c r="G141" s="477"/>
      <c r="H141" s="477"/>
      <c r="I141" s="477"/>
      <c r="J141" s="477"/>
      <c r="K141" s="434"/>
    </row>
    <row r="142" spans="1:11" s="432" customFormat="1">
      <c r="A142" s="433"/>
      <c r="B142" s="479"/>
      <c r="C142" s="478"/>
      <c r="D142" s="477"/>
      <c r="E142" s="477"/>
      <c r="F142" s="477"/>
      <c r="G142" s="477"/>
      <c r="H142" s="477"/>
      <c r="I142" s="477"/>
      <c r="J142" s="477"/>
      <c r="K142" s="434"/>
    </row>
    <row r="143" spans="1:11" s="432" customFormat="1">
      <c r="A143" s="433"/>
      <c r="B143" s="479"/>
      <c r="C143" s="478"/>
      <c r="D143" s="477"/>
      <c r="E143" s="477"/>
      <c r="F143" s="477"/>
      <c r="G143" s="477"/>
      <c r="H143" s="477"/>
      <c r="I143" s="477"/>
      <c r="J143" s="477"/>
      <c r="K143" s="434"/>
    </row>
    <row r="144" spans="1:11" s="432" customFormat="1">
      <c r="A144" s="433"/>
      <c r="B144" s="479"/>
      <c r="C144" s="478"/>
      <c r="D144" s="477"/>
      <c r="E144" s="477"/>
      <c r="F144" s="477"/>
      <c r="G144" s="477"/>
      <c r="H144" s="477"/>
      <c r="I144" s="477"/>
      <c r="J144" s="477"/>
      <c r="K144" s="434"/>
    </row>
    <row r="145" spans="1:11" s="432" customFormat="1">
      <c r="A145" s="433"/>
      <c r="B145" s="479"/>
      <c r="C145" s="478"/>
      <c r="D145" s="477"/>
      <c r="E145" s="477"/>
      <c r="F145" s="477"/>
      <c r="G145" s="477"/>
      <c r="H145" s="477"/>
      <c r="I145" s="477"/>
      <c r="J145" s="477"/>
      <c r="K145" s="434"/>
    </row>
    <row r="146" spans="1:11" s="432" customFormat="1">
      <c r="A146" s="433"/>
      <c r="B146" s="479"/>
      <c r="C146" s="478"/>
      <c r="D146" s="477"/>
      <c r="E146" s="477"/>
      <c r="F146" s="477"/>
      <c r="G146" s="477"/>
      <c r="H146" s="477"/>
      <c r="I146" s="477"/>
      <c r="J146" s="477"/>
      <c r="K146" s="434"/>
    </row>
    <row r="147" spans="1:11" s="432" customFormat="1">
      <c r="A147" s="433"/>
      <c r="B147" s="479"/>
      <c r="C147" s="478"/>
      <c r="D147" s="477"/>
      <c r="E147" s="477"/>
      <c r="F147" s="477"/>
      <c r="G147" s="477"/>
      <c r="H147" s="477"/>
      <c r="I147" s="477"/>
      <c r="J147" s="477"/>
      <c r="K147" s="434"/>
    </row>
    <row r="148" spans="1:11" s="432" customFormat="1">
      <c r="A148" s="433"/>
      <c r="B148" s="479"/>
      <c r="C148" s="478"/>
      <c r="D148" s="477"/>
      <c r="E148" s="477"/>
      <c r="F148" s="477"/>
      <c r="G148" s="477"/>
      <c r="H148" s="477"/>
      <c r="I148" s="477"/>
      <c r="J148" s="477"/>
      <c r="K148" s="434"/>
    </row>
    <row r="149" spans="1:11" s="432" customFormat="1">
      <c r="A149" s="433"/>
      <c r="B149" s="479"/>
      <c r="C149" s="478"/>
      <c r="D149" s="477"/>
      <c r="E149" s="477"/>
      <c r="F149" s="477"/>
      <c r="G149" s="477"/>
      <c r="H149" s="477"/>
      <c r="I149" s="477"/>
      <c r="J149" s="477"/>
      <c r="K149" s="434"/>
    </row>
    <row r="150" spans="1:11" s="432" customFormat="1">
      <c r="A150" s="433"/>
      <c r="B150" s="479"/>
      <c r="C150" s="478"/>
      <c r="D150" s="477"/>
      <c r="E150" s="477"/>
      <c r="F150" s="477"/>
      <c r="G150" s="477"/>
      <c r="H150" s="477"/>
      <c r="I150" s="477"/>
      <c r="J150" s="477"/>
      <c r="K150" s="434"/>
    </row>
    <row r="151" spans="1:11" s="432" customFormat="1">
      <c r="A151" s="433"/>
      <c r="B151" s="479"/>
      <c r="C151" s="478"/>
      <c r="D151" s="477"/>
      <c r="E151" s="477"/>
      <c r="F151" s="477"/>
      <c r="G151" s="477"/>
      <c r="H151" s="477"/>
      <c r="I151" s="477"/>
      <c r="J151" s="477"/>
      <c r="K151" s="434"/>
    </row>
    <row r="152" spans="1:11" s="432" customFormat="1">
      <c r="A152" s="433"/>
      <c r="B152" s="479"/>
      <c r="C152" s="478"/>
      <c r="D152" s="477"/>
      <c r="E152" s="477"/>
      <c r="F152" s="477"/>
      <c r="G152" s="477"/>
      <c r="H152" s="477"/>
      <c r="I152" s="477"/>
      <c r="J152" s="477"/>
      <c r="K152" s="434"/>
    </row>
    <row r="153" spans="1:11" s="432" customFormat="1">
      <c r="A153" s="433"/>
      <c r="B153" s="479"/>
      <c r="C153" s="478"/>
      <c r="D153" s="477"/>
      <c r="E153" s="477"/>
      <c r="F153" s="477"/>
      <c r="G153" s="477"/>
      <c r="H153" s="477"/>
      <c r="I153" s="477"/>
      <c r="J153" s="477"/>
      <c r="K153" s="434"/>
    </row>
    <row r="154" spans="1:11" s="432" customFormat="1">
      <c r="A154" s="433"/>
      <c r="B154" s="479"/>
      <c r="C154" s="478"/>
      <c r="D154" s="477"/>
      <c r="E154" s="477"/>
      <c r="F154" s="477"/>
      <c r="G154" s="477"/>
      <c r="H154" s="477"/>
      <c r="I154" s="477"/>
      <c r="J154" s="477"/>
      <c r="K154" s="434"/>
    </row>
    <row r="155" spans="1:11" s="432" customFormat="1">
      <c r="A155" s="433"/>
      <c r="B155" s="479"/>
      <c r="C155" s="478"/>
      <c r="D155" s="477"/>
      <c r="E155" s="477"/>
      <c r="F155" s="477"/>
      <c r="G155" s="477"/>
      <c r="H155" s="477"/>
      <c r="I155" s="477"/>
      <c r="J155" s="477"/>
      <c r="K155" s="434"/>
    </row>
    <row r="156" spans="1:11" s="432" customFormat="1">
      <c r="A156" s="433"/>
      <c r="B156" s="479"/>
      <c r="C156" s="478"/>
      <c r="D156" s="477"/>
      <c r="E156" s="477"/>
      <c r="F156" s="477"/>
      <c r="G156" s="477"/>
      <c r="H156" s="477"/>
      <c r="I156" s="477"/>
      <c r="J156" s="477"/>
      <c r="K156" s="434"/>
    </row>
    <row r="157" spans="1:11" s="432" customFormat="1">
      <c r="A157" s="433"/>
      <c r="B157" s="479"/>
      <c r="C157" s="478"/>
      <c r="D157" s="477"/>
      <c r="E157" s="477"/>
      <c r="F157" s="477"/>
      <c r="G157" s="477"/>
      <c r="H157" s="477"/>
      <c r="I157" s="477"/>
      <c r="J157" s="477"/>
      <c r="K157" s="434"/>
    </row>
    <row r="158" spans="1:11" s="432" customFormat="1">
      <c r="A158" s="433"/>
      <c r="B158" s="479"/>
      <c r="C158" s="478"/>
      <c r="D158" s="477"/>
      <c r="E158" s="477"/>
      <c r="F158" s="477"/>
      <c r="G158" s="477"/>
      <c r="H158" s="477"/>
      <c r="I158" s="477"/>
      <c r="J158" s="477"/>
      <c r="K158" s="434"/>
    </row>
    <row r="159" spans="1:11" s="432" customFormat="1">
      <c r="A159" s="433"/>
      <c r="B159" s="479"/>
      <c r="C159" s="478"/>
      <c r="D159" s="477"/>
      <c r="E159" s="477"/>
      <c r="F159" s="477"/>
      <c r="G159" s="477"/>
      <c r="H159" s="477"/>
      <c r="I159" s="477"/>
      <c r="J159" s="477"/>
      <c r="K159" s="434"/>
    </row>
    <row r="160" spans="1:11" s="432" customFormat="1">
      <c r="A160" s="433"/>
      <c r="B160" s="479"/>
      <c r="C160" s="478"/>
      <c r="D160" s="477"/>
      <c r="E160" s="477"/>
      <c r="F160" s="477"/>
      <c r="G160" s="477"/>
      <c r="H160" s="477"/>
      <c r="I160" s="477"/>
      <c r="J160" s="477"/>
      <c r="K160" s="434"/>
    </row>
    <row r="161" spans="1:11" s="432" customFormat="1">
      <c r="A161" s="433"/>
      <c r="B161" s="479"/>
      <c r="C161" s="478"/>
      <c r="D161" s="477"/>
      <c r="E161" s="477"/>
      <c r="F161" s="477"/>
      <c r="G161" s="477"/>
      <c r="H161" s="477"/>
      <c r="I161" s="477"/>
      <c r="J161" s="477"/>
      <c r="K161" s="434"/>
    </row>
    <row r="162" spans="1:11" s="432" customFormat="1">
      <c r="A162" s="433"/>
      <c r="B162" s="479"/>
      <c r="C162" s="478"/>
      <c r="D162" s="477"/>
      <c r="E162" s="477"/>
      <c r="F162" s="477"/>
      <c r="G162" s="477"/>
      <c r="H162" s="477"/>
      <c r="I162" s="477"/>
      <c r="J162" s="477"/>
      <c r="K162" s="434"/>
    </row>
    <row r="163" spans="1:11" s="432" customFormat="1">
      <c r="A163" s="433"/>
      <c r="B163" s="479"/>
      <c r="C163" s="478"/>
      <c r="D163" s="477"/>
      <c r="E163" s="477"/>
      <c r="F163" s="477"/>
      <c r="G163" s="477"/>
      <c r="H163" s="477"/>
      <c r="I163" s="477"/>
      <c r="J163" s="477"/>
      <c r="K163" s="434"/>
    </row>
    <row r="164" spans="1:11" s="432" customFormat="1">
      <c r="A164" s="433"/>
      <c r="B164" s="479"/>
      <c r="C164" s="478"/>
      <c r="D164" s="477"/>
      <c r="E164" s="477"/>
      <c r="F164" s="477"/>
      <c r="G164" s="477"/>
      <c r="H164" s="477"/>
      <c r="I164" s="477"/>
      <c r="J164" s="477"/>
      <c r="K164" s="434"/>
    </row>
    <row r="165" spans="1:11" s="432" customFormat="1">
      <c r="A165" s="433"/>
      <c r="B165" s="479"/>
      <c r="C165" s="478"/>
      <c r="D165" s="477"/>
      <c r="E165" s="477"/>
      <c r="F165" s="477"/>
      <c r="G165" s="477"/>
      <c r="H165" s="477"/>
      <c r="I165" s="477"/>
      <c r="J165" s="477"/>
      <c r="K165" s="434"/>
    </row>
    <row r="166" spans="1:11" s="432" customFormat="1">
      <c r="A166" s="433"/>
      <c r="B166" s="479"/>
      <c r="C166" s="478"/>
      <c r="D166" s="477"/>
      <c r="E166" s="477"/>
      <c r="F166" s="477"/>
      <c r="G166" s="477"/>
      <c r="H166" s="477"/>
      <c r="I166" s="477"/>
      <c r="J166" s="477"/>
      <c r="K166" s="434"/>
    </row>
    <row r="167" spans="1:11" s="432" customFormat="1">
      <c r="A167" s="433"/>
      <c r="B167" s="479"/>
      <c r="C167" s="478"/>
      <c r="D167" s="477"/>
      <c r="E167" s="477"/>
      <c r="F167" s="477"/>
      <c r="G167" s="477"/>
      <c r="H167" s="477"/>
      <c r="I167" s="477"/>
      <c r="J167" s="477"/>
      <c r="K167" s="434"/>
    </row>
    <row r="168" spans="1:11" s="432" customFormat="1">
      <c r="A168" s="433"/>
      <c r="B168" s="479"/>
      <c r="C168" s="478"/>
      <c r="D168" s="477"/>
      <c r="E168" s="477"/>
      <c r="F168" s="477"/>
      <c r="G168" s="477"/>
      <c r="H168" s="477"/>
      <c r="I168" s="477"/>
      <c r="J168" s="477"/>
      <c r="K168" s="434"/>
    </row>
    <row r="169" spans="1:11" s="432" customFormat="1">
      <c r="A169" s="433"/>
      <c r="B169" s="479"/>
      <c r="C169" s="478"/>
      <c r="D169" s="477"/>
      <c r="E169" s="477"/>
      <c r="F169" s="477"/>
      <c r="G169" s="477"/>
      <c r="H169" s="477"/>
      <c r="I169" s="477"/>
      <c r="J169" s="477"/>
      <c r="K169" s="434"/>
    </row>
    <row r="170" spans="1:11" s="432" customFormat="1">
      <c r="A170" s="433"/>
      <c r="B170" s="479"/>
      <c r="C170" s="478"/>
      <c r="D170" s="477"/>
      <c r="E170" s="477"/>
      <c r="F170" s="477"/>
      <c r="G170" s="477"/>
      <c r="H170" s="477"/>
      <c r="I170" s="477"/>
      <c r="J170" s="477"/>
      <c r="K170" s="434"/>
    </row>
    <row r="171" spans="1:11" s="432" customFormat="1">
      <c r="A171" s="433"/>
      <c r="B171" s="479"/>
      <c r="C171" s="478"/>
      <c r="D171" s="477"/>
      <c r="E171" s="477"/>
      <c r="F171" s="477"/>
      <c r="G171" s="477"/>
      <c r="H171" s="477"/>
      <c r="I171" s="477"/>
      <c r="J171" s="477"/>
      <c r="K171" s="434"/>
    </row>
    <row r="172" spans="1:11" s="432" customFormat="1">
      <c r="A172" s="433"/>
      <c r="B172" s="479"/>
      <c r="C172" s="478"/>
      <c r="D172" s="477"/>
      <c r="E172" s="477"/>
      <c r="F172" s="477"/>
      <c r="G172" s="477"/>
      <c r="H172" s="477"/>
      <c r="I172" s="477"/>
      <c r="J172" s="477"/>
      <c r="K172" s="434"/>
    </row>
    <row r="173" spans="1:11" s="432" customFormat="1">
      <c r="A173" s="433"/>
      <c r="B173" s="479"/>
      <c r="C173" s="478"/>
      <c r="D173" s="477"/>
      <c r="E173" s="477"/>
      <c r="F173" s="477"/>
      <c r="G173" s="477"/>
      <c r="H173" s="477"/>
      <c r="I173" s="477"/>
      <c r="J173" s="477"/>
      <c r="K173" s="434"/>
    </row>
    <row r="174" spans="1:11" s="432" customFormat="1">
      <c r="A174" s="433"/>
      <c r="B174" s="479"/>
      <c r="C174" s="478"/>
      <c r="D174" s="477"/>
      <c r="E174" s="477"/>
      <c r="F174" s="477"/>
      <c r="G174" s="477"/>
      <c r="H174" s="477"/>
      <c r="I174" s="477"/>
      <c r="J174" s="477"/>
      <c r="K174" s="434"/>
    </row>
    <row r="175" spans="1:11" s="432" customFormat="1">
      <c r="A175" s="433"/>
      <c r="B175" s="479"/>
      <c r="C175" s="478"/>
      <c r="D175" s="477"/>
      <c r="E175" s="477"/>
      <c r="F175" s="477"/>
      <c r="G175" s="477"/>
      <c r="H175" s="477"/>
      <c r="I175" s="477"/>
      <c r="J175" s="477"/>
      <c r="K175" s="434"/>
    </row>
    <row r="176" spans="1:11" s="432" customFormat="1">
      <c r="A176" s="433"/>
      <c r="B176" s="479"/>
      <c r="C176" s="478"/>
      <c r="D176" s="477"/>
      <c r="E176" s="477"/>
      <c r="F176" s="477"/>
      <c r="G176" s="477"/>
      <c r="H176" s="477"/>
      <c r="I176" s="477"/>
      <c r="J176" s="477"/>
      <c r="K176" s="434"/>
    </row>
    <row r="177" spans="1:11" s="432" customFormat="1">
      <c r="A177" s="433"/>
      <c r="B177" s="479"/>
      <c r="C177" s="478"/>
      <c r="D177" s="477"/>
      <c r="E177" s="477"/>
      <c r="F177" s="477"/>
      <c r="G177" s="477"/>
      <c r="H177" s="477"/>
      <c r="I177" s="477"/>
      <c r="J177" s="477"/>
      <c r="K177" s="434"/>
    </row>
    <row r="178" spans="1:11" s="432" customFormat="1">
      <c r="A178" s="433"/>
      <c r="B178" s="479"/>
      <c r="C178" s="478"/>
      <c r="D178" s="477"/>
      <c r="E178" s="477"/>
      <c r="F178" s="477"/>
      <c r="G178" s="477"/>
      <c r="H178" s="477"/>
      <c r="I178" s="477"/>
      <c r="J178" s="477"/>
      <c r="K178" s="434"/>
    </row>
    <row r="179" spans="1:11" s="432" customFormat="1">
      <c r="A179" s="433"/>
      <c r="B179" s="479"/>
      <c r="C179" s="478"/>
      <c r="D179" s="477"/>
      <c r="E179" s="477"/>
      <c r="F179" s="477"/>
      <c r="G179" s="477"/>
      <c r="H179" s="477"/>
      <c r="I179" s="477"/>
      <c r="J179" s="477"/>
      <c r="K179" s="434"/>
    </row>
    <row r="180" spans="1:11" s="432" customFormat="1">
      <c r="A180" s="433"/>
      <c r="B180" s="479"/>
      <c r="C180" s="478"/>
      <c r="D180" s="477"/>
      <c r="E180" s="477"/>
      <c r="F180" s="477"/>
      <c r="G180" s="477"/>
      <c r="H180" s="477"/>
      <c r="I180" s="477"/>
      <c r="J180" s="477"/>
      <c r="K180" s="434"/>
    </row>
    <row r="181" spans="1:11" s="432" customFormat="1">
      <c r="A181" s="433"/>
      <c r="B181" s="479"/>
      <c r="C181" s="478"/>
      <c r="D181" s="477"/>
      <c r="E181" s="477"/>
      <c r="F181" s="477"/>
      <c r="G181" s="477"/>
      <c r="H181" s="477"/>
      <c r="I181" s="477"/>
      <c r="J181" s="477"/>
      <c r="K181" s="434"/>
    </row>
    <row r="182" spans="1:11" s="432" customFormat="1">
      <c r="A182" s="433"/>
      <c r="B182" s="479"/>
      <c r="C182" s="478"/>
      <c r="D182" s="477"/>
      <c r="E182" s="477"/>
      <c r="F182" s="477"/>
      <c r="G182" s="477"/>
      <c r="H182" s="477"/>
      <c r="I182" s="477"/>
      <c r="J182" s="477"/>
      <c r="K182" s="434"/>
    </row>
    <row r="183" spans="1:11" s="432" customFormat="1">
      <c r="A183" s="433"/>
      <c r="B183" s="479"/>
      <c r="C183" s="478"/>
      <c r="D183" s="477"/>
      <c r="E183" s="477"/>
      <c r="F183" s="477"/>
      <c r="G183" s="477"/>
      <c r="H183" s="477"/>
      <c r="I183" s="477"/>
      <c r="J183" s="477"/>
      <c r="K183" s="434"/>
    </row>
    <row r="184" spans="1:11" s="432" customFormat="1">
      <c r="A184" s="433"/>
      <c r="B184" s="479"/>
      <c r="C184" s="478"/>
      <c r="D184" s="477"/>
      <c r="E184" s="477"/>
      <c r="F184" s="477"/>
      <c r="G184" s="477"/>
      <c r="H184" s="477"/>
      <c r="I184" s="477"/>
      <c r="J184" s="477"/>
      <c r="K184" s="434"/>
    </row>
    <row r="185" spans="1:11" s="432" customFormat="1">
      <c r="A185" s="433"/>
      <c r="B185" s="479"/>
      <c r="C185" s="478"/>
      <c r="D185" s="477"/>
      <c r="E185" s="477"/>
      <c r="F185" s="477"/>
      <c r="G185" s="477"/>
      <c r="H185" s="477"/>
      <c r="I185" s="477"/>
      <c r="J185" s="477"/>
      <c r="K185" s="434"/>
    </row>
    <row r="186" spans="1:11" s="432" customFormat="1">
      <c r="A186" s="433"/>
      <c r="B186" s="479"/>
      <c r="C186" s="478"/>
      <c r="D186" s="477"/>
      <c r="E186" s="477"/>
      <c r="F186" s="477"/>
      <c r="G186" s="477"/>
      <c r="H186" s="477"/>
      <c r="I186" s="477"/>
      <c r="J186" s="477"/>
      <c r="K186" s="434"/>
    </row>
    <row r="187" spans="1:11" s="432" customFormat="1">
      <c r="A187" s="433"/>
      <c r="B187" s="479"/>
      <c r="C187" s="478"/>
      <c r="D187" s="477"/>
      <c r="E187" s="477"/>
      <c r="F187" s="477"/>
      <c r="G187" s="477"/>
      <c r="H187" s="477"/>
      <c r="I187" s="477"/>
      <c r="J187" s="477"/>
      <c r="K187" s="434"/>
    </row>
    <row r="188" spans="1:11" s="432" customFormat="1">
      <c r="A188" s="433"/>
      <c r="B188" s="479"/>
      <c r="C188" s="478"/>
      <c r="D188" s="477"/>
      <c r="E188" s="477"/>
      <c r="F188" s="477"/>
      <c r="G188" s="477"/>
      <c r="H188" s="477"/>
      <c r="I188" s="477"/>
      <c r="J188" s="477"/>
      <c r="K188" s="434"/>
    </row>
    <row r="189" spans="1:11" s="432" customFormat="1">
      <c r="A189" s="433"/>
      <c r="B189" s="479"/>
      <c r="C189" s="478"/>
      <c r="D189" s="477"/>
      <c r="E189" s="477"/>
      <c r="F189" s="477"/>
      <c r="G189" s="477"/>
      <c r="H189" s="477"/>
      <c r="I189" s="477"/>
      <c r="J189" s="477"/>
      <c r="K189" s="434"/>
    </row>
    <row r="190" spans="1:11" s="432" customFormat="1">
      <c r="A190" s="433"/>
      <c r="B190" s="479"/>
      <c r="C190" s="478"/>
      <c r="D190" s="477"/>
      <c r="E190" s="477"/>
      <c r="F190" s="477"/>
      <c r="G190" s="477"/>
      <c r="H190" s="477"/>
      <c r="I190" s="477"/>
      <c r="J190" s="477"/>
      <c r="K190" s="434"/>
    </row>
    <row r="191" spans="1:11" s="432" customFormat="1">
      <c r="A191" s="433"/>
      <c r="B191" s="479"/>
      <c r="C191" s="478"/>
      <c r="D191" s="477"/>
      <c r="E191" s="477"/>
      <c r="F191" s="477"/>
      <c r="G191" s="477"/>
      <c r="H191" s="477"/>
      <c r="I191" s="477"/>
      <c r="J191" s="477"/>
      <c r="K191" s="434"/>
    </row>
    <row r="192" spans="1:11" s="432" customFormat="1">
      <c r="A192" s="433"/>
      <c r="B192" s="479"/>
      <c r="C192" s="478"/>
      <c r="D192" s="477"/>
      <c r="E192" s="477"/>
      <c r="F192" s="477"/>
      <c r="G192" s="477"/>
      <c r="H192" s="477"/>
      <c r="I192" s="477"/>
      <c r="J192" s="477"/>
      <c r="K192" s="434"/>
    </row>
    <row r="193" spans="1:11" s="432" customFormat="1">
      <c r="A193" s="433"/>
      <c r="B193" s="479"/>
      <c r="C193" s="478"/>
      <c r="D193" s="477"/>
      <c r="E193" s="477"/>
      <c r="F193" s="477"/>
      <c r="G193" s="477"/>
      <c r="H193" s="477"/>
      <c r="I193" s="477"/>
      <c r="J193" s="477"/>
      <c r="K193" s="434"/>
    </row>
    <row r="194" spans="1:11" s="432" customFormat="1">
      <c r="A194" s="433"/>
      <c r="B194" s="479"/>
      <c r="C194" s="478"/>
      <c r="D194" s="477"/>
      <c r="E194" s="477"/>
      <c r="F194" s="477"/>
      <c r="G194" s="477"/>
      <c r="H194" s="477"/>
      <c r="I194" s="477"/>
      <c r="J194" s="477"/>
      <c r="K194" s="434"/>
    </row>
    <row r="195" spans="1:11" s="432" customFormat="1">
      <c r="A195" s="433"/>
      <c r="B195" s="479"/>
      <c r="C195" s="478"/>
      <c r="D195" s="477"/>
      <c r="E195" s="477"/>
      <c r="F195" s="477"/>
      <c r="G195" s="477"/>
      <c r="H195" s="477"/>
      <c r="I195" s="477"/>
      <c r="J195" s="477"/>
      <c r="K195" s="434"/>
    </row>
    <row r="196" spans="1:11" s="432" customFormat="1">
      <c r="A196" s="433"/>
      <c r="B196" s="479"/>
      <c r="C196" s="478"/>
      <c r="D196" s="477"/>
      <c r="E196" s="477"/>
      <c r="F196" s="477"/>
      <c r="G196" s="477"/>
      <c r="H196" s="477"/>
      <c r="I196" s="477"/>
      <c r="J196" s="477"/>
      <c r="K196" s="434"/>
    </row>
    <row r="197" spans="1:11" s="432" customFormat="1">
      <c r="A197" s="433"/>
      <c r="B197" s="479"/>
      <c r="C197" s="478"/>
      <c r="D197" s="477"/>
      <c r="E197" s="477"/>
      <c r="F197" s="477"/>
      <c r="G197" s="477"/>
      <c r="H197" s="477"/>
      <c r="I197" s="477"/>
      <c r="J197" s="477"/>
      <c r="K197" s="434"/>
    </row>
    <row r="198" spans="1:11" s="432" customFormat="1">
      <c r="A198" s="433"/>
      <c r="B198" s="479"/>
      <c r="C198" s="478"/>
      <c r="D198" s="477"/>
      <c r="E198" s="477"/>
      <c r="F198" s="477"/>
      <c r="G198" s="477"/>
      <c r="H198" s="477"/>
      <c r="I198" s="477"/>
      <c r="J198" s="477"/>
      <c r="K198" s="434"/>
    </row>
    <row r="199" spans="1:11" s="432" customFormat="1">
      <c r="A199" s="433"/>
      <c r="B199" s="479"/>
      <c r="C199" s="478"/>
      <c r="D199" s="477"/>
      <c r="E199" s="477"/>
      <c r="F199" s="477"/>
      <c r="G199" s="477"/>
      <c r="H199" s="477"/>
      <c r="I199" s="477"/>
      <c r="J199" s="477"/>
      <c r="K199" s="434"/>
    </row>
    <row r="200" spans="1:11" s="432" customFormat="1">
      <c r="A200" s="433"/>
      <c r="B200" s="479"/>
      <c r="C200" s="478"/>
      <c r="D200" s="477"/>
      <c r="E200" s="477"/>
      <c r="F200" s="477"/>
      <c r="G200" s="477"/>
      <c r="H200" s="477"/>
      <c r="I200" s="477"/>
      <c r="J200" s="477"/>
      <c r="K200" s="434"/>
    </row>
    <row r="201" spans="1:11" s="432" customFormat="1">
      <c r="A201" s="433"/>
      <c r="B201" s="479"/>
      <c r="C201" s="478"/>
      <c r="D201" s="477"/>
      <c r="E201" s="477"/>
      <c r="F201" s="477"/>
      <c r="G201" s="477"/>
      <c r="H201" s="477"/>
      <c r="I201" s="477"/>
      <c r="J201" s="477"/>
      <c r="K201" s="434"/>
    </row>
    <row r="202" spans="1:11" s="432" customFormat="1">
      <c r="A202" s="433"/>
      <c r="B202" s="479"/>
      <c r="C202" s="478"/>
      <c r="D202" s="477"/>
      <c r="E202" s="477"/>
      <c r="F202" s="477"/>
      <c r="G202" s="477"/>
      <c r="H202" s="477"/>
      <c r="I202" s="477"/>
      <c r="J202" s="477"/>
      <c r="K202" s="434"/>
    </row>
    <row r="203" spans="1:11" s="432" customFormat="1">
      <c r="A203" s="433"/>
      <c r="B203" s="479"/>
      <c r="C203" s="478"/>
      <c r="D203" s="477"/>
      <c r="E203" s="477"/>
      <c r="F203" s="477"/>
      <c r="G203" s="477"/>
      <c r="H203" s="477"/>
      <c r="I203" s="477"/>
      <c r="J203" s="477"/>
      <c r="K203" s="434"/>
    </row>
    <row r="204" spans="1:11" s="432" customFormat="1">
      <c r="A204" s="433"/>
      <c r="B204" s="479"/>
      <c r="C204" s="478"/>
      <c r="D204" s="477"/>
      <c r="E204" s="477"/>
      <c r="F204" s="477"/>
      <c r="G204" s="477"/>
      <c r="H204" s="477"/>
      <c r="I204" s="477"/>
      <c r="J204" s="477"/>
      <c r="K204" s="434"/>
    </row>
    <row r="205" spans="1:11" s="432" customFormat="1">
      <c r="A205" s="433"/>
      <c r="B205" s="479"/>
      <c r="C205" s="478"/>
      <c r="D205" s="477"/>
      <c r="E205" s="477"/>
      <c r="F205" s="477"/>
      <c r="G205" s="477"/>
      <c r="H205" s="477"/>
      <c r="I205" s="477"/>
      <c r="J205" s="477"/>
      <c r="K205" s="434"/>
    </row>
    <row r="206" spans="1:11" s="432" customFormat="1">
      <c r="A206" s="433"/>
      <c r="B206" s="479"/>
      <c r="C206" s="478"/>
      <c r="D206" s="477"/>
      <c r="E206" s="477"/>
      <c r="F206" s="477"/>
      <c r="G206" s="477"/>
      <c r="H206" s="477"/>
      <c r="I206" s="477"/>
      <c r="J206" s="477"/>
      <c r="K206" s="434"/>
    </row>
    <row r="207" spans="1:11" s="432" customFormat="1">
      <c r="A207" s="433"/>
      <c r="B207" s="479"/>
      <c r="C207" s="478"/>
      <c r="D207" s="477"/>
      <c r="E207" s="477"/>
      <c r="F207" s="477"/>
      <c r="G207" s="477"/>
      <c r="H207" s="477"/>
      <c r="I207" s="477"/>
      <c r="J207" s="477"/>
      <c r="K207" s="434"/>
    </row>
    <row r="208" spans="1:11" s="432" customFormat="1">
      <c r="A208" s="433"/>
      <c r="B208" s="479"/>
      <c r="C208" s="478"/>
      <c r="D208" s="477"/>
      <c r="E208" s="477"/>
      <c r="F208" s="477"/>
      <c r="G208" s="477"/>
      <c r="H208" s="477"/>
      <c r="I208" s="477"/>
      <c r="J208" s="477"/>
      <c r="K208" s="434"/>
    </row>
    <row r="209" spans="1:11" s="432" customFormat="1">
      <c r="A209" s="433"/>
      <c r="B209" s="479"/>
      <c r="C209" s="478"/>
      <c r="D209" s="477"/>
      <c r="E209" s="477"/>
      <c r="F209" s="477"/>
      <c r="G209" s="477"/>
      <c r="H209" s="477"/>
      <c r="I209" s="477"/>
      <c r="J209" s="477"/>
      <c r="K209" s="434"/>
    </row>
    <row r="210" spans="1:11" s="432" customFormat="1">
      <c r="A210" s="433"/>
      <c r="B210" s="479"/>
      <c r="C210" s="478"/>
      <c r="D210" s="477"/>
      <c r="E210" s="477"/>
      <c r="F210" s="477"/>
      <c r="G210" s="477"/>
      <c r="H210" s="477"/>
      <c r="I210" s="477"/>
      <c r="J210" s="477"/>
      <c r="K210" s="434"/>
    </row>
    <row r="211" spans="1:11" s="432" customFormat="1">
      <c r="A211" s="433"/>
      <c r="B211" s="479"/>
      <c r="C211" s="478"/>
      <c r="D211" s="477"/>
      <c r="E211" s="477"/>
      <c r="F211" s="477"/>
      <c r="G211" s="477"/>
      <c r="H211" s="477"/>
      <c r="I211" s="477"/>
      <c r="J211" s="477"/>
      <c r="K211" s="434"/>
    </row>
    <row r="212" spans="1:11" s="432" customFormat="1">
      <c r="A212" s="433"/>
      <c r="B212" s="479"/>
      <c r="C212" s="478"/>
      <c r="D212" s="477"/>
      <c r="E212" s="477"/>
      <c r="F212" s="477"/>
      <c r="G212" s="477"/>
      <c r="H212" s="477"/>
      <c r="I212" s="477"/>
      <c r="J212" s="477"/>
      <c r="K212" s="434"/>
    </row>
    <row r="213" spans="1:11" s="432" customFormat="1">
      <c r="A213" s="433"/>
      <c r="B213" s="479"/>
      <c r="C213" s="478"/>
      <c r="D213" s="477"/>
      <c r="E213" s="477"/>
      <c r="F213" s="477"/>
      <c r="G213" s="477"/>
      <c r="H213" s="477"/>
      <c r="I213" s="477"/>
      <c r="J213" s="477"/>
      <c r="K213" s="434"/>
    </row>
    <row r="214" spans="1:11" s="432" customFormat="1">
      <c r="A214" s="433"/>
      <c r="B214" s="479"/>
      <c r="C214" s="478"/>
      <c r="D214" s="477"/>
      <c r="E214" s="477"/>
      <c r="F214" s="477"/>
      <c r="G214" s="477"/>
      <c r="H214" s="477"/>
      <c r="I214" s="477"/>
      <c r="J214" s="477"/>
      <c r="K214" s="434"/>
    </row>
    <row r="215" spans="1:11" s="432" customFormat="1">
      <c r="A215" s="433"/>
      <c r="B215" s="479"/>
      <c r="C215" s="478"/>
      <c r="D215" s="477"/>
      <c r="E215" s="477"/>
      <c r="F215" s="477"/>
      <c r="G215" s="477"/>
      <c r="H215" s="477"/>
      <c r="I215" s="477"/>
      <c r="J215" s="477"/>
      <c r="K215" s="434"/>
    </row>
    <row r="216" spans="1:11" s="432" customFormat="1">
      <c r="A216" s="433"/>
      <c r="B216" s="479"/>
      <c r="C216" s="478"/>
      <c r="D216" s="477"/>
      <c r="E216" s="477"/>
      <c r="F216" s="477"/>
      <c r="G216" s="477"/>
      <c r="H216" s="477"/>
      <c r="I216" s="477"/>
      <c r="J216" s="477"/>
      <c r="K216" s="434"/>
    </row>
    <row r="217" spans="1:11" s="432" customFormat="1">
      <c r="A217" s="433"/>
      <c r="B217" s="479"/>
      <c r="C217" s="478"/>
      <c r="D217" s="477"/>
      <c r="E217" s="477"/>
      <c r="F217" s="477"/>
      <c r="G217" s="477"/>
      <c r="H217" s="477"/>
      <c r="I217" s="477"/>
      <c r="J217" s="477"/>
      <c r="K217" s="434"/>
    </row>
    <row r="218" spans="1:11" s="432" customFormat="1">
      <c r="A218" s="433"/>
      <c r="B218" s="479"/>
      <c r="C218" s="478"/>
      <c r="D218" s="477"/>
      <c r="E218" s="477"/>
      <c r="F218" s="477"/>
      <c r="G218" s="477"/>
      <c r="H218" s="477"/>
      <c r="I218" s="477"/>
      <c r="J218" s="477"/>
      <c r="K218" s="434"/>
    </row>
    <row r="219" spans="1:11" s="432" customFormat="1">
      <c r="A219" s="433"/>
      <c r="B219" s="479"/>
      <c r="C219" s="478"/>
      <c r="D219" s="477"/>
      <c r="E219" s="477"/>
      <c r="F219" s="477"/>
      <c r="G219" s="477"/>
      <c r="H219" s="477"/>
      <c r="I219" s="477"/>
      <c r="J219" s="477"/>
      <c r="K219" s="434"/>
    </row>
    <row r="220" spans="1:11" s="432" customFormat="1">
      <c r="A220" s="433"/>
      <c r="B220" s="479"/>
      <c r="C220" s="478"/>
      <c r="D220" s="477"/>
      <c r="E220" s="477"/>
      <c r="F220" s="477"/>
      <c r="G220" s="477"/>
      <c r="H220" s="477"/>
      <c r="I220" s="477"/>
      <c r="J220" s="477"/>
      <c r="K220" s="434"/>
    </row>
    <row r="221" spans="1:11" s="432" customFormat="1">
      <c r="A221" s="433"/>
      <c r="B221" s="479"/>
      <c r="C221" s="478"/>
      <c r="D221" s="477"/>
      <c r="E221" s="477"/>
      <c r="F221" s="477"/>
      <c r="G221" s="477"/>
      <c r="H221" s="477"/>
      <c r="I221" s="477"/>
      <c r="J221" s="477"/>
      <c r="K221" s="434"/>
    </row>
    <row r="222" spans="1:11" s="432" customFormat="1">
      <c r="A222" s="433"/>
      <c r="B222" s="479"/>
      <c r="C222" s="478"/>
      <c r="D222" s="477"/>
      <c r="E222" s="477"/>
      <c r="F222" s="477"/>
      <c r="G222" s="477"/>
      <c r="H222" s="477"/>
      <c r="I222" s="477"/>
      <c r="J222" s="477"/>
      <c r="K222" s="434"/>
    </row>
    <row r="223" spans="1:11" s="432" customFormat="1">
      <c r="A223" s="433"/>
      <c r="B223" s="479"/>
      <c r="C223" s="478"/>
      <c r="D223" s="477"/>
      <c r="E223" s="477"/>
      <c r="F223" s="477"/>
      <c r="G223" s="477"/>
      <c r="H223" s="477"/>
      <c r="I223" s="477"/>
      <c r="J223" s="477"/>
      <c r="K223" s="434"/>
    </row>
    <row r="224" spans="1:11" s="432" customFormat="1">
      <c r="A224" s="433"/>
      <c r="B224" s="479"/>
      <c r="C224" s="478"/>
      <c r="D224" s="477"/>
      <c r="E224" s="477"/>
      <c r="F224" s="477"/>
      <c r="G224" s="477"/>
      <c r="H224" s="477"/>
      <c r="I224" s="477"/>
      <c r="J224" s="477"/>
      <c r="K224" s="434"/>
    </row>
    <row r="225" spans="1:11" s="432" customFormat="1">
      <c r="A225" s="433"/>
      <c r="B225" s="479"/>
      <c r="C225" s="478"/>
      <c r="D225" s="477"/>
      <c r="E225" s="477"/>
      <c r="F225" s="477"/>
      <c r="G225" s="477"/>
      <c r="H225" s="477"/>
      <c r="I225" s="477"/>
      <c r="J225" s="477"/>
      <c r="K225" s="434"/>
    </row>
    <row r="226" spans="1:11" s="432" customFormat="1">
      <c r="A226" s="433"/>
      <c r="B226" s="479"/>
      <c r="C226" s="478"/>
      <c r="D226" s="477"/>
      <c r="E226" s="477"/>
      <c r="F226" s="477"/>
      <c r="G226" s="477"/>
      <c r="H226" s="477"/>
      <c r="I226" s="477"/>
      <c r="J226" s="477"/>
      <c r="K226" s="434"/>
    </row>
    <row r="227" spans="1:11" s="432" customFormat="1">
      <c r="A227" s="433"/>
      <c r="B227" s="479"/>
      <c r="C227" s="478"/>
      <c r="D227" s="477"/>
      <c r="E227" s="477"/>
      <c r="F227" s="477"/>
      <c r="G227" s="477"/>
      <c r="H227" s="477"/>
      <c r="I227" s="477"/>
      <c r="J227" s="477"/>
      <c r="K227" s="434"/>
    </row>
    <row r="228" spans="1:11" s="432" customFormat="1">
      <c r="A228" s="433"/>
      <c r="B228" s="479"/>
      <c r="C228" s="478"/>
      <c r="D228" s="477"/>
      <c r="E228" s="477"/>
      <c r="F228" s="477"/>
      <c r="G228" s="477"/>
      <c r="H228" s="477"/>
      <c r="I228" s="477"/>
      <c r="J228" s="477"/>
      <c r="K228" s="434"/>
    </row>
    <row r="229" spans="1:11" s="432" customFormat="1">
      <c r="A229" s="433"/>
      <c r="B229" s="479"/>
      <c r="C229" s="478"/>
      <c r="D229" s="477"/>
      <c r="E229" s="477"/>
      <c r="F229" s="477"/>
      <c r="G229" s="477"/>
      <c r="H229" s="477"/>
      <c r="I229" s="477"/>
      <c r="J229" s="477"/>
      <c r="K229" s="434"/>
    </row>
    <row r="230" spans="1:11" s="432" customFormat="1">
      <c r="A230" s="433"/>
      <c r="B230" s="479"/>
      <c r="C230" s="478"/>
      <c r="D230" s="477"/>
      <c r="E230" s="477"/>
      <c r="F230" s="477"/>
      <c r="G230" s="477"/>
      <c r="H230" s="477"/>
      <c r="I230" s="477"/>
      <c r="J230" s="477"/>
      <c r="K230" s="434"/>
    </row>
    <row r="231" spans="1:11" s="432" customFormat="1">
      <c r="A231" s="433"/>
      <c r="B231" s="479"/>
      <c r="C231" s="478"/>
      <c r="D231" s="477"/>
      <c r="E231" s="477"/>
      <c r="F231" s="477"/>
      <c r="G231" s="477"/>
      <c r="H231" s="477"/>
      <c r="I231" s="477"/>
      <c r="J231" s="477"/>
      <c r="K231" s="434"/>
    </row>
    <row r="232" spans="1:11" s="432" customFormat="1">
      <c r="A232" s="433"/>
      <c r="B232" s="479"/>
      <c r="C232" s="478"/>
      <c r="D232" s="477"/>
      <c r="E232" s="477"/>
      <c r="F232" s="477"/>
      <c r="G232" s="477"/>
      <c r="H232" s="477"/>
      <c r="I232" s="477"/>
      <c r="J232" s="477"/>
      <c r="K232" s="434"/>
    </row>
    <row r="233" spans="1:11" s="432" customFormat="1">
      <c r="A233" s="433"/>
      <c r="B233" s="479"/>
      <c r="C233" s="478"/>
      <c r="D233" s="477"/>
      <c r="E233" s="477"/>
      <c r="F233" s="477"/>
      <c r="G233" s="477"/>
      <c r="H233" s="477"/>
      <c r="I233" s="477"/>
      <c r="J233" s="477"/>
      <c r="K233" s="434"/>
    </row>
    <row r="234" spans="1:11" s="432" customFormat="1">
      <c r="A234" s="433"/>
      <c r="B234" s="479"/>
      <c r="C234" s="478"/>
      <c r="D234" s="477"/>
      <c r="E234" s="477"/>
      <c r="F234" s="477"/>
      <c r="G234" s="477"/>
      <c r="H234" s="477"/>
      <c r="I234" s="477"/>
      <c r="J234" s="477"/>
      <c r="K234" s="434"/>
    </row>
    <row r="235" spans="1:11" s="432" customFormat="1">
      <c r="A235" s="433"/>
      <c r="B235" s="479"/>
      <c r="C235" s="478"/>
      <c r="D235" s="477"/>
      <c r="E235" s="477"/>
      <c r="F235" s="477"/>
      <c r="G235" s="477"/>
      <c r="H235" s="477"/>
      <c r="I235" s="477"/>
      <c r="J235" s="477"/>
      <c r="K235" s="434"/>
    </row>
    <row r="236" spans="1:11" s="432" customFormat="1">
      <c r="A236" s="433"/>
      <c r="B236" s="479"/>
      <c r="C236" s="478"/>
      <c r="D236" s="477"/>
      <c r="E236" s="477"/>
      <c r="F236" s="477"/>
      <c r="G236" s="477"/>
      <c r="H236" s="477"/>
      <c r="I236" s="477"/>
      <c r="J236" s="477"/>
      <c r="K236" s="434"/>
    </row>
    <row r="237" spans="1:11" s="432" customFormat="1">
      <c r="A237" s="433"/>
      <c r="B237" s="479"/>
      <c r="C237" s="478"/>
      <c r="D237" s="477"/>
      <c r="E237" s="477"/>
      <c r="F237" s="477"/>
      <c r="G237" s="477"/>
      <c r="H237" s="477"/>
      <c r="I237" s="477"/>
      <c r="J237" s="477"/>
      <c r="K237" s="434"/>
    </row>
    <row r="238" spans="1:11" s="432" customFormat="1">
      <c r="A238" s="433"/>
      <c r="B238" s="479"/>
      <c r="C238" s="478"/>
      <c r="D238" s="477"/>
      <c r="E238" s="477"/>
      <c r="F238" s="477"/>
      <c r="G238" s="477"/>
      <c r="H238" s="477"/>
      <c r="I238" s="477"/>
      <c r="J238" s="477"/>
      <c r="K238" s="434"/>
    </row>
    <row r="239" spans="1:11" s="432" customFormat="1">
      <c r="A239" s="433"/>
      <c r="B239" s="479"/>
      <c r="C239" s="478"/>
      <c r="D239" s="477"/>
      <c r="E239" s="477"/>
      <c r="F239" s="477"/>
      <c r="G239" s="477"/>
      <c r="H239" s="477"/>
      <c r="I239" s="477"/>
      <c r="J239" s="477"/>
      <c r="K239" s="434"/>
    </row>
    <row r="240" spans="1:11" s="432" customFormat="1">
      <c r="A240" s="433"/>
      <c r="B240" s="479"/>
      <c r="C240" s="478"/>
      <c r="D240" s="477"/>
      <c r="E240" s="477"/>
      <c r="F240" s="477"/>
      <c r="G240" s="477"/>
      <c r="H240" s="477"/>
      <c r="I240" s="477"/>
      <c r="J240" s="477"/>
      <c r="K240" s="434"/>
    </row>
    <row r="241" spans="1:11" s="432" customFormat="1">
      <c r="A241" s="433"/>
      <c r="B241" s="479"/>
      <c r="C241" s="478"/>
      <c r="D241" s="477"/>
      <c r="E241" s="477"/>
      <c r="F241" s="477"/>
      <c r="G241" s="477"/>
      <c r="H241" s="477"/>
      <c r="I241" s="477"/>
      <c r="J241" s="477"/>
      <c r="K241" s="434"/>
    </row>
    <row r="242" spans="1:11" s="432" customFormat="1">
      <c r="A242" s="433"/>
      <c r="B242" s="479"/>
      <c r="C242" s="478"/>
      <c r="D242" s="477"/>
      <c r="E242" s="477"/>
      <c r="F242" s="477"/>
      <c r="G242" s="477"/>
      <c r="H242" s="477"/>
      <c r="I242" s="477"/>
      <c r="J242" s="477"/>
      <c r="K242" s="434"/>
    </row>
    <row r="243" spans="1:11" s="432" customFormat="1">
      <c r="A243" s="433"/>
      <c r="B243" s="479"/>
      <c r="C243" s="478"/>
      <c r="D243" s="477"/>
      <c r="E243" s="477"/>
      <c r="F243" s="477"/>
      <c r="G243" s="477"/>
      <c r="H243" s="477"/>
      <c r="I243" s="477"/>
      <c r="J243" s="477"/>
      <c r="K243" s="434"/>
    </row>
    <row r="244" spans="1:11" s="432" customFormat="1">
      <c r="A244" s="433"/>
      <c r="B244" s="479"/>
      <c r="C244" s="478"/>
      <c r="D244" s="477"/>
      <c r="E244" s="477"/>
      <c r="F244" s="477"/>
      <c r="G244" s="477"/>
      <c r="H244" s="477"/>
      <c r="I244" s="477"/>
      <c r="J244" s="477"/>
      <c r="K244" s="434"/>
    </row>
    <row r="245" spans="1:11" s="432" customFormat="1">
      <c r="A245" s="433"/>
      <c r="B245" s="479"/>
      <c r="C245" s="478"/>
      <c r="D245" s="477"/>
      <c r="E245" s="477"/>
      <c r="F245" s="477"/>
      <c r="G245" s="477"/>
      <c r="H245" s="477"/>
      <c r="I245" s="477"/>
      <c r="J245" s="477"/>
      <c r="K245" s="434"/>
    </row>
    <row r="246" spans="1:11" s="432" customFormat="1">
      <c r="A246" s="433"/>
      <c r="B246" s="479"/>
      <c r="C246" s="478"/>
      <c r="D246" s="477"/>
      <c r="E246" s="477"/>
      <c r="F246" s="477"/>
      <c r="G246" s="477"/>
      <c r="H246" s="477"/>
      <c r="I246" s="477"/>
      <c r="J246" s="477"/>
      <c r="K246" s="434"/>
    </row>
    <row r="247" spans="1:11" s="432" customFormat="1">
      <c r="A247" s="433"/>
      <c r="B247" s="479"/>
      <c r="C247" s="478"/>
      <c r="D247" s="477"/>
      <c r="E247" s="477"/>
      <c r="F247" s="477"/>
      <c r="G247" s="477"/>
      <c r="H247" s="477"/>
      <c r="I247" s="477"/>
      <c r="J247" s="477"/>
      <c r="K247" s="434"/>
    </row>
    <row r="248" spans="1:11" s="432" customFormat="1">
      <c r="A248" s="433"/>
      <c r="B248" s="479"/>
      <c r="C248" s="478"/>
      <c r="D248" s="477"/>
      <c r="E248" s="477"/>
      <c r="F248" s="477"/>
      <c r="G248" s="477"/>
      <c r="H248" s="477"/>
      <c r="I248" s="477"/>
      <c r="J248" s="477"/>
      <c r="K248" s="434"/>
    </row>
    <row r="249" spans="1:11" s="432" customFormat="1">
      <c r="A249" s="433"/>
      <c r="B249" s="479"/>
      <c r="C249" s="478"/>
      <c r="D249" s="477"/>
      <c r="E249" s="477"/>
      <c r="F249" s="477"/>
      <c r="G249" s="477"/>
      <c r="H249" s="477"/>
      <c r="I249" s="477"/>
      <c r="J249" s="477"/>
      <c r="K249" s="434"/>
    </row>
    <row r="250" spans="1:11" s="432" customFormat="1">
      <c r="A250" s="433"/>
      <c r="B250" s="479"/>
      <c r="C250" s="478"/>
      <c r="D250" s="477"/>
      <c r="E250" s="477"/>
      <c r="F250" s="477"/>
      <c r="G250" s="477"/>
      <c r="H250" s="477"/>
      <c r="I250" s="477"/>
      <c r="J250" s="477"/>
      <c r="K250" s="434"/>
    </row>
    <row r="251" spans="1:11" s="432" customFormat="1">
      <c r="A251" s="433"/>
      <c r="B251" s="479"/>
      <c r="C251" s="478"/>
      <c r="D251" s="477"/>
      <c r="E251" s="477"/>
      <c r="F251" s="477"/>
      <c r="G251" s="477"/>
      <c r="H251" s="477"/>
      <c r="I251" s="477"/>
      <c r="J251" s="477"/>
      <c r="K251" s="434"/>
    </row>
    <row r="252" spans="1:11" s="432" customFormat="1">
      <c r="A252" s="433"/>
      <c r="B252" s="479"/>
      <c r="C252" s="478"/>
      <c r="D252" s="477"/>
      <c r="E252" s="477"/>
      <c r="F252" s="477"/>
      <c r="G252" s="477"/>
      <c r="H252" s="477"/>
      <c r="I252" s="477"/>
      <c r="J252" s="477"/>
      <c r="K252" s="434"/>
    </row>
    <row r="253" spans="1:11" s="432" customFormat="1">
      <c r="A253" s="433"/>
      <c r="B253" s="479"/>
      <c r="C253" s="478"/>
      <c r="D253" s="477"/>
      <c r="E253" s="477"/>
      <c r="F253" s="477"/>
      <c r="G253" s="477"/>
      <c r="H253" s="477"/>
      <c r="I253" s="477"/>
      <c r="J253" s="477"/>
      <c r="K253" s="434"/>
    </row>
    <row r="254" spans="1:11" s="432" customFormat="1">
      <c r="A254" s="433"/>
      <c r="B254" s="479"/>
      <c r="C254" s="478"/>
      <c r="D254" s="477"/>
      <c r="E254" s="477"/>
      <c r="F254" s="477"/>
      <c r="G254" s="477"/>
      <c r="H254" s="477"/>
      <c r="I254" s="477"/>
      <c r="J254" s="477"/>
      <c r="K254" s="434"/>
    </row>
    <row r="255" spans="1:11" s="432" customFormat="1">
      <c r="A255" s="433"/>
      <c r="B255" s="479"/>
      <c r="C255" s="478"/>
      <c r="D255" s="477"/>
      <c r="E255" s="477"/>
      <c r="F255" s="477"/>
      <c r="G255" s="477"/>
      <c r="H255" s="477"/>
      <c r="I255" s="477"/>
      <c r="J255" s="477"/>
      <c r="K255" s="434"/>
    </row>
    <row r="256" spans="1:11" s="432" customFormat="1">
      <c r="A256" s="433"/>
      <c r="B256" s="479"/>
      <c r="C256" s="478"/>
      <c r="D256" s="477"/>
      <c r="E256" s="477"/>
      <c r="F256" s="477"/>
      <c r="G256" s="477"/>
      <c r="H256" s="477"/>
      <c r="I256" s="477"/>
      <c r="J256" s="477"/>
      <c r="K256" s="434"/>
    </row>
    <row r="257" spans="1:11" s="432" customFormat="1">
      <c r="A257" s="433"/>
      <c r="B257" s="479"/>
      <c r="C257" s="478"/>
      <c r="D257" s="477"/>
      <c r="E257" s="477"/>
      <c r="F257" s="477"/>
      <c r="G257" s="477"/>
      <c r="H257" s="477"/>
      <c r="I257" s="477"/>
      <c r="J257" s="477"/>
      <c r="K257" s="434"/>
    </row>
    <row r="258" spans="1:11" s="432" customFormat="1">
      <c r="A258" s="433"/>
      <c r="B258" s="479"/>
      <c r="C258" s="478"/>
      <c r="D258" s="477"/>
      <c r="E258" s="477"/>
      <c r="F258" s="477"/>
      <c r="G258" s="477"/>
      <c r="H258" s="477"/>
      <c r="I258" s="477"/>
      <c r="J258" s="477"/>
      <c r="K258" s="434"/>
    </row>
    <row r="259" spans="1:11" s="432" customFormat="1">
      <c r="A259" s="433"/>
      <c r="B259" s="479"/>
      <c r="C259" s="478"/>
      <c r="D259" s="477"/>
      <c r="E259" s="477"/>
      <c r="F259" s="477"/>
      <c r="G259" s="477"/>
      <c r="H259" s="477"/>
      <c r="I259" s="477"/>
      <c r="J259" s="477"/>
      <c r="K259" s="434"/>
    </row>
    <row r="260" spans="1:11" s="432" customFormat="1">
      <c r="A260" s="433"/>
      <c r="B260" s="479"/>
      <c r="C260" s="478"/>
      <c r="D260" s="477"/>
      <c r="E260" s="477"/>
      <c r="F260" s="477"/>
      <c r="G260" s="477"/>
      <c r="H260" s="477"/>
      <c r="I260" s="477"/>
      <c r="J260" s="477"/>
      <c r="K260" s="434"/>
    </row>
    <row r="261" spans="1:11" s="432" customFormat="1">
      <c r="A261" s="433"/>
      <c r="B261" s="479"/>
      <c r="C261" s="478"/>
      <c r="D261" s="477"/>
      <c r="E261" s="477"/>
      <c r="F261" s="477"/>
      <c r="G261" s="477"/>
      <c r="H261" s="477"/>
      <c r="I261" s="477"/>
      <c r="J261" s="477"/>
      <c r="K261" s="434"/>
    </row>
    <row r="262" spans="1:11" s="432" customFormat="1">
      <c r="A262" s="433"/>
      <c r="B262" s="479"/>
      <c r="C262" s="478"/>
      <c r="D262" s="477"/>
      <c r="E262" s="477"/>
      <c r="F262" s="477"/>
      <c r="G262" s="477"/>
      <c r="H262" s="477"/>
      <c r="I262" s="477"/>
      <c r="J262" s="477"/>
      <c r="K262" s="434"/>
    </row>
    <row r="263" spans="1:11" s="432" customFormat="1">
      <c r="A263" s="433"/>
      <c r="B263" s="479"/>
      <c r="C263" s="478"/>
      <c r="D263" s="477"/>
      <c r="E263" s="477"/>
      <c r="F263" s="477"/>
      <c r="G263" s="477"/>
      <c r="H263" s="477"/>
      <c r="I263" s="477"/>
      <c r="J263" s="477"/>
      <c r="K263" s="434"/>
    </row>
    <row r="264" spans="1:11" s="432" customFormat="1">
      <c r="A264" s="433"/>
      <c r="B264" s="479"/>
      <c r="C264" s="478"/>
      <c r="D264" s="477"/>
      <c r="E264" s="477"/>
      <c r="F264" s="477"/>
      <c r="G264" s="477"/>
      <c r="H264" s="477"/>
      <c r="I264" s="477"/>
      <c r="J264" s="477"/>
      <c r="K264" s="434"/>
    </row>
    <row r="265" spans="1:11" s="432" customFormat="1">
      <c r="A265" s="433"/>
      <c r="B265" s="479"/>
      <c r="C265" s="478"/>
      <c r="D265" s="477"/>
      <c r="E265" s="477"/>
      <c r="F265" s="477"/>
      <c r="G265" s="477"/>
      <c r="H265" s="477"/>
      <c r="I265" s="477"/>
      <c r="J265" s="477"/>
      <c r="K265" s="434"/>
    </row>
    <row r="266" spans="1:11" s="432" customFormat="1">
      <c r="A266" s="433"/>
      <c r="B266" s="479"/>
      <c r="C266" s="478"/>
      <c r="D266" s="477"/>
      <c r="E266" s="477"/>
      <c r="F266" s="477"/>
      <c r="G266" s="477"/>
      <c r="H266" s="477"/>
      <c r="I266" s="477"/>
      <c r="J266" s="477"/>
      <c r="K266" s="434"/>
    </row>
    <row r="267" spans="1:11" s="432" customFormat="1">
      <c r="A267" s="433"/>
      <c r="B267" s="479"/>
      <c r="C267" s="478"/>
      <c r="D267" s="477"/>
      <c r="E267" s="477"/>
      <c r="F267" s="477"/>
      <c r="G267" s="477"/>
      <c r="H267" s="477"/>
      <c r="I267" s="477"/>
      <c r="J267" s="477"/>
      <c r="K267" s="434"/>
    </row>
    <row r="268" spans="1:11" s="432" customFormat="1">
      <c r="A268" s="433"/>
      <c r="B268" s="479"/>
      <c r="C268" s="478"/>
      <c r="D268" s="477"/>
      <c r="E268" s="477"/>
      <c r="F268" s="477"/>
      <c r="G268" s="477"/>
      <c r="H268" s="477"/>
      <c r="I268" s="477"/>
      <c r="J268" s="477"/>
      <c r="K268" s="434"/>
    </row>
    <row r="269" spans="1:11" s="432" customFormat="1">
      <c r="A269" s="433"/>
      <c r="B269" s="479"/>
      <c r="C269" s="478"/>
      <c r="D269" s="477"/>
      <c r="E269" s="477"/>
      <c r="F269" s="477"/>
      <c r="G269" s="477"/>
      <c r="H269" s="477"/>
      <c r="I269" s="477"/>
      <c r="J269" s="477"/>
      <c r="K269" s="434"/>
    </row>
    <row r="270" spans="1:11" s="432" customFormat="1">
      <c r="A270" s="433"/>
      <c r="B270" s="479"/>
      <c r="C270" s="478"/>
      <c r="D270" s="477"/>
      <c r="E270" s="477"/>
      <c r="F270" s="477"/>
      <c r="G270" s="477"/>
      <c r="H270" s="477"/>
      <c r="I270" s="477"/>
      <c r="J270" s="477"/>
      <c r="K270" s="434"/>
    </row>
    <row r="271" spans="1:11" s="432" customFormat="1">
      <c r="A271" s="433"/>
      <c r="B271" s="479"/>
      <c r="C271" s="478"/>
      <c r="D271" s="477"/>
      <c r="E271" s="477"/>
      <c r="F271" s="477"/>
      <c r="G271" s="477"/>
      <c r="H271" s="477"/>
      <c r="I271" s="477"/>
      <c r="J271" s="477"/>
      <c r="K271" s="434"/>
    </row>
    <row r="272" spans="1:11" s="432" customFormat="1">
      <c r="A272" s="433"/>
      <c r="B272" s="479"/>
      <c r="C272" s="478"/>
      <c r="D272" s="477"/>
      <c r="E272" s="477"/>
      <c r="F272" s="477"/>
      <c r="G272" s="477"/>
      <c r="H272" s="477"/>
      <c r="I272" s="477"/>
      <c r="J272" s="477"/>
      <c r="K272" s="434"/>
    </row>
    <row r="273" spans="1:11" s="432" customFormat="1">
      <c r="A273" s="433"/>
      <c r="B273" s="479"/>
      <c r="C273" s="478"/>
      <c r="D273" s="477"/>
      <c r="E273" s="477"/>
      <c r="F273" s="477"/>
      <c r="G273" s="477"/>
      <c r="H273" s="477"/>
      <c r="I273" s="477"/>
      <c r="J273" s="477"/>
      <c r="K273" s="434"/>
    </row>
    <row r="274" spans="1:11" s="432" customFormat="1">
      <c r="A274" s="433"/>
      <c r="B274" s="479"/>
      <c r="C274" s="478"/>
      <c r="D274" s="477"/>
      <c r="E274" s="477"/>
      <c r="F274" s="477"/>
      <c r="G274" s="477"/>
      <c r="H274" s="477"/>
      <c r="I274" s="477"/>
      <c r="J274" s="477"/>
      <c r="K274" s="434"/>
    </row>
    <row r="275" spans="1:11" s="432" customFormat="1">
      <c r="A275" s="433"/>
      <c r="B275" s="479"/>
      <c r="C275" s="478"/>
      <c r="D275" s="477"/>
      <c r="E275" s="477"/>
      <c r="F275" s="477"/>
      <c r="G275" s="477"/>
      <c r="H275" s="477"/>
      <c r="I275" s="477"/>
      <c r="J275" s="477"/>
      <c r="K275" s="434"/>
    </row>
    <row r="276" spans="1:11" s="432" customFormat="1">
      <c r="A276" s="433"/>
      <c r="B276" s="479"/>
      <c r="C276" s="478"/>
      <c r="D276" s="477"/>
      <c r="E276" s="477"/>
      <c r="F276" s="477"/>
      <c r="G276" s="477"/>
      <c r="H276" s="477"/>
      <c r="I276" s="477"/>
      <c r="J276" s="477"/>
      <c r="K276" s="434"/>
    </row>
    <row r="277" spans="1:11" s="432" customFormat="1">
      <c r="A277" s="433"/>
      <c r="B277" s="479"/>
      <c r="C277" s="478"/>
      <c r="D277" s="477"/>
      <c r="E277" s="477"/>
      <c r="F277" s="477"/>
      <c r="G277" s="477"/>
      <c r="H277" s="477"/>
      <c r="I277" s="477"/>
      <c r="J277" s="477"/>
      <c r="K277" s="434"/>
    </row>
    <row r="278" spans="1:11" s="432" customFormat="1">
      <c r="A278" s="433"/>
      <c r="B278" s="479"/>
      <c r="C278" s="478"/>
      <c r="D278" s="477"/>
      <c r="E278" s="477"/>
      <c r="F278" s="477"/>
      <c r="G278" s="477"/>
      <c r="H278" s="477"/>
      <c r="I278" s="477"/>
      <c r="J278" s="477"/>
      <c r="K278" s="434"/>
    </row>
    <row r="279" spans="1:11" s="432" customFormat="1">
      <c r="A279" s="433"/>
      <c r="B279" s="479"/>
      <c r="C279" s="478"/>
      <c r="D279" s="477"/>
      <c r="E279" s="477"/>
      <c r="F279" s="477"/>
      <c r="G279" s="477"/>
      <c r="H279" s="477"/>
      <c r="I279" s="477"/>
      <c r="J279" s="477"/>
      <c r="K279" s="434"/>
    </row>
    <row r="280" spans="1:11" s="432" customFormat="1">
      <c r="A280" s="433"/>
      <c r="B280" s="479"/>
      <c r="C280" s="478"/>
      <c r="D280" s="477"/>
      <c r="E280" s="477"/>
      <c r="F280" s="477"/>
      <c r="G280" s="477"/>
      <c r="H280" s="477"/>
      <c r="I280" s="477"/>
      <c r="J280" s="477"/>
      <c r="K280" s="434"/>
    </row>
    <row r="281" spans="1:11" s="432" customFormat="1">
      <c r="A281" s="433"/>
      <c r="B281" s="479"/>
      <c r="C281" s="478"/>
      <c r="D281" s="477"/>
      <c r="E281" s="477"/>
      <c r="F281" s="477"/>
      <c r="G281" s="477"/>
      <c r="H281" s="477"/>
      <c r="I281" s="477"/>
      <c r="J281" s="477"/>
      <c r="K281" s="434"/>
    </row>
    <row r="282" spans="1:11" s="432" customFormat="1">
      <c r="A282" s="433"/>
      <c r="B282" s="479"/>
      <c r="C282" s="478"/>
      <c r="D282" s="477"/>
      <c r="E282" s="477"/>
      <c r="F282" s="477"/>
      <c r="G282" s="477"/>
      <c r="H282" s="477"/>
      <c r="I282" s="477"/>
      <c r="J282" s="477"/>
      <c r="K282" s="434"/>
    </row>
    <row r="283" spans="1:11" s="432" customFormat="1">
      <c r="A283" s="433"/>
      <c r="B283" s="479"/>
      <c r="C283" s="478"/>
      <c r="D283" s="477"/>
      <c r="E283" s="477"/>
      <c r="F283" s="477"/>
      <c r="G283" s="477"/>
      <c r="H283" s="477"/>
      <c r="I283" s="477"/>
      <c r="J283" s="477"/>
      <c r="K283" s="434"/>
    </row>
    <row r="284" spans="1:11" s="432" customFormat="1">
      <c r="A284" s="433"/>
      <c r="B284" s="479"/>
      <c r="C284" s="478"/>
      <c r="D284" s="477"/>
      <c r="E284" s="477"/>
      <c r="F284" s="477"/>
      <c r="G284" s="477"/>
      <c r="H284" s="477"/>
      <c r="I284" s="477"/>
      <c r="J284" s="477"/>
      <c r="K284" s="434"/>
    </row>
    <row r="285" spans="1:11" s="432" customFormat="1">
      <c r="A285" s="433"/>
      <c r="B285" s="479"/>
      <c r="C285" s="478"/>
      <c r="D285" s="477"/>
      <c r="E285" s="477"/>
      <c r="F285" s="477"/>
      <c r="G285" s="477"/>
      <c r="H285" s="477"/>
      <c r="I285" s="477"/>
      <c r="J285" s="477"/>
      <c r="K285" s="434"/>
    </row>
    <row r="286" spans="1:11" s="432" customFormat="1">
      <c r="A286" s="433"/>
      <c r="B286" s="479"/>
      <c r="C286" s="478"/>
      <c r="D286" s="477"/>
      <c r="E286" s="477"/>
      <c r="F286" s="477"/>
      <c r="G286" s="477"/>
      <c r="H286" s="477"/>
      <c r="I286" s="477"/>
      <c r="J286" s="477"/>
      <c r="K286" s="434"/>
    </row>
    <row r="287" spans="1:11" s="432" customFormat="1">
      <c r="A287" s="433"/>
      <c r="B287" s="479"/>
      <c r="C287" s="478"/>
      <c r="D287" s="477"/>
      <c r="E287" s="477"/>
      <c r="F287" s="477"/>
      <c r="G287" s="477"/>
      <c r="H287" s="477"/>
      <c r="I287" s="477"/>
      <c r="J287" s="477"/>
      <c r="K287" s="434"/>
    </row>
    <row r="288" spans="1:11" s="432" customFormat="1">
      <c r="A288" s="433"/>
      <c r="B288" s="479"/>
      <c r="C288" s="478"/>
      <c r="D288" s="477"/>
      <c r="E288" s="477"/>
      <c r="F288" s="477"/>
      <c r="G288" s="477"/>
      <c r="H288" s="477"/>
      <c r="I288" s="477"/>
      <c r="J288" s="477"/>
      <c r="K288" s="434"/>
    </row>
    <row r="289" spans="1:11" s="432" customFormat="1">
      <c r="A289" s="433"/>
      <c r="B289" s="479"/>
      <c r="C289" s="478"/>
      <c r="D289" s="477"/>
      <c r="E289" s="477"/>
      <c r="F289" s="477"/>
      <c r="G289" s="477"/>
      <c r="H289" s="477"/>
      <c r="I289" s="477"/>
      <c r="J289" s="477"/>
      <c r="K289" s="434"/>
    </row>
    <row r="290" spans="1:11" s="432" customFormat="1">
      <c r="A290" s="433"/>
      <c r="B290" s="479"/>
      <c r="C290" s="478"/>
      <c r="D290" s="477"/>
      <c r="E290" s="477"/>
      <c r="F290" s="477"/>
      <c r="G290" s="477"/>
      <c r="H290" s="477"/>
      <c r="I290" s="477"/>
      <c r="J290" s="477"/>
      <c r="K290" s="434"/>
    </row>
    <row r="291" spans="1:11" s="432" customFormat="1">
      <c r="A291" s="433"/>
      <c r="B291" s="479"/>
      <c r="C291" s="478"/>
      <c r="D291" s="477"/>
      <c r="E291" s="477"/>
      <c r="F291" s="477"/>
      <c r="G291" s="477"/>
      <c r="H291" s="477"/>
      <c r="I291" s="477"/>
      <c r="J291" s="477"/>
      <c r="K291" s="434"/>
    </row>
    <row r="292" spans="1:11" s="432" customFormat="1">
      <c r="A292" s="433"/>
      <c r="B292" s="479"/>
      <c r="C292" s="478"/>
      <c r="D292" s="477"/>
      <c r="E292" s="477"/>
      <c r="F292" s="477"/>
      <c r="G292" s="477"/>
      <c r="H292" s="477"/>
      <c r="I292" s="477"/>
      <c r="J292" s="477"/>
      <c r="K292" s="434"/>
    </row>
    <row r="293" spans="1:11" s="432" customFormat="1">
      <c r="A293" s="433"/>
      <c r="B293" s="479"/>
      <c r="C293" s="478"/>
      <c r="D293" s="477"/>
      <c r="E293" s="477"/>
      <c r="F293" s="477"/>
      <c r="G293" s="477"/>
      <c r="H293" s="477"/>
      <c r="I293" s="477"/>
      <c r="J293" s="477"/>
      <c r="K293" s="434"/>
    </row>
    <row r="294" spans="1:11" s="432" customFormat="1">
      <c r="A294" s="433"/>
      <c r="B294" s="479"/>
      <c r="C294" s="478"/>
      <c r="D294" s="477"/>
      <c r="E294" s="477"/>
      <c r="F294" s="477"/>
      <c r="G294" s="477"/>
      <c r="H294" s="477"/>
      <c r="I294" s="477"/>
      <c r="J294" s="477"/>
      <c r="K294" s="434"/>
    </row>
    <row r="295" spans="1:11" s="432" customFormat="1">
      <c r="A295" s="433"/>
      <c r="B295" s="479"/>
      <c r="C295" s="478"/>
      <c r="D295" s="477"/>
      <c r="E295" s="477"/>
      <c r="F295" s="477"/>
      <c r="G295" s="477"/>
      <c r="H295" s="477"/>
      <c r="I295" s="477"/>
      <c r="J295" s="477"/>
      <c r="K295" s="434"/>
    </row>
    <row r="296" spans="1:11" s="432" customFormat="1">
      <c r="A296" s="433"/>
      <c r="B296" s="479"/>
      <c r="C296" s="478"/>
      <c r="D296" s="477"/>
      <c r="E296" s="477"/>
      <c r="F296" s="477"/>
      <c r="G296" s="477"/>
      <c r="H296" s="477"/>
      <c r="I296" s="477"/>
      <c r="J296" s="477"/>
      <c r="K296" s="434"/>
    </row>
    <row r="297" spans="1:11" s="432" customFormat="1">
      <c r="A297" s="433"/>
      <c r="B297" s="479"/>
      <c r="C297" s="478"/>
      <c r="D297" s="477"/>
      <c r="E297" s="477"/>
      <c r="F297" s="477"/>
      <c r="G297" s="477"/>
      <c r="H297" s="477"/>
      <c r="I297" s="477"/>
      <c r="J297" s="477"/>
      <c r="K297" s="434"/>
    </row>
    <row r="298" spans="1:11" s="432" customFormat="1">
      <c r="A298" s="433"/>
      <c r="B298" s="479"/>
      <c r="C298" s="478"/>
      <c r="D298" s="477"/>
      <c r="E298" s="477"/>
      <c r="F298" s="477"/>
      <c r="G298" s="477"/>
      <c r="H298" s="477"/>
      <c r="I298" s="477"/>
      <c r="J298" s="477"/>
      <c r="K298" s="434"/>
    </row>
    <row r="299" spans="1:11" s="432" customFormat="1">
      <c r="A299" s="433"/>
      <c r="B299" s="479"/>
      <c r="C299" s="478"/>
      <c r="D299" s="477"/>
      <c r="E299" s="477"/>
      <c r="F299" s="477"/>
      <c r="G299" s="477"/>
      <c r="H299" s="477"/>
      <c r="I299" s="477"/>
      <c r="J299" s="477"/>
      <c r="K299" s="434"/>
    </row>
    <row r="300" spans="1:11" s="432" customFormat="1">
      <c r="A300" s="433"/>
      <c r="B300" s="479"/>
      <c r="C300" s="478"/>
      <c r="D300" s="477"/>
      <c r="E300" s="477"/>
      <c r="F300" s="477"/>
      <c r="G300" s="477"/>
      <c r="H300" s="477"/>
      <c r="I300" s="477"/>
      <c r="J300" s="477"/>
      <c r="K300" s="434"/>
    </row>
    <row r="301" spans="1:11" s="432" customFormat="1">
      <c r="A301" s="433"/>
      <c r="B301" s="479"/>
      <c r="C301" s="478"/>
      <c r="D301" s="477"/>
      <c r="E301" s="477"/>
      <c r="F301" s="477"/>
      <c r="G301" s="477"/>
      <c r="H301" s="477"/>
      <c r="I301" s="477"/>
      <c r="J301" s="477"/>
      <c r="K301" s="434"/>
    </row>
    <row r="302" spans="1:11" s="432" customFormat="1">
      <c r="A302" s="433"/>
      <c r="B302" s="479"/>
      <c r="C302" s="478"/>
      <c r="D302" s="477"/>
      <c r="E302" s="477"/>
      <c r="F302" s="477"/>
      <c r="G302" s="477"/>
      <c r="H302" s="477"/>
      <c r="I302" s="477"/>
      <c r="J302" s="477"/>
      <c r="K302" s="434"/>
    </row>
    <row r="303" spans="1:11" s="432" customFormat="1">
      <c r="A303" s="433"/>
      <c r="B303" s="479"/>
      <c r="C303" s="478"/>
      <c r="D303" s="477"/>
      <c r="E303" s="477"/>
      <c r="F303" s="477"/>
      <c r="G303" s="477"/>
      <c r="H303" s="477"/>
      <c r="I303" s="477"/>
      <c r="J303" s="477"/>
      <c r="K303" s="434"/>
    </row>
    <row r="304" spans="1:11" s="432" customFormat="1">
      <c r="A304" s="433"/>
      <c r="B304" s="479"/>
      <c r="C304" s="478"/>
      <c r="D304" s="477"/>
      <c r="E304" s="477"/>
      <c r="F304" s="477"/>
      <c r="G304" s="477"/>
      <c r="H304" s="477"/>
      <c r="I304" s="477"/>
      <c r="J304" s="477"/>
      <c r="K304" s="434"/>
    </row>
    <row r="305" spans="1:11" s="432" customFormat="1">
      <c r="A305" s="433"/>
      <c r="B305" s="479"/>
      <c r="C305" s="478"/>
      <c r="D305" s="477"/>
      <c r="E305" s="477"/>
      <c r="F305" s="477"/>
      <c r="G305" s="477"/>
      <c r="H305" s="477"/>
      <c r="I305" s="477"/>
      <c r="J305" s="477"/>
      <c r="K305" s="434"/>
    </row>
    <row r="306" spans="1:11" s="432" customFormat="1">
      <c r="A306" s="433"/>
      <c r="B306" s="479"/>
      <c r="C306" s="478"/>
      <c r="D306" s="477"/>
      <c r="E306" s="477"/>
      <c r="F306" s="477"/>
      <c r="G306" s="477"/>
      <c r="H306" s="477"/>
      <c r="I306" s="477"/>
      <c r="J306" s="477"/>
      <c r="K306" s="434"/>
    </row>
    <row r="307" spans="1:11" s="432" customFormat="1">
      <c r="A307" s="433"/>
      <c r="B307" s="479"/>
      <c r="C307" s="478"/>
      <c r="D307" s="477"/>
      <c r="E307" s="477"/>
      <c r="F307" s="477"/>
      <c r="G307" s="477"/>
      <c r="H307" s="477"/>
      <c r="I307" s="477"/>
      <c r="J307" s="477"/>
      <c r="K307" s="434"/>
    </row>
    <row r="308" spans="1:11" s="432" customFormat="1">
      <c r="A308" s="433"/>
      <c r="B308" s="479"/>
      <c r="C308" s="478"/>
      <c r="D308" s="477"/>
      <c r="E308" s="477"/>
      <c r="F308" s="477"/>
      <c r="G308" s="477"/>
      <c r="H308" s="477"/>
      <c r="I308" s="477"/>
      <c r="J308" s="477"/>
      <c r="K308" s="434"/>
    </row>
    <row r="309" spans="1:11" s="432" customFormat="1">
      <c r="A309" s="433"/>
      <c r="B309" s="479"/>
      <c r="C309" s="478"/>
      <c r="D309" s="477"/>
      <c r="E309" s="477"/>
      <c r="F309" s="477"/>
      <c r="G309" s="477"/>
      <c r="H309" s="477"/>
      <c r="I309" s="477"/>
      <c r="J309" s="477"/>
      <c r="K309" s="434"/>
    </row>
    <row r="310" spans="1:11" s="432" customFormat="1">
      <c r="A310" s="433"/>
      <c r="B310" s="479"/>
      <c r="C310" s="478"/>
      <c r="D310" s="477"/>
      <c r="E310" s="477"/>
      <c r="F310" s="477"/>
      <c r="G310" s="477"/>
      <c r="H310" s="477"/>
      <c r="I310" s="477"/>
      <c r="J310" s="477"/>
      <c r="K310" s="434"/>
    </row>
    <row r="311" spans="1:11" s="432" customFormat="1">
      <c r="A311" s="433"/>
      <c r="B311" s="479"/>
      <c r="C311" s="478"/>
      <c r="D311" s="477"/>
      <c r="E311" s="477"/>
      <c r="F311" s="477"/>
      <c r="G311" s="477"/>
      <c r="H311" s="477"/>
      <c r="I311" s="477"/>
      <c r="J311" s="477"/>
      <c r="K311" s="434"/>
    </row>
    <row r="312" spans="1:11" s="432" customFormat="1">
      <c r="A312" s="433"/>
      <c r="B312" s="479"/>
      <c r="C312" s="478"/>
      <c r="D312" s="477"/>
      <c r="E312" s="477"/>
      <c r="F312" s="477"/>
      <c r="G312" s="477"/>
      <c r="H312" s="477"/>
      <c r="I312" s="477"/>
      <c r="J312" s="477"/>
      <c r="K312" s="434"/>
    </row>
    <row r="313" spans="1:11" s="432" customFormat="1">
      <c r="A313" s="433"/>
      <c r="B313" s="479"/>
      <c r="C313" s="478"/>
      <c r="D313" s="477"/>
      <c r="E313" s="477"/>
      <c r="F313" s="477"/>
      <c r="G313" s="477"/>
      <c r="H313" s="477"/>
      <c r="I313" s="477"/>
      <c r="J313" s="477"/>
      <c r="K313" s="434"/>
    </row>
    <row r="314" spans="1:11" s="432" customFormat="1">
      <c r="A314" s="433"/>
      <c r="B314" s="479"/>
      <c r="C314" s="478"/>
      <c r="D314" s="477"/>
      <c r="E314" s="477"/>
      <c r="F314" s="477"/>
      <c r="G314" s="477"/>
      <c r="H314" s="477"/>
      <c r="I314" s="477"/>
      <c r="J314" s="477"/>
      <c r="K314" s="434"/>
    </row>
    <row r="315" spans="1:11" s="432" customFormat="1">
      <c r="A315" s="433"/>
      <c r="B315" s="479"/>
      <c r="C315" s="478"/>
      <c r="D315" s="477"/>
      <c r="E315" s="477"/>
      <c r="F315" s="477"/>
      <c r="G315" s="477"/>
      <c r="H315" s="477"/>
      <c r="I315" s="477"/>
      <c r="J315" s="477"/>
      <c r="K315" s="434"/>
    </row>
    <row r="316" spans="1:11" s="432" customFormat="1">
      <c r="A316" s="433"/>
      <c r="B316" s="479"/>
      <c r="C316" s="478"/>
      <c r="D316" s="477"/>
      <c r="E316" s="477"/>
      <c r="F316" s="477"/>
      <c r="G316" s="477"/>
      <c r="H316" s="477"/>
      <c r="I316" s="477"/>
      <c r="J316" s="477"/>
      <c r="K316" s="434"/>
    </row>
    <row r="317" spans="1:11" s="432" customFormat="1">
      <c r="A317" s="433"/>
      <c r="B317" s="479"/>
      <c r="C317" s="478"/>
      <c r="D317" s="477"/>
      <c r="E317" s="477"/>
      <c r="F317" s="477"/>
      <c r="G317" s="477"/>
      <c r="H317" s="477"/>
      <c r="I317" s="477"/>
      <c r="J317" s="477"/>
      <c r="K317" s="434"/>
    </row>
    <row r="318" spans="1:11" s="432" customFormat="1">
      <c r="A318" s="433"/>
      <c r="B318" s="479"/>
      <c r="C318" s="478"/>
      <c r="D318" s="477"/>
      <c r="E318" s="477"/>
      <c r="F318" s="477"/>
      <c r="G318" s="477"/>
      <c r="H318" s="477"/>
      <c r="I318" s="477"/>
      <c r="J318" s="477"/>
      <c r="K318" s="434"/>
    </row>
    <row r="319" spans="1:11" s="432" customFormat="1">
      <c r="A319" s="433"/>
      <c r="B319" s="479"/>
      <c r="C319" s="478"/>
      <c r="D319" s="477"/>
      <c r="E319" s="477"/>
      <c r="F319" s="477"/>
      <c r="G319" s="477"/>
      <c r="H319" s="477"/>
      <c r="I319" s="477"/>
      <c r="J319" s="477"/>
      <c r="K319" s="434"/>
    </row>
    <row r="320" spans="1:11" s="432" customFormat="1">
      <c r="A320" s="433"/>
      <c r="B320" s="479"/>
      <c r="C320" s="478"/>
      <c r="D320" s="477"/>
      <c r="E320" s="477"/>
      <c r="F320" s="477"/>
      <c r="G320" s="477"/>
      <c r="H320" s="477"/>
      <c r="I320" s="477"/>
      <c r="J320" s="477"/>
      <c r="K320" s="434"/>
    </row>
    <row r="321" spans="1:11" s="432" customFormat="1">
      <c r="A321" s="433"/>
      <c r="B321" s="479"/>
      <c r="C321" s="478"/>
      <c r="D321" s="477"/>
      <c r="E321" s="477"/>
      <c r="F321" s="477"/>
      <c r="G321" s="477"/>
      <c r="H321" s="477"/>
      <c r="I321" s="477"/>
      <c r="J321" s="477"/>
      <c r="K321" s="434"/>
    </row>
    <row r="322" spans="1:11" s="432" customFormat="1">
      <c r="A322" s="433"/>
      <c r="B322" s="479"/>
      <c r="C322" s="478"/>
      <c r="D322" s="477"/>
      <c r="E322" s="477"/>
      <c r="F322" s="477"/>
      <c r="G322" s="477"/>
      <c r="H322" s="477"/>
      <c r="I322" s="477"/>
      <c r="J322" s="477"/>
      <c r="K322" s="434"/>
    </row>
    <row r="323" spans="1:11" s="432" customFormat="1">
      <c r="A323" s="433"/>
      <c r="B323" s="479"/>
      <c r="C323" s="478"/>
      <c r="D323" s="477"/>
      <c r="E323" s="477"/>
      <c r="F323" s="477"/>
      <c r="G323" s="477"/>
      <c r="H323" s="477"/>
      <c r="I323" s="477"/>
      <c r="J323" s="477"/>
      <c r="K323" s="434"/>
    </row>
    <row r="324" spans="1:11" s="432" customFormat="1">
      <c r="A324" s="433"/>
      <c r="B324" s="479"/>
      <c r="C324" s="478"/>
      <c r="D324" s="477"/>
      <c r="E324" s="477"/>
      <c r="F324" s="477"/>
      <c r="G324" s="477"/>
      <c r="H324" s="477"/>
      <c r="I324" s="477"/>
      <c r="J324" s="477"/>
      <c r="K324" s="434"/>
    </row>
    <row r="325" spans="1:11" s="432" customFormat="1">
      <c r="A325" s="433"/>
      <c r="B325" s="479"/>
      <c r="C325" s="478"/>
      <c r="D325" s="477"/>
      <c r="E325" s="477"/>
      <c r="F325" s="477"/>
      <c r="G325" s="477"/>
      <c r="H325" s="477"/>
      <c r="I325" s="477"/>
      <c r="J325" s="477"/>
      <c r="K325" s="434"/>
    </row>
    <row r="326" spans="1:11" s="432" customFormat="1">
      <c r="A326" s="433"/>
      <c r="B326" s="479"/>
      <c r="C326" s="478"/>
      <c r="D326" s="477"/>
      <c r="E326" s="477"/>
      <c r="F326" s="477"/>
      <c r="G326" s="477"/>
      <c r="H326" s="477"/>
      <c r="I326" s="477"/>
      <c r="J326" s="477"/>
      <c r="K326" s="434"/>
    </row>
    <row r="327" spans="1:11" s="432" customFormat="1">
      <c r="A327" s="433"/>
      <c r="B327" s="479"/>
      <c r="C327" s="478"/>
      <c r="D327" s="477"/>
      <c r="E327" s="477"/>
      <c r="F327" s="477"/>
      <c r="G327" s="477"/>
      <c r="H327" s="477"/>
      <c r="I327" s="477"/>
      <c r="J327" s="477"/>
      <c r="K327" s="434"/>
    </row>
    <row r="328" spans="1:11" s="432" customFormat="1">
      <c r="A328" s="433"/>
      <c r="B328" s="479"/>
      <c r="C328" s="478"/>
      <c r="D328" s="477"/>
      <c r="E328" s="477"/>
      <c r="F328" s="477"/>
      <c r="G328" s="477"/>
      <c r="H328" s="477"/>
      <c r="I328" s="477"/>
      <c r="J328" s="477"/>
      <c r="K328" s="434"/>
    </row>
    <row r="329" spans="1:11" s="432" customFormat="1">
      <c r="A329" s="433"/>
      <c r="B329" s="479"/>
      <c r="C329" s="478"/>
      <c r="D329" s="477"/>
      <c r="E329" s="477"/>
      <c r="F329" s="477"/>
      <c r="G329" s="477"/>
      <c r="H329" s="477"/>
      <c r="I329" s="477"/>
      <c r="J329" s="477"/>
      <c r="K329" s="434"/>
    </row>
    <row r="330" spans="1:11" s="432" customFormat="1">
      <c r="A330" s="433"/>
      <c r="B330" s="479"/>
      <c r="C330" s="478"/>
      <c r="D330" s="477"/>
      <c r="E330" s="477"/>
      <c r="F330" s="477"/>
      <c r="G330" s="477"/>
      <c r="H330" s="477"/>
      <c r="I330" s="477"/>
      <c r="J330" s="477"/>
      <c r="K330" s="434"/>
    </row>
    <row r="331" spans="1:11" s="432" customFormat="1">
      <c r="A331" s="433"/>
      <c r="B331" s="479"/>
      <c r="C331" s="478"/>
      <c r="D331" s="477"/>
      <c r="E331" s="477"/>
      <c r="F331" s="477"/>
      <c r="G331" s="477"/>
      <c r="H331" s="477"/>
      <c r="I331" s="477"/>
      <c r="J331" s="477"/>
      <c r="K331" s="434"/>
    </row>
    <row r="332" spans="1:11" s="432" customFormat="1">
      <c r="A332" s="433"/>
      <c r="B332" s="479"/>
      <c r="C332" s="478"/>
      <c r="D332" s="477"/>
      <c r="E332" s="477"/>
      <c r="F332" s="477"/>
      <c r="G332" s="477"/>
      <c r="H332" s="477"/>
      <c r="I332" s="477"/>
      <c r="J332" s="477"/>
      <c r="K332" s="434"/>
    </row>
    <row r="333" spans="1:11" s="432" customFormat="1">
      <c r="A333" s="433"/>
      <c r="B333" s="479"/>
      <c r="C333" s="478"/>
      <c r="D333" s="477"/>
      <c r="E333" s="477"/>
      <c r="F333" s="477"/>
      <c r="G333" s="477"/>
      <c r="H333" s="477"/>
      <c r="I333" s="477"/>
      <c r="J333" s="477"/>
      <c r="K333" s="434"/>
    </row>
    <row r="334" spans="1:11" s="432" customFormat="1">
      <c r="A334" s="433"/>
      <c r="B334" s="479"/>
      <c r="C334" s="478"/>
      <c r="D334" s="477"/>
      <c r="E334" s="477"/>
      <c r="F334" s="477"/>
      <c r="G334" s="477"/>
      <c r="H334" s="477"/>
      <c r="I334" s="477"/>
      <c r="J334" s="477"/>
      <c r="K334" s="434"/>
    </row>
    <row r="335" spans="1:11" s="432" customFormat="1">
      <c r="A335" s="433"/>
      <c r="B335" s="479"/>
      <c r="C335" s="478"/>
      <c r="D335" s="477"/>
      <c r="E335" s="477"/>
      <c r="F335" s="477"/>
      <c r="G335" s="477"/>
      <c r="H335" s="477"/>
      <c r="I335" s="477"/>
      <c r="J335" s="477"/>
      <c r="K335" s="434"/>
    </row>
    <row r="336" spans="1:11" s="432" customFormat="1">
      <c r="A336" s="433"/>
      <c r="B336" s="479"/>
      <c r="C336" s="478"/>
      <c r="D336" s="477"/>
      <c r="E336" s="477"/>
      <c r="F336" s="477"/>
      <c r="G336" s="477"/>
      <c r="H336" s="477"/>
      <c r="I336" s="477"/>
      <c r="J336" s="477"/>
      <c r="K336" s="434"/>
    </row>
    <row r="337" spans="1:11" s="432" customFormat="1">
      <c r="A337" s="433"/>
      <c r="B337" s="479"/>
      <c r="C337" s="478"/>
      <c r="D337" s="477"/>
      <c r="E337" s="477"/>
      <c r="F337" s="477"/>
      <c r="G337" s="477"/>
      <c r="H337" s="477"/>
      <c r="I337" s="477"/>
      <c r="J337" s="477"/>
      <c r="K337" s="434"/>
    </row>
    <row r="338" spans="1:11" s="432" customFormat="1">
      <c r="A338" s="433"/>
      <c r="B338" s="479"/>
      <c r="C338" s="478"/>
      <c r="D338" s="477"/>
      <c r="E338" s="477"/>
      <c r="F338" s="477"/>
      <c r="G338" s="477"/>
      <c r="H338" s="477"/>
      <c r="I338" s="477"/>
      <c r="J338" s="477"/>
      <c r="K338" s="434"/>
    </row>
    <row r="339" spans="1:11" s="432" customFormat="1">
      <c r="A339" s="433"/>
      <c r="B339" s="479"/>
      <c r="C339" s="478"/>
      <c r="D339" s="477"/>
      <c r="E339" s="477"/>
      <c r="F339" s="477"/>
      <c r="G339" s="477"/>
      <c r="H339" s="477"/>
      <c r="I339" s="477"/>
      <c r="J339" s="477"/>
      <c r="K339" s="434"/>
    </row>
    <row r="340" spans="1:11" s="432" customFormat="1">
      <c r="A340" s="433"/>
      <c r="B340" s="479"/>
      <c r="C340" s="478"/>
      <c r="D340" s="477"/>
      <c r="E340" s="477"/>
      <c r="F340" s="477"/>
      <c r="G340" s="477"/>
      <c r="H340" s="477"/>
      <c r="I340" s="477"/>
      <c r="J340" s="477"/>
      <c r="K340" s="434"/>
    </row>
    <row r="341" spans="1:11" s="432" customFormat="1">
      <c r="A341" s="433"/>
      <c r="B341" s="479"/>
      <c r="C341" s="478"/>
      <c r="D341" s="477"/>
      <c r="E341" s="477"/>
      <c r="F341" s="477"/>
      <c r="G341" s="477"/>
      <c r="H341" s="477"/>
      <c r="I341" s="477"/>
      <c r="J341" s="477"/>
      <c r="K341" s="434"/>
    </row>
    <row r="342" spans="1:11" s="432" customFormat="1">
      <c r="A342" s="433"/>
      <c r="B342" s="479"/>
      <c r="C342" s="478"/>
      <c r="D342" s="477"/>
      <c r="E342" s="477"/>
      <c r="F342" s="477"/>
      <c r="G342" s="477"/>
      <c r="H342" s="477"/>
      <c r="I342" s="477"/>
      <c r="J342" s="477"/>
      <c r="K342" s="434"/>
    </row>
    <row r="343" spans="1:11" s="432" customFormat="1">
      <c r="A343" s="433"/>
      <c r="B343" s="479"/>
      <c r="C343" s="478"/>
      <c r="D343" s="477"/>
      <c r="E343" s="477"/>
      <c r="F343" s="477"/>
      <c r="G343" s="477"/>
      <c r="H343" s="477"/>
      <c r="I343" s="477"/>
      <c r="J343" s="477"/>
      <c r="K343" s="434"/>
    </row>
    <row r="344" spans="1:11" s="432" customFormat="1">
      <c r="A344" s="433"/>
      <c r="B344" s="479"/>
      <c r="C344" s="478"/>
      <c r="D344" s="477"/>
      <c r="E344" s="477"/>
      <c r="F344" s="477"/>
      <c r="G344" s="477"/>
      <c r="H344" s="477"/>
      <c r="I344" s="477"/>
      <c r="J344" s="477"/>
      <c r="K344" s="434"/>
    </row>
    <row r="345" spans="1:11" s="432" customFormat="1">
      <c r="A345" s="433"/>
      <c r="B345" s="479"/>
      <c r="C345" s="478"/>
      <c r="D345" s="477"/>
      <c r="E345" s="477"/>
      <c r="F345" s="477"/>
      <c r="G345" s="477"/>
      <c r="H345" s="477"/>
      <c r="I345" s="477"/>
      <c r="J345" s="477"/>
      <c r="K345" s="434"/>
    </row>
    <row r="346" spans="1:11" s="432" customFormat="1">
      <c r="A346" s="433"/>
      <c r="B346" s="479"/>
      <c r="C346" s="478"/>
      <c r="D346" s="477"/>
      <c r="E346" s="477"/>
      <c r="F346" s="477"/>
      <c r="G346" s="477"/>
      <c r="H346" s="477"/>
      <c r="I346" s="477"/>
      <c r="J346" s="477"/>
      <c r="K346" s="434"/>
    </row>
    <row r="347" spans="1:11" s="432" customFormat="1">
      <c r="A347" s="433"/>
      <c r="B347" s="479"/>
      <c r="C347" s="478"/>
      <c r="D347" s="477"/>
      <c r="E347" s="477"/>
      <c r="F347" s="477"/>
      <c r="G347" s="477"/>
      <c r="H347" s="477"/>
      <c r="I347" s="477"/>
      <c r="J347" s="477"/>
      <c r="K347" s="434"/>
    </row>
    <row r="348" spans="1:11" s="432" customFormat="1">
      <c r="A348" s="433"/>
      <c r="B348" s="479"/>
      <c r="C348" s="478"/>
      <c r="D348" s="477"/>
      <c r="E348" s="477"/>
      <c r="F348" s="477"/>
      <c r="G348" s="477"/>
      <c r="H348" s="477"/>
      <c r="I348" s="477"/>
      <c r="J348" s="477"/>
      <c r="K348" s="434"/>
    </row>
    <row r="349" spans="1:11" s="432" customFormat="1">
      <c r="A349" s="433"/>
      <c r="B349" s="479"/>
      <c r="C349" s="478"/>
      <c r="D349" s="477"/>
      <c r="E349" s="477"/>
      <c r="F349" s="477"/>
      <c r="G349" s="477"/>
      <c r="H349" s="477"/>
      <c r="I349" s="477"/>
      <c r="J349" s="477"/>
      <c r="K349" s="434"/>
    </row>
    <row r="350" spans="1:11" s="432" customFormat="1">
      <c r="A350" s="433"/>
      <c r="B350" s="479"/>
      <c r="C350" s="478"/>
      <c r="D350" s="477"/>
      <c r="E350" s="477"/>
      <c r="F350" s="477"/>
      <c r="G350" s="477"/>
      <c r="H350" s="477"/>
      <c r="I350" s="477"/>
      <c r="J350" s="477"/>
      <c r="K350" s="434"/>
    </row>
    <row r="351" spans="1:11" s="432" customFormat="1">
      <c r="A351" s="433"/>
      <c r="B351" s="479"/>
      <c r="C351" s="478"/>
      <c r="D351" s="477"/>
      <c r="E351" s="477"/>
      <c r="F351" s="477"/>
      <c r="G351" s="477"/>
      <c r="H351" s="477"/>
      <c r="I351" s="477"/>
      <c r="J351" s="477"/>
      <c r="K351" s="434"/>
    </row>
    <row r="352" spans="1:11" s="432" customFormat="1">
      <c r="A352" s="433"/>
      <c r="B352" s="479"/>
      <c r="C352" s="478"/>
      <c r="D352" s="477"/>
      <c r="E352" s="477"/>
      <c r="F352" s="477"/>
      <c r="G352" s="477"/>
      <c r="H352" s="477"/>
      <c r="I352" s="477"/>
      <c r="J352" s="477"/>
      <c r="K352" s="434"/>
    </row>
    <row r="353" spans="1:11" s="432" customFormat="1">
      <c r="A353" s="433"/>
      <c r="B353" s="479"/>
      <c r="C353" s="478"/>
      <c r="D353" s="477"/>
      <c r="E353" s="477"/>
      <c r="F353" s="477"/>
      <c r="G353" s="477"/>
      <c r="H353" s="477"/>
      <c r="I353" s="477"/>
      <c r="J353" s="477"/>
      <c r="K353" s="434"/>
    </row>
    <row r="354" spans="1:11" s="432" customFormat="1">
      <c r="A354" s="433"/>
      <c r="B354" s="479"/>
      <c r="C354" s="478"/>
      <c r="D354" s="477"/>
      <c r="E354" s="477"/>
      <c r="F354" s="477"/>
      <c r="G354" s="477"/>
      <c r="H354" s="477"/>
      <c r="I354" s="477"/>
      <c r="J354" s="477"/>
      <c r="K354" s="434"/>
    </row>
    <row r="355" spans="1:11" s="432" customFormat="1">
      <c r="A355" s="433"/>
      <c r="B355" s="479"/>
      <c r="C355" s="478"/>
      <c r="D355" s="477"/>
      <c r="E355" s="477"/>
      <c r="F355" s="477"/>
      <c r="G355" s="477"/>
      <c r="H355" s="477"/>
      <c r="I355" s="477"/>
      <c r="J355" s="477"/>
      <c r="K355" s="434"/>
    </row>
    <row r="356" spans="1:11" s="432" customFormat="1">
      <c r="A356" s="433"/>
      <c r="B356" s="479"/>
      <c r="C356" s="478"/>
      <c r="D356" s="477"/>
      <c r="E356" s="477"/>
      <c r="F356" s="477"/>
      <c r="G356" s="477"/>
      <c r="H356" s="477"/>
      <c r="I356" s="477"/>
      <c r="J356" s="477"/>
      <c r="K356" s="434"/>
    </row>
    <row r="357" spans="1:11" s="432" customFormat="1">
      <c r="A357" s="433"/>
      <c r="B357" s="479"/>
      <c r="C357" s="478"/>
      <c r="D357" s="477"/>
      <c r="E357" s="477"/>
      <c r="F357" s="477"/>
      <c r="G357" s="477"/>
      <c r="H357" s="477"/>
      <c r="I357" s="477"/>
      <c r="J357" s="477"/>
      <c r="K357" s="434"/>
    </row>
    <row r="358" spans="1:11" s="432" customFormat="1">
      <c r="A358" s="433"/>
      <c r="B358" s="479"/>
      <c r="C358" s="478"/>
      <c r="D358" s="477"/>
      <c r="E358" s="477"/>
      <c r="F358" s="477"/>
      <c r="G358" s="477"/>
      <c r="H358" s="477"/>
      <c r="I358" s="477"/>
      <c r="J358" s="477"/>
      <c r="K358" s="434"/>
    </row>
    <row r="359" spans="1:11" s="432" customFormat="1">
      <c r="A359" s="433"/>
      <c r="B359" s="479"/>
      <c r="C359" s="478"/>
      <c r="D359" s="477"/>
      <c r="E359" s="477"/>
      <c r="F359" s="477"/>
      <c r="G359" s="477"/>
      <c r="H359" s="477"/>
      <c r="I359" s="477"/>
      <c r="J359" s="477"/>
      <c r="K359" s="434"/>
    </row>
    <row r="360" spans="1:11" s="432" customFormat="1">
      <c r="A360" s="433"/>
      <c r="B360" s="479"/>
      <c r="C360" s="478"/>
      <c r="D360" s="477"/>
      <c r="E360" s="477"/>
      <c r="F360" s="477"/>
      <c r="G360" s="477"/>
      <c r="H360" s="477"/>
      <c r="I360" s="477"/>
      <c r="J360" s="477"/>
      <c r="K360" s="434"/>
    </row>
    <row r="361" spans="1:11" s="432" customFormat="1">
      <c r="A361" s="433"/>
      <c r="B361" s="479"/>
      <c r="C361" s="478"/>
      <c r="D361" s="477"/>
      <c r="E361" s="477"/>
      <c r="F361" s="477"/>
      <c r="G361" s="477"/>
      <c r="H361" s="477"/>
      <c r="I361" s="477"/>
      <c r="J361" s="477"/>
      <c r="K361" s="434"/>
    </row>
    <row r="362" spans="1:11" s="432" customFormat="1">
      <c r="A362" s="433"/>
      <c r="B362" s="479"/>
      <c r="C362" s="478"/>
      <c r="D362" s="477"/>
      <c r="E362" s="477"/>
      <c r="F362" s="477"/>
      <c r="G362" s="477"/>
      <c r="H362" s="477"/>
      <c r="I362" s="477"/>
      <c r="J362" s="477"/>
      <c r="K362" s="434"/>
    </row>
    <row r="363" spans="1:11" s="432" customFormat="1">
      <c r="A363" s="433"/>
      <c r="B363" s="479"/>
      <c r="C363" s="478"/>
      <c r="D363" s="477"/>
      <c r="E363" s="477"/>
      <c r="F363" s="477"/>
      <c r="G363" s="477"/>
      <c r="H363" s="477"/>
      <c r="I363" s="477"/>
      <c r="J363" s="477"/>
      <c r="K363" s="434"/>
    </row>
    <row r="364" spans="1:11" s="432" customFormat="1">
      <c r="A364" s="433"/>
      <c r="B364" s="479"/>
      <c r="C364" s="478"/>
      <c r="D364" s="477"/>
      <c r="E364" s="477"/>
      <c r="F364" s="477"/>
      <c r="G364" s="477"/>
      <c r="H364" s="477"/>
      <c r="I364" s="477"/>
      <c r="J364" s="477"/>
      <c r="K364" s="434"/>
    </row>
    <row r="365" spans="1:11" s="432" customFormat="1">
      <c r="A365" s="433"/>
      <c r="B365" s="479"/>
      <c r="C365" s="478"/>
      <c r="D365" s="477"/>
      <c r="E365" s="477"/>
      <c r="F365" s="477"/>
      <c r="G365" s="477"/>
      <c r="H365" s="477"/>
      <c r="I365" s="477"/>
      <c r="J365" s="477"/>
      <c r="K365" s="434"/>
    </row>
    <row r="366" spans="1:11" s="432" customFormat="1">
      <c r="A366" s="433"/>
      <c r="B366" s="479"/>
      <c r="C366" s="478"/>
      <c r="D366" s="477"/>
      <c r="E366" s="477"/>
      <c r="F366" s="477"/>
      <c r="G366" s="477"/>
      <c r="H366" s="477"/>
      <c r="I366" s="477"/>
      <c r="J366" s="477"/>
      <c r="K366" s="434"/>
    </row>
    <row r="367" spans="1:11" s="432" customFormat="1">
      <c r="A367" s="433"/>
      <c r="B367" s="479"/>
      <c r="C367" s="478"/>
      <c r="D367" s="477"/>
      <c r="E367" s="477"/>
      <c r="F367" s="477"/>
      <c r="G367" s="477"/>
      <c r="H367" s="477"/>
      <c r="I367" s="477"/>
      <c r="J367" s="477"/>
      <c r="K367" s="434"/>
    </row>
    <row r="368" spans="1:11" s="432" customFormat="1">
      <c r="A368" s="433"/>
      <c r="B368" s="479"/>
      <c r="C368" s="478"/>
      <c r="D368" s="477"/>
      <c r="E368" s="477"/>
      <c r="F368" s="477"/>
      <c r="G368" s="477"/>
      <c r="H368" s="477"/>
      <c r="I368" s="477"/>
      <c r="J368" s="477"/>
      <c r="K368" s="434"/>
    </row>
    <row r="369" spans="1:11" s="432" customFormat="1">
      <c r="A369" s="433"/>
      <c r="B369" s="479"/>
      <c r="C369" s="478"/>
      <c r="D369" s="477"/>
      <c r="E369" s="477"/>
      <c r="F369" s="477"/>
      <c r="G369" s="477"/>
      <c r="H369" s="477"/>
      <c r="I369" s="477"/>
      <c r="J369" s="477"/>
      <c r="K369" s="434"/>
    </row>
    <row r="370" spans="1:11" s="432" customFormat="1">
      <c r="A370" s="433"/>
      <c r="B370" s="479"/>
      <c r="C370" s="478"/>
      <c r="D370" s="477"/>
      <c r="E370" s="477"/>
      <c r="F370" s="477"/>
      <c r="G370" s="477"/>
      <c r="H370" s="477"/>
      <c r="I370" s="477"/>
      <c r="J370" s="477"/>
      <c r="K370" s="434"/>
    </row>
    <row r="371" spans="1:11" s="432" customFormat="1">
      <c r="A371" s="433"/>
      <c r="B371" s="479"/>
      <c r="C371" s="478"/>
      <c r="D371" s="477"/>
      <c r="E371" s="477"/>
      <c r="F371" s="477"/>
      <c r="G371" s="477"/>
      <c r="H371" s="477"/>
      <c r="I371" s="477"/>
      <c r="J371" s="477"/>
      <c r="K371" s="434"/>
    </row>
    <row r="372" spans="1:11" s="432" customFormat="1">
      <c r="A372" s="433"/>
      <c r="B372" s="479"/>
      <c r="C372" s="478"/>
      <c r="D372" s="477"/>
      <c r="E372" s="477"/>
      <c r="F372" s="477"/>
      <c r="G372" s="477"/>
      <c r="H372" s="477"/>
      <c r="I372" s="477"/>
      <c r="J372" s="477"/>
      <c r="K372" s="434"/>
    </row>
    <row r="373" spans="1:11" s="432" customFormat="1">
      <c r="A373" s="433"/>
      <c r="B373" s="479"/>
      <c r="C373" s="478"/>
      <c r="D373" s="477"/>
      <c r="E373" s="477"/>
      <c r="F373" s="477"/>
      <c r="G373" s="477"/>
      <c r="H373" s="477"/>
      <c r="I373" s="477"/>
      <c r="J373" s="477"/>
      <c r="K373" s="434"/>
    </row>
    <row r="374" spans="1:11" s="432" customFormat="1">
      <c r="A374" s="433"/>
      <c r="B374" s="479"/>
      <c r="C374" s="478"/>
      <c r="D374" s="477"/>
      <c r="E374" s="477"/>
      <c r="F374" s="477"/>
      <c r="G374" s="477"/>
      <c r="H374" s="477"/>
      <c r="I374" s="477"/>
      <c r="J374" s="477"/>
      <c r="K374" s="434"/>
    </row>
    <row r="375" spans="1:11" s="432" customFormat="1">
      <c r="A375" s="433"/>
      <c r="B375" s="479"/>
      <c r="C375" s="478"/>
      <c r="D375" s="477"/>
      <c r="E375" s="477"/>
      <c r="F375" s="477"/>
      <c r="G375" s="477"/>
      <c r="H375" s="477"/>
      <c r="I375" s="477"/>
      <c r="J375" s="477"/>
      <c r="K375" s="434"/>
    </row>
    <row r="376" spans="1:11" s="432" customFormat="1">
      <c r="A376" s="433"/>
      <c r="B376" s="479"/>
      <c r="C376" s="478"/>
      <c r="D376" s="477"/>
      <c r="E376" s="477"/>
      <c r="F376" s="477"/>
      <c r="G376" s="477"/>
      <c r="H376" s="477"/>
      <c r="I376" s="477"/>
      <c r="J376" s="477"/>
      <c r="K376" s="434"/>
    </row>
    <row r="377" spans="1:11" s="432" customFormat="1">
      <c r="A377" s="433"/>
      <c r="B377" s="479"/>
      <c r="C377" s="478"/>
      <c r="D377" s="477"/>
      <c r="E377" s="477"/>
      <c r="F377" s="477"/>
      <c r="G377" s="477"/>
      <c r="H377" s="477"/>
      <c r="I377" s="477"/>
      <c r="J377" s="477"/>
      <c r="K377" s="434"/>
    </row>
    <row r="378" spans="1:11" s="432" customFormat="1">
      <c r="A378" s="433"/>
      <c r="B378" s="479"/>
      <c r="C378" s="478"/>
      <c r="D378" s="477"/>
      <c r="E378" s="477"/>
      <c r="F378" s="477"/>
      <c r="G378" s="477"/>
      <c r="H378" s="477"/>
      <c r="I378" s="477"/>
      <c r="J378" s="477"/>
      <c r="K378" s="434"/>
    </row>
    <row r="379" spans="1:11" s="432" customFormat="1">
      <c r="A379" s="433"/>
      <c r="B379" s="479"/>
      <c r="C379" s="478"/>
      <c r="D379" s="477"/>
      <c r="E379" s="477"/>
      <c r="F379" s="477"/>
      <c r="G379" s="477"/>
      <c r="H379" s="477"/>
      <c r="I379" s="477"/>
      <c r="J379" s="477"/>
      <c r="K379" s="434"/>
    </row>
    <row r="380" spans="1:11" s="432" customFormat="1">
      <c r="A380" s="433"/>
      <c r="B380" s="479"/>
      <c r="C380" s="478"/>
      <c r="D380" s="477"/>
      <c r="E380" s="477"/>
      <c r="F380" s="477"/>
      <c r="G380" s="477"/>
      <c r="H380" s="477"/>
      <c r="I380" s="477"/>
      <c r="J380" s="477"/>
      <c r="K380" s="434"/>
    </row>
    <row r="381" spans="1:11" s="432" customFormat="1">
      <c r="A381" s="433"/>
      <c r="B381" s="479"/>
      <c r="C381" s="478"/>
      <c r="D381" s="477"/>
      <c r="E381" s="477"/>
      <c r="F381" s="477"/>
      <c r="G381" s="477"/>
      <c r="H381" s="477"/>
      <c r="I381" s="477"/>
      <c r="J381" s="477"/>
      <c r="K381" s="434"/>
    </row>
    <row r="382" spans="1:11" s="432" customFormat="1">
      <c r="A382" s="433"/>
      <c r="B382" s="479"/>
      <c r="C382" s="478"/>
      <c r="D382" s="477"/>
      <c r="E382" s="477"/>
      <c r="F382" s="477"/>
      <c r="G382" s="477"/>
      <c r="H382" s="477"/>
      <c r="I382" s="477"/>
      <c r="J382" s="477"/>
      <c r="K382" s="434"/>
    </row>
    <row r="383" spans="1:11" s="432" customFormat="1">
      <c r="A383" s="433"/>
      <c r="B383" s="479"/>
      <c r="C383" s="478"/>
      <c r="D383" s="477"/>
      <c r="E383" s="477"/>
      <c r="F383" s="477"/>
      <c r="G383" s="477"/>
      <c r="H383" s="477"/>
      <c r="I383" s="477"/>
      <c r="J383" s="477"/>
      <c r="K383" s="434"/>
    </row>
    <row r="384" spans="1:11" s="432" customFormat="1">
      <c r="A384" s="433"/>
      <c r="B384" s="479"/>
      <c r="C384" s="478"/>
      <c r="D384" s="477"/>
      <c r="E384" s="477"/>
      <c r="F384" s="477"/>
      <c r="G384" s="477"/>
      <c r="H384" s="477"/>
      <c r="I384" s="477"/>
      <c r="J384" s="477"/>
      <c r="K384" s="434"/>
    </row>
    <row r="385" spans="1:11" s="432" customFormat="1">
      <c r="A385" s="433"/>
      <c r="B385" s="479"/>
      <c r="C385" s="478"/>
      <c r="D385" s="477"/>
      <c r="E385" s="477"/>
      <c r="F385" s="477"/>
      <c r="G385" s="477"/>
      <c r="H385" s="477"/>
      <c r="I385" s="477"/>
      <c r="J385" s="477"/>
      <c r="K385" s="434"/>
    </row>
    <row r="386" spans="1:11" s="432" customFormat="1">
      <c r="A386" s="433"/>
      <c r="B386" s="479"/>
      <c r="C386" s="478"/>
      <c r="D386" s="477"/>
      <c r="E386" s="477"/>
      <c r="F386" s="477"/>
      <c r="G386" s="477"/>
      <c r="H386" s="477"/>
      <c r="I386" s="477"/>
      <c r="J386" s="477"/>
      <c r="K386" s="434"/>
    </row>
    <row r="387" spans="1:11" s="432" customFormat="1">
      <c r="A387" s="433"/>
      <c r="B387" s="479"/>
      <c r="C387" s="478"/>
      <c r="D387" s="477"/>
      <c r="E387" s="477"/>
      <c r="F387" s="477"/>
      <c r="G387" s="477"/>
      <c r="H387" s="477"/>
      <c r="I387" s="477"/>
      <c r="J387" s="477"/>
      <c r="K387" s="434"/>
    </row>
    <row r="388" spans="1:11" s="432" customFormat="1">
      <c r="A388" s="433"/>
      <c r="B388" s="479"/>
      <c r="C388" s="478"/>
      <c r="D388" s="477"/>
      <c r="E388" s="477"/>
      <c r="F388" s="477"/>
      <c r="G388" s="477"/>
      <c r="H388" s="477"/>
      <c r="I388" s="477"/>
      <c r="J388" s="477"/>
      <c r="K388" s="434"/>
    </row>
    <row r="389" spans="1:11" s="432" customFormat="1">
      <c r="A389" s="433"/>
      <c r="B389" s="479"/>
      <c r="C389" s="478"/>
      <c r="D389" s="477"/>
      <c r="E389" s="477"/>
      <c r="F389" s="477"/>
      <c r="G389" s="477"/>
      <c r="H389" s="477"/>
      <c r="I389" s="477"/>
      <c r="J389" s="477"/>
      <c r="K389" s="434"/>
    </row>
    <row r="390" spans="1:11" s="432" customFormat="1">
      <c r="A390" s="433"/>
      <c r="B390" s="479"/>
      <c r="C390" s="478"/>
      <c r="D390" s="477"/>
      <c r="E390" s="477"/>
      <c r="F390" s="477"/>
      <c r="G390" s="477"/>
      <c r="H390" s="477"/>
      <c r="I390" s="477"/>
      <c r="J390" s="477"/>
      <c r="K390" s="434"/>
    </row>
    <row r="391" spans="1:11" s="432" customFormat="1">
      <c r="A391" s="433"/>
      <c r="B391" s="479"/>
      <c r="C391" s="478"/>
      <c r="D391" s="477"/>
      <c r="E391" s="477"/>
      <c r="F391" s="477"/>
      <c r="G391" s="477"/>
      <c r="H391" s="477"/>
      <c r="I391" s="477"/>
      <c r="J391" s="477"/>
      <c r="K391" s="434"/>
    </row>
    <row r="392" spans="1:11" s="432" customFormat="1">
      <c r="A392" s="433"/>
      <c r="B392" s="479"/>
      <c r="C392" s="478"/>
      <c r="D392" s="477"/>
      <c r="E392" s="477"/>
      <c r="F392" s="477"/>
      <c r="G392" s="477"/>
      <c r="H392" s="477"/>
      <c r="I392" s="477"/>
      <c r="J392" s="477"/>
      <c r="K392" s="434"/>
    </row>
    <row r="393" spans="1:11" s="432" customFormat="1">
      <c r="A393" s="433"/>
      <c r="B393" s="479"/>
      <c r="C393" s="478"/>
      <c r="D393" s="477"/>
      <c r="E393" s="477"/>
      <c r="F393" s="477"/>
      <c r="G393" s="477"/>
      <c r="H393" s="477"/>
      <c r="I393" s="477"/>
      <c r="J393" s="477"/>
      <c r="K393" s="434"/>
    </row>
    <row r="394" spans="1:11" s="432" customFormat="1">
      <c r="A394" s="433"/>
      <c r="B394" s="479"/>
      <c r="C394" s="478"/>
      <c r="D394" s="477"/>
      <c r="E394" s="477"/>
      <c r="F394" s="477"/>
      <c r="G394" s="477"/>
      <c r="H394" s="477"/>
      <c r="I394" s="477"/>
      <c r="J394" s="477"/>
      <c r="K394" s="434"/>
    </row>
    <row r="395" spans="1:11" s="432" customFormat="1">
      <c r="A395" s="433"/>
      <c r="B395" s="479"/>
      <c r="C395" s="478"/>
      <c r="D395" s="477"/>
      <c r="E395" s="477"/>
      <c r="F395" s="477"/>
      <c r="G395" s="477"/>
      <c r="H395" s="477"/>
      <c r="I395" s="477"/>
      <c r="J395" s="477"/>
      <c r="K395" s="434"/>
    </row>
    <row r="396" spans="1:11" s="432" customFormat="1">
      <c r="A396" s="433"/>
      <c r="B396" s="479"/>
      <c r="C396" s="478"/>
      <c r="D396" s="477"/>
      <c r="E396" s="477"/>
      <c r="F396" s="477"/>
      <c r="G396" s="477"/>
      <c r="H396" s="477"/>
      <c r="I396" s="477"/>
      <c r="J396" s="477"/>
      <c r="K396" s="434"/>
    </row>
    <row r="397" spans="1:11" s="432" customFormat="1">
      <c r="A397" s="433"/>
      <c r="B397" s="479"/>
      <c r="C397" s="478"/>
      <c r="D397" s="477"/>
      <c r="E397" s="477"/>
      <c r="F397" s="477"/>
      <c r="G397" s="477"/>
      <c r="H397" s="477"/>
      <c r="I397" s="477"/>
      <c r="J397" s="477"/>
      <c r="K397" s="434"/>
    </row>
    <row r="398" spans="1:11" s="432" customFormat="1">
      <c r="A398" s="433"/>
      <c r="B398" s="479"/>
      <c r="C398" s="478"/>
      <c r="D398" s="477"/>
      <c r="E398" s="477"/>
      <c r="F398" s="477"/>
      <c r="G398" s="477"/>
      <c r="H398" s="477"/>
      <c r="I398" s="477"/>
      <c r="J398" s="477"/>
      <c r="K398" s="434"/>
    </row>
    <row r="399" spans="1:11" s="432" customFormat="1">
      <c r="A399" s="433"/>
      <c r="B399" s="479"/>
      <c r="C399" s="478"/>
      <c r="D399" s="477"/>
      <c r="E399" s="477"/>
      <c r="F399" s="477"/>
      <c r="G399" s="477"/>
      <c r="H399" s="477"/>
      <c r="I399" s="477"/>
      <c r="J399" s="477"/>
      <c r="K399" s="434"/>
    </row>
    <row r="400" spans="1:11" s="432" customFormat="1">
      <c r="A400" s="433"/>
      <c r="B400" s="479"/>
      <c r="C400" s="478"/>
      <c r="D400" s="477"/>
      <c r="E400" s="477"/>
      <c r="F400" s="477"/>
      <c r="G400" s="477"/>
      <c r="H400" s="477"/>
      <c r="I400" s="477"/>
      <c r="J400" s="477"/>
      <c r="K400" s="434"/>
    </row>
  </sheetData>
  <mergeCells count="47">
    <mergeCell ref="B2:K2"/>
    <mergeCell ref="B3:K3"/>
    <mergeCell ref="B4:J4"/>
    <mergeCell ref="A5:B6"/>
    <mergeCell ref="C5:C6"/>
    <mergeCell ref="D5:K5"/>
    <mergeCell ref="A51:A52"/>
    <mergeCell ref="A8:A10"/>
    <mergeCell ref="A16:A18"/>
    <mergeCell ref="A21:A28"/>
    <mergeCell ref="B30:K30"/>
    <mergeCell ref="B31:K31"/>
    <mergeCell ref="B32:J32"/>
    <mergeCell ref="A33:B34"/>
    <mergeCell ref="C33:C34"/>
    <mergeCell ref="D33:K33"/>
    <mergeCell ref="A39:A43"/>
    <mergeCell ref="A47:A50"/>
    <mergeCell ref="B56:K56"/>
    <mergeCell ref="B57:K57"/>
    <mergeCell ref="A58:B59"/>
    <mergeCell ref="C58:C59"/>
    <mergeCell ref="D58:K58"/>
    <mergeCell ref="A60:A62"/>
    <mergeCell ref="A64:A65"/>
    <mergeCell ref="A72:A73"/>
    <mergeCell ref="A76:A77"/>
    <mergeCell ref="A84:B85"/>
    <mergeCell ref="B82:K82"/>
    <mergeCell ref="B83:K83"/>
    <mergeCell ref="C84:C85"/>
    <mergeCell ref="D84:K84"/>
    <mergeCell ref="A88:A91"/>
    <mergeCell ref="A93:A98"/>
    <mergeCell ref="B109:K109"/>
    <mergeCell ref="A100:A101"/>
    <mergeCell ref="B110:K110"/>
    <mergeCell ref="A111:B112"/>
    <mergeCell ref="C111:C112"/>
    <mergeCell ref="D111:K111"/>
    <mergeCell ref="A116:A118"/>
    <mergeCell ref="A119:A124"/>
    <mergeCell ref="A126:A127"/>
    <mergeCell ref="A128:A129"/>
    <mergeCell ref="A102:A103"/>
    <mergeCell ref="A104:A105"/>
    <mergeCell ref="A106:A10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17"/>
  <sheetViews>
    <sheetView topLeftCell="A52" zoomScale="90" zoomScaleNormal="90" workbookViewId="0">
      <selection activeCell="B53" sqref="B53:J55"/>
    </sheetView>
  </sheetViews>
  <sheetFormatPr baseColWidth="10" defaultColWidth="9.42578125" defaultRowHeight="9"/>
  <cols>
    <col min="1" max="1" width="25.28515625" style="12" customWidth="1"/>
    <col min="2" max="2" width="16.7109375" style="22" customWidth="1"/>
    <col min="3" max="10" width="12.7109375" style="8" customWidth="1"/>
    <col min="11" max="11" width="12.140625" style="12" customWidth="1"/>
    <col min="12" max="12" width="9.42578125" style="12" customWidth="1"/>
    <col min="13" max="39" width="9.42578125" style="12"/>
    <col min="40" max="16384" width="9.42578125" style="8"/>
  </cols>
  <sheetData>
    <row r="1" spans="1:39" s="28" customFormat="1" ht="18.75" customHeight="1">
      <c r="B1" s="522"/>
      <c r="C1" s="253"/>
      <c r="D1" s="253"/>
      <c r="E1" s="253"/>
      <c r="F1" s="253"/>
      <c r="G1" s="253"/>
      <c r="H1" s="253"/>
      <c r="I1" s="253"/>
      <c r="J1" s="506" t="s">
        <v>77</v>
      </c>
      <c r="L1" s="29"/>
    </row>
    <row r="2" spans="1:39" s="28" customFormat="1" ht="20.25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286"/>
      <c r="L2" s="29"/>
    </row>
    <row r="3" spans="1:39" s="256" customFormat="1" ht="35.25" customHeight="1">
      <c r="A3" s="253"/>
      <c r="B3" s="538" t="s">
        <v>314</v>
      </c>
      <c r="C3" s="538"/>
      <c r="D3" s="538"/>
      <c r="E3" s="538"/>
      <c r="F3" s="538"/>
      <c r="G3" s="538"/>
      <c r="H3" s="538"/>
      <c r="I3" s="538"/>
      <c r="J3" s="538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</row>
    <row r="4" spans="1:39" ht="19.5" customHeight="1">
      <c r="A4" s="543" t="s">
        <v>108</v>
      </c>
      <c r="B4" s="543"/>
      <c r="C4" s="545" t="s">
        <v>2</v>
      </c>
      <c r="D4" s="546" t="s">
        <v>37</v>
      </c>
      <c r="E4" s="546"/>
      <c r="F4" s="546"/>
      <c r="G4" s="546"/>
      <c r="H4" s="546"/>
      <c r="I4" s="546"/>
      <c r="J4" s="546"/>
    </row>
    <row r="5" spans="1:39" ht="21" customHeight="1">
      <c r="A5" s="543"/>
      <c r="B5" s="543"/>
      <c r="C5" s="545"/>
      <c r="D5" s="273" t="s">
        <v>38</v>
      </c>
      <c r="E5" s="273" t="s">
        <v>39</v>
      </c>
      <c r="F5" s="273" t="s">
        <v>40</v>
      </c>
      <c r="G5" s="273" t="s">
        <v>41</v>
      </c>
      <c r="H5" s="273" t="s">
        <v>42</v>
      </c>
      <c r="I5" s="273" t="s">
        <v>43</v>
      </c>
      <c r="J5" s="273" t="s">
        <v>44</v>
      </c>
    </row>
    <row r="6" spans="1:39" ht="2.25" customHeight="1">
      <c r="C6" s="37"/>
      <c r="D6" s="38"/>
      <c r="E6" s="38"/>
      <c r="F6" s="38"/>
      <c r="G6" s="38"/>
      <c r="H6" s="38"/>
      <c r="I6" s="38"/>
      <c r="J6" s="38"/>
    </row>
    <row r="7" spans="1:39" s="12" customFormat="1" ht="15.75">
      <c r="A7" s="423" t="s">
        <v>46</v>
      </c>
      <c r="B7" s="80"/>
      <c r="C7" s="37"/>
      <c r="D7" s="38"/>
      <c r="E7" s="38"/>
      <c r="F7" s="38"/>
      <c r="G7" s="38"/>
      <c r="H7" s="38"/>
      <c r="I7" s="38"/>
      <c r="J7" s="38"/>
    </row>
    <row r="8" spans="1:39" s="12" customFormat="1" ht="18" customHeight="1">
      <c r="A8" s="547" t="s">
        <v>113</v>
      </c>
      <c r="B8" s="382" t="s">
        <v>209</v>
      </c>
      <c r="C8" s="277" t="s">
        <v>3</v>
      </c>
      <c r="D8" s="130">
        <v>1797.2083333333333</v>
      </c>
      <c r="E8" s="130">
        <v>1300</v>
      </c>
      <c r="F8" s="130">
        <v>1488.4375</v>
      </c>
      <c r="G8" s="130">
        <v>1562.5</v>
      </c>
      <c r="H8" s="130">
        <v>1400</v>
      </c>
      <c r="I8" s="130">
        <v>1440</v>
      </c>
      <c r="J8" s="130">
        <v>1660.3333333333333</v>
      </c>
      <c r="K8" s="16"/>
    </row>
    <row r="9" spans="1:39" s="12" customFormat="1" ht="18" customHeight="1">
      <c r="A9" s="549"/>
      <c r="B9" s="382" t="s">
        <v>210</v>
      </c>
      <c r="C9" s="277" t="s">
        <v>3</v>
      </c>
      <c r="D9" s="130">
        <v>1991.9791666666667</v>
      </c>
      <c r="E9" s="130">
        <v>1600</v>
      </c>
      <c r="F9" s="130">
        <v>1968.75</v>
      </c>
      <c r="G9" s="130">
        <v>1812.5</v>
      </c>
      <c r="H9" s="130">
        <v>1494</v>
      </c>
      <c r="I9" s="130">
        <v>1711.2</v>
      </c>
      <c r="J9" s="130">
        <v>1538.5333333333335</v>
      </c>
      <c r="K9" s="16"/>
    </row>
    <row r="10" spans="1:39" s="12" customFormat="1" ht="18" customHeight="1">
      <c r="A10" s="548"/>
      <c r="B10" s="382" t="s">
        <v>264</v>
      </c>
      <c r="C10" s="277" t="s">
        <v>3</v>
      </c>
      <c r="D10" s="130">
        <v>850.10416666666663</v>
      </c>
      <c r="E10" s="130">
        <v>587.5</v>
      </c>
      <c r="F10" s="130">
        <v>796.875</v>
      </c>
      <c r="G10" s="130">
        <v>762.5</v>
      </c>
      <c r="H10" s="130">
        <v>759.10714285714289</v>
      </c>
      <c r="I10" s="130">
        <v>921.6</v>
      </c>
      <c r="J10" s="130">
        <v>983.17333333333329</v>
      </c>
      <c r="K10" s="16"/>
    </row>
    <row r="11" spans="1:39" s="12" customFormat="1" ht="18" customHeight="1">
      <c r="A11" s="423" t="s">
        <v>47</v>
      </c>
      <c r="B11" s="182"/>
      <c r="C11" s="36"/>
      <c r="D11" s="16"/>
      <c r="E11" s="16"/>
      <c r="F11" s="16"/>
      <c r="G11" s="16"/>
      <c r="H11" s="16"/>
      <c r="I11" s="16"/>
      <c r="J11" s="16"/>
      <c r="K11" s="16"/>
    </row>
    <row r="12" spans="1:39" s="12" customFormat="1" ht="18" customHeight="1">
      <c r="A12" s="198"/>
      <c r="B12" s="382" t="s">
        <v>7</v>
      </c>
      <c r="C12" s="277" t="s">
        <v>3</v>
      </c>
      <c r="D12" s="130">
        <v>615.16666666666663</v>
      </c>
      <c r="E12" s="130">
        <v>504.16666666666669</v>
      </c>
      <c r="F12" s="130">
        <v>649.21875</v>
      </c>
      <c r="G12" s="130">
        <v>800</v>
      </c>
      <c r="H12" s="130">
        <v>666.07142857142856</v>
      </c>
      <c r="I12" s="130">
        <v>472.2</v>
      </c>
      <c r="J12" s="130">
        <v>404.4375</v>
      </c>
      <c r="K12" s="16"/>
    </row>
    <row r="13" spans="1:39" s="12" customFormat="1" ht="18" customHeight="1">
      <c r="A13" s="201"/>
      <c r="B13" s="382" t="s">
        <v>8</v>
      </c>
      <c r="C13" s="277" t="s">
        <v>3</v>
      </c>
      <c r="D13" s="130">
        <v>1523.1041666666667</v>
      </c>
      <c r="E13" s="130">
        <v>750</v>
      </c>
      <c r="F13" s="130">
        <v>1568.75</v>
      </c>
      <c r="G13" s="130">
        <v>1928.5714285714287</v>
      </c>
      <c r="H13" s="130">
        <v>1678.5714285714287</v>
      </c>
      <c r="I13" s="130">
        <f>776.8*2</f>
        <v>1553.6</v>
      </c>
      <c r="J13" s="130">
        <v>1765.625</v>
      </c>
      <c r="K13" s="16"/>
    </row>
    <row r="14" spans="1:39" s="12" customFormat="1" ht="18" customHeight="1">
      <c r="A14" s="199"/>
      <c r="B14" s="382" t="s">
        <v>9</v>
      </c>
      <c r="C14" s="277" t="s">
        <v>3</v>
      </c>
      <c r="D14" s="130">
        <v>1093.125</v>
      </c>
      <c r="E14" s="130">
        <v>862.5</v>
      </c>
      <c r="F14" s="130">
        <f>1265.625*0.8</f>
        <v>1012.5</v>
      </c>
      <c r="G14" s="130">
        <f>1425*0.75</f>
        <v>1068.75</v>
      </c>
      <c r="H14" s="130">
        <v>919.21428571428567</v>
      </c>
      <c r="I14" s="130">
        <v>985</v>
      </c>
      <c r="J14" s="130">
        <v>969.39583333333337</v>
      </c>
      <c r="K14" s="16"/>
    </row>
    <row r="15" spans="1:39" s="12" customFormat="1" ht="18" customHeight="1">
      <c r="A15" s="550" t="s">
        <v>117</v>
      </c>
      <c r="B15" s="382" t="s">
        <v>245</v>
      </c>
      <c r="C15" s="277" t="s">
        <v>3</v>
      </c>
      <c r="D15" s="130">
        <v>2379.5625</v>
      </c>
      <c r="E15" s="130">
        <v>1500</v>
      </c>
      <c r="F15" s="130">
        <v>2853.125</v>
      </c>
      <c r="G15" s="130">
        <v>1840</v>
      </c>
      <c r="H15" s="130">
        <f>3482.14285714286*0.65</f>
        <v>2263.3928571428592</v>
      </c>
      <c r="I15" s="130"/>
      <c r="J15" s="130">
        <v>1908.6666666666667</v>
      </c>
      <c r="K15" s="16"/>
    </row>
    <row r="16" spans="1:39" s="12" customFormat="1" ht="18" customHeight="1">
      <c r="A16" s="551"/>
      <c r="B16" s="382" t="s">
        <v>246</v>
      </c>
      <c r="C16" s="277" t="s">
        <v>3</v>
      </c>
      <c r="D16" s="130">
        <v>1496.4375</v>
      </c>
      <c r="E16" s="130">
        <v>1116.6666666666667</v>
      </c>
      <c r="F16" s="130">
        <v>2257.1428571428573</v>
      </c>
      <c r="G16" s="130">
        <v>1800</v>
      </c>
      <c r="H16" s="130">
        <v>1953.57142857143</v>
      </c>
      <c r="I16" s="130">
        <v>1200</v>
      </c>
      <c r="J16" s="130">
        <v>1670.5833333333333</v>
      </c>
      <c r="K16" s="16"/>
    </row>
    <row r="17" spans="1:39" s="12" customFormat="1" ht="18" customHeight="1">
      <c r="A17" s="552"/>
      <c r="B17" s="382" t="s">
        <v>48</v>
      </c>
      <c r="C17" s="277" t="s">
        <v>3</v>
      </c>
      <c r="D17" s="130">
        <v>1501.25</v>
      </c>
      <c r="E17" s="130">
        <v>1000</v>
      </c>
      <c r="F17" s="130"/>
      <c r="G17" s="130"/>
      <c r="H17" s="130">
        <v>1100</v>
      </c>
      <c r="I17" s="130"/>
      <c r="J17" s="130"/>
      <c r="K17" s="16"/>
    </row>
    <row r="18" spans="1:39" s="12" customFormat="1" ht="18" customHeight="1">
      <c r="A18" s="200"/>
      <c r="B18" s="382" t="s">
        <v>10</v>
      </c>
      <c r="C18" s="277" t="s">
        <v>3</v>
      </c>
      <c r="D18" s="130">
        <v>1005.5208333333334</v>
      </c>
      <c r="E18" s="130">
        <v>683.33333333333337</v>
      </c>
      <c r="F18" s="130">
        <v>909.375</v>
      </c>
      <c r="G18" s="130">
        <v>721.42857142857144</v>
      </c>
      <c r="H18" s="130">
        <v>814.28571428571433</v>
      </c>
      <c r="I18" s="130">
        <v>560.4</v>
      </c>
      <c r="J18" s="130">
        <v>1082.9375</v>
      </c>
      <c r="K18" s="16"/>
    </row>
    <row r="19" spans="1:39" s="12" customFormat="1" ht="18" customHeight="1">
      <c r="A19" s="71" t="s">
        <v>49</v>
      </c>
      <c r="B19" s="67"/>
      <c r="C19" s="36"/>
      <c r="D19" s="16"/>
      <c r="E19" s="16"/>
      <c r="F19" s="16"/>
      <c r="G19" s="16"/>
      <c r="H19" s="16"/>
      <c r="I19" s="16"/>
      <c r="J19" s="16"/>
      <c r="K19" s="16"/>
    </row>
    <row r="20" spans="1:39" s="12" customFormat="1" ht="18" customHeight="1">
      <c r="A20" s="547" t="s">
        <v>120</v>
      </c>
      <c r="B20" s="382" t="s">
        <v>249</v>
      </c>
      <c r="C20" s="277" t="s">
        <v>59</v>
      </c>
      <c r="D20" s="130"/>
      <c r="E20" s="130"/>
      <c r="F20" s="130">
        <v>698.21428571428567</v>
      </c>
      <c r="G20" s="130">
        <v>540</v>
      </c>
      <c r="H20" s="130">
        <v>612.5</v>
      </c>
      <c r="I20" s="130">
        <v>430</v>
      </c>
      <c r="J20" s="130"/>
      <c r="K20" s="16"/>
      <c r="L20" s="18"/>
      <c r="M20" s="18"/>
      <c r="N20" s="18"/>
      <c r="O20" s="18"/>
      <c r="P20" s="18"/>
      <c r="Q20" s="18"/>
      <c r="R20" s="18"/>
    </row>
    <row r="21" spans="1:39" s="12" customFormat="1" ht="18" customHeight="1">
      <c r="A21" s="548"/>
      <c r="B21" s="382" t="s">
        <v>248</v>
      </c>
      <c r="C21" s="277" t="s">
        <v>59</v>
      </c>
      <c r="D21" s="130">
        <v>441.52500000000003</v>
      </c>
      <c r="E21" s="130">
        <v>318.75</v>
      </c>
      <c r="F21" s="130">
        <v>282.14285714285717</v>
      </c>
      <c r="G21" s="130">
        <v>525</v>
      </c>
      <c r="H21" s="130"/>
      <c r="I21" s="130"/>
      <c r="J21" s="130">
        <v>605.57499999999993</v>
      </c>
      <c r="K21" s="16"/>
      <c r="L21" s="18"/>
      <c r="M21" s="18"/>
      <c r="N21" s="18"/>
      <c r="O21" s="18"/>
      <c r="P21" s="18"/>
      <c r="Q21" s="18"/>
      <c r="R21" s="18"/>
    </row>
    <row r="22" spans="1:39" s="12" customFormat="1" ht="18" customHeight="1">
      <c r="A22" s="211"/>
      <c r="B22" s="382" t="s">
        <v>11</v>
      </c>
      <c r="C22" s="277" t="s">
        <v>4</v>
      </c>
      <c r="D22" s="130">
        <v>181.72916666666666</v>
      </c>
      <c r="E22" s="130">
        <v>97.291666666666671</v>
      </c>
      <c r="F22" s="130">
        <v>183.21428571428581</v>
      </c>
      <c r="G22" s="130">
        <v>77.5</v>
      </c>
      <c r="H22" s="130">
        <v>161.96428571428572</v>
      </c>
      <c r="I22" s="130">
        <v>135.19999999999999</v>
      </c>
      <c r="J22" s="130"/>
      <c r="K22" s="16"/>
    </row>
    <row r="23" spans="1:39" s="12" customFormat="1" ht="18" customHeight="1">
      <c r="A23" s="71" t="s">
        <v>50</v>
      </c>
      <c r="B23" s="208"/>
      <c r="C23" s="36"/>
      <c r="D23" s="16"/>
      <c r="E23" s="16"/>
      <c r="F23" s="16"/>
      <c r="G23" s="16"/>
      <c r="H23" s="16"/>
      <c r="I23" s="16"/>
      <c r="J23" s="16"/>
      <c r="K23" s="16"/>
    </row>
    <row r="24" spans="1:39" s="12" customFormat="1" ht="18" customHeight="1">
      <c r="A24" s="211" t="s">
        <v>183</v>
      </c>
      <c r="B24" s="382" t="s">
        <v>228</v>
      </c>
      <c r="C24" s="277" t="s">
        <v>3</v>
      </c>
      <c r="D24" s="130">
        <v>1366.1875</v>
      </c>
      <c r="E24" s="130"/>
      <c r="F24" s="130"/>
      <c r="G24" s="130"/>
      <c r="H24" s="130">
        <v>2194.6428571428573</v>
      </c>
      <c r="I24" s="130">
        <v>2175</v>
      </c>
      <c r="J24" s="130"/>
      <c r="K24" s="16"/>
    </row>
    <row r="25" spans="1:39" s="12" customFormat="1" ht="18" customHeight="1">
      <c r="A25" s="194"/>
      <c r="B25" s="382" t="s">
        <v>250</v>
      </c>
      <c r="C25" s="277" t="s">
        <v>3</v>
      </c>
      <c r="D25" s="130">
        <v>2860.2916666666665</v>
      </c>
      <c r="E25" s="130">
        <v>2508.3333333333335</v>
      </c>
      <c r="F25" s="130">
        <v>2834.375</v>
      </c>
      <c r="G25" s="130">
        <v>3233.3333333333335</v>
      </c>
      <c r="H25" s="130">
        <v>3057.7142857142858</v>
      </c>
      <c r="I25" s="130">
        <v>3040</v>
      </c>
      <c r="J25" s="130">
        <v>2819.625</v>
      </c>
      <c r="K25" s="16"/>
    </row>
    <row r="26" spans="1:39" s="12" customFormat="1" ht="18" customHeight="1">
      <c r="A26" s="195"/>
      <c r="B26" s="382" t="s">
        <v>129</v>
      </c>
      <c r="C26" s="277" t="s">
        <v>3</v>
      </c>
      <c r="D26" s="130">
        <v>2287.2916666666665</v>
      </c>
      <c r="E26" s="130">
        <v>2000</v>
      </c>
      <c r="F26" s="130">
        <v>1971.875</v>
      </c>
      <c r="G26" s="130">
        <v>2739.2857142857142</v>
      </c>
      <c r="H26" s="130">
        <v>1728.5714285714287</v>
      </c>
      <c r="I26" s="130">
        <v>2040</v>
      </c>
      <c r="J26" s="130">
        <v>1876.6041666666667</v>
      </c>
      <c r="K26" s="16"/>
    </row>
    <row r="27" spans="1:39" s="12" customFormat="1" ht="18" customHeight="1">
      <c r="A27" s="201" t="s">
        <v>128</v>
      </c>
      <c r="B27" s="382" t="s">
        <v>130</v>
      </c>
      <c r="C27" s="277" t="s">
        <v>3</v>
      </c>
      <c r="D27" s="130">
        <v>2891.7708333333335</v>
      </c>
      <c r="E27" s="130">
        <v>2008.3333333333333</v>
      </c>
      <c r="F27" s="130">
        <v>2053.5714285714284</v>
      </c>
      <c r="G27" s="130">
        <v>2760</v>
      </c>
      <c r="H27" s="130">
        <v>2655.3571428571427</v>
      </c>
      <c r="I27" s="130"/>
      <c r="J27" s="130">
        <v>1818.3125</v>
      </c>
      <c r="K27" s="16"/>
    </row>
    <row r="28" spans="1:39" s="12" customFormat="1" ht="18" customHeight="1">
      <c r="A28" s="196"/>
      <c r="B28" s="382" t="s">
        <v>241</v>
      </c>
      <c r="C28" s="277" t="s">
        <v>3</v>
      </c>
      <c r="D28" s="130">
        <v>2943.875</v>
      </c>
      <c r="E28" s="130">
        <v>2508.3333333333335</v>
      </c>
      <c r="F28" s="130">
        <v>2581.25</v>
      </c>
      <c r="G28" s="130">
        <f>3300*0.9</f>
        <v>2970</v>
      </c>
      <c r="H28" s="130">
        <v>2885.7142857142858</v>
      </c>
      <c r="I28" s="130"/>
      <c r="J28" s="130">
        <v>1866</v>
      </c>
      <c r="K28" s="16"/>
    </row>
    <row r="29" spans="1:39" s="12" customFormat="1" ht="3" customHeight="1">
      <c r="A29" s="100"/>
      <c r="B29" s="383"/>
      <c r="C29" s="289"/>
      <c r="D29" s="287"/>
      <c r="E29" s="287"/>
      <c r="F29" s="287"/>
      <c r="G29" s="287"/>
      <c r="H29" s="287"/>
      <c r="I29" s="287"/>
      <c r="J29" s="287"/>
      <c r="K29" s="13"/>
    </row>
    <row r="30" spans="1:39" s="28" customFormat="1" ht="18.75" customHeight="1">
      <c r="B30" s="522"/>
      <c r="C30" s="253"/>
      <c r="D30" s="253"/>
      <c r="E30" s="253"/>
      <c r="F30" s="253"/>
      <c r="G30" s="253"/>
      <c r="H30" s="253"/>
      <c r="I30" s="253"/>
      <c r="J30" s="506" t="s">
        <v>78</v>
      </c>
      <c r="L30" s="29"/>
    </row>
    <row r="31" spans="1:39" s="28" customFormat="1" ht="20.25" customHeight="1">
      <c r="B31" s="544" t="s">
        <v>292</v>
      </c>
      <c r="C31" s="544"/>
      <c r="D31" s="544"/>
      <c r="E31" s="544"/>
      <c r="F31" s="544"/>
      <c r="G31" s="544"/>
      <c r="H31" s="544"/>
      <c r="I31" s="544"/>
      <c r="J31" s="286"/>
      <c r="L31" s="29"/>
    </row>
    <row r="32" spans="1:39" s="256" customFormat="1" ht="28.5" customHeight="1">
      <c r="A32" s="253"/>
      <c r="B32" s="538" t="s">
        <v>314</v>
      </c>
      <c r="C32" s="538"/>
      <c r="D32" s="538"/>
      <c r="E32" s="538"/>
      <c r="F32" s="538"/>
      <c r="G32" s="538"/>
      <c r="H32" s="538"/>
      <c r="I32" s="538"/>
      <c r="J32" s="538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</row>
    <row r="33" spans="1:18" ht="19.5" customHeight="1">
      <c r="A33" s="543" t="s">
        <v>108</v>
      </c>
      <c r="B33" s="543"/>
      <c r="C33" s="545" t="s">
        <v>2</v>
      </c>
      <c r="D33" s="553" t="s">
        <v>37</v>
      </c>
      <c r="E33" s="553"/>
      <c r="F33" s="553"/>
      <c r="G33" s="553"/>
      <c r="H33" s="553"/>
      <c r="I33" s="553"/>
      <c r="J33" s="553"/>
    </row>
    <row r="34" spans="1:18" ht="21" customHeight="1">
      <c r="A34" s="543"/>
      <c r="B34" s="543"/>
      <c r="C34" s="545"/>
      <c r="D34" s="275" t="s">
        <v>38</v>
      </c>
      <c r="E34" s="275" t="s">
        <v>39</v>
      </c>
      <c r="F34" s="275" t="s">
        <v>40</v>
      </c>
      <c r="G34" s="275" t="s">
        <v>41</v>
      </c>
      <c r="H34" s="275" t="s">
        <v>42</v>
      </c>
      <c r="I34" s="275" t="s">
        <v>43</v>
      </c>
      <c r="J34" s="275" t="s">
        <v>44</v>
      </c>
    </row>
    <row r="35" spans="1:18" s="12" customFormat="1" ht="3" customHeight="1">
      <c r="B35" s="69"/>
      <c r="C35" s="36"/>
      <c r="D35" s="18"/>
      <c r="E35" s="18"/>
      <c r="F35" s="18"/>
      <c r="G35" s="18"/>
      <c r="H35" s="18"/>
      <c r="I35" s="18"/>
      <c r="J35" s="18"/>
      <c r="K35" s="13"/>
    </row>
    <row r="36" spans="1:18" s="12" customFormat="1" ht="18" customHeight="1">
      <c r="A36" s="425" t="s">
        <v>51</v>
      </c>
      <c r="B36" s="182"/>
      <c r="C36" s="36"/>
      <c r="D36" s="18"/>
      <c r="E36" s="18"/>
      <c r="F36" s="18"/>
      <c r="G36" s="18"/>
      <c r="H36" s="18"/>
      <c r="I36" s="18"/>
      <c r="J36" s="18"/>
      <c r="K36" s="13"/>
    </row>
    <row r="37" spans="1:18" s="12" customFormat="1" ht="18" customHeight="1">
      <c r="A37" s="193"/>
      <c r="B37" s="382" t="s">
        <v>12</v>
      </c>
      <c r="C37" s="277" t="s">
        <v>59</v>
      </c>
      <c r="D37" s="130">
        <v>1047.4166666666665</v>
      </c>
      <c r="E37" s="130">
        <v>875</v>
      </c>
      <c r="F37" s="130"/>
      <c r="G37" s="130">
        <v>1387.1428571428571</v>
      </c>
      <c r="H37" s="130">
        <v>1594.6428571428571</v>
      </c>
      <c r="I37" s="130">
        <v>1612</v>
      </c>
      <c r="J37" s="130">
        <v>998.98616666666658</v>
      </c>
      <c r="K37" s="16"/>
      <c r="L37" s="18"/>
      <c r="M37" s="18"/>
      <c r="N37" s="18"/>
      <c r="O37" s="18"/>
      <c r="P37" s="18"/>
      <c r="Q37" s="18"/>
      <c r="R37" s="18"/>
    </row>
    <row r="38" spans="1:18" s="12" customFormat="1" ht="18" customHeight="1">
      <c r="A38" s="71" t="s">
        <v>52</v>
      </c>
      <c r="B38" s="67"/>
      <c r="C38" s="36"/>
      <c r="D38" s="18"/>
      <c r="E38" s="16"/>
      <c r="F38" s="16"/>
      <c r="G38" s="16"/>
      <c r="H38" s="16"/>
      <c r="I38" s="16"/>
      <c r="J38" s="16"/>
      <c r="K38" s="16"/>
    </row>
    <row r="39" spans="1:18" s="12" customFormat="1" ht="18" customHeight="1">
      <c r="A39" s="198" t="s">
        <v>133</v>
      </c>
      <c r="B39" s="384" t="s">
        <v>132</v>
      </c>
      <c r="C39" s="277" t="s">
        <v>3</v>
      </c>
      <c r="D39" s="130">
        <f>1716.58333333333*0.8</f>
        <v>1373.2666666666642</v>
      </c>
      <c r="E39" s="130">
        <v>1345.8333333333333</v>
      </c>
      <c r="F39" s="130">
        <v>1475</v>
      </c>
      <c r="G39" s="130">
        <f>2150*0.6</f>
        <v>1290</v>
      </c>
      <c r="H39" s="130">
        <v>1008.0357142857143</v>
      </c>
      <c r="I39" s="130">
        <v>1903</v>
      </c>
      <c r="J39" s="130">
        <v>1340.625</v>
      </c>
      <c r="K39" s="16"/>
    </row>
    <row r="40" spans="1:18" s="12" customFormat="1" ht="18" customHeight="1">
      <c r="A40" s="201"/>
      <c r="B40" s="384" t="s">
        <v>136</v>
      </c>
      <c r="C40" s="277" t="s">
        <v>3</v>
      </c>
      <c r="D40" s="130">
        <v>2316.4375</v>
      </c>
      <c r="E40" s="130">
        <v>1462.5</v>
      </c>
      <c r="F40" s="130"/>
      <c r="G40" s="130">
        <v>3800</v>
      </c>
      <c r="H40" s="130">
        <v>2294.6428571428573</v>
      </c>
      <c r="I40" s="130"/>
      <c r="J40" s="130"/>
      <c r="K40" s="16"/>
    </row>
    <row r="41" spans="1:18" s="12" customFormat="1" ht="18" customHeight="1">
      <c r="A41" s="211" t="s">
        <v>137</v>
      </c>
      <c r="B41" s="384" t="s">
        <v>138</v>
      </c>
      <c r="C41" s="277" t="s">
        <v>3</v>
      </c>
      <c r="D41" s="130">
        <v>8103.333333333333</v>
      </c>
      <c r="E41" s="130">
        <v>6000</v>
      </c>
      <c r="F41" s="130">
        <v>6343.75</v>
      </c>
      <c r="G41" s="130">
        <v>8714.2857142857138</v>
      </c>
      <c r="H41" s="130">
        <v>7839.2857142857147</v>
      </c>
      <c r="I41" s="130">
        <v>8400</v>
      </c>
      <c r="J41" s="130">
        <v>2980.3683333333333</v>
      </c>
      <c r="K41" s="16"/>
    </row>
    <row r="42" spans="1:18" s="12" customFormat="1" ht="18" customHeight="1">
      <c r="A42" s="221"/>
      <c r="B42" s="384" t="s">
        <v>13</v>
      </c>
      <c r="C42" s="277" t="s">
        <v>3</v>
      </c>
      <c r="D42" s="130">
        <v>961.8125</v>
      </c>
      <c r="E42" s="130">
        <v>762.5</v>
      </c>
      <c r="F42" s="130">
        <v>946.875</v>
      </c>
      <c r="G42" s="130">
        <f>1220*0.6</f>
        <v>732</v>
      </c>
      <c r="H42" s="130"/>
      <c r="I42" s="130">
        <v>548.79999999999995</v>
      </c>
      <c r="J42" s="130"/>
      <c r="K42" s="16"/>
    </row>
    <row r="43" spans="1:18" s="12" customFormat="1" ht="18" customHeight="1">
      <c r="A43" s="401" t="s">
        <v>14</v>
      </c>
      <c r="B43" s="384" t="s">
        <v>229</v>
      </c>
      <c r="C43" s="277" t="s">
        <v>3</v>
      </c>
      <c r="D43" s="130">
        <v>927.85416666666663</v>
      </c>
      <c r="E43" s="130">
        <v>366.66666666666669</v>
      </c>
      <c r="F43" s="130">
        <v>439.0625</v>
      </c>
      <c r="G43" s="130" t="s">
        <v>73</v>
      </c>
      <c r="H43" s="130">
        <f>282.142857142857*2</f>
        <v>564.28571428571399</v>
      </c>
      <c r="I43" s="130">
        <v>824.2</v>
      </c>
      <c r="J43" s="130">
        <v>368.58299999999997</v>
      </c>
      <c r="K43" s="16"/>
    </row>
    <row r="44" spans="1:18" s="12" customFormat="1" ht="18" customHeight="1">
      <c r="A44" s="547" t="s">
        <v>140</v>
      </c>
      <c r="B44" s="384" t="s">
        <v>141</v>
      </c>
      <c r="C44" s="277" t="s">
        <v>3</v>
      </c>
      <c r="D44" s="130">
        <v>1767.9583333333333</v>
      </c>
      <c r="E44" s="130">
        <v>1208.3333333333333</v>
      </c>
      <c r="F44" s="130"/>
      <c r="G44" s="130">
        <v>1937.5</v>
      </c>
      <c r="H44" s="130">
        <v>1135.7142857142858</v>
      </c>
      <c r="I44" s="130"/>
      <c r="J44" s="130">
        <v>950.20833333333337</v>
      </c>
      <c r="K44" s="16"/>
    </row>
    <row r="45" spans="1:18" s="12" customFormat="1" ht="18" customHeight="1">
      <c r="A45" s="548"/>
      <c r="B45" s="384" t="s">
        <v>142</v>
      </c>
      <c r="C45" s="277" t="s">
        <v>3</v>
      </c>
      <c r="D45" s="130">
        <f>1814.25*0.8</f>
        <v>1451.4</v>
      </c>
      <c r="E45" s="130">
        <v>1200</v>
      </c>
      <c r="F45" s="130">
        <v>1412.5</v>
      </c>
      <c r="G45" s="130">
        <v>1595.8333333333333</v>
      </c>
      <c r="H45" s="130">
        <v>1135.7142857142858</v>
      </c>
      <c r="I45" s="130">
        <f>1850.6*0.7</f>
        <v>1295.4199999999998</v>
      </c>
      <c r="J45" s="130">
        <v>1142.5</v>
      </c>
      <c r="K45" s="16"/>
    </row>
    <row r="46" spans="1:18" s="12" customFormat="1" ht="18" customHeight="1">
      <c r="A46" s="180"/>
      <c r="B46" s="384" t="s">
        <v>15</v>
      </c>
      <c r="C46" s="277" t="s">
        <v>3</v>
      </c>
      <c r="D46" s="130">
        <v>1020.0833333333334</v>
      </c>
      <c r="E46" s="130">
        <v>697.91666666666663</v>
      </c>
      <c r="F46" s="130">
        <v>964.28571428571433</v>
      </c>
      <c r="G46" s="130">
        <f>1400*0.6</f>
        <v>840</v>
      </c>
      <c r="H46" s="130">
        <v>746.42857142857144</v>
      </c>
      <c r="I46" s="130">
        <v>774.6</v>
      </c>
      <c r="J46" s="130">
        <v>1119.9233333333334</v>
      </c>
      <c r="K46" s="16"/>
    </row>
    <row r="47" spans="1:18" s="12" customFormat="1" ht="18" customHeight="1">
      <c r="A47" s="53"/>
      <c r="B47" s="130" t="s">
        <v>16</v>
      </c>
      <c r="C47" s="277" t="s">
        <v>3</v>
      </c>
      <c r="D47" s="130">
        <v>1846.4583333333333</v>
      </c>
      <c r="E47" s="130"/>
      <c r="F47" s="130"/>
      <c r="G47" s="130"/>
      <c r="H47" s="130"/>
      <c r="I47" s="130"/>
      <c r="J47" s="130"/>
      <c r="K47" s="16"/>
    </row>
    <row r="48" spans="1:18" s="12" customFormat="1" ht="18" customHeight="1">
      <c r="A48" s="53"/>
      <c r="B48" s="384" t="s">
        <v>17</v>
      </c>
      <c r="C48" s="277" t="s">
        <v>3</v>
      </c>
      <c r="D48" s="130">
        <v>1347.7083333333333</v>
      </c>
      <c r="E48" s="130">
        <v>800</v>
      </c>
      <c r="F48" s="130"/>
      <c r="G48" s="130"/>
      <c r="H48" s="130"/>
      <c r="I48" s="130"/>
      <c r="J48" s="130"/>
      <c r="K48" s="16"/>
    </row>
    <row r="49" spans="1:18" s="12" customFormat="1" ht="18" customHeight="1">
      <c r="A49" s="180"/>
      <c r="B49" s="384" t="s">
        <v>18</v>
      </c>
      <c r="C49" s="277" t="s">
        <v>3</v>
      </c>
      <c r="D49" s="130">
        <v>552.4375</v>
      </c>
      <c r="E49" s="130">
        <v>408.33333333333331</v>
      </c>
      <c r="F49" s="130">
        <v>310.9375</v>
      </c>
      <c r="G49" s="130">
        <v>415</v>
      </c>
      <c r="H49" s="130">
        <v>660.71428571428567</v>
      </c>
      <c r="I49" s="130"/>
      <c r="J49" s="130"/>
      <c r="K49" s="16"/>
    </row>
    <row r="50" spans="1:18" s="12" customFormat="1" ht="18" customHeight="1">
      <c r="A50" s="53"/>
      <c r="B50" s="130" t="s">
        <v>19</v>
      </c>
      <c r="C50" s="277" t="s">
        <v>3</v>
      </c>
      <c r="D50" s="130">
        <v>3890.625</v>
      </c>
      <c r="E50" s="130"/>
      <c r="F50" s="130">
        <v>2303.5714285714284</v>
      </c>
      <c r="G50" s="130"/>
      <c r="H50" s="130"/>
      <c r="I50" s="130"/>
      <c r="J50" s="130"/>
      <c r="K50" s="16"/>
    </row>
    <row r="51" spans="1:18" s="12" customFormat="1" ht="18" customHeight="1">
      <c r="A51" s="180"/>
      <c r="B51" s="384" t="s">
        <v>20</v>
      </c>
      <c r="C51" s="277" t="s">
        <v>3</v>
      </c>
      <c r="D51" s="130">
        <v>1497.8125</v>
      </c>
      <c r="E51" s="130"/>
      <c r="F51" s="130"/>
      <c r="G51" s="130"/>
      <c r="H51" s="130"/>
      <c r="I51" s="130"/>
      <c r="J51" s="130"/>
      <c r="K51" s="16"/>
    </row>
    <row r="52" spans="1:18" s="12" customFormat="1" ht="3" customHeight="1">
      <c r="A52" s="223"/>
      <c r="B52" s="249"/>
      <c r="C52" s="223"/>
      <c r="D52" s="223"/>
      <c r="E52" s="223"/>
      <c r="F52" s="223"/>
      <c r="G52" s="223"/>
      <c r="H52" s="223"/>
      <c r="I52" s="223"/>
      <c r="J52" s="223"/>
      <c r="K52" s="18"/>
      <c r="L52" s="18"/>
      <c r="M52" s="18"/>
      <c r="N52" s="18"/>
      <c r="O52" s="18"/>
      <c r="P52" s="18"/>
      <c r="Q52" s="18"/>
    </row>
    <row r="53" spans="1:18" s="12" customFormat="1" ht="27.75" customHeight="1">
      <c r="A53" s="28"/>
      <c r="B53" s="522"/>
      <c r="C53" s="253"/>
      <c r="D53" s="253"/>
      <c r="E53" s="253"/>
      <c r="F53" s="253"/>
      <c r="G53" s="253"/>
      <c r="H53" s="253"/>
      <c r="I53" s="253"/>
      <c r="J53" s="506" t="s">
        <v>79</v>
      </c>
      <c r="K53" s="18"/>
      <c r="L53" s="18"/>
      <c r="M53" s="18"/>
      <c r="N53" s="18"/>
      <c r="O53" s="18"/>
      <c r="P53" s="18"/>
      <c r="Q53" s="18"/>
    </row>
    <row r="54" spans="1:18" s="12" customFormat="1" ht="18" customHeight="1">
      <c r="A54" s="28"/>
      <c r="B54" s="544" t="s">
        <v>292</v>
      </c>
      <c r="C54" s="544"/>
      <c r="D54" s="544"/>
      <c r="E54" s="544"/>
      <c r="F54" s="544"/>
      <c r="G54" s="544"/>
      <c r="H54" s="544"/>
      <c r="I54" s="544"/>
      <c r="J54" s="286"/>
      <c r="K54" s="18"/>
      <c r="L54" s="18"/>
      <c r="M54" s="18"/>
      <c r="N54" s="18"/>
      <c r="O54" s="18"/>
      <c r="P54" s="18"/>
      <c r="Q54" s="18"/>
    </row>
    <row r="55" spans="1:18" s="253" customFormat="1" ht="21.75" customHeight="1">
      <c r="B55" s="538" t="s">
        <v>314</v>
      </c>
      <c r="C55" s="538"/>
      <c r="D55" s="538"/>
      <c r="E55" s="538"/>
      <c r="F55" s="538"/>
      <c r="G55" s="538"/>
      <c r="H55" s="538"/>
      <c r="I55" s="538"/>
      <c r="J55" s="538"/>
      <c r="K55" s="394"/>
      <c r="L55" s="394"/>
      <c r="M55" s="394"/>
      <c r="N55" s="394"/>
      <c r="O55" s="394"/>
      <c r="P55" s="394"/>
      <c r="Q55" s="394"/>
    </row>
    <row r="56" spans="1:18" s="12" customFormat="1" ht="27" customHeight="1">
      <c r="A56" s="543" t="s">
        <v>108</v>
      </c>
      <c r="B56" s="543"/>
      <c r="C56" s="545" t="s">
        <v>2</v>
      </c>
      <c r="D56" s="546" t="s">
        <v>37</v>
      </c>
      <c r="E56" s="546"/>
      <c r="F56" s="546"/>
      <c r="G56" s="546"/>
      <c r="H56" s="546"/>
      <c r="I56" s="546"/>
      <c r="J56" s="546"/>
      <c r="K56" s="18"/>
      <c r="L56" s="18"/>
      <c r="M56" s="18"/>
      <c r="N56" s="18"/>
      <c r="O56" s="18"/>
      <c r="P56" s="18"/>
      <c r="Q56" s="18"/>
    </row>
    <row r="57" spans="1:18" s="12" customFormat="1" ht="23.25" customHeight="1">
      <c r="A57" s="543"/>
      <c r="B57" s="543"/>
      <c r="C57" s="545"/>
      <c r="D57" s="273" t="s">
        <v>38</v>
      </c>
      <c r="E57" s="273" t="s">
        <v>39</v>
      </c>
      <c r="F57" s="273" t="s">
        <v>40</v>
      </c>
      <c r="G57" s="273" t="s">
        <v>41</v>
      </c>
      <c r="H57" s="273" t="s">
        <v>42</v>
      </c>
      <c r="I57" s="273" t="s">
        <v>43</v>
      </c>
      <c r="J57" s="273" t="s">
        <v>44</v>
      </c>
      <c r="K57" s="18"/>
      <c r="L57" s="18"/>
      <c r="M57" s="18"/>
      <c r="N57" s="18"/>
      <c r="O57" s="18"/>
      <c r="P57" s="18"/>
      <c r="Q57" s="18"/>
    </row>
    <row r="58" spans="1:18" s="12" customFormat="1" ht="18" customHeight="1">
      <c r="A58" s="279"/>
      <c r="B58" s="385" t="s">
        <v>21</v>
      </c>
      <c r="C58" s="277" t="s">
        <v>3</v>
      </c>
      <c r="D58" s="130">
        <v>1565.2916666666667</v>
      </c>
      <c r="E58" s="130">
        <v>572.91666666666663</v>
      </c>
      <c r="F58" s="130">
        <v>887.5</v>
      </c>
      <c r="G58" s="130">
        <v>1287.5</v>
      </c>
      <c r="H58" s="130">
        <v>564.28571428571433</v>
      </c>
      <c r="I58" s="130">
        <v>988.8</v>
      </c>
      <c r="J58" s="130">
        <v>1063.5227272727273</v>
      </c>
      <c r="K58" s="16"/>
      <c r="L58" s="19"/>
      <c r="M58" s="19"/>
      <c r="N58" s="19"/>
      <c r="O58" s="19"/>
      <c r="P58" s="19"/>
      <c r="Q58" s="19"/>
      <c r="R58" s="19"/>
    </row>
    <row r="59" spans="1:18" s="12" customFormat="1" ht="18" customHeight="1">
      <c r="A59" s="201"/>
      <c r="B59" s="385" t="s">
        <v>22</v>
      </c>
      <c r="C59" s="277" t="s">
        <v>71</v>
      </c>
      <c r="D59" s="130">
        <f>1862.87083333333/100</f>
        <v>18.6287083333333</v>
      </c>
      <c r="E59" s="130">
        <f>1633.33333333333/100</f>
        <v>16.3333333333333</v>
      </c>
      <c r="F59" s="130">
        <f>1482.14285714286/100</f>
        <v>14.821428571428601</v>
      </c>
      <c r="G59" s="130"/>
      <c r="H59" s="130">
        <f>1716.07142857143/100</f>
        <v>17.160714285714299</v>
      </c>
      <c r="I59" s="130">
        <v>27</v>
      </c>
      <c r="J59" s="130"/>
      <c r="K59" s="16"/>
      <c r="L59" s="18"/>
      <c r="M59" s="18"/>
      <c r="N59" s="18"/>
      <c r="O59" s="18"/>
      <c r="P59" s="18"/>
      <c r="Q59" s="18"/>
      <c r="R59" s="18"/>
    </row>
    <row r="60" spans="1:18" s="12" customFormat="1" ht="18" customHeight="1">
      <c r="A60" s="198" t="s">
        <v>147</v>
      </c>
      <c r="B60" s="385" t="s">
        <v>234</v>
      </c>
      <c r="C60" s="277" t="s">
        <v>3</v>
      </c>
      <c r="D60" s="130">
        <v>1676.1458333333333</v>
      </c>
      <c r="E60" s="130"/>
      <c r="F60" s="130">
        <v>1496.4285714285713</v>
      </c>
      <c r="G60" s="130">
        <v>1157.1428571428571</v>
      </c>
      <c r="H60" s="130">
        <v>960.71428571428567</v>
      </c>
      <c r="I60" s="130">
        <v>1325</v>
      </c>
      <c r="J60" s="130">
        <v>1364.5691666666667</v>
      </c>
      <c r="K60" s="16"/>
    </row>
    <row r="61" spans="1:18" s="12" customFormat="1" ht="18" customHeight="1">
      <c r="A61" s="201"/>
      <c r="B61" s="385" t="s">
        <v>253</v>
      </c>
      <c r="C61" s="277" t="s">
        <v>3</v>
      </c>
      <c r="D61" s="130">
        <v>1491.3125</v>
      </c>
      <c r="E61" s="130">
        <v>633.33333333333337</v>
      </c>
      <c r="F61" s="130">
        <v>1389.2857142857142</v>
      </c>
      <c r="G61" s="130">
        <v>1133.3333333333333</v>
      </c>
      <c r="H61" s="130">
        <v>739.24285714285713</v>
      </c>
      <c r="I61" s="130">
        <v>4325</v>
      </c>
      <c r="J61" s="130">
        <v>1387.9025000000001</v>
      </c>
      <c r="K61" s="16"/>
    </row>
    <row r="62" spans="1:18" s="12" customFormat="1" ht="18" customHeight="1">
      <c r="A62" s="198"/>
      <c r="B62" s="385" t="s">
        <v>23</v>
      </c>
      <c r="C62" s="277" t="s">
        <v>3</v>
      </c>
      <c r="D62" s="130">
        <f>2272.70833333333*0.7</f>
        <v>1590.8958333333308</v>
      </c>
      <c r="E62" s="130">
        <v>1241.6666666666667</v>
      </c>
      <c r="F62" s="130"/>
      <c r="G62" s="130">
        <f>3566.66666666667*0.5</f>
        <v>1783.3333333333351</v>
      </c>
      <c r="H62" s="130">
        <v>1639.2857142857142</v>
      </c>
      <c r="I62" s="130"/>
      <c r="J62" s="130"/>
      <c r="K62" s="16"/>
    </row>
    <row r="63" spans="1:18" s="12" customFormat="1" ht="18" customHeight="1">
      <c r="A63" s="201"/>
      <c r="B63" s="385" t="s">
        <v>24</v>
      </c>
      <c r="C63" s="277" t="s">
        <v>3</v>
      </c>
      <c r="D63" s="130">
        <f>2229.58333333333*0.7</f>
        <v>1560.7083333333308</v>
      </c>
      <c r="E63" s="130">
        <v>1266.6666666666667</v>
      </c>
      <c r="F63" s="130"/>
      <c r="G63" s="130">
        <f>3920*0.41</f>
        <v>1607.1999999999998</v>
      </c>
      <c r="H63" s="130">
        <v>1685.7142857142858</v>
      </c>
      <c r="I63" s="130"/>
      <c r="J63" s="130"/>
      <c r="K63" s="16"/>
    </row>
    <row r="64" spans="1:18" s="12" customFormat="1" ht="18" customHeight="1">
      <c r="A64" s="226"/>
      <c r="B64" s="385" t="s">
        <v>26</v>
      </c>
      <c r="C64" s="277" t="s">
        <v>59</v>
      </c>
      <c r="D64" s="130">
        <v>332.35416666666663</v>
      </c>
      <c r="E64" s="130">
        <v>209.375</v>
      </c>
      <c r="F64" s="130">
        <v>269.28571428571428</v>
      </c>
      <c r="G64" s="130">
        <f>731.25*0.6</f>
        <v>438.75</v>
      </c>
      <c r="H64" s="130">
        <v>398.21428571428572</v>
      </c>
      <c r="I64" s="130"/>
      <c r="J64" s="130"/>
      <c r="K64" s="16"/>
      <c r="L64" s="18"/>
      <c r="M64" s="18"/>
      <c r="N64" s="18"/>
      <c r="O64" s="18"/>
      <c r="P64" s="18"/>
      <c r="Q64" s="18"/>
      <c r="R64" s="18"/>
    </row>
    <row r="65" spans="1:18" s="12" customFormat="1" ht="18" customHeight="1">
      <c r="A65" s="428" t="s">
        <v>57</v>
      </c>
      <c r="B65" s="17"/>
      <c r="C65" s="282"/>
      <c r="D65" s="130"/>
      <c r="E65" s="130"/>
      <c r="F65" s="130"/>
      <c r="G65" s="130"/>
      <c r="H65" s="130"/>
      <c r="I65" s="130"/>
      <c r="J65" s="130"/>
      <c r="K65" s="16"/>
      <c r="L65" s="18"/>
      <c r="M65" s="18"/>
      <c r="N65" s="18"/>
      <c r="O65" s="18"/>
      <c r="P65" s="18"/>
      <c r="Q65" s="18"/>
      <c r="R65" s="18"/>
    </row>
    <row r="66" spans="1:18" s="12" customFormat="1" ht="18" customHeight="1">
      <c r="A66" s="211" t="s">
        <v>27</v>
      </c>
      <c r="B66" s="385" t="s">
        <v>254</v>
      </c>
      <c r="C66" s="277" t="s">
        <v>59</v>
      </c>
      <c r="D66" s="130">
        <v>893.75</v>
      </c>
      <c r="E66" s="130">
        <v>714.58333333333326</v>
      </c>
      <c r="F66" s="130">
        <v>739.28571428571433</v>
      </c>
      <c r="G66" s="130">
        <f>1974.75*0.5</f>
        <v>987.375</v>
      </c>
      <c r="H66" s="130">
        <v>750</v>
      </c>
      <c r="I66" s="130">
        <v>680.13999999999987</v>
      </c>
      <c r="J66" s="130">
        <v>537.95833333333326</v>
      </c>
      <c r="K66" s="16"/>
      <c r="L66" s="18"/>
      <c r="M66" s="18"/>
      <c r="N66" s="18"/>
      <c r="O66" s="18"/>
      <c r="P66" s="18"/>
      <c r="Q66" s="18"/>
      <c r="R66" s="18"/>
    </row>
    <row r="67" spans="1:18" s="12" customFormat="1" ht="18" customHeight="1">
      <c r="A67" s="235"/>
      <c r="B67" s="385" t="s">
        <v>58</v>
      </c>
      <c r="C67" s="277" t="s">
        <v>59</v>
      </c>
      <c r="D67" s="130">
        <v>297.04166666666669</v>
      </c>
      <c r="E67" s="130">
        <v>145.83333333333334</v>
      </c>
      <c r="F67" s="130">
        <v>333.21428571428572</v>
      </c>
      <c r="G67" s="130"/>
      <c r="H67" s="130">
        <v>296.42857142857144</v>
      </c>
      <c r="I67" s="130"/>
      <c r="J67" s="130">
        <v>258.39583333333331</v>
      </c>
      <c r="K67" s="16"/>
      <c r="L67" s="18"/>
      <c r="M67" s="18"/>
      <c r="N67" s="18"/>
      <c r="O67" s="18"/>
      <c r="P67" s="18"/>
      <c r="Q67" s="18"/>
      <c r="R67" s="18"/>
    </row>
    <row r="68" spans="1:18" s="12" customFormat="1" ht="18" customHeight="1">
      <c r="A68" s="235"/>
      <c r="B68" s="385" t="s">
        <v>29</v>
      </c>
      <c r="C68" s="277" t="s">
        <v>59</v>
      </c>
      <c r="D68" s="130">
        <v>1869.2708333333333</v>
      </c>
      <c r="E68" s="130">
        <v>1149.3055555555554</v>
      </c>
      <c r="F68" s="130">
        <v>1135.7142857142858</v>
      </c>
      <c r="G68" s="130">
        <v>2503.125</v>
      </c>
      <c r="H68" s="130">
        <v>1852.6785714285716</v>
      </c>
      <c r="I68" s="130">
        <v>2500</v>
      </c>
      <c r="J68" s="130">
        <v>2483.1597222222222</v>
      </c>
      <c r="K68" s="16"/>
      <c r="L68" s="18"/>
      <c r="M68" s="18"/>
      <c r="N68" s="18"/>
      <c r="O68" s="18"/>
      <c r="P68" s="18"/>
      <c r="Q68" s="18"/>
      <c r="R68" s="18"/>
    </row>
    <row r="69" spans="1:18" s="12" customFormat="1" ht="18" customHeight="1">
      <c r="A69" s="547" t="s">
        <v>159</v>
      </c>
      <c r="B69" s="385" t="s">
        <v>242</v>
      </c>
      <c r="C69" s="277" t="s">
        <v>59</v>
      </c>
      <c r="D69" s="130">
        <v>174.16666666666666</v>
      </c>
      <c r="E69" s="130"/>
      <c r="F69" s="130"/>
      <c r="G69" s="130"/>
      <c r="H69" s="130">
        <v>138.03571428571428</v>
      </c>
      <c r="I69" s="130">
        <v>119.39999999999999</v>
      </c>
      <c r="J69" s="130">
        <v>76.041666666666657</v>
      </c>
      <c r="K69" s="16"/>
      <c r="L69" s="18"/>
      <c r="M69" s="18"/>
      <c r="N69" s="18"/>
      <c r="O69" s="18"/>
      <c r="P69" s="18"/>
      <c r="Q69" s="18"/>
      <c r="R69" s="18"/>
    </row>
    <row r="70" spans="1:18" s="12" customFormat="1" ht="18" customHeight="1">
      <c r="A70" s="548"/>
      <c r="B70" s="385" t="s">
        <v>244</v>
      </c>
      <c r="C70" s="277" t="s">
        <v>59</v>
      </c>
      <c r="D70" s="130">
        <v>237.9375</v>
      </c>
      <c r="E70" s="130">
        <v>101.25</v>
      </c>
      <c r="F70" s="130">
        <v>172.14285714285714</v>
      </c>
      <c r="G70" s="130"/>
      <c r="H70" s="130">
        <v>234.88142857142856</v>
      </c>
      <c r="I70" s="130"/>
      <c r="J70" s="130"/>
      <c r="K70" s="16"/>
      <c r="L70" s="18"/>
      <c r="M70" s="18"/>
      <c r="N70" s="18"/>
      <c r="O70" s="18"/>
      <c r="P70" s="18"/>
      <c r="Q70" s="18"/>
      <c r="R70" s="18"/>
    </row>
    <row r="71" spans="1:18" s="12" customFormat="1" ht="18" customHeight="1">
      <c r="A71" s="407"/>
      <c r="B71" s="385" t="s">
        <v>30</v>
      </c>
      <c r="C71" s="277" t="s">
        <v>59</v>
      </c>
      <c r="D71" s="130">
        <v>3055.375</v>
      </c>
      <c r="E71" s="130">
        <v>1550</v>
      </c>
      <c r="F71" s="130">
        <v>2350</v>
      </c>
      <c r="G71" s="130"/>
      <c r="H71" s="130">
        <v>1595.2385714285715</v>
      </c>
      <c r="I71" s="130">
        <v>1400</v>
      </c>
      <c r="J71" s="130">
        <v>2506.166666666667</v>
      </c>
      <c r="K71" s="16"/>
      <c r="L71" s="18"/>
      <c r="M71" s="18"/>
      <c r="N71" s="18"/>
      <c r="O71" s="18"/>
      <c r="P71" s="18"/>
      <c r="Q71" s="18"/>
      <c r="R71" s="18"/>
    </row>
    <row r="72" spans="1:18" s="12" customFormat="1" ht="18" customHeight="1">
      <c r="A72" s="547" t="s">
        <v>165</v>
      </c>
      <c r="B72" s="385" t="s">
        <v>202</v>
      </c>
      <c r="C72" s="277" t="s">
        <v>167</v>
      </c>
      <c r="D72" s="130">
        <v>2273.2708333333335</v>
      </c>
      <c r="E72" s="130"/>
      <c r="F72" s="130">
        <v>1450</v>
      </c>
      <c r="G72" s="130">
        <v>2312.5</v>
      </c>
      <c r="H72" s="130">
        <v>1892.7142857142858</v>
      </c>
      <c r="I72" s="130">
        <v>2002</v>
      </c>
      <c r="J72" s="130">
        <v>795.75666666666666</v>
      </c>
      <c r="K72" s="16"/>
      <c r="L72" s="24"/>
      <c r="M72" s="18"/>
      <c r="N72" s="18"/>
      <c r="O72" s="18"/>
      <c r="P72" s="18"/>
      <c r="Q72" s="18"/>
      <c r="R72" s="18"/>
    </row>
    <row r="73" spans="1:18" s="12" customFormat="1" ht="18" customHeight="1">
      <c r="A73" s="548"/>
      <c r="B73" s="385" t="s">
        <v>262</v>
      </c>
      <c r="C73" s="277" t="s">
        <v>167</v>
      </c>
      <c r="D73" s="130">
        <v>2959.458333333333</v>
      </c>
      <c r="E73" s="130"/>
      <c r="F73" s="130">
        <v>1964.2857142857142</v>
      </c>
      <c r="G73" s="130">
        <v>2500</v>
      </c>
      <c r="H73" s="130">
        <v>2133.9285714285716</v>
      </c>
      <c r="I73" s="130">
        <v>1917.9999999999998</v>
      </c>
      <c r="J73" s="130">
        <v>3568.5416666666661</v>
      </c>
      <c r="K73" s="16"/>
      <c r="L73" s="24"/>
      <c r="M73" s="18"/>
      <c r="N73" s="18"/>
      <c r="O73" s="18"/>
      <c r="P73" s="18"/>
      <c r="Q73" s="18"/>
      <c r="R73" s="18"/>
    </row>
    <row r="74" spans="1:18" s="12" customFormat="1" ht="18" customHeight="1">
      <c r="A74" s="264"/>
      <c r="B74" s="385" t="s">
        <v>31</v>
      </c>
      <c r="C74" s="277" t="s">
        <v>59</v>
      </c>
      <c r="D74" s="130">
        <v>2765.916666666667</v>
      </c>
      <c r="E74" s="130"/>
      <c r="F74" s="130">
        <v>2839.2857142857142</v>
      </c>
      <c r="G74" s="130">
        <v>2125</v>
      </c>
      <c r="H74" s="130">
        <v>2546.4285714285716</v>
      </c>
      <c r="I74" s="130">
        <v>2486.7999999999997</v>
      </c>
      <c r="J74" s="130">
        <v>1952.84375</v>
      </c>
      <c r="K74" s="16"/>
      <c r="L74" s="24"/>
      <c r="M74" s="18"/>
      <c r="N74" s="18"/>
      <c r="O74" s="18"/>
      <c r="P74" s="18"/>
      <c r="Q74" s="18"/>
      <c r="R74" s="18"/>
    </row>
    <row r="75" spans="1:18" s="12" customFormat="1" ht="18" customHeight="1">
      <c r="A75" s="265"/>
      <c r="B75" s="385" t="s">
        <v>32</v>
      </c>
      <c r="C75" s="277" t="s">
        <v>59</v>
      </c>
      <c r="D75" s="130">
        <v>612.86363636363637</v>
      </c>
      <c r="E75" s="130"/>
      <c r="F75" s="130"/>
      <c r="G75" s="130"/>
      <c r="H75" s="130">
        <v>697.02428571428993</v>
      </c>
      <c r="I75" s="130"/>
      <c r="J75" s="130">
        <v>599.58333333333326</v>
      </c>
      <c r="K75" s="16"/>
      <c r="L75" s="24"/>
      <c r="M75" s="18"/>
      <c r="N75" s="18"/>
      <c r="O75" s="18"/>
      <c r="P75" s="18"/>
      <c r="Q75" s="18"/>
      <c r="R75" s="18"/>
    </row>
    <row r="76" spans="1:18" s="12" customFormat="1" ht="18" customHeight="1">
      <c r="A76" s="265"/>
      <c r="B76" s="385" t="s">
        <v>33</v>
      </c>
      <c r="C76" s="277" t="s">
        <v>59</v>
      </c>
      <c r="D76" s="130">
        <v>1425</v>
      </c>
      <c r="E76" s="130"/>
      <c r="F76" s="130"/>
      <c r="G76" s="130"/>
      <c r="H76" s="130">
        <v>3992.1428571428569</v>
      </c>
      <c r="I76" s="130"/>
      <c r="J76" s="130"/>
      <c r="K76" s="16"/>
      <c r="L76" s="24"/>
      <c r="M76" s="18"/>
      <c r="N76" s="18"/>
      <c r="O76" s="18"/>
      <c r="P76" s="18"/>
      <c r="Q76" s="18"/>
      <c r="R76" s="18"/>
    </row>
    <row r="77" spans="1:18" s="12" customFormat="1" ht="18" customHeight="1">
      <c r="A77" s="265"/>
      <c r="B77" s="385" t="s">
        <v>34</v>
      </c>
      <c r="C77" s="277" t="s">
        <v>59</v>
      </c>
      <c r="D77" s="130">
        <v>401.21527777777777</v>
      </c>
      <c r="E77" s="130">
        <v>114.16666666666669</v>
      </c>
      <c r="F77" s="130">
        <v>250</v>
      </c>
      <c r="G77" s="130">
        <v>354.16666666666669</v>
      </c>
      <c r="H77" s="130">
        <v>231.66666666666663</v>
      </c>
      <c r="I77" s="130"/>
      <c r="J77" s="130"/>
      <c r="K77" s="16"/>
      <c r="L77" s="24"/>
      <c r="M77" s="18"/>
      <c r="N77" s="18"/>
      <c r="O77" s="18"/>
      <c r="P77" s="18"/>
      <c r="Q77" s="18"/>
      <c r="R77" s="18"/>
    </row>
    <row r="78" spans="1:18" s="12" customFormat="1" ht="18" customHeight="1">
      <c r="A78" s="265"/>
      <c r="B78" s="385" t="s">
        <v>35</v>
      </c>
      <c r="C78" s="277" t="s">
        <v>263</v>
      </c>
      <c r="D78" s="130">
        <v>103.177083333333</v>
      </c>
      <c r="E78" s="130"/>
      <c r="F78" s="130">
        <v>42.142857142857103</v>
      </c>
      <c r="G78" s="130"/>
      <c r="H78" s="130"/>
      <c r="I78" s="130"/>
      <c r="J78" s="130"/>
      <c r="K78" s="16"/>
      <c r="L78" s="24"/>
      <c r="M78" s="18"/>
      <c r="N78" s="18"/>
      <c r="O78" s="18"/>
      <c r="P78" s="18"/>
      <c r="Q78" s="18"/>
      <c r="R78" s="18"/>
    </row>
    <row r="79" spans="1:18" s="12" customFormat="1" ht="18" customHeight="1">
      <c r="A79" s="266"/>
      <c r="B79" s="385" t="s">
        <v>36</v>
      </c>
      <c r="C79" s="277" t="s">
        <v>59</v>
      </c>
      <c r="D79" s="130">
        <v>1577.0833333333335</v>
      </c>
      <c r="E79" s="130"/>
      <c r="F79" s="130"/>
      <c r="G79" s="130">
        <v>1958.3333333333333</v>
      </c>
      <c r="H79" s="130"/>
      <c r="I79" s="130"/>
      <c r="J79" s="130"/>
      <c r="K79" s="16"/>
      <c r="L79" s="24"/>
      <c r="M79" s="18"/>
      <c r="N79" s="18"/>
      <c r="O79" s="18"/>
      <c r="P79" s="18"/>
      <c r="Q79" s="18"/>
      <c r="R79" s="18"/>
    </row>
    <row r="80" spans="1:18" s="12" customFormat="1" ht="18" customHeight="1">
      <c r="A80" s="429" t="s">
        <v>80</v>
      </c>
      <c r="B80" s="44"/>
      <c r="C80" s="36"/>
      <c r="D80" s="16"/>
      <c r="E80" s="16"/>
      <c r="F80" s="16"/>
      <c r="G80" s="16"/>
      <c r="H80" s="16"/>
      <c r="I80" s="16"/>
      <c r="J80" s="491"/>
      <c r="K80" s="16"/>
      <c r="L80" s="24"/>
    </row>
    <row r="81" spans="1:14" s="12" customFormat="1" ht="18" customHeight="1">
      <c r="A81" s="547" t="s">
        <v>176</v>
      </c>
      <c r="B81" s="385" t="s">
        <v>95</v>
      </c>
      <c r="C81" s="277" t="s">
        <v>3</v>
      </c>
      <c r="D81" s="130">
        <v>7504.375</v>
      </c>
      <c r="E81" s="130">
        <v>4000</v>
      </c>
      <c r="F81" s="130">
        <v>3666.6666666666665</v>
      </c>
      <c r="G81" s="130">
        <v>6500</v>
      </c>
      <c r="H81" s="130"/>
      <c r="I81" s="130">
        <v>4500</v>
      </c>
      <c r="J81" s="130"/>
      <c r="K81" s="16"/>
      <c r="L81" s="24"/>
    </row>
    <row r="82" spans="1:14" s="12" customFormat="1" ht="18" customHeight="1">
      <c r="A82" s="548"/>
      <c r="B82" s="385" t="s">
        <v>96</v>
      </c>
      <c r="C82" s="277" t="s">
        <v>3</v>
      </c>
      <c r="D82" s="130">
        <v>7016.875</v>
      </c>
      <c r="E82" s="130">
        <v>3500</v>
      </c>
      <c r="F82" s="130">
        <v>2958.3333333333335</v>
      </c>
      <c r="G82" s="130">
        <v>6200</v>
      </c>
      <c r="H82" s="130"/>
      <c r="I82" s="130">
        <v>4900</v>
      </c>
      <c r="J82" s="130"/>
      <c r="K82" s="16"/>
    </row>
    <row r="83" spans="1:14" s="12" customFormat="1" ht="18" customHeight="1">
      <c r="A83" s="71" t="s">
        <v>175</v>
      </c>
      <c r="B83" s="16"/>
      <c r="C83" s="36"/>
      <c r="D83" s="16"/>
      <c r="E83" s="16"/>
      <c r="F83" s="16"/>
      <c r="G83" s="16"/>
      <c r="H83" s="16"/>
      <c r="I83" s="16"/>
      <c r="J83" s="492"/>
      <c r="K83" s="16"/>
      <c r="L83" s="24"/>
    </row>
    <row r="84" spans="1:14" s="12" customFormat="1" ht="18" customHeight="1">
      <c r="A84" s="268" t="s">
        <v>177</v>
      </c>
      <c r="B84" s="385" t="s">
        <v>238</v>
      </c>
      <c r="C84" s="277" t="s">
        <v>3</v>
      </c>
      <c r="D84" s="130">
        <v>3005.3541666666665</v>
      </c>
      <c r="E84" s="130">
        <v>2850</v>
      </c>
      <c r="F84" s="130">
        <v>2360.7142857142858</v>
      </c>
      <c r="G84" s="130">
        <v>2700</v>
      </c>
      <c r="H84" s="130">
        <v>3196.4285714285716</v>
      </c>
      <c r="I84" s="130">
        <v>3160</v>
      </c>
      <c r="J84" s="130"/>
      <c r="K84" s="16"/>
    </row>
    <row r="85" spans="1:14" s="12" customFormat="1" ht="18" customHeight="1">
      <c r="A85" s="288"/>
      <c r="B85" s="385" t="s">
        <v>5</v>
      </c>
      <c r="C85" s="277" t="s">
        <v>59</v>
      </c>
      <c r="D85" s="130">
        <v>339.39583333333331</v>
      </c>
      <c r="E85" s="130">
        <v>245.83333333333334</v>
      </c>
      <c r="F85" s="130">
        <v>354.58333333333331</v>
      </c>
      <c r="G85" s="130">
        <v>393.33333333333331</v>
      </c>
      <c r="H85" s="130">
        <v>357.67857142857144</v>
      </c>
      <c r="I85" s="130">
        <v>366</v>
      </c>
      <c r="J85" s="130">
        <v>331.94444444444434</v>
      </c>
      <c r="K85" s="16"/>
    </row>
    <row r="86" spans="1:14" s="12" customFormat="1" ht="3" customHeight="1">
      <c r="A86" s="284"/>
      <c r="B86" s="105"/>
      <c r="C86" s="284"/>
      <c r="D86" s="284"/>
      <c r="E86" s="284"/>
      <c r="F86" s="284"/>
      <c r="G86" s="284"/>
      <c r="H86" s="284"/>
      <c r="I86" s="284"/>
      <c r="J86" s="284"/>
      <c r="K86" s="13"/>
    </row>
    <row r="87" spans="1:14" s="12" customFormat="1" ht="16.5" customHeight="1">
      <c r="A87" s="25" t="s">
        <v>104</v>
      </c>
      <c r="B87" s="386"/>
      <c r="C87" s="25"/>
      <c r="D87" s="25"/>
      <c r="E87" s="25"/>
      <c r="F87" s="25"/>
      <c r="G87" s="25"/>
      <c r="H87" s="25"/>
      <c r="I87" s="25"/>
      <c r="J87" s="25"/>
    </row>
    <row r="88" spans="1:14" s="12" customFormat="1" ht="13.5">
      <c r="A88" s="43" t="s">
        <v>258</v>
      </c>
      <c r="B88" s="387"/>
      <c r="C88" s="267"/>
      <c r="D88" s="267"/>
      <c r="E88" s="267"/>
      <c r="F88" s="267"/>
      <c r="G88" s="267"/>
      <c r="H88" s="267"/>
      <c r="I88" s="267"/>
      <c r="J88" s="59"/>
    </row>
    <row r="89" spans="1:14" s="12" customFormat="1" ht="13.5">
      <c r="A89" s="25"/>
      <c r="B89" s="22"/>
      <c r="C89" s="59"/>
      <c r="D89" s="59"/>
      <c r="E89" s="59"/>
      <c r="F89" s="59"/>
      <c r="G89" s="59"/>
      <c r="H89" s="59"/>
      <c r="I89" s="59"/>
      <c r="J89" s="59"/>
      <c r="L89" s="22"/>
      <c r="M89" s="22"/>
      <c r="N89" s="22"/>
    </row>
    <row r="90" spans="1:14" s="12" customFormat="1" ht="12.75">
      <c r="B90" s="22"/>
      <c r="C90" s="70"/>
    </row>
    <row r="91" spans="1:14" s="12" customFormat="1">
      <c r="B91" s="22"/>
    </row>
    <row r="92" spans="1:14" s="12" customFormat="1">
      <c r="B92" s="22"/>
    </row>
    <row r="93" spans="1:14" s="12" customFormat="1">
      <c r="B93" s="22"/>
    </row>
    <row r="94" spans="1:14" s="12" customFormat="1">
      <c r="B94" s="22"/>
    </row>
    <row r="95" spans="1:14" s="12" customFormat="1">
      <c r="B95" s="22"/>
    </row>
    <row r="96" spans="1:14" s="12" customFormat="1">
      <c r="B96" s="22"/>
    </row>
    <row r="97" spans="2:2" s="12" customFormat="1">
      <c r="B97" s="22"/>
    </row>
    <row r="98" spans="2:2" s="12" customFormat="1">
      <c r="B98" s="22"/>
    </row>
    <row r="99" spans="2:2" s="12" customFormat="1">
      <c r="B99" s="22"/>
    </row>
    <row r="100" spans="2:2" s="12" customFormat="1">
      <c r="B100" s="22"/>
    </row>
    <row r="101" spans="2:2" s="12" customFormat="1">
      <c r="B101" s="22"/>
    </row>
    <row r="102" spans="2:2" s="12" customFormat="1">
      <c r="B102" s="22"/>
    </row>
    <row r="103" spans="2:2" s="12" customFormat="1">
      <c r="B103" s="22"/>
    </row>
    <row r="104" spans="2:2" s="12" customFormat="1">
      <c r="B104" s="22"/>
    </row>
    <row r="105" spans="2:2" s="12" customFormat="1">
      <c r="B105" s="22"/>
    </row>
    <row r="106" spans="2:2" s="12" customFormat="1">
      <c r="B106" s="22"/>
    </row>
    <row r="107" spans="2:2" s="12" customFormat="1">
      <c r="B107" s="22"/>
    </row>
    <row r="108" spans="2:2" s="12" customFormat="1">
      <c r="B108" s="22"/>
    </row>
    <row r="109" spans="2:2" s="12" customFormat="1">
      <c r="B109" s="22"/>
    </row>
    <row r="110" spans="2:2" s="12" customFormat="1">
      <c r="B110" s="22"/>
    </row>
    <row r="111" spans="2:2" s="12" customFormat="1">
      <c r="B111" s="22"/>
    </row>
    <row r="112" spans="2:2" s="12" customFormat="1">
      <c r="B112" s="22"/>
    </row>
    <row r="113" spans="2:2" s="12" customFormat="1">
      <c r="B113" s="22"/>
    </row>
    <row r="114" spans="2:2" s="12" customFormat="1">
      <c r="B114" s="22"/>
    </row>
    <row r="115" spans="2:2" s="12" customFormat="1">
      <c r="B115" s="22"/>
    </row>
    <row r="116" spans="2:2" s="12" customFormat="1">
      <c r="B116" s="22"/>
    </row>
    <row r="117" spans="2:2" s="12" customFormat="1">
      <c r="B117" s="22"/>
    </row>
    <row r="118" spans="2:2" s="12" customFormat="1">
      <c r="B118" s="22"/>
    </row>
    <row r="119" spans="2:2" s="12" customFormat="1">
      <c r="B119" s="22"/>
    </row>
    <row r="120" spans="2:2" s="12" customFormat="1">
      <c r="B120" s="22"/>
    </row>
    <row r="121" spans="2:2" s="12" customFormat="1">
      <c r="B121" s="22"/>
    </row>
    <row r="122" spans="2:2" s="12" customFormat="1">
      <c r="B122" s="22"/>
    </row>
    <row r="123" spans="2:2" s="12" customFormat="1">
      <c r="B123" s="22"/>
    </row>
    <row r="124" spans="2:2" s="12" customFormat="1">
      <c r="B124" s="22"/>
    </row>
    <row r="125" spans="2:2" s="12" customFormat="1">
      <c r="B125" s="22"/>
    </row>
    <row r="126" spans="2:2" s="12" customFormat="1">
      <c r="B126" s="22"/>
    </row>
    <row r="127" spans="2:2" s="12" customFormat="1">
      <c r="B127" s="22"/>
    </row>
    <row r="128" spans="2:2" s="12" customFormat="1">
      <c r="B128" s="22"/>
    </row>
    <row r="129" spans="2:2" s="12" customFormat="1">
      <c r="B129" s="22"/>
    </row>
    <row r="130" spans="2:2" s="12" customFormat="1">
      <c r="B130" s="22"/>
    </row>
    <row r="131" spans="2:2" s="12" customFormat="1">
      <c r="B131" s="22"/>
    </row>
    <row r="132" spans="2:2" s="12" customFormat="1">
      <c r="B132" s="22"/>
    </row>
    <row r="133" spans="2:2" s="12" customFormat="1">
      <c r="B133" s="22"/>
    </row>
    <row r="134" spans="2:2" s="12" customFormat="1">
      <c r="B134" s="22"/>
    </row>
    <row r="135" spans="2:2" s="12" customFormat="1">
      <c r="B135" s="22"/>
    </row>
    <row r="136" spans="2:2" s="12" customFormat="1">
      <c r="B136" s="22"/>
    </row>
    <row r="137" spans="2:2" s="12" customFormat="1">
      <c r="B137" s="22"/>
    </row>
    <row r="138" spans="2:2" s="12" customFormat="1">
      <c r="B138" s="22"/>
    </row>
    <row r="139" spans="2:2" s="12" customFormat="1">
      <c r="B139" s="22"/>
    </row>
    <row r="140" spans="2:2" s="12" customFormat="1">
      <c r="B140" s="22"/>
    </row>
    <row r="141" spans="2:2" s="12" customFormat="1">
      <c r="B141" s="22"/>
    </row>
    <row r="142" spans="2:2" s="12" customFormat="1">
      <c r="B142" s="22"/>
    </row>
    <row r="143" spans="2:2" s="12" customFormat="1">
      <c r="B143" s="22"/>
    </row>
    <row r="144" spans="2:2" s="12" customFormat="1">
      <c r="B144" s="22"/>
    </row>
    <row r="145" spans="2:2" s="12" customFormat="1">
      <c r="B145" s="22"/>
    </row>
    <row r="146" spans="2:2" s="12" customFormat="1">
      <c r="B146" s="22"/>
    </row>
    <row r="147" spans="2:2" s="12" customFormat="1">
      <c r="B147" s="22"/>
    </row>
    <row r="148" spans="2:2" s="12" customFormat="1">
      <c r="B148" s="22"/>
    </row>
    <row r="149" spans="2:2" s="12" customFormat="1">
      <c r="B149" s="22"/>
    </row>
    <row r="150" spans="2:2" s="12" customFormat="1">
      <c r="B150" s="22"/>
    </row>
    <row r="151" spans="2:2" s="12" customFormat="1">
      <c r="B151" s="22"/>
    </row>
    <row r="152" spans="2:2" s="12" customFormat="1">
      <c r="B152" s="22"/>
    </row>
    <row r="153" spans="2:2" s="12" customFormat="1">
      <c r="B153" s="22"/>
    </row>
    <row r="154" spans="2:2" s="12" customFormat="1">
      <c r="B154" s="22"/>
    </row>
    <row r="155" spans="2:2" s="12" customFormat="1">
      <c r="B155" s="22"/>
    </row>
    <row r="156" spans="2:2" s="12" customFormat="1">
      <c r="B156" s="22"/>
    </row>
    <row r="157" spans="2:2" s="12" customFormat="1">
      <c r="B157" s="22"/>
    </row>
    <row r="158" spans="2:2" s="12" customFormat="1">
      <c r="B158" s="22"/>
    </row>
    <row r="159" spans="2:2" s="12" customFormat="1">
      <c r="B159" s="22"/>
    </row>
    <row r="160" spans="2:2" s="12" customFormat="1">
      <c r="B160" s="22"/>
    </row>
    <row r="161" spans="2:2" s="12" customFormat="1">
      <c r="B161" s="22"/>
    </row>
    <row r="162" spans="2:2" s="12" customFormat="1">
      <c r="B162" s="22"/>
    </row>
    <row r="163" spans="2:2" s="12" customFormat="1">
      <c r="B163" s="22"/>
    </row>
    <row r="164" spans="2:2" s="12" customFormat="1">
      <c r="B164" s="22"/>
    </row>
    <row r="165" spans="2:2" s="12" customFormat="1">
      <c r="B165" s="22"/>
    </row>
    <row r="166" spans="2:2" s="12" customFormat="1">
      <c r="B166" s="22"/>
    </row>
    <row r="167" spans="2:2" s="12" customFormat="1">
      <c r="B167" s="22"/>
    </row>
    <row r="168" spans="2:2" s="12" customFormat="1">
      <c r="B168" s="22"/>
    </row>
    <row r="169" spans="2:2" s="12" customFormat="1">
      <c r="B169" s="22"/>
    </row>
    <row r="170" spans="2:2" s="12" customFormat="1">
      <c r="B170" s="22"/>
    </row>
    <row r="171" spans="2:2" s="12" customFormat="1">
      <c r="B171" s="22"/>
    </row>
    <row r="172" spans="2:2" s="12" customFormat="1">
      <c r="B172" s="22"/>
    </row>
    <row r="173" spans="2:2" s="12" customFormat="1">
      <c r="B173" s="22"/>
    </row>
    <row r="174" spans="2:2" s="12" customFormat="1">
      <c r="B174" s="22"/>
    </row>
    <row r="175" spans="2:2" s="12" customFormat="1">
      <c r="B175" s="22"/>
    </row>
    <row r="176" spans="2:2" s="12" customFormat="1">
      <c r="B176" s="22"/>
    </row>
    <row r="177" spans="2:2" s="12" customFormat="1">
      <c r="B177" s="22"/>
    </row>
    <row r="178" spans="2:2" s="12" customFormat="1">
      <c r="B178" s="22"/>
    </row>
    <row r="179" spans="2:2" s="12" customFormat="1">
      <c r="B179" s="22"/>
    </row>
    <row r="180" spans="2:2" s="12" customFormat="1">
      <c r="B180" s="22"/>
    </row>
    <row r="181" spans="2:2" s="12" customFormat="1">
      <c r="B181" s="22"/>
    </row>
    <row r="182" spans="2:2" s="12" customFormat="1">
      <c r="B182" s="22"/>
    </row>
    <row r="183" spans="2:2" s="12" customFormat="1">
      <c r="B183" s="22"/>
    </row>
    <row r="184" spans="2:2" s="12" customFormat="1">
      <c r="B184" s="22"/>
    </row>
    <row r="185" spans="2:2" s="12" customFormat="1">
      <c r="B185" s="22"/>
    </row>
    <row r="186" spans="2:2" s="12" customFormat="1">
      <c r="B186" s="22"/>
    </row>
    <row r="187" spans="2:2" s="12" customFormat="1">
      <c r="B187" s="22"/>
    </row>
    <row r="188" spans="2:2" s="12" customFormat="1">
      <c r="B188" s="22"/>
    </row>
    <row r="189" spans="2:2" s="12" customFormat="1">
      <c r="B189" s="22"/>
    </row>
    <row r="190" spans="2:2" s="12" customFormat="1">
      <c r="B190" s="22"/>
    </row>
    <row r="191" spans="2:2" s="12" customFormat="1">
      <c r="B191" s="22"/>
    </row>
    <row r="192" spans="2:2" s="12" customFormat="1">
      <c r="B192" s="22"/>
    </row>
    <row r="193" spans="2:2" s="12" customFormat="1">
      <c r="B193" s="22"/>
    </row>
    <row r="194" spans="2:2" s="12" customFormat="1">
      <c r="B194" s="22"/>
    </row>
    <row r="195" spans="2:2" s="12" customFormat="1">
      <c r="B195" s="22"/>
    </row>
    <row r="196" spans="2:2" s="12" customFormat="1">
      <c r="B196" s="22"/>
    </row>
    <row r="197" spans="2:2" s="12" customFormat="1">
      <c r="B197" s="22"/>
    </row>
    <row r="198" spans="2:2" s="12" customFormat="1">
      <c r="B198" s="22"/>
    </row>
    <row r="199" spans="2:2" s="12" customFormat="1">
      <c r="B199" s="22"/>
    </row>
    <row r="200" spans="2:2" s="12" customFormat="1">
      <c r="B200" s="22"/>
    </row>
    <row r="201" spans="2:2" s="12" customFormat="1">
      <c r="B201" s="22"/>
    </row>
    <row r="202" spans="2:2" s="12" customFormat="1">
      <c r="B202" s="22"/>
    </row>
    <row r="203" spans="2:2" s="12" customFormat="1">
      <c r="B203" s="22"/>
    </row>
    <row r="204" spans="2:2" s="12" customFormat="1">
      <c r="B204" s="22"/>
    </row>
    <row r="205" spans="2:2" s="12" customFormat="1">
      <c r="B205" s="22"/>
    </row>
    <row r="206" spans="2:2" s="12" customFormat="1">
      <c r="B206" s="22"/>
    </row>
    <row r="207" spans="2:2" s="12" customFormat="1">
      <c r="B207" s="22"/>
    </row>
    <row r="208" spans="2:2" s="12" customFormat="1">
      <c r="B208" s="22"/>
    </row>
    <row r="209" spans="2:2" s="12" customFormat="1">
      <c r="B209" s="22"/>
    </row>
    <row r="210" spans="2:2" s="12" customFormat="1">
      <c r="B210" s="22"/>
    </row>
    <row r="211" spans="2:2" s="12" customFormat="1">
      <c r="B211" s="22"/>
    </row>
    <row r="212" spans="2:2" s="12" customFormat="1">
      <c r="B212" s="22"/>
    </row>
    <row r="213" spans="2:2" s="12" customFormat="1">
      <c r="B213" s="22"/>
    </row>
    <row r="214" spans="2:2" s="12" customFormat="1">
      <c r="B214" s="22"/>
    </row>
    <row r="215" spans="2:2" s="12" customFormat="1">
      <c r="B215" s="22"/>
    </row>
    <row r="216" spans="2:2" s="12" customFormat="1">
      <c r="B216" s="22"/>
    </row>
    <row r="217" spans="2:2" s="12" customFormat="1">
      <c r="B217" s="22"/>
    </row>
    <row r="218" spans="2:2" s="12" customFormat="1">
      <c r="B218" s="22"/>
    </row>
    <row r="219" spans="2:2" s="12" customFormat="1">
      <c r="B219" s="22"/>
    </row>
    <row r="220" spans="2:2" s="12" customFormat="1">
      <c r="B220" s="22"/>
    </row>
    <row r="221" spans="2:2" s="12" customFormat="1">
      <c r="B221" s="22"/>
    </row>
    <row r="222" spans="2:2" s="12" customFormat="1">
      <c r="B222" s="22"/>
    </row>
    <row r="223" spans="2:2" s="12" customFormat="1">
      <c r="B223" s="22"/>
    </row>
    <row r="224" spans="2:2" s="12" customFormat="1">
      <c r="B224" s="22"/>
    </row>
    <row r="225" spans="2:2" s="12" customFormat="1">
      <c r="B225" s="22"/>
    </row>
    <row r="226" spans="2:2" s="12" customFormat="1">
      <c r="B226" s="22"/>
    </row>
    <row r="227" spans="2:2" s="12" customFormat="1">
      <c r="B227" s="22"/>
    </row>
    <row r="228" spans="2:2" s="12" customFormat="1">
      <c r="B228" s="22"/>
    </row>
    <row r="229" spans="2:2" s="12" customFormat="1">
      <c r="B229" s="22"/>
    </row>
    <row r="230" spans="2:2" s="12" customFormat="1">
      <c r="B230" s="22"/>
    </row>
    <row r="231" spans="2:2" s="12" customFormat="1">
      <c r="B231" s="22"/>
    </row>
    <row r="232" spans="2:2" s="12" customFormat="1">
      <c r="B232" s="22"/>
    </row>
    <row r="233" spans="2:2" s="12" customFormat="1">
      <c r="B233" s="22"/>
    </row>
    <row r="234" spans="2:2" s="12" customFormat="1">
      <c r="B234" s="22"/>
    </row>
    <row r="235" spans="2:2" s="12" customFormat="1">
      <c r="B235" s="22"/>
    </row>
    <row r="236" spans="2:2" s="12" customFormat="1">
      <c r="B236" s="22"/>
    </row>
    <row r="237" spans="2:2" s="12" customFormat="1">
      <c r="B237" s="22"/>
    </row>
    <row r="238" spans="2:2" s="12" customFormat="1">
      <c r="B238" s="22"/>
    </row>
    <row r="239" spans="2:2" s="12" customFormat="1">
      <c r="B239" s="22"/>
    </row>
    <row r="240" spans="2:2" s="12" customFormat="1">
      <c r="B240" s="22"/>
    </row>
    <row r="241" spans="2:2" s="12" customFormat="1">
      <c r="B241" s="22"/>
    </row>
    <row r="242" spans="2:2" s="12" customFormat="1">
      <c r="B242" s="22"/>
    </row>
    <row r="243" spans="2:2" s="12" customFormat="1">
      <c r="B243" s="22"/>
    </row>
    <row r="244" spans="2:2" s="12" customFormat="1">
      <c r="B244" s="22"/>
    </row>
    <row r="245" spans="2:2" s="12" customFormat="1">
      <c r="B245" s="22"/>
    </row>
    <row r="246" spans="2:2" s="12" customFormat="1">
      <c r="B246" s="22"/>
    </row>
    <row r="247" spans="2:2" s="12" customFormat="1">
      <c r="B247" s="22"/>
    </row>
    <row r="248" spans="2:2" s="12" customFormat="1">
      <c r="B248" s="22"/>
    </row>
    <row r="249" spans="2:2" s="12" customFormat="1">
      <c r="B249" s="22"/>
    </row>
    <row r="250" spans="2:2" s="12" customFormat="1">
      <c r="B250" s="22"/>
    </row>
    <row r="251" spans="2:2" s="12" customFormat="1">
      <c r="B251" s="22"/>
    </row>
    <row r="252" spans="2:2" s="12" customFormat="1">
      <c r="B252" s="22"/>
    </row>
    <row r="253" spans="2:2" s="12" customFormat="1">
      <c r="B253" s="22"/>
    </row>
    <row r="254" spans="2:2" s="12" customFormat="1">
      <c r="B254" s="22"/>
    </row>
    <row r="255" spans="2:2" s="12" customFormat="1">
      <c r="B255" s="22"/>
    </row>
    <row r="256" spans="2:2" s="12" customFormat="1">
      <c r="B256" s="22"/>
    </row>
    <row r="257" spans="2:2" s="12" customFormat="1">
      <c r="B257" s="22"/>
    </row>
    <row r="258" spans="2:2" s="12" customFormat="1">
      <c r="B258" s="22"/>
    </row>
    <row r="259" spans="2:2" s="12" customFormat="1">
      <c r="B259" s="22"/>
    </row>
    <row r="260" spans="2:2" s="12" customFormat="1">
      <c r="B260" s="22"/>
    </row>
    <row r="261" spans="2:2" s="12" customFormat="1">
      <c r="B261" s="22"/>
    </row>
    <row r="262" spans="2:2" s="12" customFormat="1">
      <c r="B262" s="22"/>
    </row>
    <row r="263" spans="2:2" s="12" customFormat="1">
      <c r="B263" s="22"/>
    </row>
    <row r="264" spans="2:2" s="12" customFormat="1">
      <c r="B264" s="22"/>
    </row>
    <row r="265" spans="2:2" s="12" customFormat="1">
      <c r="B265" s="22"/>
    </row>
    <row r="266" spans="2:2" s="12" customFormat="1">
      <c r="B266" s="22"/>
    </row>
    <row r="267" spans="2:2" s="12" customFormat="1">
      <c r="B267" s="22"/>
    </row>
    <row r="268" spans="2:2" s="12" customFormat="1">
      <c r="B268" s="22"/>
    </row>
    <row r="269" spans="2:2" s="12" customFormat="1">
      <c r="B269" s="22"/>
    </row>
    <row r="270" spans="2:2" s="12" customFormat="1">
      <c r="B270" s="22"/>
    </row>
    <row r="271" spans="2:2" s="12" customFormat="1">
      <c r="B271" s="22"/>
    </row>
    <row r="272" spans="2:2" s="12" customFormat="1">
      <c r="B272" s="22"/>
    </row>
    <row r="273" spans="2:2" s="12" customFormat="1">
      <c r="B273" s="22"/>
    </row>
    <row r="274" spans="2:2" s="12" customFormat="1">
      <c r="B274" s="22"/>
    </row>
    <row r="275" spans="2:2" s="12" customFormat="1">
      <c r="B275" s="22"/>
    </row>
    <row r="276" spans="2:2" s="12" customFormat="1">
      <c r="B276" s="22"/>
    </row>
    <row r="277" spans="2:2" s="12" customFormat="1">
      <c r="B277" s="22"/>
    </row>
    <row r="278" spans="2:2" s="12" customFormat="1">
      <c r="B278" s="22"/>
    </row>
    <row r="279" spans="2:2" s="12" customFormat="1">
      <c r="B279" s="22"/>
    </row>
    <row r="280" spans="2:2" s="12" customFormat="1">
      <c r="B280" s="22"/>
    </row>
    <row r="281" spans="2:2" s="12" customFormat="1">
      <c r="B281" s="22"/>
    </row>
    <row r="282" spans="2:2" s="12" customFormat="1">
      <c r="B282" s="22"/>
    </row>
    <row r="283" spans="2:2" s="12" customFormat="1">
      <c r="B283" s="22"/>
    </row>
    <row r="284" spans="2:2" s="12" customFormat="1">
      <c r="B284" s="22"/>
    </row>
    <row r="285" spans="2:2" s="12" customFormat="1">
      <c r="B285" s="22"/>
    </row>
    <row r="286" spans="2:2" s="12" customFormat="1">
      <c r="B286" s="22"/>
    </row>
    <row r="287" spans="2:2" s="12" customFormat="1">
      <c r="B287" s="22"/>
    </row>
    <row r="288" spans="2:2" s="12" customFormat="1">
      <c r="B288" s="22"/>
    </row>
    <row r="289" spans="2:2" s="12" customFormat="1">
      <c r="B289" s="22"/>
    </row>
    <row r="290" spans="2:2" s="12" customFormat="1">
      <c r="B290" s="22"/>
    </row>
    <row r="291" spans="2:2" s="12" customFormat="1">
      <c r="B291" s="22"/>
    </row>
    <row r="292" spans="2:2" s="12" customFormat="1">
      <c r="B292" s="22"/>
    </row>
    <row r="293" spans="2:2" s="12" customFormat="1">
      <c r="B293" s="22"/>
    </row>
    <row r="294" spans="2:2" s="12" customFormat="1">
      <c r="B294" s="22"/>
    </row>
    <row r="295" spans="2:2" s="12" customFormat="1">
      <c r="B295" s="22"/>
    </row>
    <row r="296" spans="2:2" s="12" customFormat="1">
      <c r="B296" s="22"/>
    </row>
    <row r="297" spans="2:2" s="12" customFormat="1">
      <c r="B297" s="22"/>
    </row>
    <row r="298" spans="2:2" s="12" customFormat="1">
      <c r="B298" s="22"/>
    </row>
    <row r="299" spans="2:2" s="12" customFormat="1">
      <c r="B299" s="22"/>
    </row>
    <row r="300" spans="2:2" s="12" customFormat="1">
      <c r="B300" s="22"/>
    </row>
    <row r="301" spans="2:2" s="12" customFormat="1">
      <c r="B301" s="22"/>
    </row>
    <row r="302" spans="2:2" s="12" customFormat="1">
      <c r="B302" s="22"/>
    </row>
    <row r="303" spans="2:2" s="12" customFormat="1">
      <c r="B303" s="22"/>
    </row>
    <row r="304" spans="2:2" s="12" customFormat="1">
      <c r="B304" s="22"/>
    </row>
    <row r="305" spans="2:2" s="12" customFormat="1">
      <c r="B305" s="22"/>
    </row>
    <row r="306" spans="2:2" s="12" customFormat="1">
      <c r="B306" s="22"/>
    </row>
    <row r="307" spans="2:2" s="12" customFormat="1">
      <c r="B307" s="22"/>
    </row>
    <row r="308" spans="2:2" s="12" customFormat="1">
      <c r="B308" s="22"/>
    </row>
    <row r="309" spans="2:2" s="12" customFormat="1">
      <c r="B309" s="22"/>
    </row>
    <row r="310" spans="2:2" s="12" customFormat="1">
      <c r="B310" s="22"/>
    </row>
    <row r="311" spans="2:2" s="12" customFormat="1">
      <c r="B311" s="22"/>
    </row>
    <row r="312" spans="2:2" s="12" customFormat="1">
      <c r="B312" s="22"/>
    </row>
    <row r="313" spans="2:2" s="12" customFormat="1">
      <c r="B313" s="22"/>
    </row>
    <row r="314" spans="2:2" s="12" customFormat="1">
      <c r="B314" s="22"/>
    </row>
    <row r="315" spans="2:2" s="12" customFormat="1">
      <c r="B315" s="22"/>
    </row>
    <row r="316" spans="2:2" s="12" customFormat="1">
      <c r="B316" s="22"/>
    </row>
    <row r="317" spans="2:2" s="12" customFormat="1">
      <c r="B317" s="22"/>
    </row>
  </sheetData>
  <mergeCells count="22">
    <mergeCell ref="A69:A70"/>
    <mergeCell ref="A72:A73"/>
    <mergeCell ref="A81:A82"/>
    <mergeCell ref="A8:A10"/>
    <mergeCell ref="A15:A17"/>
    <mergeCell ref="A20:A21"/>
    <mergeCell ref="A33:B34"/>
    <mergeCell ref="B54:I54"/>
    <mergeCell ref="B55:J55"/>
    <mergeCell ref="A56:B57"/>
    <mergeCell ref="C56:C57"/>
    <mergeCell ref="D56:J56"/>
    <mergeCell ref="A44:A45"/>
    <mergeCell ref="C33:C34"/>
    <mergeCell ref="D33:J33"/>
    <mergeCell ref="A4:B5"/>
    <mergeCell ref="B3:J3"/>
    <mergeCell ref="B2:I2"/>
    <mergeCell ref="B31:I31"/>
    <mergeCell ref="B32:J32"/>
    <mergeCell ref="C4:C5"/>
    <mergeCell ref="D4:J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35"/>
  <sheetViews>
    <sheetView topLeftCell="A70" zoomScale="90" zoomScaleNormal="90" workbookViewId="0">
      <selection activeCell="K76" sqref="K76"/>
    </sheetView>
  </sheetViews>
  <sheetFormatPr baseColWidth="10" defaultColWidth="9.42578125" defaultRowHeight="9"/>
  <cols>
    <col min="1" max="1" width="18.140625" style="12" customWidth="1"/>
    <col min="2" max="2" width="21" style="22" customWidth="1"/>
    <col min="3" max="9" width="13.7109375" style="8" customWidth="1"/>
    <col min="10" max="27" width="9.42578125" style="12"/>
    <col min="28" max="16384" width="9.42578125" style="8"/>
  </cols>
  <sheetData>
    <row r="1" spans="1:27" s="12" customFormat="1">
      <c r="B1" s="22"/>
    </row>
    <row r="2" spans="1:27" s="28" customFormat="1" ht="18.75" customHeight="1">
      <c r="B2" s="522"/>
      <c r="C2" s="253"/>
      <c r="D2" s="253"/>
      <c r="E2" s="253"/>
      <c r="F2" s="253"/>
      <c r="G2" s="253"/>
      <c r="H2" s="253"/>
      <c r="I2" s="506" t="s">
        <v>77</v>
      </c>
      <c r="L2" s="29"/>
    </row>
    <row r="3" spans="1:27" s="28" customFormat="1" ht="20.25" customHeight="1">
      <c r="B3" s="544" t="s">
        <v>292</v>
      </c>
      <c r="C3" s="544"/>
      <c r="D3" s="544"/>
      <c r="E3" s="544"/>
      <c r="F3" s="544"/>
      <c r="G3" s="544"/>
      <c r="H3" s="544"/>
      <c r="I3" s="544"/>
      <c r="J3" s="263"/>
      <c r="L3" s="29"/>
    </row>
    <row r="4" spans="1:27" s="256" customFormat="1" ht="29.25" customHeight="1">
      <c r="A4" s="253"/>
      <c r="B4" s="556" t="s">
        <v>313</v>
      </c>
      <c r="C4" s="556"/>
      <c r="D4" s="556"/>
      <c r="E4" s="556"/>
      <c r="F4" s="556"/>
      <c r="G4" s="556"/>
      <c r="H4" s="556"/>
      <c r="I4" s="556"/>
      <c r="J4" s="484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</row>
    <row r="5" spans="1:27" ht="3.75" customHeight="1">
      <c r="C5" s="557"/>
      <c r="D5" s="557"/>
      <c r="E5" s="557"/>
      <c r="F5" s="557"/>
      <c r="G5" s="557"/>
      <c r="H5" s="557"/>
      <c r="I5" s="557"/>
    </row>
    <row r="6" spans="1:27" s="9" customFormat="1" ht="21.75" customHeight="1">
      <c r="A6" s="543" t="s">
        <v>108</v>
      </c>
      <c r="B6" s="543"/>
      <c r="C6" s="545" t="s">
        <v>2</v>
      </c>
      <c r="D6" s="546" t="s">
        <v>37</v>
      </c>
      <c r="E6" s="546"/>
      <c r="F6" s="546"/>
      <c r="G6" s="546"/>
      <c r="H6" s="546"/>
      <c r="I6" s="546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10" customFormat="1" ht="25.5" customHeight="1">
      <c r="A7" s="543"/>
      <c r="B7" s="543"/>
      <c r="C7" s="545"/>
      <c r="D7" s="257" t="s">
        <v>38</v>
      </c>
      <c r="E7" s="257" t="s">
        <v>39</v>
      </c>
      <c r="F7" s="257" t="s">
        <v>40</v>
      </c>
      <c r="G7" s="257" t="s">
        <v>41</v>
      </c>
      <c r="H7" s="257" t="s">
        <v>42</v>
      </c>
      <c r="I7" s="257" t="s">
        <v>44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s="20" customFormat="1" ht="21" customHeight="1">
      <c r="A8" s="423" t="s">
        <v>46</v>
      </c>
      <c r="B8" s="80"/>
      <c r="C8" s="71"/>
      <c r="D8" s="71"/>
      <c r="E8" s="71"/>
      <c r="F8" s="71"/>
      <c r="G8" s="71"/>
      <c r="H8" s="71"/>
      <c r="I8" s="71"/>
    </row>
    <row r="9" spans="1:27" s="53" customFormat="1" ht="21" customHeight="1">
      <c r="A9" s="547" t="s">
        <v>113</v>
      </c>
      <c r="B9" s="382" t="s">
        <v>209</v>
      </c>
      <c r="C9" s="277" t="s">
        <v>3</v>
      </c>
      <c r="D9" s="130">
        <v>1779.1458333333333</v>
      </c>
      <c r="E9" s="130">
        <v>1300</v>
      </c>
      <c r="F9" s="130">
        <v>1565.3125</v>
      </c>
      <c r="G9" s="130">
        <v>1550</v>
      </c>
      <c r="H9" s="130"/>
      <c r="I9" s="130">
        <v>1679.8181818181843</v>
      </c>
      <c r="J9" s="16"/>
    </row>
    <row r="10" spans="1:27" s="53" customFormat="1" ht="21" customHeight="1">
      <c r="A10" s="549"/>
      <c r="B10" s="382" t="s">
        <v>210</v>
      </c>
      <c r="C10" s="277" t="s">
        <v>3</v>
      </c>
      <c r="D10" s="130">
        <f>2001.27</f>
        <v>2001.27</v>
      </c>
      <c r="E10" s="130">
        <v>1600</v>
      </c>
      <c r="F10" s="130">
        <v>1971.3958333333333</v>
      </c>
      <c r="G10" s="130">
        <v>1837.5</v>
      </c>
      <c r="H10" s="130">
        <f>2038.88888888889/125*100</f>
        <v>1631.111111111112</v>
      </c>
      <c r="I10" s="130">
        <v>1830.2727272727277</v>
      </c>
      <c r="J10" s="16"/>
    </row>
    <row r="11" spans="1:27" s="53" customFormat="1" ht="21" customHeight="1">
      <c r="A11" s="548"/>
      <c r="B11" s="382" t="s">
        <v>264</v>
      </c>
      <c r="C11" s="277" t="s">
        <v>3</v>
      </c>
      <c r="D11" s="130">
        <v>968.83333333333337</v>
      </c>
      <c r="E11" s="130">
        <v>687.5</v>
      </c>
      <c r="F11" s="130">
        <v>890.40979166666659</v>
      </c>
      <c r="G11" s="130">
        <v>762.5</v>
      </c>
      <c r="H11" s="130">
        <v>825</v>
      </c>
      <c r="I11" s="130">
        <v>1115.2272727272727</v>
      </c>
      <c r="J11" s="16"/>
    </row>
    <row r="12" spans="1:27" s="20" customFormat="1" ht="21" customHeight="1">
      <c r="A12" s="423" t="s">
        <v>47</v>
      </c>
      <c r="B12" s="182"/>
      <c r="C12" s="71"/>
      <c r="D12" s="71"/>
      <c r="E12" s="71"/>
      <c r="F12" s="71"/>
      <c r="G12" s="71"/>
      <c r="H12" s="71"/>
      <c r="I12" s="71"/>
      <c r="J12" s="16"/>
    </row>
    <row r="13" spans="1:27" s="53" customFormat="1" ht="21" customHeight="1">
      <c r="A13" s="198"/>
      <c r="B13" s="382" t="s">
        <v>7</v>
      </c>
      <c r="C13" s="277" t="s">
        <v>3</v>
      </c>
      <c r="D13" s="130">
        <v>562.39583333333337</v>
      </c>
      <c r="E13" s="130">
        <v>412.5</v>
      </c>
      <c r="F13" s="130">
        <v>605.61812499999996</v>
      </c>
      <c r="G13" s="130">
        <v>825</v>
      </c>
      <c r="H13" s="130">
        <v>531.94444444444446</v>
      </c>
      <c r="I13" s="130">
        <v>610.7954545454545</v>
      </c>
      <c r="J13" s="16"/>
    </row>
    <row r="14" spans="1:27" s="53" customFormat="1" ht="21" customHeight="1">
      <c r="A14" s="201"/>
      <c r="B14" s="382" t="s">
        <v>8</v>
      </c>
      <c r="C14" s="277" t="s">
        <v>3</v>
      </c>
      <c r="D14" s="130">
        <v>1900.4791666666667</v>
      </c>
      <c r="E14" s="130">
        <v>725</v>
      </c>
      <c r="F14" s="130">
        <v>1535.2291666666667</v>
      </c>
      <c r="G14" s="130">
        <v>2000</v>
      </c>
      <c r="H14" s="130">
        <v>2000</v>
      </c>
      <c r="I14" s="130">
        <v>1821.590909090909</v>
      </c>
      <c r="J14" s="16"/>
    </row>
    <row r="15" spans="1:27" s="53" customFormat="1" ht="21" customHeight="1">
      <c r="A15" s="199"/>
      <c r="B15" s="382" t="s">
        <v>9</v>
      </c>
      <c r="C15" s="277" t="s">
        <v>3</v>
      </c>
      <c r="D15" s="130">
        <v>1250.375</v>
      </c>
      <c r="E15" s="130"/>
      <c r="F15" s="130">
        <v>1386.5379545454546</v>
      </c>
      <c r="G15" s="130">
        <v>1350</v>
      </c>
      <c r="H15" s="130">
        <v>764.75</v>
      </c>
      <c r="I15" s="130">
        <v>1196.8181818181818</v>
      </c>
      <c r="J15" s="16"/>
    </row>
    <row r="16" spans="1:27" s="53" customFormat="1" ht="21" customHeight="1">
      <c r="A16" s="554" t="s">
        <v>117</v>
      </c>
      <c r="B16" s="382" t="s">
        <v>245</v>
      </c>
      <c r="C16" s="277" t="s">
        <v>3</v>
      </c>
      <c r="D16" s="130">
        <v>2428.6875</v>
      </c>
      <c r="E16" s="130">
        <v>1500</v>
      </c>
      <c r="F16" s="130">
        <v>2848.6806249999995</v>
      </c>
      <c r="G16" s="130"/>
      <c r="H16" s="130">
        <v>3597.2222222222222</v>
      </c>
      <c r="I16" s="130">
        <v>2080.1136363636365</v>
      </c>
      <c r="J16" s="16"/>
    </row>
    <row r="17" spans="1:27" s="53" customFormat="1" ht="21" customHeight="1">
      <c r="A17" s="555"/>
      <c r="B17" s="382" t="s">
        <v>246</v>
      </c>
      <c r="C17" s="277" t="s">
        <v>3</v>
      </c>
      <c r="D17" s="130">
        <v>1571.4166666666667</v>
      </c>
      <c r="E17" s="130">
        <v>1175</v>
      </c>
      <c r="F17" s="130">
        <v>2093.0208333333335</v>
      </c>
      <c r="G17" s="130">
        <v>2037.5</v>
      </c>
      <c r="H17" s="130">
        <v>2152.7777777777778</v>
      </c>
      <c r="I17" s="130">
        <v>1771.0227272727273</v>
      </c>
      <c r="J17" s="16"/>
    </row>
    <row r="18" spans="1:27" s="53" customFormat="1" ht="21" customHeight="1">
      <c r="A18" s="200"/>
      <c r="B18" s="382" t="s">
        <v>10</v>
      </c>
      <c r="C18" s="277" t="s">
        <v>3</v>
      </c>
      <c r="D18" s="130">
        <v>851.08333333333337</v>
      </c>
      <c r="E18" s="130">
        <v>962.5</v>
      </c>
      <c r="F18" s="130">
        <v>837.63187500000004</v>
      </c>
      <c r="G18" s="130">
        <v>800</v>
      </c>
      <c r="H18" s="130">
        <v>711.11111111111109</v>
      </c>
      <c r="I18" s="130">
        <v>1176.8181818181818</v>
      </c>
      <c r="J18" s="16"/>
    </row>
    <row r="19" spans="1:27" s="20" customFormat="1" ht="21" customHeight="1">
      <c r="A19" s="71" t="s">
        <v>49</v>
      </c>
      <c r="B19" s="67"/>
      <c r="C19" s="71"/>
      <c r="D19" s="71"/>
      <c r="E19" s="71"/>
      <c r="F19" s="71"/>
      <c r="G19" s="130"/>
      <c r="H19" s="71"/>
      <c r="I19" s="71"/>
      <c r="J19" s="16"/>
    </row>
    <row r="20" spans="1:27" s="53" customFormat="1" ht="21" customHeight="1">
      <c r="A20" s="547" t="s">
        <v>120</v>
      </c>
      <c r="B20" s="382" t="s">
        <v>267</v>
      </c>
      <c r="C20" s="277" t="s">
        <v>59</v>
      </c>
      <c r="D20" s="130"/>
      <c r="E20" s="130"/>
      <c r="F20" s="130">
        <f>6491.5/1000*100</f>
        <v>649.15</v>
      </c>
      <c r="G20" s="130">
        <v>633.33333333333303</v>
      </c>
      <c r="H20" s="130">
        <v>556.944444444444</v>
      </c>
      <c r="I20" s="130"/>
      <c r="J20" s="16"/>
    </row>
    <row r="21" spans="1:27" s="53" customFormat="1" ht="21" customHeight="1">
      <c r="A21" s="548"/>
      <c r="B21" s="382" t="s">
        <v>248</v>
      </c>
      <c r="C21" s="277" t="s">
        <v>59</v>
      </c>
      <c r="D21" s="130">
        <v>485.71041666666702</v>
      </c>
      <c r="E21" s="130">
        <v>315</v>
      </c>
      <c r="F21" s="130">
        <v>363.839583333333</v>
      </c>
      <c r="G21" s="130">
        <v>537.5</v>
      </c>
      <c r="H21" s="130"/>
      <c r="I21" s="130">
        <v>716.02272727272702</v>
      </c>
      <c r="J21" s="16"/>
    </row>
    <row r="22" spans="1:27" s="53" customFormat="1" ht="21" customHeight="1">
      <c r="A22" s="211"/>
      <c r="B22" s="382" t="s">
        <v>11</v>
      </c>
      <c r="C22" s="277" t="s">
        <v>4</v>
      </c>
      <c r="D22" s="130">
        <v>193.7750000000004</v>
      </c>
      <c r="E22" s="130">
        <v>118.5</v>
      </c>
      <c r="F22" s="130">
        <v>162.9375</v>
      </c>
      <c r="G22" s="130">
        <v>90</v>
      </c>
      <c r="H22" s="130">
        <v>120.8333333333328</v>
      </c>
      <c r="I22" s="130"/>
      <c r="J22" s="16"/>
    </row>
    <row r="23" spans="1:27" s="20" customFormat="1" ht="21" customHeight="1">
      <c r="A23" s="71" t="s">
        <v>50</v>
      </c>
      <c r="B23" s="208"/>
      <c r="C23" s="71"/>
      <c r="D23" s="71"/>
      <c r="E23" s="71"/>
      <c r="F23" s="71"/>
      <c r="G23" s="71"/>
      <c r="H23" s="71"/>
      <c r="I23" s="71"/>
      <c r="J23" s="16"/>
    </row>
    <row r="24" spans="1:27" s="53" customFormat="1" ht="21" customHeight="1">
      <c r="A24" s="399" t="s">
        <v>226</v>
      </c>
      <c r="B24" s="382" t="s">
        <v>228</v>
      </c>
      <c r="C24" s="277" t="s">
        <v>3</v>
      </c>
      <c r="D24" s="130">
        <v>1449.1666666666667</v>
      </c>
      <c r="E24" s="130">
        <v>1800</v>
      </c>
      <c r="F24" s="130">
        <v>1500</v>
      </c>
      <c r="G24" s="130"/>
      <c r="H24" s="130"/>
      <c r="I24" s="130"/>
      <c r="J24" s="16"/>
    </row>
    <row r="25" spans="1:27" s="53" customFormat="1" ht="21" customHeight="1">
      <c r="A25" s="194"/>
      <c r="B25" s="382" t="s">
        <v>250</v>
      </c>
      <c r="C25" s="277" t="s">
        <v>3</v>
      </c>
      <c r="D25" s="130">
        <v>2777.6458333333335</v>
      </c>
      <c r="E25" s="130">
        <v>2512.5</v>
      </c>
      <c r="F25" s="130">
        <v>3112.0693750000005</v>
      </c>
      <c r="G25" s="130">
        <v>3383.3333333333335</v>
      </c>
      <c r="H25" s="130">
        <v>2695.8333333333335</v>
      </c>
      <c r="I25" s="130">
        <v>2917.2272727272725</v>
      </c>
      <c r="J25" s="16"/>
    </row>
    <row r="26" spans="1:27" s="53" customFormat="1" ht="21" customHeight="1">
      <c r="A26" s="195"/>
      <c r="B26" s="382" t="s">
        <v>129</v>
      </c>
      <c r="C26" s="277" t="s">
        <v>3</v>
      </c>
      <c r="D26" s="130">
        <v>2455.1875</v>
      </c>
      <c r="E26" s="130">
        <v>2050</v>
      </c>
      <c r="F26" s="130">
        <v>2311.4860416666666</v>
      </c>
      <c r="G26" s="130">
        <v>2800</v>
      </c>
      <c r="H26" s="130">
        <v>2289.4444444444443</v>
      </c>
      <c r="I26" s="130">
        <v>1937.159090909091</v>
      </c>
      <c r="J26" s="16"/>
    </row>
    <row r="27" spans="1:27" s="53" customFormat="1" ht="21" customHeight="1">
      <c r="A27" s="201" t="s">
        <v>128</v>
      </c>
      <c r="B27" s="382" t="s">
        <v>130</v>
      </c>
      <c r="C27" s="277" t="s">
        <v>3</v>
      </c>
      <c r="D27" s="130">
        <v>3035.25</v>
      </c>
      <c r="E27" s="130">
        <v>2100</v>
      </c>
      <c r="F27" s="130">
        <v>2683.6136363636365</v>
      </c>
      <c r="G27" s="130">
        <v>2800</v>
      </c>
      <c r="H27" s="130">
        <v>3150</v>
      </c>
      <c r="I27" s="130">
        <v>1854.659090909091</v>
      </c>
      <c r="J27" s="16"/>
    </row>
    <row r="28" spans="1:27" s="53" customFormat="1" ht="21" customHeight="1">
      <c r="A28" s="195"/>
      <c r="B28" s="382" t="s">
        <v>241</v>
      </c>
      <c r="C28" s="277" t="s">
        <v>3</v>
      </c>
      <c r="D28" s="130">
        <v>3359.6458333333335</v>
      </c>
      <c r="E28" s="130">
        <v>2512.5</v>
      </c>
      <c r="F28" s="130">
        <v>3341.736041666667</v>
      </c>
      <c r="G28" s="130">
        <v>3557.1428571428573</v>
      </c>
      <c r="H28" s="130">
        <v>3664.3055555555557</v>
      </c>
      <c r="I28" s="130">
        <v>2054.659090909091</v>
      </c>
      <c r="J28" s="16"/>
    </row>
    <row r="29" spans="1:27" s="12" customFormat="1" ht="3" customHeight="1">
      <c r="A29" s="269"/>
      <c r="B29" s="395"/>
      <c r="C29" s="269"/>
      <c r="D29" s="269"/>
      <c r="E29" s="269"/>
      <c r="F29" s="269"/>
      <c r="G29" s="269"/>
      <c r="H29" s="269"/>
      <c r="I29" s="269"/>
      <c r="J29" s="16"/>
    </row>
    <row r="30" spans="1:27" s="28" customFormat="1" ht="18.75" customHeight="1">
      <c r="B30" s="522"/>
      <c r="C30" s="253"/>
      <c r="D30" s="253"/>
      <c r="E30" s="253"/>
      <c r="F30" s="253"/>
      <c r="G30" s="253"/>
      <c r="H30" s="253"/>
      <c r="I30" s="506" t="s">
        <v>78</v>
      </c>
      <c r="J30" s="96"/>
      <c r="L30" s="29"/>
    </row>
    <row r="31" spans="1:27" s="28" customFormat="1" ht="20.25" customHeight="1">
      <c r="B31" s="544" t="s">
        <v>292</v>
      </c>
      <c r="C31" s="544"/>
      <c r="D31" s="544"/>
      <c r="E31" s="544"/>
      <c r="F31" s="544"/>
      <c r="G31" s="544"/>
      <c r="H31" s="544"/>
      <c r="I31" s="544"/>
      <c r="J31" s="286"/>
      <c r="L31" s="29"/>
    </row>
    <row r="32" spans="1:27" s="256" customFormat="1" ht="29.25" customHeight="1">
      <c r="A32" s="253"/>
      <c r="B32" s="556" t="s">
        <v>313</v>
      </c>
      <c r="C32" s="556"/>
      <c r="D32" s="556"/>
      <c r="E32" s="556"/>
      <c r="F32" s="556"/>
      <c r="G32" s="556"/>
      <c r="H32" s="556"/>
      <c r="I32" s="556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</row>
    <row r="33" spans="1:27" ht="2.25" customHeight="1">
      <c r="B33" s="69"/>
      <c r="C33" s="557"/>
      <c r="D33" s="557"/>
      <c r="E33" s="557"/>
      <c r="F33" s="557"/>
      <c r="G33" s="557"/>
      <c r="H33" s="557"/>
      <c r="I33" s="557"/>
      <c r="J33" s="16"/>
    </row>
    <row r="34" spans="1:27" s="9" customFormat="1" ht="21.75" customHeight="1">
      <c r="A34" s="543"/>
      <c r="B34" s="543"/>
      <c r="C34" s="545" t="s">
        <v>2</v>
      </c>
      <c r="D34" s="546" t="s">
        <v>37</v>
      </c>
      <c r="E34" s="546"/>
      <c r="F34" s="546"/>
      <c r="G34" s="546"/>
      <c r="H34" s="546"/>
      <c r="I34" s="546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spans="1:27" s="10" customFormat="1" ht="25.5" customHeight="1">
      <c r="A35" s="543"/>
      <c r="B35" s="543"/>
      <c r="C35" s="545"/>
      <c r="D35" s="257" t="s">
        <v>38</v>
      </c>
      <c r="E35" s="257" t="s">
        <v>39</v>
      </c>
      <c r="F35" s="257" t="s">
        <v>40</v>
      </c>
      <c r="G35" s="257" t="s">
        <v>41</v>
      </c>
      <c r="H35" s="257" t="s">
        <v>42</v>
      </c>
      <c r="I35" s="257" t="s">
        <v>44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s="20" customFormat="1" ht="21" customHeight="1">
      <c r="A36" s="425" t="s">
        <v>51</v>
      </c>
      <c r="B36" s="182"/>
      <c r="C36" s="71"/>
      <c r="D36" s="71"/>
      <c r="E36" s="71"/>
      <c r="F36" s="71"/>
      <c r="G36" s="71"/>
      <c r="H36" s="71"/>
      <c r="I36" s="71"/>
      <c r="J36" s="16"/>
    </row>
    <row r="37" spans="1:27" s="53" customFormat="1" ht="21" customHeight="1">
      <c r="A37" s="193"/>
      <c r="B37" s="382" t="s">
        <v>12</v>
      </c>
      <c r="C37" s="277" t="s">
        <v>59</v>
      </c>
      <c r="D37" s="130">
        <v>1104.5333333333299</v>
      </c>
      <c r="E37" s="130"/>
      <c r="F37" s="130">
        <v>1585.6666666666699</v>
      </c>
      <c r="G37" s="130">
        <v>1621.42857142857</v>
      </c>
      <c r="H37" s="130">
        <v>2300</v>
      </c>
      <c r="I37" s="130">
        <v>1070.9090909090901</v>
      </c>
      <c r="J37" s="16"/>
    </row>
    <row r="38" spans="1:27" s="20" customFormat="1" ht="21" customHeight="1">
      <c r="A38" s="71" t="s">
        <v>52</v>
      </c>
      <c r="B38" s="67"/>
      <c r="C38" s="71"/>
      <c r="D38" s="71"/>
      <c r="E38" s="71"/>
      <c r="F38" s="71"/>
      <c r="G38" s="71"/>
      <c r="H38" s="71"/>
      <c r="I38" s="71"/>
      <c r="J38" s="16"/>
    </row>
    <row r="39" spans="1:27" s="53" customFormat="1" ht="21" customHeight="1">
      <c r="A39" s="198" t="s">
        <v>133</v>
      </c>
      <c r="B39" s="396" t="s">
        <v>132</v>
      </c>
      <c r="C39" s="277" t="s">
        <v>3</v>
      </c>
      <c r="D39" s="130">
        <v>1917.7291666666667</v>
      </c>
      <c r="E39" s="130">
        <v>1256.25</v>
      </c>
      <c r="F39" s="130">
        <v>1467.1666666666667</v>
      </c>
      <c r="G39" s="130">
        <f>2114.28571428571*0.72</f>
        <v>1522.2857142857113</v>
      </c>
      <c r="H39" s="130">
        <f>870.833333333333</f>
        <v>870.83333333333303</v>
      </c>
      <c r="I39" s="130">
        <v>1555.2272727272727</v>
      </c>
      <c r="J39" s="16"/>
    </row>
    <row r="40" spans="1:27" s="53" customFormat="1" ht="21" customHeight="1">
      <c r="A40" s="201"/>
      <c r="B40" s="396" t="s">
        <v>136</v>
      </c>
      <c r="C40" s="277" t="s">
        <v>3</v>
      </c>
      <c r="D40" s="130">
        <v>2698.5833333333335</v>
      </c>
      <c r="E40" s="130">
        <v>1375</v>
      </c>
      <c r="F40" s="130">
        <v>2176.1904761904761</v>
      </c>
      <c r="G40" s="130">
        <v>3491.6666666666665</v>
      </c>
      <c r="H40" s="130">
        <v>1906.25</v>
      </c>
      <c r="I40" s="130"/>
      <c r="J40" s="16"/>
    </row>
    <row r="41" spans="1:27" s="53" customFormat="1" ht="21" customHeight="1">
      <c r="A41" s="211" t="s">
        <v>137</v>
      </c>
      <c r="B41" s="396" t="s">
        <v>138</v>
      </c>
      <c r="C41" s="277" t="s">
        <v>3</v>
      </c>
      <c r="D41" s="130">
        <v>7002.395833333333</v>
      </c>
      <c r="E41" s="130">
        <v>6000</v>
      </c>
      <c r="F41" s="130">
        <v>5445.3125</v>
      </c>
      <c r="G41" s="130">
        <v>8000</v>
      </c>
      <c r="H41" s="130">
        <v>5347.2222222222226</v>
      </c>
      <c r="I41" s="130">
        <v>9134.1916996047439</v>
      </c>
      <c r="J41" s="16"/>
    </row>
    <row r="42" spans="1:27" s="53" customFormat="1" ht="21" customHeight="1">
      <c r="A42" s="221"/>
      <c r="B42" s="396" t="s">
        <v>13</v>
      </c>
      <c r="C42" s="277" t="s">
        <v>3</v>
      </c>
      <c r="D42" s="130">
        <v>1371.0625</v>
      </c>
      <c r="E42" s="130">
        <v>775</v>
      </c>
      <c r="F42" s="130">
        <v>1187.0208333333333</v>
      </c>
      <c r="G42" s="130">
        <v>1550</v>
      </c>
      <c r="H42" s="130"/>
      <c r="I42" s="130"/>
      <c r="J42" s="16"/>
    </row>
    <row r="43" spans="1:27" s="53" customFormat="1" ht="21" customHeight="1">
      <c r="A43" s="401" t="s">
        <v>14</v>
      </c>
      <c r="B43" s="396" t="s">
        <v>229</v>
      </c>
      <c r="C43" s="277" t="s">
        <v>3</v>
      </c>
      <c r="D43" s="130">
        <f>1112.0625*0.77</f>
        <v>856.28812500000004</v>
      </c>
      <c r="E43" s="130">
        <v>493.75</v>
      </c>
      <c r="F43" s="130">
        <v>782.80295454545455</v>
      </c>
      <c r="G43" s="130">
        <v>400</v>
      </c>
      <c r="H43" s="130">
        <v>485.41666666666669</v>
      </c>
      <c r="I43" s="130"/>
      <c r="J43" s="16"/>
    </row>
    <row r="44" spans="1:27" s="53" customFormat="1" ht="21" customHeight="1">
      <c r="A44" s="547" t="s">
        <v>140</v>
      </c>
      <c r="B44" s="397" t="s">
        <v>141</v>
      </c>
      <c r="C44" s="277" t="s">
        <v>3</v>
      </c>
      <c r="D44" s="130">
        <v>1460.6875</v>
      </c>
      <c r="E44" s="130">
        <v>1525</v>
      </c>
      <c r="F44" s="130">
        <f>2927.77777777778*0.51</f>
        <v>1493.1666666666679</v>
      </c>
      <c r="G44" s="130">
        <f>3266.66666666667*0.45</f>
        <v>1470.0000000000016</v>
      </c>
      <c r="H44" s="130">
        <f>2394.44444444444*0.6</f>
        <v>1436.6666666666638</v>
      </c>
      <c r="I44" s="130">
        <v>1165.909090909091</v>
      </c>
      <c r="J44" s="16"/>
    </row>
    <row r="45" spans="1:27" s="53" customFormat="1" ht="21" customHeight="1">
      <c r="A45" s="548"/>
      <c r="B45" s="397" t="s">
        <v>142</v>
      </c>
      <c r="C45" s="277" t="s">
        <v>3</v>
      </c>
      <c r="D45" s="130">
        <v>2326.6145833333335</v>
      </c>
      <c r="E45" s="130">
        <v>1525</v>
      </c>
      <c r="F45" s="130">
        <v>2143.8958333333335</v>
      </c>
      <c r="G45" s="130">
        <f>2820-582.61</f>
        <v>2237.39</v>
      </c>
      <c r="H45" s="130">
        <v>2380.5555555555557</v>
      </c>
      <c r="I45" s="130">
        <v>1362.0454545454545</v>
      </c>
      <c r="J45" s="16"/>
    </row>
    <row r="46" spans="1:27" s="53" customFormat="1" ht="21" customHeight="1">
      <c r="A46" s="180"/>
      <c r="B46" s="384" t="s">
        <v>15</v>
      </c>
      <c r="C46" s="277" t="s">
        <v>3</v>
      </c>
      <c r="D46" s="130">
        <v>895</v>
      </c>
      <c r="E46" s="130">
        <v>825</v>
      </c>
      <c r="F46" s="130">
        <v>1075.5208333333333</v>
      </c>
      <c r="G46" s="130">
        <v>1483.3333333333333</v>
      </c>
      <c r="H46" s="130">
        <v>936.11111111111109</v>
      </c>
      <c r="I46" s="130">
        <v>1357.840909090909</v>
      </c>
      <c r="J46" s="16"/>
    </row>
    <row r="47" spans="1:27" s="53" customFormat="1" ht="21" customHeight="1">
      <c r="B47" s="130" t="s">
        <v>16</v>
      </c>
      <c r="C47" s="277" t="s">
        <v>3</v>
      </c>
      <c r="D47" s="130">
        <v>2053.5714285714284</v>
      </c>
      <c r="E47" s="130"/>
      <c r="F47" s="130"/>
      <c r="G47" s="130"/>
      <c r="H47" s="130"/>
      <c r="I47" s="130"/>
      <c r="J47" s="16"/>
    </row>
    <row r="48" spans="1:27" s="53" customFormat="1" ht="21" customHeight="1">
      <c r="B48" s="384" t="s">
        <v>17</v>
      </c>
      <c r="C48" s="277" t="s">
        <v>3</v>
      </c>
      <c r="D48" s="130"/>
      <c r="E48" s="130">
        <f>800*0.67</f>
        <v>536</v>
      </c>
      <c r="F48" s="130">
        <f>1199.33333333333*0.46</f>
        <v>551.69333333333191</v>
      </c>
      <c r="G48" s="130">
        <f>1100*0.58</f>
        <v>638</v>
      </c>
      <c r="H48" s="130">
        <v>384.375</v>
      </c>
      <c r="I48" s="130"/>
      <c r="J48" s="16"/>
    </row>
    <row r="49" spans="1:27" s="53" customFormat="1" ht="21" customHeight="1">
      <c r="A49" s="180"/>
      <c r="B49" s="384" t="s">
        <v>18</v>
      </c>
      <c r="C49" s="277" t="s">
        <v>3</v>
      </c>
      <c r="D49" s="130">
        <v>674.93181818181813</v>
      </c>
      <c r="E49" s="130">
        <v>433.33333333333331</v>
      </c>
      <c r="F49" s="130">
        <v>598.5454545454545</v>
      </c>
      <c r="G49" s="130">
        <v>533.33333333333337</v>
      </c>
      <c r="H49" s="130">
        <v>875</v>
      </c>
      <c r="I49" s="130"/>
      <c r="J49" s="16"/>
    </row>
    <row r="50" spans="1:27" s="53" customFormat="1" ht="21" customHeight="1">
      <c r="B50" s="130" t="s">
        <v>19</v>
      </c>
      <c r="C50" s="277" t="s">
        <v>3</v>
      </c>
      <c r="D50" s="130">
        <v>3465.625</v>
      </c>
      <c r="E50" s="130"/>
      <c r="F50" s="130">
        <v>2694.4444444444443</v>
      </c>
      <c r="G50" s="130"/>
      <c r="H50" s="130">
        <v>4638.8888888888887</v>
      </c>
      <c r="I50" s="130"/>
      <c r="J50" s="16"/>
    </row>
    <row r="51" spans="1:27" s="53" customFormat="1" ht="21" customHeight="1">
      <c r="A51" s="180"/>
      <c r="B51" s="397" t="s">
        <v>20</v>
      </c>
      <c r="C51" s="277" t="s">
        <v>3</v>
      </c>
      <c r="D51" s="130">
        <v>1595.1458333333333</v>
      </c>
      <c r="E51" s="130"/>
      <c r="F51" s="130"/>
      <c r="G51" s="130"/>
      <c r="H51" s="130">
        <v>1597.2222222222222</v>
      </c>
      <c r="I51" s="130"/>
      <c r="J51" s="16"/>
    </row>
    <row r="52" spans="1:27" ht="23.25" customHeight="1">
      <c r="A52" s="211" t="s">
        <v>144</v>
      </c>
      <c r="B52" s="397" t="s">
        <v>252</v>
      </c>
      <c r="C52" s="277" t="s">
        <v>3</v>
      </c>
      <c r="D52" s="130">
        <f>1142.57083333333*0.52</f>
        <v>594.13683333333165</v>
      </c>
      <c r="E52" s="130">
        <f>700*0.83</f>
        <v>581</v>
      </c>
      <c r="F52" s="130">
        <f>1325.43125*0.42</f>
        <v>556.68112500000007</v>
      </c>
      <c r="G52" s="130"/>
      <c r="H52" s="130">
        <f>972.8125*0.58</f>
        <v>564.23124999999993</v>
      </c>
      <c r="I52" s="130"/>
      <c r="J52" s="16"/>
    </row>
    <row r="53" spans="1:27" ht="23.25" customHeight="1">
      <c r="A53" s="207"/>
      <c r="B53" s="523"/>
      <c r="C53" s="524"/>
      <c r="D53" s="394"/>
      <c r="E53" s="394"/>
      <c r="F53" s="394"/>
      <c r="G53" s="394"/>
      <c r="H53" s="394"/>
      <c r="I53" s="506" t="s">
        <v>79</v>
      </c>
      <c r="J53" s="16"/>
    </row>
    <row r="54" spans="1:27" s="12" customFormat="1" ht="30" customHeight="1">
      <c r="A54" s="263"/>
      <c r="B54" s="544" t="s">
        <v>292</v>
      </c>
      <c r="C54" s="544"/>
      <c r="D54" s="544"/>
      <c r="E54" s="544"/>
      <c r="F54" s="544"/>
      <c r="G54" s="544"/>
      <c r="H54" s="544"/>
      <c r="I54" s="544"/>
      <c r="J54" s="16"/>
    </row>
    <row r="55" spans="1:27" s="256" customFormat="1" ht="24" customHeight="1">
      <c r="B55" s="556" t="s">
        <v>313</v>
      </c>
      <c r="C55" s="556"/>
      <c r="D55" s="556"/>
      <c r="E55" s="556"/>
      <c r="F55" s="556"/>
      <c r="G55" s="556"/>
      <c r="H55" s="556"/>
      <c r="I55" s="556"/>
      <c r="J55" s="394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53"/>
    </row>
    <row r="56" spans="1:27" s="9" customFormat="1" ht="21.75" customHeight="1">
      <c r="A56" s="543"/>
      <c r="B56" s="543"/>
      <c r="C56" s="545" t="s">
        <v>2</v>
      </c>
      <c r="D56" s="546" t="s">
        <v>37</v>
      </c>
      <c r="E56" s="546"/>
      <c r="F56" s="546"/>
      <c r="G56" s="546"/>
      <c r="H56" s="546"/>
      <c r="I56" s="546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</row>
    <row r="57" spans="1:27" s="10" customFormat="1" ht="25.5" customHeight="1">
      <c r="A57" s="543"/>
      <c r="B57" s="543"/>
      <c r="C57" s="545"/>
      <c r="D57" s="257" t="s">
        <v>38</v>
      </c>
      <c r="E57" s="257" t="s">
        <v>39</v>
      </c>
      <c r="F57" s="257" t="s">
        <v>40</v>
      </c>
      <c r="G57" s="257" t="s">
        <v>41</v>
      </c>
      <c r="H57" s="257" t="s">
        <v>42</v>
      </c>
      <c r="I57" s="257" t="s">
        <v>44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s="11" customFormat="1" ht="21" customHeight="1">
      <c r="A58" s="279"/>
      <c r="B58" s="398" t="s">
        <v>21</v>
      </c>
      <c r="C58" s="277" t="s">
        <v>3</v>
      </c>
      <c r="D58" s="130">
        <v>1868.375</v>
      </c>
      <c r="E58" s="130">
        <v>850</v>
      </c>
      <c r="F58" s="130">
        <v>1207.7014583333332</v>
      </c>
      <c r="G58" s="130">
        <v>1778.125</v>
      </c>
      <c r="H58" s="130">
        <v>1175</v>
      </c>
      <c r="I58" s="130">
        <v>1558.4722222222222</v>
      </c>
      <c r="J58" s="16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11" customFormat="1" ht="21" customHeight="1">
      <c r="A59" s="201"/>
      <c r="B59" s="184" t="s">
        <v>22</v>
      </c>
      <c r="C59" s="277" t="s">
        <v>71</v>
      </c>
      <c r="D59" s="130">
        <f>16963.0416666667/1000</f>
        <v>16.963041666666701</v>
      </c>
      <c r="E59" s="130">
        <f>17750/1000</f>
        <v>17.75</v>
      </c>
      <c r="F59" s="130">
        <v>24.09</v>
      </c>
      <c r="G59" s="130">
        <v>31.63</v>
      </c>
      <c r="H59" s="130">
        <v>23.98</v>
      </c>
      <c r="I59" s="130"/>
      <c r="J59" s="16"/>
      <c r="K59" s="65"/>
      <c r="L59" s="65"/>
      <c r="M59" s="65"/>
      <c r="N59" s="65"/>
      <c r="O59" s="65"/>
      <c r="P59" s="65">
        <f>I59/100</f>
        <v>0</v>
      </c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s="11" customFormat="1" ht="21" customHeight="1">
      <c r="A60" s="198" t="s">
        <v>147</v>
      </c>
      <c r="B60" s="184" t="s">
        <v>234</v>
      </c>
      <c r="C60" s="277" t="s">
        <v>3</v>
      </c>
      <c r="D60" s="130">
        <v>1909.0416666666667</v>
      </c>
      <c r="E60" s="130">
        <v>793.75</v>
      </c>
      <c r="F60" s="130">
        <v>1985.118125</v>
      </c>
      <c r="G60" s="130">
        <v>1396.4285714285713</v>
      </c>
      <c r="H60" s="130">
        <v>1150</v>
      </c>
      <c r="I60" s="130">
        <v>1568.5227272727273</v>
      </c>
      <c r="J60" s="16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s="11" customFormat="1" ht="21" customHeight="1">
      <c r="A61" s="201"/>
      <c r="B61" s="245" t="s">
        <v>253</v>
      </c>
      <c r="C61" s="277" t="s">
        <v>3</v>
      </c>
      <c r="D61" s="130">
        <v>1735.2916666666667</v>
      </c>
      <c r="E61" s="130"/>
      <c r="F61" s="130">
        <v>1596.9166666666667</v>
      </c>
      <c r="G61" s="130">
        <v>1416.6666666666667</v>
      </c>
      <c r="H61" s="130">
        <v>933.33333333333337</v>
      </c>
      <c r="I61" s="130">
        <v>1564.8863636363637</v>
      </c>
      <c r="J61" s="16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11" customFormat="1" ht="21" customHeight="1">
      <c r="A62" s="198"/>
      <c r="B62" s="261" t="s">
        <v>23</v>
      </c>
      <c r="C62" s="277" t="s">
        <v>3</v>
      </c>
      <c r="D62" s="130">
        <f>2420.29166666667*0.64</f>
        <v>1548.986666666669</v>
      </c>
      <c r="E62" s="130">
        <v>1462.5</v>
      </c>
      <c r="F62" s="130"/>
      <c r="G62" s="130">
        <f>3575*0.45</f>
        <v>1608.75</v>
      </c>
      <c r="H62" s="130">
        <v>1469.4444444444443</v>
      </c>
      <c r="I62" s="130"/>
      <c r="J62" s="16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s="11" customFormat="1" ht="21" customHeight="1">
      <c r="A63" s="201"/>
      <c r="B63" s="261" t="s">
        <v>24</v>
      </c>
      <c r="C63" s="277" t="s">
        <v>3</v>
      </c>
      <c r="D63" s="130">
        <f>2012.04166666667*0.72</f>
        <v>1448.6700000000023</v>
      </c>
      <c r="E63" s="130">
        <v>1462.5</v>
      </c>
      <c r="F63" s="130"/>
      <c r="G63" s="130">
        <f>3625*0.44</f>
        <v>1595</v>
      </c>
      <c r="H63" s="130">
        <v>1513.8888888888889</v>
      </c>
      <c r="I63" s="130"/>
      <c r="J63" s="16"/>
      <c r="K63" s="65"/>
      <c r="L63" s="53"/>
      <c r="M63" s="65"/>
      <c r="N63" s="53"/>
      <c r="O63" s="65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11" customFormat="1" ht="21" customHeight="1">
      <c r="A64" s="226"/>
      <c r="B64" s="261" t="s">
        <v>26</v>
      </c>
      <c r="C64" s="277" t="s">
        <v>59</v>
      </c>
      <c r="D64" s="130">
        <v>337.22083333333336</v>
      </c>
      <c r="E64" s="130">
        <v>244.28571428571425</v>
      </c>
      <c r="F64" s="130">
        <v>572.72727272727263</v>
      </c>
      <c r="G64" s="130">
        <v>537.5</v>
      </c>
      <c r="H64" s="130">
        <v>467.85714285714289</v>
      </c>
      <c r="I64" s="130"/>
      <c r="J64" s="16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20" customFormat="1" ht="21" customHeight="1">
      <c r="A65" s="428" t="s">
        <v>57</v>
      </c>
      <c r="B65" s="17"/>
      <c r="C65" s="71"/>
      <c r="D65" s="16"/>
      <c r="E65" s="16"/>
      <c r="F65" s="16"/>
      <c r="G65" s="16"/>
      <c r="H65" s="16"/>
      <c r="I65" s="16"/>
      <c r="J65" s="16"/>
      <c r="K65" s="73"/>
      <c r="L65" s="73"/>
      <c r="M65" s="72"/>
      <c r="N65" s="72"/>
      <c r="O65" s="72"/>
      <c r="P65" s="74"/>
      <c r="Q65" s="74"/>
    </row>
    <row r="66" spans="1:27" s="11" customFormat="1" ht="21" customHeight="1">
      <c r="A66" s="211" t="s">
        <v>27</v>
      </c>
      <c r="B66" s="261" t="s">
        <v>254</v>
      </c>
      <c r="C66" s="277" t="s">
        <v>59</v>
      </c>
      <c r="D66" s="130">
        <v>923.35416666666652</v>
      </c>
      <c r="E66" s="130">
        <v>1775</v>
      </c>
      <c r="F66" s="130">
        <v>848.88888888888891</v>
      </c>
      <c r="G66" s="130">
        <v>1908.3333333333333</v>
      </c>
      <c r="H66" s="130">
        <v>474.30555555555554</v>
      </c>
      <c r="I66" s="130">
        <v>728.40909090909088</v>
      </c>
      <c r="J66" s="16"/>
      <c r="K66" s="65"/>
      <c r="L66" s="65"/>
      <c r="M66" s="65"/>
      <c r="N66" s="65"/>
      <c r="O66" s="65"/>
      <c r="P66" s="65"/>
      <c r="Q66" s="65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s="11" customFormat="1" ht="21" customHeight="1">
      <c r="A67" s="235"/>
      <c r="B67" s="261" t="s">
        <v>58</v>
      </c>
      <c r="C67" s="277" t="s">
        <v>59</v>
      </c>
      <c r="D67" s="130">
        <v>249.47916666666666</v>
      </c>
      <c r="E67" s="130">
        <v>150</v>
      </c>
      <c r="F67" s="130">
        <v>275.8125</v>
      </c>
      <c r="G67" s="130">
        <v>740</v>
      </c>
      <c r="H67" s="130">
        <v>290.890625</v>
      </c>
      <c r="I67" s="130">
        <v>400.11363636363637</v>
      </c>
      <c r="J67" s="16"/>
      <c r="K67" s="65"/>
      <c r="L67" s="65"/>
      <c r="M67" s="65"/>
      <c r="N67" s="65"/>
      <c r="O67" s="65"/>
      <c r="P67" s="65"/>
      <c r="Q67" s="65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11" customFormat="1" ht="21" customHeight="1">
      <c r="A68" s="235"/>
      <c r="B68" s="261" t="s">
        <v>29</v>
      </c>
      <c r="C68" s="277" t="s">
        <v>59</v>
      </c>
      <c r="D68" s="130">
        <v>1655.1930555555555</v>
      </c>
      <c r="E68" s="130">
        <v>1166.6666666666667</v>
      </c>
      <c r="F68" s="130">
        <v>939.625</v>
      </c>
      <c r="G68" s="130">
        <v>2506.9527777777885</v>
      </c>
      <c r="H68" s="130">
        <v>1875</v>
      </c>
      <c r="I68" s="130">
        <v>3130.5605909090909</v>
      </c>
      <c r="J68" s="16"/>
      <c r="K68" s="65"/>
      <c r="L68" s="65"/>
      <c r="M68" s="65"/>
      <c r="N68" s="65"/>
      <c r="O68" s="65"/>
      <c r="P68" s="65"/>
      <c r="Q68" s="65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s="11" customFormat="1" ht="21" customHeight="1">
      <c r="A69" s="547" t="s">
        <v>159</v>
      </c>
      <c r="B69" s="261" t="s">
        <v>242</v>
      </c>
      <c r="C69" s="277" t="s">
        <v>59</v>
      </c>
      <c r="D69" s="130">
        <v>213.97916666666666</v>
      </c>
      <c r="E69" s="130">
        <v>78.333333333333329</v>
      </c>
      <c r="F69" s="130">
        <v>222.70833333333334</v>
      </c>
      <c r="G69" s="130">
        <v>100</v>
      </c>
      <c r="H69" s="130">
        <v>161.94444444444443</v>
      </c>
      <c r="I69" s="130">
        <v>135.45454545454544</v>
      </c>
      <c r="J69" s="16"/>
      <c r="K69" s="65"/>
      <c r="L69" s="65"/>
      <c r="M69" s="65"/>
      <c r="N69" s="65"/>
      <c r="O69" s="65"/>
      <c r="P69" s="65"/>
      <c r="Q69" s="65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s="11" customFormat="1" ht="21" customHeight="1">
      <c r="A70" s="548"/>
      <c r="B70" s="261" t="s">
        <v>244</v>
      </c>
      <c r="C70" s="277" t="s">
        <v>59</v>
      </c>
      <c r="D70" s="130">
        <v>293.35416666666669</v>
      </c>
      <c r="E70" s="130">
        <v>156.25</v>
      </c>
      <c r="F70" s="130">
        <v>243.46458333333337</v>
      </c>
      <c r="G70" s="130"/>
      <c r="H70" s="130">
        <v>260.83333333333331</v>
      </c>
      <c r="I70" s="130"/>
      <c r="J70" s="16"/>
      <c r="K70" s="65"/>
      <c r="L70" s="65"/>
      <c r="M70" s="65"/>
      <c r="N70" s="65"/>
      <c r="O70" s="65"/>
      <c r="P70" s="65"/>
      <c r="Q70" s="65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s="11" customFormat="1" ht="21" customHeight="1">
      <c r="A71" s="407"/>
      <c r="B71" s="261" t="s">
        <v>30</v>
      </c>
      <c r="C71" s="277" t="s">
        <v>59</v>
      </c>
      <c r="D71" s="130">
        <v>3050.8796875000003</v>
      </c>
      <c r="E71" s="130">
        <v>1500</v>
      </c>
      <c r="F71" s="130">
        <v>2597.5</v>
      </c>
      <c r="G71" s="130">
        <v>1800</v>
      </c>
      <c r="H71" s="130">
        <v>2300</v>
      </c>
      <c r="I71" s="130">
        <v>3161.7045454545455</v>
      </c>
      <c r="J71" s="16"/>
      <c r="K71" s="65"/>
      <c r="L71" s="65"/>
      <c r="M71" s="65"/>
      <c r="N71" s="65"/>
      <c r="O71" s="65"/>
      <c r="P71" s="65"/>
      <c r="Q71" s="65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s="11" customFormat="1" ht="21" customHeight="1">
      <c r="A72" s="547" t="s">
        <v>165</v>
      </c>
      <c r="B72" s="261" t="s">
        <v>202</v>
      </c>
      <c r="C72" s="277" t="s">
        <v>59</v>
      </c>
      <c r="D72" s="130">
        <v>2792.1875</v>
      </c>
      <c r="E72" s="130">
        <v>1200</v>
      </c>
      <c r="F72" s="130">
        <v>1632.5625</v>
      </c>
      <c r="G72" s="130">
        <v>2256</v>
      </c>
      <c r="H72" s="130">
        <v>1813.8888888888889</v>
      </c>
      <c r="I72" s="130">
        <v>968.86363636363637</v>
      </c>
      <c r="J72" s="16"/>
      <c r="K72" s="65"/>
      <c r="L72" s="65"/>
      <c r="M72" s="65"/>
      <c r="N72" s="65"/>
      <c r="O72" s="65"/>
      <c r="P72" s="65"/>
      <c r="Q72" s="65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s="11" customFormat="1" ht="21" customHeight="1">
      <c r="A73" s="548"/>
      <c r="B73" s="261" t="s">
        <v>262</v>
      </c>
      <c r="C73" s="277" t="s">
        <v>59</v>
      </c>
      <c r="D73" s="130">
        <v>3134.333333333333</v>
      </c>
      <c r="E73" s="130">
        <v>912.5</v>
      </c>
      <c r="F73" s="130">
        <v>2705.4166666666665</v>
      </c>
      <c r="G73" s="130">
        <v>2050</v>
      </c>
      <c r="H73" s="130">
        <v>2100</v>
      </c>
      <c r="I73" s="130">
        <v>3689.7727272727275</v>
      </c>
      <c r="J73" s="16"/>
      <c r="K73" s="65"/>
      <c r="L73" s="65"/>
      <c r="M73" s="65"/>
      <c r="N73" s="65"/>
      <c r="O73" s="65"/>
      <c r="P73" s="65"/>
      <c r="Q73" s="65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s="11" customFormat="1" ht="3" customHeight="1">
      <c r="A74" s="284"/>
      <c r="B74" s="105"/>
      <c r="C74" s="285"/>
      <c r="D74" s="105"/>
      <c r="E74" s="105"/>
      <c r="F74" s="105"/>
      <c r="G74" s="105"/>
      <c r="H74" s="105"/>
      <c r="I74" s="105"/>
      <c r="J74" s="16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23.25" customHeight="1">
      <c r="A75" s="207"/>
      <c r="B75" s="523"/>
      <c r="C75" s="524"/>
      <c r="D75" s="394"/>
      <c r="E75" s="394"/>
      <c r="F75" s="394"/>
      <c r="G75" s="394"/>
      <c r="H75" s="394"/>
      <c r="I75" s="506" t="s">
        <v>256</v>
      </c>
      <c r="J75" s="16"/>
    </row>
    <row r="76" spans="1:27" s="12" customFormat="1" ht="30" customHeight="1">
      <c r="A76" s="263"/>
      <c r="B76" s="544" t="s">
        <v>292</v>
      </c>
      <c r="C76" s="544"/>
      <c r="D76" s="544"/>
      <c r="E76" s="544"/>
      <c r="F76" s="544"/>
      <c r="G76" s="544"/>
      <c r="H76" s="544"/>
      <c r="I76" s="544"/>
      <c r="J76" s="16"/>
    </row>
    <row r="77" spans="1:27" s="256" customFormat="1" ht="24" customHeight="1">
      <c r="B77" s="556" t="s">
        <v>313</v>
      </c>
      <c r="C77" s="556"/>
      <c r="D77" s="556"/>
      <c r="E77" s="556"/>
      <c r="F77" s="556"/>
      <c r="G77" s="556"/>
      <c r="H77" s="556"/>
      <c r="I77" s="556"/>
      <c r="J77" s="394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</row>
    <row r="78" spans="1:27" ht="7.5" hidden="1" customHeight="1">
      <c r="B78" s="69"/>
      <c r="C78" s="558"/>
      <c r="D78" s="558"/>
      <c r="E78" s="558"/>
      <c r="F78" s="558"/>
      <c r="G78" s="558"/>
      <c r="H78" s="558"/>
      <c r="I78" s="558"/>
      <c r="J78" s="16"/>
    </row>
    <row r="79" spans="1:27" s="9" customFormat="1" ht="21.75" customHeight="1">
      <c r="A79" s="543" t="s">
        <v>108</v>
      </c>
      <c r="B79" s="543"/>
      <c r="C79" s="545" t="s">
        <v>2</v>
      </c>
      <c r="D79" s="546" t="s">
        <v>37</v>
      </c>
      <c r="E79" s="546"/>
      <c r="F79" s="546"/>
      <c r="G79" s="546"/>
      <c r="H79" s="546"/>
      <c r="I79" s="546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</row>
    <row r="80" spans="1:27" s="10" customFormat="1" ht="25.5" customHeight="1">
      <c r="A80" s="543"/>
      <c r="B80" s="543"/>
      <c r="C80" s="545"/>
      <c r="D80" s="257" t="s">
        <v>38</v>
      </c>
      <c r="E80" s="257" t="s">
        <v>39</v>
      </c>
      <c r="F80" s="257" t="s">
        <v>40</v>
      </c>
      <c r="G80" s="257" t="s">
        <v>41</v>
      </c>
      <c r="H80" s="257" t="s">
        <v>42</v>
      </c>
      <c r="I80" s="257" t="s">
        <v>44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s="11" customFormat="1" ht="21" customHeight="1">
      <c r="A81" s="264"/>
      <c r="B81" s="384" t="s">
        <v>31</v>
      </c>
      <c r="C81" s="277" t="s">
        <v>59</v>
      </c>
      <c r="D81" s="130">
        <v>2515.6104166666669</v>
      </c>
      <c r="E81" s="130"/>
      <c r="F81" s="130">
        <v>2398.958333333333</v>
      </c>
      <c r="G81" s="130">
        <f>5000*0.445</f>
        <v>2225</v>
      </c>
      <c r="H81" s="130">
        <v>2476.5277777777774</v>
      </c>
      <c r="I81" s="130">
        <v>2435</v>
      </c>
      <c r="J81" s="16"/>
      <c r="K81" s="16"/>
      <c r="L81" s="16"/>
      <c r="M81" s="16"/>
      <c r="N81" s="16"/>
      <c r="O81" s="16"/>
      <c r="P81" s="16"/>
      <c r="Q81" s="16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s="11" customFormat="1" ht="21" customHeight="1">
      <c r="A82" s="265"/>
      <c r="B82" s="384" t="s">
        <v>32</v>
      </c>
      <c r="C82" s="277" t="s">
        <v>59</v>
      </c>
      <c r="D82" s="130">
        <v>1806.25</v>
      </c>
      <c r="E82" s="130">
        <v>2000</v>
      </c>
      <c r="F82" s="130"/>
      <c r="G82" s="130"/>
      <c r="H82" s="130">
        <v>1988.8888888888901</v>
      </c>
      <c r="I82" s="130">
        <v>746.875</v>
      </c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53"/>
      <c r="U82" s="53"/>
      <c r="V82" s="53"/>
      <c r="W82" s="53"/>
      <c r="X82" s="53"/>
      <c r="Y82" s="53"/>
      <c r="Z82" s="53"/>
      <c r="AA82" s="53"/>
    </row>
    <row r="83" spans="1:27" s="11" customFormat="1" ht="21" customHeight="1">
      <c r="A83" s="265"/>
      <c r="B83" s="384" t="s">
        <v>33</v>
      </c>
      <c r="C83" s="277" t="s">
        <v>59</v>
      </c>
      <c r="D83" s="130">
        <v>1150</v>
      </c>
      <c r="E83" s="130"/>
      <c r="F83" s="130"/>
      <c r="G83" s="130"/>
      <c r="H83" s="130"/>
      <c r="I83" s="130"/>
      <c r="J83" s="16"/>
      <c r="K83" s="73"/>
      <c r="L83" s="73"/>
      <c r="M83" s="72"/>
      <c r="N83" s="72"/>
      <c r="O83" s="72"/>
      <c r="P83" s="73"/>
      <c r="Q83" s="7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s="11" customFormat="1" ht="21" customHeight="1">
      <c r="A84" s="265"/>
      <c r="B84" s="384" t="s">
        <v>34</v>
      </c>
      <c r="C84" s="277" t="s">
        <v>59</v>
      </c>
      <c r="D84" s="130">
        <v>367.27430555555554</v>
      </c>
      <c r="E84" s="130">
        <v>287.5</v>
      </c>
      <c r="F84" s="130">
        <v>255.55555555555557</v>
      </c>
      <c r="G84" s="130">
        <f>566.666666666667*0.63</f>
        <v>357.00000000000017</v>
      </c>
      <c r="H84" s="130">
        <v>308.125</v>
      </c>
      <c r="I84" s="130"/>
      <c r="J84" s="16"/>
      <c r="K84" s="65"/>
      <c r="L84" s="65"/>
      <c r="M84" s="65"/>
      <c r="N84" s="65"/>
      <c r="O84" s="65"/>
      <c r="P84" s="65"/>
      <c r="Q84" s="65"/>
      <c r="R84" s="65"/>
      <c r="S84" s="53"/>
      <c r="T84" s="53"/>
      <c r="U84" s="53"/>
      <c r="V84" s="53"/>
      <c r="W84" s="53"/>
      <c r="X84" s="53"/>
      <c r="Y84" s="53"/>
      <c r="Z84" s="53"/>
      <c r="AA84" s="53"/>
    </row>
    <row r="85" spans="1:27" s="11" customFormat="1" ht="21" customHeight="1">
      <c r="A85" s="265"/>
      <c r="B85" s="384" t="s">
        <v>35</v>
      </c>
      <c r="C85" s="277" t="s">
        <v>263</v>
      </c>
      <c r="D85" s="130">
        <f>9595.83333333333/100</f>
        <v>95.9583333333333</v>
      </c>
      <c r="E85" s="130"/>
      <c r="F85" s="130">
        <v>42</v>
      </c>
      <c r="G85" s="130"/>
      <c r="H85" s="130"/>
      <c r="I85" s="130"/>
      <c r="J85" s="16"/>
      <c r="K85" s="65"/>
      <c r="L85" s="65"/>
      <c r="M85" s="65"/>
      <c r="N85" s="65"/>
      <c r="O85" s="65"/>
      <c r="P85" s="65"/>
      <c r="Q85" s="65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11" customFormat="1" ht="21" customHeight="1">
      <c r="A86" s="266"/>
      <c r="B86" s="384" t="s">
        <v>36</v>
      </c>
      <c r="C86" s="277" t="s">
        <v>59</v>
      </c>
      <c r="D86" s="130">
        <v>1193.75</v>
      </c>
      <c r="E86" s="130"/>
      <c r="F86" s="130"/>
      <c r="G86" s="130">
        <v>1266.6666666666665</v>
      </c>
      <c r="H86" s="130"/>
      <c r="I86" s="130"/>
      <c r="J86" s="16"/>
      <c r="K86" s="65"/>
      <c r="L86" s="65"/>
      <c r="M86" s="65"/>
      <c r="N86" s="65"/>
      <c r="O86" s="65"/>
      <c r="P86" s="65"/>
      <c r="Q86" s="65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s="20" customFormat="1" ht="21" customHeight="1">
      <c r="A87" s="429" t="s">
        <v>80</v>
      </c>
      <c r="B87" s="44"/>
      <c r="C87" s="71"/>
      <c r="D87" s="71"/>
      <c r="E87" s="71"/>
      <c r="F87" s="71"/>
      <c r="G87" s="71"/>
      <c r="H87" s="71"/>
      <c r="I87" s="71"/>
      <c r="J87" s="16"/>
    </row>
    <row r="88" spans="1:27" s="11" customFormat="1" ht="21" customHeight="1">
      <c r="A88" s="547" t="s">
        <v>176</v>
      </c>
      <c r="B88" s="384" t="s">
        <v>95</v>
      </c>
      <c r="C88" s="277" t="s">
        <v>3</v>
      </c>
      <c r="D88" s="130">
        <v>7452.291666666667</v>
      </c>
      <c r="E88" s="130">
        <v>4000</v>
      </c>
      <c r="F88" s="130">
        <v>5156.3499999999995</v>
      </c>
      <c r="G88" s="130">
        <v>6650</v>
      </c>
      <c r="H88" s="130"/>
      <c r="I88" s="130"/>
      <c r="J88" s="16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11" customFormat="1" ht="21" customHeight="1">
      <c r="A89" s="548"/>
      <c r="B89" s="384" t="s">
        <v>96</v>
      </c>
      <c r="C89" s="277" t="s">
        <v>3</v>
      </c>
      <c r="D89" s="130">
        <v>7308.541666666667</v>
      </c>
      <c r="E89" s="130">
        <v>3500</v>
      </c>
      <c r="F89" s="130">
        <v>4787.2166666666662</v>
      </c>
      <c r="G89" s="130">
        <v>6300</v>
      </c>
      <c r="H89" s="130"/>
      <c r="I89" s="130"/>
      <c r="J89" s="16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s="12" customFormat="1" ht="18" customHeight="1">
      <c r="A90" s="71" t="s">
        <v>175</v>
      </c>
      <c r="B90" s="16"/>
      <c r="C90" s="36"/>
      <c r="D90" s="18"/>
      <c r="E90" s="18"/>
      <c r="F90" s="18"/>
      <c r="G90" s="18"/>
      <c r="H90" s="18"/>
      <c r="I90" s="18"/>
      <c r="J90" s="16"/>
      <c r="K90" s="24"/>
    </row>
    <row r="91" spans="1:27" s="11" customFormat="1" ht="21" customHeight="1">
      <c r="A91" s="547" t="s">
        <v>177</v>
      </c>
      <c r="B91" s="384" t="s">
        <v>237</v>
      </c>
      <c r="C91" s="277" t="s">
        <v>3</v>
      </c>
      <c r="D91" s="130">
        <v>3851.7083333333335</v>
      </c>
      <c r="E91" s="130">
        <v>3690.625</v>
      </c>
      <c r="F91" s="130">
        <v>3930.6458333333335</v>
      </c>
      <c r="G91" s="130">
        <v>4140</v>
      </c>
      <c r="H91" s="130">
        <v>4466.666666666667</v>
      </c>
      <c r="I91" s="130"/>
      <c r="J91" s="16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11" customFormat="1" ht="21" customHeight="1">
      <c r="A92" s="548"/>
      <c r="B92" s="384" t="s">
        <v>238</v>
      </c>
      <c r="C92" s="277" t="s">
        <v>3</v>
      </c>
      <c r="D92" s="130">
        <v>3346.4791666666665</v>
      </c>
      <c r="E92" s="130">
        <v>3265.625</v>
      </c>
      <c r="F92" s="130">
        <v>2939.318181818182</v>
      </c>
      <c r="G92" s="130">
        <v>3300</v>
      </c>
      <c r="H92" s="130">
        <v>3669.4444444444443</v>
      </c>
      <c r="I92" s="130"/>
      <c r="J92" s="16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s="11" customFormat="1" ht="21" customHeight="1">
      <c r="A93" s="262"/>
      <c r="B93" s="384" t="s">
        <v>5</v>
      </c>
      <c r="C93" s="277" t="s">
        <v>3</v>
      </c>
      <c r="D93" s="130">
        <v>396.14583333333331</v>
      </c>
      <c r="E93" s="130">
        <v>267.8125</v>
      </c>
      <c r="F93" s="130">
        <f>409.791666666667*0.89</f>
        <v>364.71458333333368</v>
      </c>
      <c r="G93" s="130">
        <v>374.99999999999994</v>
      </c>
      <c r="H93" s="130">
        <f>416.625*0.87</f>
        <v>362.46375</v>
      </c>
      <c r="I93" s="130">
        <v>438.34848484848487</v>
      </c>
      <c r="J93" s="16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s="11" customFormat="1" ht="3" customHeight="1">
      <c r="A94" s="284"/>
      <c r="B94" s="105"/>
      <c r="C94" s="285"/>
      <c r="D94" s="105"/>
      <c r="E94" s="105"/>
      <c r="F94" s="105"/>
      <c r="G94" s="105"/>
      <c r="H94" s="105"/>
      <c r="I94" s="105"/>
      <c r="J94" s="16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s="12" customFormat="1" ht="21" customHeight="1">
      <c r="A95" s="25" t="s">
        <v>103</v>
      </c>
      <c r="B95" s="22"/>
      <c r="C95" s="46"/>
      <c r="D95" s="46"/>
      <c r="E95" s="46"/>
      <c r="F95" s="46"/>
      <c r="G95" s="46"/>
      <c r="H95" s="46"/>
      <c r="I95" s="46"/>
    </row>
    <row r="96" spans="1:27" s="12" customFormat="1" ht="21" customHeight="1">
      <c r="A96" s="25" t="s">
        <v>105</v>
      </c>
      <c r="B96" s="22"/>
      <c r="C96" s="30"/>
      <c r="D96" s="27"/>
      <c r="E96" s="27"/>
      <c r="F96" s="27"/>
      <c r="G96" s="27"/>
      <c r="H96" s="27"/>
    </row>
    <row r="97" spans="2:6" s="12" customFormat="1" ht="21" customHeight="1">
      <c r="B97" s="22"/>
      <c r="C97" s="70"/>
    </row>
    <row r="98" spans="2:6" s="12" customFormat="1" ht="21" customHeight="1">
      <c r="B98" s="22"/>
      <c r="C98" s="70"/>
      <c r="F98" s="75"/>
    </row>
    <row r="99" spans="2:6" s="12" customFormat="1" ht="21" customHeight="1">
      <c r="B99" s="22"/>
      <c r="C99" s="70"/>
    </row>
    <row r="100" spans="2:6" s="12" customFormat="1" ht="21" customHeight="1">
      <c r="B100" s="22"/>
    </row>
    <row r="101" spans="2:6" s="12" customFormat="1" ht="21" customHeight="1">
      <c r="B101" s="22"/>
    </row>
    <row r="102" spans="2:6" s="12" customFormat="1" ht="21" customHeight="1">
      <c r="B102" s="22"/>
    </row>
    <row r="103" spans="2:6" s="12" customFormat="1" ht="21" customHeight="1">
      <c r="B103" s="22"/>
    </row>
    <row r="104" spans="2:6" s="12" customFormat="1" ht="21" customHeight="1">
      <c r="B104" s="22"/>
    </row>
    <row r="105" spans="2:6" s="12" customFormat="1" ht="21" customHeight="1">
      <c r="B105" s="22"/>
    </row>
    <row r="106" spans="2:6" s="12" customFormat="1" ht="21" customHeight="1">
      <c r="B106" s="22"/>
    </row>
    <row r="107" spans="2:6" s="12" customFormat="1" ht="21" customHeight="1">
      <c r="B107" s="22"/>
    </row>
    <row r="108" spans="2:6" s="12" customFormat="1" ht="21" customHeight="1">
      <c r="B108" s="22"/>
    </row>
    <row r="109" spans="2:6" s="12" customFormat="1" ht="21" customHeight="1">
      <c r="B109" s="22"/>
    </row>
    <row r="110" spans="2:6" s="12" customFormat="1" ht="21" customHeight="1">
      <c r="B110" s="22"/>
    </row>
    <row r="111" spans="2:6" s="12" customFormat="1" ht="21" customHeight="1">
      <c r="B111" s="22"/>
    </row>
    <row r="112" spans="2:6" s="12" customFormat="1" ht="21" customHeight="1">
      <c r="B112" s="22"/>
    </row>
    <row r="113" spans="2:2" s="12" customFormat="1" ht="21" customHeight="1">
      <c r="B113" s="22"/>
    </row>
    <row r="114" spans="2:2" s="12" customFormat="1" ht="21" customHeight="1">
      <c r="B114" s="22"/>
    </row>
    <row r="115" spans="2:2" s="12" customFormat="1" ht="21" customHeight="1">
      <c r="B115" s="22"/>
    </row>
    <row r="116" spans="2:2" s="12" customFormat="1" ht="21" customHeight="1">
      <c r="B116" s="22"/>
    </row>
    <row r="117" spans="2:2" s="12" customFormat="1" ht="21" customHeight="1">
      <c r="B117" s="22"/>
    </row>
    <row r="118" spans="2:2" s="12" customFormat="1" ht="21" customHeight="1">
      <c r="B118" s="22"/>
    </row>
    <row r="119" spans="2:2" s="12" customFormat="1" ht="21" customHeight="1">
      <c r="B119" s="22"/>
    </row>
    <row r="120" spans="2:2" s="12" customFormat="1" ht="21" customHeight="1">
      <c r="B120" s="22"/>
    </row>
    <row r="121" spans="2:2" s="12" customFormat="1" ht="21" customHeight="1">
      <c r="B121" s="22"/>
    </row>
    <row r="122" spans="2:2" s="12" customFormat="1" ht="21" customHeight="1">
      <c r="B122" s="22"/>
    </row>
    <row r="123" spans="2:2" s="12" customFormat="1" ht="21" customHeight="1">
      <c r="B123" s="22"/>
    </row>
    <row r="124" spans="2:2" s="12" customFormat="1" ht="21" customHeight="1">
      <c r="B124" s="22"/>
    </row>
    <row r="125" spans="2:2" s="12" customFormat="1" ht="21" customHeight="1">
      <c r="B125" s="22"/>
    </row>
    <row r="126" spans="2:2" s="12" customFormat="1" ht="21" customHeight="1">
      <c r="B126" s="22"/>
    </row>
    <row r="127" spans="2:2" s="12" customFormat="1" ht="21" customHeight="1">
      <c r="B127" s="22"/>
    </row>
    <row r="128" spans="2:2" s="12" customFormat="1" ht="21" customHeight="1">
      <c r="B128" s="22"/>
    </row>
    <row r="129" spans="2:2" s="12" customFormat="1" ht="21" customHeight="1">
      <c r="B129" s="22"/>
    </row>
    <row r="130" spans="2:2" s="12" customFormat="1" ht="21" customHeight="1">
      <c r="B130" s="22"/>
    </row>
    <row r="131" spans="2:2" s="12" customFormat="1" ht="21" customHeight="1">
      <c r="B131" s="22"/>
    </row>
    <row r="132" spans="2:2" s="12" customFormat="1" ht="21" customHeight="1">
      <c r="B132" s="22"/>
    </row>
    <row r="133" spans="2:2" s="12" customFormat="1" ht="21" customHeight="1">
      <c r="B133" s="22"/>
    </row>
    <row r="134" spans="2:2" s="12" customFormat="1" ht="21" customHeight="1">
      <c r="B134" s="22"/>
    </row>
    <row r="135" spans="2:2" ht="21" customHeight="1"/>
  </sheetData>
  <mergeCells count="31">
    <mergeCell ref="B3:I3"/>
    <mergeCell ref="B76:I76"/>
    <mergeCell ref="A79:B80"/>
    <mergeCell ref="A9:A11"/>
    <mergeCell ref="A6:B7"/>
    <mergeCell ref="A20:A21"/>
    <mergeCell ref="A44:A45"/>
    <mergeCell ref="A69:A70"/>
    <mergeCell ref="A72:A73"/>
    <mergeCell ref="B77:I77"/>
    <mergeCell ref="C6:C7"/>
    <mergeCell ref="C33:I33"/>
    <mergeCell ref="C34:C35"/>
    <mergeCell ref="D34:I34"/>
    <mergeCell ref="C78:I78"/>
    <mergeCell ref="C5:I5"/>
    <mergeCell ref="A16:A17"/>
    <mergeCell ref="A88:A89"/>
    <mergeCell ref="A91:A92"/>
    <mergeCell ref="B4:I4"/>
    <mergeCell ref="A34:B35"/>
    <mergeCell ref="A56:B57"/>
    <mergeCell ref="B32:I32"/>
    <mergeCell ref="B55:I55"/>
    <mergeCell ref="B54:I54"/>
    <mergeCell ref="B31:I31"/>
    <mergeCell ref="D6:I6"/>
    <mergeCell ref="C79:C80"/>
    <mergeCell ref="D79:I79"/>
    <mergeCell ref="C56:C57"/>
    <mergeCell ref="D56:I5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17"/>
  <sheetViews>
    <sheetView topLeftCell="A109" zoomScaleNormal="100" workbookViewId="0">
      <selection activeCell="D58" sqref="D58:K58"/>
    </sheetView>
  </sheetViews>
  <sheetFormatPr baseColWidth="10" defaultRowHeight="13.5"/>
  <cols>
    <col min="1" max="1" width="23.85546875" style="7" customWidth="1"/>
    <col min="2" max="2" width="22" style="7" customWidth="1"/>
    <col min="3" max="3" width="13.7109375" style="32" customWidth="1"/>
    <col min="4" max="11" width="13.7109375" style="31" customWidth="1"/>
    <col min="12" max="12" width="9.5703125" style="28" customWidth="1"/>
    <col min="13" max="13" width="14" style="29" customWidth="1"/>
    <col min="14" max="14" width="8.85546875" style="28" customWidth="1"/>
    <col min="15" max="19" width="11.42578125" style="28"/>
    <col min="20" max="16384" width="11.42578125" style="7"/>
  </cols>
  <sheetData>
    <row r="1" spans="1:13" s="28" customFormat="1" ht="8.25" customHeight="1">
      <c r="C1" s="1"/>
      <c r="D1" s="2"/>
      <c r="E1" s="2"/>
      <c r="F1" s="3"/>
      <c r="G1" s="3"/>
      <c r="H1" s="3"/>
      <c r="I1" s="4"/>
      <c r="J1" s="27"/>
      <c r="K1" s="27"/>
      <c r="M1" s="29"/>
    </row>
    <row r="2" spans="1:13" s="28" customFormat="1" ht="18.75" customHeight="1">
      <c r="B2" s="521"/>
      <c r="C2" s="253"/>
      <c r="D2" s="253"/>
      <c r="E2" s="253"/>
      <c r="F2" s="253"/>
      <c r="G2" s="253"/>
      <c r="H2" s="253"/>
      <c r="I2" s="253"/>
      <c r="J2" s="504"/>
      <c r="K2" s="506" t="s">
        <v>77</v>
      </c>
      <c r="M2" s="29"/>
    </row>
    <row r="3" spans="1:13" s="28" customFormat="1" ht="20.25" customHeight="1">
      <c r="B3" s="544" t="s">
        <v>292</v>
      </c>
      <c r="C3" s="544"/>
      <c r="D3" s="544"/>
      <c r="E3" s="544"/>
      <c r="F3" s="544"/>
      <c r="G3" s="544"/>
      <c r="H3" s="544"/>
      <c r="I3" s="544"/>
      <c r="J3" s="544"/>
      <c r="K3" s="544"/>
      <c r="M3" s="29"/>
    </row>
    <row r="4" spans="1:13" s="253" customFormat="1" ht="31.5" customHeight="1">
      <c r="B4" s="559" t="s">
        <v>312</v>
      </c>
      <c r="C4" s="559"/>
      <c r="D4" s="559"/>
      <c r="E4" s="559"/>
      <c r="F4" s="559"/>
      <c r="G4" s="559"/>
      <c r="H4" s="559"/>
      <c r="I4" s="559"/>
      <c r="J4" s="559"/>
      <c r="K4" s="559"/>
      <c r="M4" s="393"/>
    </row>
    <row r="5" spans="1:13" ht="2.25" customHeight="1">
      <c r="C5" s="557"/>
      <c r="D5" s="557"/>
      <c r="E5" s="557"/>
      <c r="F5" s="557"/>
      <c r="G5" s="557"/>
      <c r="H5" s="557"/>
      <c r="I5" s="557"/>
      <c r="J5" s="557"/>
      <c r="K5" s="7"/>
    </row>
    <row r="6" spans="1:13" ht="22.5" customHeight="1">
      <c r="A6" s="543" t="s">
        <v>108</v>
      </c>
      <c r="B6" s="543"/>
      <c r="C6" s="560" t="s">
        <v>2</v>
      </c>
      <c r="D6" s="564" t="s">
        <v>37</v>
      </c>
      <c r="E6" s="565"/>
      <c r="F6" s="565"/>
      <c r="G6" s="565"/>
      <c r="H6" s="565"/>
      <c r="I6" s="565"/>
      <c r="J6" s="565"/>
      <c r="K6" s="565"/>
    </row>
    <row r="7" spans="1:13" ht="22.5" customHeight="1">
      <c r="A7" s="543"/>
      <c r="B7" s="543"/>
      <c r="C7" s="563"/>
      <c r="D7" s="270" t="s">
        <v>38</v>
      </c>
      <c r="E7" s="270" t="s">
        <v>39</v>
      </c>
      <c r="F7" s="270" t="s">
        <v>40</v>
      </c>
      <c r="G7" s="270" t="s">
        <v>41</v>
      </c>
      <c r="H7" s="270" t="s">
        <v>45</v>
      </c>
      <c r="I7" s="270" t="s">
        <v>43</v>
      </c>
      <c r="J7" s="270" t="s">
        <v>42</v>
      </c>
      <c r="K7" s="270" t="s">
        <v>44</v>
      </c>
    </row>
    <row r="8" spans="1:13" s="28" customFormat="1" ht="17.25" customHeight="1">
      <c r="A8" s="423" t="s">
        <v>46</v>
      </c>
      <c r="B8" s="80"/>
      <c r="C8" s="77"/>
      <c r="D8" s="78"/>
      <c r="E8" s="78"/>
      <c r="F8" s="78"/>
      <c r="G8" s="78"/>
      <c r="H8" s="78"/>
      <c r="I8" s="78"/>
      <c r="J8" s="78"/>
      <c r="K8" s="78"/>
      <c r="M8" s="64"/>
    </row>
    <row r="9" spans="1:13" s="28" customFormat="1" ht="19.5" customHeight="1">
      <c r="A9" s="547" t="s">
        <v>113</v>
      </c>
      <c r="B9" s="259" t="s">
        <v>209</v>
      </c>
      <c r="C9" s="260" t="s">
        <v>3</v>
      </c>
      <c r="D9" s="276">
        <v>1888.6458333333333</v>
      </c>
      <c r="E9" s="276">
        <v>1300</v>
      </c>
      <c r="F9" s="276">
        <v>1816.25</v>
      </c>
      <c r="G9" s="276">
        <v>1581.8181818181818</v>
      </c>
      <c r="H9" s="276">
        <v>1900</v>
      </c>
      <c r="I9" s="276"/>
      <c r="J9" s="276">
        <v>1712.1428571428562</v>
      </c>
      <c r="K9" s="276">
        <v>1809.875</v>
      </c>
      <c r="L9" s="53"/>
      <c r="M9" s="16"/>
    </row>
    <row r="10" spans="1:13" s="28" customFormat="1" ht="19.5" customHeight="1">
      <c r="A10" s="549"/>
      <c r="B10" s="259" t="s">
        <v>210</v>
      </c>
      <c r="C10" s="260" t="s">
        <v>3</v>
      </c>
      <c r="D10" s="276">
        <v>2076.0416666666665</v>
      </c>
      <c r="E10" s="276">
        <v>1600</v>
      </c>
      <c r="F10" s="276">
        <v>1703.666666666664</v>
      </c>
      <c r="G10" s="276">
        <v>1809.090909090909</v>
      </c>
      <c r="H10" s="276">
        <v>1680</v>
      </c>
      <c r="I10" s="276">
        <v>1683.335</v>
      </c>
      <c r="J10" s="276">
        <v>1821.875</v>
      </c>
      <c r="K10" s="276">
        <v>1821.7708333333333</v>
      </c>
      <c r="L10" s="53"/>
      <c r="M10" s="16"/>
    </row>
    <row r="11" spans="1:13" s="28" customFormat="1" ht="19.5" customHeight="1">
      <c r="A11" s="548"/>
      <c r="B11" s="259" t="s">
        <v>264</v>
      </c>
      <c r="C11" s="260" t="s">
        <v>3</v>
      </c>
      <c r="D11" s="276">
        <v>1075.2083333333333</v>
      </c>
      <c r="E11" s="276">
        <v>700</v>
      </c>
      <c r="F11" s="276">
        <v>932</v>
      </c>
      <c r="G11" s="276">
        <v>800</v>
      </c>
      <c r="H11" s="276">
        <v>900</v>
      </c>
      <c r="I11" s="276">
        <v>816.66666666666663</v>
      </c>
      <c r="J11" s="276">
        <v>732.8125</v>
      </c>
      <c r="K11" s="276">
        <v>977.83333333333337</v>
      </c>
      <c r="L11" s="53"/>
      <c r="M11" s="16"/>
    </row>
    <row r="12" spans="1:13" s="28" customFormat="1" ht="15.75">
      <c r="A12" s="423" t="s">
        <v>47</v>
      </c>
      <c r="B12" s="182"/>
      <c r="C12" s="77"/>
      <c r="D12" s="78"/>
      <c r="E12" s="78"/>
      <c r="F12" s="78"/>
      <c r="G12" s="78"/>
      <c r="H12" s="78"/>
      <c r="I12" s="78"/>
      <c r="J12" s="78"/>
      <c r="K12" s="78"/>
      <c r="M12" s="64"/>
    </row>
    <row r="13" spans="1:13" s="28" customFormat="1" ht="19.5" customHeight="1">
      <c r="A13" s="198"/>
      <c r="B13" s="259" t="s">
        <v>7</v>
      </c>
      <c r="C13" s="260" t="s">
        <v>3</v>
      </c>
      <c r="D13" s="276">
        <v>611.97916666666663</v>
      </c>
      <c r="E13" s="276">
        <v>480</v>
      </c>
      <c r="F13" s="276">
        <v>823.125</v>
      </c>
      <c r="G13" s="276">
        <v>950</v>
      </c>
      <c r="H13" s="276">
        <v>550</v>
      </c>
      <c r="I13" s="276">
        <v>513.83333333333337</v>
      </c>
      <c r="J13" s="276">
        <v>587.5</v>
      </c>
      <c r="K13" s="276">
        <v>478.125</v>
      </c>
      <c r="L13" s="53"/>
      <c r="M13" s="16"/>
    </row>
    <row r="14" spans="1:13" s="28" customFormat="1" ht="19.5" customHeight="1">
      <c r="A14" s="201"/>
      <c r="B14" s="259" t="s">
        <v>8</v>
      </c>
      <c r="C14" s="260" t="s">
        <v>3</v>
      </c>
      <c r="D14" s="276">
        <v>1336.125</v>
      </c>
      <c r="E14" s="276">
        <v>800</v>
      </c>
      <c r="F14" s="276">
        <v>1668.28125</v>
      </c>
      <c r="G14" s="276">
        <v>1546.6666666666681</v>
      </c>
      <c r="H14" s="276">
        <v>1620</v>
      </c>
      <c r="I14" s="276">
        <v>833.33333333333337</v>
      </c>
      <c r="J14" s="276">
        <v>1937.5</v>
      </c>
      <c r="K14" s="276">
        <v>1631.4583333333333</v>
      </c>
      <c r="L14" s="53"/>
      <c r="M14" s="16"/>
    </row>
    <row r="15" spans="1:13" s="28" customFormat="1" ht="19.5" customHeight="1">
      <c r="A15" s="199"/>
      <c r="B15" s="259" t="s">
        <v>9</v>
      </c>
      <c r="C15" s="260" t="s">
        <v>3</v>
      </c>
      <c r="D15" s="276">
        <v>1201.125</v>
      </c>
      <c r="E15" s="276">
        <v>810</v>
      </c>
      <c r="F15" s="276">
        <v>1352.8833333333334</v>
      </c>
      <c r="G15" s="276">
        <v>1178.95</v>
      </c>
      <c r="H15" s="276">
        <v>1190</v>
      </c>
      <c r="I15" s="276">
        <v>1089.5</v>
      </c>
      <c r="J15" s="276">
        <v>1282.375</v>
      </c>
      <c r="K15" s="276">
        <v>762.64416666666659</v>
      </c>
      <c r="L15" s="53"/>
      <c r="M15" s="16"/>
    </row>
    <row r="16" spans="1:13" s="28" customFormat="1" ht="19.5" customHeight="1">
      <c r="A16" s="550" t="s">
        <v>117</v>
      </c>
      <c r="B16" s="259" t="s">
        <v>245</v>
      </c>
      <c r="C16" s="260" t="s">
        <v>3</v>
      </c>
      <c r="D16" s="276">
        <v>2568</v>
      </c>
      <c r="E16" s="276">
        <v>1500</v>
      </c>
      <c r="F16" s="276">
        <v>2674.5833333333335</v>
      </c>
      <c r="G16" s="276"/>
      <c r="H16" s="276">
        <v>2784</v>
      </c>
      <c r="I16" s="276"/>
      <c r="J16" s="276">
        <v>2887.5</v>
      </c>
      <c r="K16" s="276">
        <v>2297.8958333333335</v>
      </c>
      <c r="L16" s="53"/>
      <c r="M16" s="16"/>
    </row>
    <row r="17" spans="1:13" s="28" customFormat="1" ht="19.5" customHeight="1">
      <c r="A17" s="551"/>
      <c r="B17" s="259" t="s">
        <v>246</v>
      </c>
      <c r="C17" s="260" t="s">
        <v>3</v>
      </c>
      <c r="D17" s="276">
        <v>2425.8333333333335</v>
      </c>
      <c r="E17" s="276">
        <v>1270</v>
      </c>
      <c r="F17" s="276">
        <v>2086.25</v>
      </c>
      <c r="G17" s="276"/>
      <c r="H17" s="276">
        <v>2200</v>
      </c>
      <c r="I17" s="276">
        <v>1783.3333333333333</v>
      </c>
      <c r="J17" s="276">
        <v>2007.8125</v>
      </c>
      <c r="K17" s="276">
        <v>1740.7291666666667</v>
      </c>
      <c r="L17" s="53"/>
      <c r="M17" s="16"/>
    </row>
    <row r="18" spans="1:13" s="28" customFormat="1" ht="19.5" customHeight="1">
      <c r="A18" s="552"/>
      <c r="B18" s="259" t="s">
        <v>48</v>
      </c>
      <c r="C18" s="260" t="s">
        <v>3</v>
      </c>
      <c r="D18" s="276"/>
      <c r="E18" s="276">
        <v>1000</v>
      </c>
      <c r="F18" s="276">
        <v>1800</v>
      </c>
      <c r="G18" s="276"/>
      <c r="H18" s="276">
        <v>2800</v>
      </c>
      <c r="I18" s="276"/>
      <c r="J18" s="276"/>
      <c r="K18" s="276"/>
      <c r="L18" s="53"/>
      <c r="M18" s="16"/>
    </row>
    <row r="19" spans="1:13" s="28" customFormat="1" ht="19.5" customHeight="1">
      <c r="A19" s="200"/>
      <c r="B19" s="259" t="s">
        <v>10</v>
      </c>
      <c r="C19" s="260" t="s">
        <v>3</v>
      </c>
      <c r="D19" s="276">
        <v>783.7812500000025</v>
      </c>
      <c r="E19" s="276">
        <v>580</v>
      </c>
      <c r="F19" s="276">
        <v>998.95833333333337</v>
      </c>
      <c r="G19" s="276">
        <v>800</v>
      </c>
      <c r="H19" s="276">
        <v>760</v>
      </c>
      <c r="I19" s="276">
        <v>640</v>
      </c>
      <c r="J19" s="276">
        <v>670.3125</v>
      </c>
      <c r="K19" s="276">
        <v>638.625</v>
      </c>
      <c r="L19" s="53"/>
      <c r="M19" s="16"/>
    </row>
    <row r="20" spans="1:13" s="28" customFormat="1" ht="18" customHeight="1">
      <c r="A20" s="71" t="s">
        <v>49</v>
      </c>
      <c r="B20" s="67"/>
      <c r="C20" s="77"/>
      <c r="D20" s="78"/>
      <c r="E20" s="78"/>
      <c r="F20" s="78"/>
      <c r="G20" s="78"/>
      <c r="H20" s="78"/>
      <c r="I20" s="78"/>
      <c r="J20" s="78"/>
      <c r="K20" s="78"/>
      <c r="M20" s="64"/>
    </row>
    <row r="21" spans="1:13" s="53" customFormat="1" ht="18.75" customHeight="1">
      <c r="A21" s="547" t="s">
        <v>120</v>
      </c>
      <c r="B21" s="259" t="s">
        <v>249</v>
      </c>
      <c r="C21" s="277" t="s">
        <v>59</v>
      </c>
      <c r="D21" s="276"/>
      <c r="E21" s="276"/>
      <c r="F21" s="276">
        <v>766.875</v>
      </c>
      <c r="G21" s="276">
        <v>745</v>
      </c>
      <c r="H21" s="276"/>
      <c r="I21" s="276">
        <v>525</v>
      </c>
      <c r="J21" s="276">
        <v>575</v>
      </c>
      <c r="K21" s="276"/>
      <c r="M21" s="16"/>
    </row>
    <row r="22" spans="1:13" s="53" customFormat="1" ht="18.75" customHeight="1">
      <c r="A22" s="548"/>
      <c r="B22" s="259" t="s">
        <v>248</v>
      </c>
      <c r="C22" s="277" t="s">
        <v>59</v>
      </c>
      <c r="D22" s="276">
        <v>460.41666666666669</v>
      </c>
      <c r="E22" s="276">
        <v>385</v>
      </c>
      <c r="F22" s="276">
        <v>417.5</v>
      </c>
      <c r="G22" s="276">
        <v>550</v>
      </c>
      <c r="H22" s="276">
        <v>440.00000000000006</v>
      </c>
      <c r="I22" s="276"/>
      <c r="J22" s="276"/>
      <c r="K22" s="276">
        <v>625.0625</v>
      </c>
      <c r="M22" s="16"/>
    </row>
    <row r="23" spans="1:13" s="53" customFormat="1" ht="18.75" customHeight="1">
      <c r="A23" s="211"/>
      <c r="B23" s="259" t="s">
        <v>11</v>
      </c>
      <c r="C23" s="277" t="s">
        <v>4</v>
      </c>
      <c r="D23" s="276">
        <v>146.45833333333334</v>
      </c>
      <c r="E23" s="276">
        <v>100</v>
      </c>
      <c r="F23" s="276">
        <v>318.35416666666669</v>
      </c>
      <c r="G23" s="276">
        <v>146.25</v>
      </c>
      <c r="H23" s="276">
        <v>135</v>
      </c>
      <c r="I23" s="276">
        <v>153.33333333333334</v>
      </c>
      <c r="J23" s="276">
        <v>117.1875</v>
      </c>
      <c r="K23" s="276"/>
      <c r="M23" s="16"/>
    </row>
    <row r="24" spans="1:13" s="28" customFormat="1" ht="15.75" customHeight="1">
      <c r="A24" s="71" t="s">
        <v>50</v>
      </c>
      <c r="B24" s="208"/>
      <c r="C24" s="77"/>
      <c r="D24" s="77"/>
      <c r="E24" s="77"/>
      <c r="F24" s="77"/>
      <c r="G24" s="77"/>
      <c r="H24" s="77"/>
      <c r="I24" s="77"/>
      <c r="J24" s="77"/>
      <c r="K24" s="77"/>
      <c r="M24" s="64"/>
    </row>
    <row r="25" spans="1:13" s="28" customFormat="1" ht="19.5" customHeight="1">
      <c r="A25" s="487"/>
      <c r="B25" s="259" t="s">
        <v>228</v>
      </c>
      <c r="C25" s="260" t="s">
        <v>3</v>
      </c>
      <c r="D25" s="276">
        <v>1663.3333333333333</v>
      </c>
      <c r="E25" s="276">
        <v>1650</v>
      </c>
      <c r="F25" s="276">
        <v>1495</v>
      </c>
      <c r="G25" s="276"/>
      <c r="H25" s="276"/>
      <c r="I25" s="276">
        <v>1325</v>
      </c>
      <c r="J25" s="276">
        <v>1458.9285714285713</v>
      </c>
      <c r="K25" s="276"/>
      <c r="L25" s="53"/>
      <c r="M25" s="16"/>
    </row>
    <row r="26" spans="1:13" s="28" customFormat="1" ht="19.5" customHeight="1">
      <c r="A26" s="194"/>
      <c r="B26" s="259" t="s">
        <v>250</v>
      </c>
      <c r="C26" s="260" t="s">
        <v>3</v>
      </c>
      <c r="D26" s="276">
        <v>3172.5416666666665</v>
      </c>
      <c r="E26" s="276">
        <v>2930</v>
      </c>
      <c r="F26" s="276">
        <v>3572.5</v>
      </c>
      <c r="G26" s="276">
        <v>3554.5454545454545</v>
      </c>
      <c r="H26" s="276">
        <v>3610</v>
      </c>
      <c r="I26" s="276">
        <v>3416.6666666666665</v>
      </c>
      <c r="J26" s="276">
        <v>3584.1665250000005</v>
      </c>
      <c r="K26" s="276">
        <v>3542.2916666666665</v>
      </c>
      <c r="L26" s="53"/>
      <c r="M26" s="16"/>
    </row>
    <row r="27" spans="1:13" s="28" customFormat="1" ht="19.5" customHeight="1">
      <c r="A27" s="195"/>
      <c r="B27" s="259" t="s">
        <v>129</v>
      </c>
      <c r="C27" s="260" t="s">
        <v>3</v>
      </c>
      <c r="D27" s="276">
        <v>2841.1875</v>
      </c>
      <c r="E27" s="276">
        <v>2620</v>
      </c>
      <c r="F27" s="276">
        <v>3103.75</v>
      </c>
      <c r="G27" s="276">
        <v>3059.090909090909</v>
      </c>
      <c r="H27" s="276">
        <v>3400</v>
      </c>
      <c r="I27" s="276">
        <v>3033.3333333333335</v>
      </c>
      <c r="J27" s="276">
        <v>2910.9375</v>
      </c>
      <c r="K27" s="276">
        <v>2822.375</v>
      </c>
      <c r="L27" s="53"/>
      <c r="M27" s="16"/>
    </row>
    <row r="28" spans="1:13" s="28" customFormat="1" ht="19.5" customHeight="1">
      <c r="A28" s="201" t="s">
        <v>128</v>
      </c>
      <c r="B28" s="259" t="s">
        <v>130</v>
      </c>
      <c r="C28" s="260" t="s">
        <v>3</v>
      </c>
      <c r="D28" s="276">
        <v>2968.125</v>
      </c>
      <c r="E28" s="276">
        <v>2800</v>
      </c>
      <c r="F28" s="276">
        <v>3006.25</v>
      </c>
      <c r="G28" s="276">
        <v>3060</v>
      </c>
      <c r="H28" s="276">
        <v>3900</v>
      </c>
      <c r="I28" s="276"/>
      <c r="J28" s="276">
        <v>3387.5</v>
      </c>
      <c r="K28" s="276">
        <v>2543.2291666666665</v>
      </c>
      <c r="L28" s="53"/>
      <c r="M28" s="16"/>
    </row>
    <row r="29" spans="1:13" s="28" customFormat="1" ht="19.5" customHeight="1">
      <c r="A29" s="196"/>
      <c r="B29" s="259" t="s">
        <v>241</v>
      </c>
      <c r="C29" s="260" t="s">
        <v>3</v>
      </c>
      <c r="D29" s="276">
        <v>3360.1666666666665</v>
      </c>
      <c r="E29" s="276">
        <v>2910</v>
      </c>
      <c r="F29" s="276">
        <v>3421.7333333333304</v>
      </c>
      <c r="G29" s="276">
        <v>3700</v>
      </c>
      <c r="H29" s="276">
        <v>3404</v>
      </c>
      <c r="I29" s="276"/>
      <c r="J29" s="276">
        <v>3479.6875</v>
      </c>
      <c r="K29" s="276">
        <v>2666.3541666666665</v>
      </c>
      <c r="L29" s="53"/>
      <c r="M29" s="16"/>
    </row>
    <row r="30" spans="1:13" ht="5.25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</row>
    <row r="31" spans="1:13" s="28" customFormat="1" ht="18.75" customHeight="1">
      <c r="B31" s="521"/>
      <c r="C31" s="253"/>
      <c r="D31" s="253"/>
      <c r="E31" s="253"/>
      <c r="F31" s="253"/>
      <c r="G31" s="253"/>
      <c r="H31" s="253"/>
      <c r="I31" s="253"/>
      <c r="J31" s="504"/>
      <c r="K31" s="506" t="s">
        <v>259</v>
      </c>
    </row>
    <row r="32" spans="1:13" s="28" customFormat="1" ht="22.5" customHeight="1">
      <c r="B32" s="544" t="s">
        <v>292</v>
      </c>
      <c r="C32" s="544"/>
      <c r="D32" s="544"/>
      <c r="E32" s="544"/>
      <c r="F32" s="544"/>
      <c r="G32" s="544"/>
      <c r="H32" s="544"/>
      <c r="I32" s="544"/>
      <c r="J32" s="544"/>
      <c r="K32" s="544"/>
    </row>
    <row r="33" spans="1:20" s="256" customFormat="1" ht="36.75" customHeight="1">
      <c r="A33" s="253"/>
      <c r="B33" s="559" t="s">
        <v>312</v>
      </c>
      <c r="C33" s="559"/>
      <c r="D33" s="559"/>
      <c r="E33" s="559"/>
      <c r="F33" s="559"/>
      <c r="G33" s="559"/>
      <c r="H33" s="559"/>
      <c r="I33" s="559"/>
      <c r="J33" s="559"/>
      <c r="K33" s="559"/>
      <c r="L33" s="253"/>
      <c r="M33" s="253"/>
      <c r="N33" s="253"/>
      <c r="O33" s="253"/>
      <c r="P33" s="253"/>
      <c r="Q33" s="253"/>
      <c r="R33" s="253"/>
      <c r="S33" s="253"/>
      <c r="T33" s="253"/>
    </row>
    <row r="34" spans="1:20" ht="20.25" customHeight="1">
      <c r="A34" s="543" t="s">
        <v>108</v>
      </c>
      <c r="B34" s="543"/>
      <c r="C34" s="560" t="s">
        <v>2</v>
      </c>
      <c r="D34" s="562" t="s">
        <v>37</v>
      </c>
      <c r="E34" s="546"/>
      <c r="F34" s="546"/>
      <c r="G34" s="546"/>
      <c r="H34" s="546"/>
      <c r="I34" s="546"/>
      <c r="J34" s="546"/>
      <c r="K34" s="546"/>
      <c r="M34" s="28"/>
      <c r="T34" s="28"/>
    </row>
    <row r="35" spans="1:20" ht="28.5" customHeight="1">
      <c r="A35" s="543"/>
      <c r="B35" s="543"/>
      <c r="C35" s="561"/>
      <c r="D35" s="274" t="s">
        <v>38</v>
      </c>
      <c r="E35" s="275" t="s">
        <v>39</v>
      </c>
      <c r="F35" s="275" t="s">
        <v>40</v>
      </c>
      <c r="G35" s="275" t="s">
        <v>41</v>
      </c>
      <c r="H35" s="275" t="s">
        <v>45</v>
      </c>
      <c r="I35" s="275" t="s">
        <v>43</v>
      </c>
      <c r="J35" s="275" t="s">
        <v>42</v>
      </c>
      <c r="K35" s="275" t="s">
        <v>44</v>
      </c>
      <c r="L35" s="82"/>
      <c r="M35" s="82"/>
      <c r="N35" s="82"/>
      <c r="O35" s="82"/>
      <c r="P35" s="82"/>
      <c r="Q35" s="82"/>
      <c r="R35" s="82"/>
      <c r="T35" s="28"/>
    </row>
    <row r="36" spans="1:20" ht="24.75" customHeight="1">
      <c r="A36" s="425" t="s">
        <v>51</v>
      </c>
      <c r="B36" s="182"/>
      <c r="C36" s="77"/>
      <c r="D36" s="78"/>
      <c r="E36" s="78"/>
      <c r="F36" s="78"/>
      <c r="G36" s="78"/>
      <c r="H36" s="78"/>
      <c r="I36" s="78"/>
      <c r="J36" s="78"/>
      <c r="K36" s="78"/>
    </row>
    <row r="37" spans="1:20" s="28" customFormat="1" ht="19.5" customHeight="1">
      <c r="A37" s="193"/>
      <c r="B37" s="259" t="s">
        <v>12</v>
      </c>
      <c r="C37" s="260" t="s">
        <v>59</v>
      </c>
      <c r="D37" s="276">
        <v>1300.1875</v>
      </c>
      <c r="E37" s="276">
        <v>1000</v>
      </c>
      <c r="F37" s="276"/>
      <c r="G37" s="276">
        <v>2048.409090909091</v>
      </c>
      <c r="H37" s="276">
        <v>1350</v>
      </c>
      <c r="I37" s="276">
        <v>2000</v>
      </c>
      <c r="J37" s="276">
        <v>1673.4375</v>
      </c>
      <c r="K37" s="276">
        <v>1286.4583333333335</v>
      </c>
      <c r="L37" s="53"/>
      <c r="M37" s="16"/>
    </row>
    <row r="38" spans="1:20" ht="22.5" customHeight="1">
      <c r="A38" s="71" t="s">
        <v>52</v>
      </c>
      <c r="B38" s="67"/>
      <c r="C38" s="77"/>
      <c r="D38" s="79"/>
      <c r="E38" s="79"/>
      <c r="F38" s="79"/>
      <c r="G38" s="79"/>
      <c r="H38" s="79"/>
      <c r="I38" s="79"/>
      <c r="J38" s="79"/>
      <c r="K38" s="79"/>
    </row>
    <row r="39" spans="1:20" s="28" customFormat="1" ht="19.5" customHeight="1">
      <c r="A39" s="198" t="s">
        <v>133</v>
      </c>
      <c r="B39" s="259" t="s">
        <v>132</v>
      </c>
      <c r="C39" s="260" t="s">
        <v>3</v>
      </c>
      <c r="D39" s="276">
        <v>1687.5</v>
      </c>
      <c r="E39" s="276">
        <v>1170</v>
      </c>
      <c r="F39" s="276">
        <v>1905</v>
      </c>
      <c r="G39" s="276">
        <v>1909.090909090909</v>
      </c>
      <c r="H39" s="276">
        <v>2750</v>
      </c>
      <c r="I39" s="276">
        <v>1483.3333333333333</v>
      </c>
      <c r="J39" s="276">
        <v>1023.4375</v>
      </c>
      <c r="K39" s="276">
        <v>1755.9166666666667</v>
      </c>
      <c r="L39" s="53"/>
      <c r="M39" s="16"/>
    </row>
    <row r="40" spans="1:20" s="28" customFormat="1" ht="19.5" customHeight="1">
      <c r="A40" s="201"/>
      <c r="B40" s="259" t="s">
        <v>136</v>
      </c>
      <c r="C40" s="260" t="s">
        <v>3</v>
      </c>
      <c r="D40" s="276">
        <v>2723.5104166666665</v>
      </c>
      <c r="E40" s="276">
        <v>1420</v>
      </c>
      <c r="F40" s="276">
        <v>2582.5</v>
      </c>
      <c r="G40" s="276">
        <v>2574.9545454545441</v>
      </c>
      <c r="H40" s="276"/>
      <c r="I40" s="276"/>
      <c r="J40" s="276">
        <v>2632.8125</v>
      </c>
      <c r="K40" s="276"/>
      <c r="L40" s="53"/>
      <c r="M40" s="16"/>
    </row>
    <row r="41" spans="1:20" s="28" customFormat="1" ht="19.5" customHeight="1">
      <c r="A41" s="211" t="s">
        <v>137</v>
      </c>
      <c r="B41" s="259" t="s">
        <v>138</v>
      </c>
      <c r="C41" s="260" t="s">
        <v>3</v>
      </c>
      <c r="D41" s="276">
        <v>8670.4166666666661</v>
      </c>
      <c r="E41" s="276">
        <v>7000</v>
      </c>
      <c r="F41" s="276">
        <v>7233.333333333333</v>
      </c>
      <c r="G41" s="276">
        <v>9744.4444444444453</v>
      </c>
      <c r="H41" s="276">
        <v>9500</v>
      </c>
      <c r="I41" s="276">
        <v>6500</v>
      </c>
      <c r="J41" s="276">
        <v>7037.5</v>
      </c>
      <c r="K41" s="276">
        <v>7513.8055555555557</v>
      </c>
      <c r="L41" s="53"/>
      <c r="M41" s="16"/>
    </row>
    <row r="42" spans="1:20" s="28" customFormat="1" ht="19.5" customHeight="1">
      <c r="A42" s="221"/>
      <c r="B42" s="259" t="s">
        <v>13</v>
      </c>
      <c r="C42" s="260" t="s">
        <v>3</v>
      </c>
      <c r="D42" s="276">
        <v>1150.5833333333333</v>
      </c>
      <c r="E42" s="276">
        <v>800</v>
      </c>
      <c r="F42" s="276">
        <v>948.75</v>
      </c>
      <c r="G42" s="276">
        <v>1287.5</v>
      </c>
      <c r="H42" s="276">
        <v>1500</v>
      </c>
      <c r="I42" s="276">
        <v>598</v>
      </c>
      <c r="J42" s="276">
        <v>868.75</v>
      </c>
      <c r="K42" s="276"/>
      <c r="L42" s="53"/>
      <c r="M42" s="16"/>
    </row>
    <row r="43" spans="1:20" s="28" customFormat="1" ht="19.5" customHeight="1">
      <c r="A43" s="401" t="s">
        <v>14</v>
      </c>
      <c r="B43" s="259" t="s">
        <v>229</v>
      </c>
      <c r="C43" s="260" t="s">
        <v>3</v>
      </c>
      <c r="D43" s="276">
        <v>834.77708333333135</v>
      </c>
      <c r="E43" s="276">
        <v>490</v>
      </c>
      <c r="F43" s="276">
        <v>788.9375</v>
      </c>
      <c r="G43" s="276">
        <v>494.44444444444446</v>
      </c>
      <c r="H43" s="276">
        <v>494.79166666666663</v>
      </c>
      <c r="I43" s="276">
        <v>707</v>
      </c>
      <c r="J43" s="276">
        <v>504.6875</v>
      </c>
      <c r="K43" s="276">
        <v>354.75</v>
      </c>
      <c r="L43" s="53"/>
      <c r="M43" s="16"/>
    </row>
    <row r="44" spans="1:20" s="28" customFormat="1" ht="19.5" customHeight="1">
      <c r="A44" s="547" t="s">
        <v>140</v>
      </c>
      <c r="B44" s="122" t="s">
        <v>141</v>
      </c>
      <c r="C44" s="260" t="s">
        <v>3</v>
      </c>
      <c r="D44" s="276"/>
      <c r="E44" s="276">
        <v>1430</v>
      </c>
      <c r="F44" s="276"/>
      <c r="G44" s="276">
        <v>2390</v>
      </c>
      <c r="H44" s="276">
        <v>2000</v>
      </c>
      <c r="I44" s="276"/>
      <c r="J44" s="276">
        <v>1943.75</v>
      </c>
      <c r="K44" s="276">
        <v>1374.125</v>
      </c>
      <c r="L44" s="53"/>
      <c r="M44" s="16"/>
    </row>
    <row r="45" spans="1:20" s="28" customFormat="1" ht="19.5" customHeight="1">
      <c r="A45" s="548"/>
      <c r="B45" s="122" t="s">
        <v>142</v>
      </c>
      <c r="C45" s="260" t="s">
        <v>3</v>
      </c>
      <c r="D45" s="276">
        <v>1942.1458333333333</v>
      </c>
      <c r="E45" s="276">
        <v>1420</v>
      </c>
      <c r="F45" s="276">
        <v>2229.5833333333335</v>
      </c>
      <c r="G45" s="276">
        <v>2330</v>
      </c>
      <c r="H45" s="276">
        <v>2000</v>
      </c>
      <c r="I45" s="276">
        <v>1550</v>
      </c>
      <c r="J45" s="276">
        <v>1901.5625</v>
      </c>
      <c r="K45" s="276">
        <v>1244.9583333333333</v>
      </c>
      <c r="L45" s="53"/>
      <c r="M45" s="16"/>
    </row>
    <row r="46" spans="1:20" s="28" customFormat="1" ht="19.5" customHeight="1">
      <c r="A46" s="180"/>
      <c r="B46" s="122" t="s">
        <v>15</v>
      </c>
      <c r="C46" s="260" t="s">
        <v>3</v>
      </c>
      <c r="D46" s="276">
        <v>982.10416666666663</v>
      </c>
      <c r="E46" s="276">
        <v>810</v>
      </c>
      <c r="F46" s="276">
        <v>1101.6666666666667</v>
      </c>
      <c r="G46" s="276">
        <v>1290</v>
      </c>
      <c r="H46" s="276">
        <v>1750</v>
      </c>
      <c r="I46" s="276">
        <v>720</v>
      </c>
      <c r="J46" s="276">
        <v>918.75</v>
      </c>
      <c r="K46" s="276">
        <v>1270.7291666666667</v>
      </c>
      <c r="L46" s="53"/>
      <c r="M46" s="16"/>
    </row>
    <row r="47" spans="1:20" s="28" customFormat="1" ht="19.5" customHeight="1">
      <c r="A47" s="53"/>
      <c r="B47" s="122" t="s">
        <v>17</v>
      </c>
      <c r="C47" s="260" t="s">
        <v>3</v>
      </c>
      <c r="D47" s="276">
        <v>593.41666666666504</v>
      </c>
      <c r="E47" s="276">
        <v>560</v>
      </c>
      <c r="F47" s="276">
        <v>544.31666666666524</v>
      </c>
      <c r="G47" s="276"/>
      <c r="H47" s="276"/>
      <c r="I47" s="276"/>
      <c r="J47" s="276">
        <v>360.15625</v>
      </c>
      <c r="K47" s="276"/>
      <c r="L47" s="53"/>
      <c r="M47" s="16"/>
    </row>
    <row r="48" spans="1:20" s="28" customFormat="1" ht="19.5" customHeight="1">
      <c r="A48" s="180"/>
      <c r="B48" s="122" t="s">
        <v>18</v>
      </c>
      <c r="C48" s="260" t="s">
        <v>3</v>
      </c>
      <c r="D48" s="276">
        <v>705.58333333333337</v>
      </c>
      <c r="E48" s="276">
        <v>425</v>
      </c>
      <c r="F48" s="276">
        <v>681.66666666666663</v>
      </c>
      <c r="G48" s="276">
        <v>510</v>
      </c>
      <c r="H48" s="276">
        <v>700</v>
      </c>
      <c r="I48" s="276"/>
      <c r="J48" s="276">
        <v>603.125</v>
      </c>
      <c r="K48" s="276"/>
      <c r="L48" s="53"/>
      <c r="M48" s="16"/>
    </row>
    <row r="49" spans="1:20" s="28" customFormat="1" ht="19.5" customHeight="1">
      <c r="A49" s="180"/>
      <c r="B49" s="122" t="s">
        <v>20</v>
      </c>
      <c r="C49" s="260" t="s">
        <v>3</v>
      </c>
      <c r="D49" s="276">
        <v>1598.4583333333333</v>
      </c>
      <c r="E49" s="276"/>
      <c r="F49" s="276"/>
      <c r="G49" s="276"/>
      <c r="H49" s="276"/>
      <c r="I49" s="276"/>
      <c r="J49" s="276">
        <v>1648.4375</v>
      </c>
      <c r="K49" s="276"/>
    </row>
    <row r="50" spans="1:20" s="28" customFormat="1" ht="19.5" customHeight="1">
      <c r="A50" s="547" t="s">
        <v>144</v>
      </c>
      <c r="B50" s="122" t="s">
        <v>145</v>
      </c>
      <c r="C50" s="260" t="s">
        <v>55</v>
      </c>
      <c r="D50" s="276">
        <v>21.8125</v>
      </c>
      <c r="E50" s="276">
        <v>23</v>
      </c>
      <c r="F50" s="276"/>
      <c r="G50" s="276"/>
      <c r="H50" s="276"/>
      <c r="I50" s="276"/>
      <c r="J50" s="276"/>
      <c r="K50" s="276"/>
      <c r="L50" s="53"/>
      <c r="M50" s="16"/>
    </row>
    <row r="51" spans="1:20" s="28" customFormat="1" ht="19.5" customHeight="1">
      <c r="A51" s="549"/>
      <c r="B51" s="278" t="s">
        <v>252</v>
      </c>
      <c r="C51" s="260" t="s">
        <v>56</v>
      </c>
      <c r="D51" s="276">
        <v>2210.1041666666665</v>
      </c>
      <c r="E51" s="276">
        <v>720</v>
      </c>
      <c r="F51" s="276">
        <v>1859.1666666666667</v>
      </c>
      <c r="G51" s="276"/>
      <c r="H51" s="276">
        <v>2200</v>
      </c>
      <c r="I51" s="276">
        <v>1362.5833333333333</v>
      </c>
      <c r="J51" s="276">
        <v>759.375</v>
      </c>
      <c r="K51" s="276"/>
      <c r="L51" s="53"/>
      <c r="M51" s="16"/>
    </row>
    <row r="52" spans="1:20" ht="3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</row>
    <row r="53" spans="1:20" ht="18" hidden="1" customHeight="1">
      <c r="C53" s="34"/>
      <c r="D53" s="35"/>
      <c r="E53" s="35"/>
      <c r="F53" s="35"/>
      <c r="G53" s="35"/>
      <c r="H53" s="35"/>
      <c r="I53" s="35"/>
      <c r="J53" s="35"/>
      <c r="K53" s="35"/>
    </row>
    <row r="54" spans="1:20" s="28" customFormat="1" ht="9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253"/>
    </row>
    <row r="55" spans="1:20" s="28" customFormat="1" ht="18.75" customHeight="1">
      <c r="B55" s="521"/>
      <c r="C55" s="253"/>
      <c r="D55" s="253"/>
      <c r="E55" s="253"/>
      <c r="F55" s="253"/>
      <c r="G55" s="253"/>
      <c r="H55" s="253"/>
      <c r="I55" s="253"/>
      <c r="J55" s="504"/>
      <c r="K55" s="506" t="s">
        <v>260</v>
      </c>
    </row>
    <row r="56" spans="1:20" s="28" customFormat="1" ht="22.5" customHeight="1">
      <c r="B56" s="544" t="s">
        <v>292</v>
      </c>
      <c r="C56" s="544"/>
      <c r="D56" s="544"/>
      <c r="E56" s="544"/>
      <c r="F56" s="544"/>
      <c r="G56" s="544"/>
      <c r="H56" s="544"/>
      <c r="I56" s="544"/>
      <c r="J56" s="544"/>
      <c r="K56" s="544"/>
    </row>
    <row r="57" spans="1:20" s="256" customFormat="1" ht="33.75" customHeight="1">
      <c r="A57" s="253"/>
      <c r="B57" s="559" t="s">
        <v>312</v>
      </c>
      <c r="C57" s="559"/>
      <c r="D57" s="559"/>
      <c r="E57" s="559"/>
      <c r="F57" s="559"/>
      <c r="G57" s="559"/>
      <c r="H57" s="559"/>
      <c r="I57" s="559"/>
      <c r="J57" s="559"/>
      <c r="K57" s="559"/>
      <c r="L57" s="253"/>
      <c r="M57" s="253"/>
      <c r="N57" s="253"/>
      <c r="O57" s="253"/>
      <c r="P57" s="253"/>
      <c r="Q57" s="253"/>
      <c r="R57" s="253"/>
      <c r="S57" s="253"/>
      <c r="T57" s="253"/>
    </row>
    <row r="58" spans="1:20" ht="20.25" customHeight="1">
      <c r="A58" s="543" t="s">
        <v>108</v>
      </c>
      <c r="B58" s="543"/>
      <c r="C58" s="560" t="s">
        <v>2</v>
      </c>
      <c r="D58" s="562" t="s">
        <v>37</v>
      </c>
      <c r="E58" s="546"/>
      <c r="F58" s="546"/>
      <c r="G58" s="546"/>
      <c r="H58" s="546"/>
      <c r="I58" s="546"/>
      <c r="J58" s="546"/>
      <c r="K58" s="546"/>
      <c r="M58" s="28"/>
      <c r="T58" s="28"/>
    </row>
    <row r="59" spans="1:20" ht="28.5" customHeight="1">
      <c r="A59" s="543"/>
      <c r="B59" s="543"/>
      <c r="C59" s="561"/>
      <c r="D59" s="274" t="s">
        <v>38</v>
      </c>
      <c r="E59" s="275" t="s">
        <v>39</v>
      </c>
      <c r="F59" s="275" t="s">
        <v>40</v>
      </c>
      <c r="G59" s="275" t="s">
        <v>41</v>
      </c>
      <c r="H59" s="275" t="s">
        <v>45</v>
      </c>
      <c r="I59" s="275" t="s">
        <v>43</v>
      </c>
      <c r="J59" s="275" t="s">
        <v>42</v>
      </c>
      <c r="K59" s="275" t="s">
        <v>44</v>
      </c>
      <c r="L59" s="82"/>
      <c r="M59" s="82"/>
      <c r="N59" s="82"/>
      <c r="O59" s="82"/>
      <c r="P59" s="82"/>
      <c r="Q59" s="82"/>
      <c r="R59" s="82"/>
      <c r="T59" s="28"/>
    </row>
    <row r="60" spans="1:20" ht="24.75" customHeight="1">
      <c r="A60" s="279"/>
      <c r="B60" s="280" t="s">
        <v>21</v>
      </c>
      <c r="C60" s="260" t="s">
        <v>3</v>
      </c>
      <c r="D60" s="276">
        <v>1294.6875</v>
      </c>
      <c r="E60" s="276">
        <v>640</v>
      </c>
      <c r="F60" s="276">
        <v>1075</v>
      </c>
      <c r="G60" s="276">
        <v>1350</v>
      </c>
      <c r="H60" s="276">
        <v>1800</v>
      </c>
      <c r="I60" s="276">
        <v>666.66666666666663</v>
      </c>
      <c r="J60" s="276">
        <v>801.5625</v>
      </c>
      <c r="K60" s="276">
        <v>1325.0416666666667</v>
      </c>
      <c r="L60" s="53"/>
      <c r="M60" s="16"/>
    </row>
    <row r="61" spans="1:20" s="28" customFormat="1" ht="19.5" customHeight="1">
      <c r="A61" s="201"/>
      <c r="B61" s="184" t="s">
        <v>22</v>
      </c>
      <c r="C61" s="260" t="s">
        <v>59</v>
      </c>
      <c r="D61" s="276">
        <v>13.811520833333299</v>
      </c>
      <c r="E61" s="276">
        <v>20</v>
      </c>
      <c r="F61" s="276">
        <v>33.424999999999997</v>
      </c>
      <c r="G61" s="276"/>
      <c r="H61" s="276">
        <v>50</v>
      </c>
      <c r="I61" s="276">
        <v>37.0833333333333</v>
      </c>
      <c r="J61" s="276">
        <v>30.15625</v>
      </c>
      <c r="K61" s="276"/>
      <c r="L61" s="53"/>
      <c r="M61" s="16"/>
    </row>
    <row r="62" spans="1:20" s="28" customFormat="1" ht="19.5" customHeight="1">
      <c r="A62" s="547" t="s">
        <v>147</v>
      </c>
      <c r="B62" s="184" t="s">
        <v>234</v>
      </c>
      <c r="C62" s="260" t="s">
        <v>3</v>
      </c>
      <c r="D62" s="276">
        <v>1068.4333333333352</v>
      </c>
      <c r="E62" s="276">
        <v>660</v>
      </c>
      <c r="F62" s="276">
        <v>1054.1124999999993</v>
      </c>
      <c r="G62" s="276">
        <v>1875</v>
      </c>
      <c r="H62" s="276">
        <v>1078</v>
      </c>
      <c r="I62" s="276">
        <v>1116.6666666666667</v>
      </c>
      <c r="J62" s="276">
        <v>1031.25</v>
      </c>
      <c r="K62" s="276">
        <v>1601.4583333333333</v>
      </c>
      <c r="L62" s="53"/>
      <c r="M62" s="16"/>
    </row>
    <row r="63" spans="1:20" s="28" customFormat="1" ht="19.5" customHeight="1">
      <c r="A63" s="566"/>
      <c r="B63" s="245" t="s">
        <v>253</v>
      </c>
      <c r="C63" s="260" t="s">
        <v>3</v>
      </c>
      <c r="D63" s="276">
        <v>1574.6458333333333</v>
      </c>
      <c r="E63" s="276">
        <v>540</v>
      </c>
      <c r="F63" s="276">
        <v>1614.5833333333333</v>
      </c>
      <c r="G63" s="276"/>
      <c r="H63" s="276">
        <v>2000</v>
      </c>
      <c r="I63" s="276">
        <v>1312.5</v>
      </c>
      <c r="J63" s="276">
        <v>848.75</v>
      </c>
      <c r="K63" s="276">
        <v>1565</v>
      </c>
      <c r="L63" s="53"/>
      <c r="M63" s="16"/>
    </row>
    <row r="64" spans="1:20" s="28" customFormat="1" ht="19.5" customHeight="1">
      <c r="A64" s="198"/>
      <c r="B64" s="261" t="s">
        <v>23</v>
      </c>
      <c r="C64" s="260" t="s">
        <v>3</v>
      </c>
      <c r="D64" s="276">
        <v>1865.1833333333302</v>
      </c>
      <c r="E64" s="276">
        <v>1410</v>
      </c>
      <c r="F64" s="276">
        <v>1012.5</v>
      </c>
      <c r="G64" s="276">
        <v>1734</v>
      </c>
      <c r="H64" s="276">
        <v>1725</v>
      </c>
      <c r="I64" s="276"/>
      <c r="J64" s="276">
        <v>1900</v>
      </c>
      <c r="K64" s="276"/>
      <c r="L64" s="53"/>
      <c r="M64" s="16"/>
    </row>
    <row r="65" spans="1:18" s="28" customFormat="1" ht="19.5" customHeight="1">
      <c r="A65" s="201"/>
      <c r="B65" s="261" t="s">
        <v>24</v>
      </c>
      <c r="C65" s="260" t="s">
        <v>3</v>
      </c>
      <c r="D65" s="276">
        <v>1569.1</v>
      </c>
      <c r="E65" s="276">
        <v>1410</v>
      </c>
      <c r="F65" s="276"/>
      <c r="G65" s="276">
        <v>1553.375</v>
      </c>
      <c r="H65" s="276">
        <v>1687.5</v>
      </c>
      <c r="I65" s="276"/>
      <c r="J65" s="276">
        <v>1906.25</v>
      </c>
      <c r="K65" s="276"/>
      <c r="L65" s="53"/>
      <c r="M65" s="16"/>
    </row>
    <row r="66" spans="1:18" s="28" customFormat="1" ht="19.5" customHeight="1">
      <c r="A66" s="226"/>
      <c r="B66" s="261" t="s">
        <v>26</v>
      </c>
      <c r="C66" s="260" t="s">
        <v>59</v>
      </c>
      <c r="D66" s="276">
        <v>521.85416666666674</v>
      </c>
      <c r="E66" s="276">
        <v>290</v>
      </c>
      <c r="F66" s="276">
        <v>199.42916666666667</v>
      </c>
      <c r="G66" s="276">
        <v>112.27272727272728</v>
      </c>
      <c r="H66" s="276"/>
      <c r="I66" s="276"/>
      <c r="J66" s="276">
        <v>166.515625</v>
      </c>
      <c r="K66" s="276"/>
      <c r="L66" s="53"/>
      <c r="M66" s="16"/>
    </row>
    <row r="67" spans="1:18" s="28" customFormat="1" ht="21.95" customHeight="1">
      <c r="A67" s="428" t="s">
        <v>57</v>
      </c>
      <c r="B67" s="17"/>
      <c r="C67" s="77"/>
      <c r="D67" s="79"/>
      <c r="E67" s="79"/>
      <c r="F67" s="79"/>
      <c r="G67" s="79"/>
      <c r="H67" s="79"/>
      <c r="I67" s="79"/>
      <c r="J67" s="79"/>
      <c r="K67" s="79"/>
      <c r="L67" s="33"/>
      <c r="M67" s="64"/>
      <c r="N67" s="33"/>
      <c r="O67" s="33"/>
      <c r="P67" s="33"/>
      <c r="Q67" s="33"/>
      <c r="R67" s="33"/>
    </row>
    <row r="68" spans="1:18" s="28" customFormat="1" ht="19.5" customHeight="1">
      <c r="A68" s="211" t="s">
        <v>27</v>
      </c>
      <c r="B68" s="261" t="s">
        <v>254</v>
      </c>
      <c r="C68" s="260" t="s">
        <v>59</v>
      </c>
      <c r="D68" s="276">
        <v>913.44791666666674</v>
      </c>
      <c r="E68" s="276">
        <v>720</v>
      </c>
      <c r="F68" s="276">
        <v>874.44444444444457</v>
      </c>
      <c r="G68" s="276">
        <v>1525</v>
      </c>
      <c r="H68" s="276">
        <v>1450</v>
      </c>
      <c r="I68" s="276">
        <v>920.5</v>
      </c>
      <c r="J68" s="276">
        <v>587.46875</v>
      </c>
      <c r="K68" s="276">
        <v>678.39583333333326</v>
      </c>
      <c r="L68" s="53"/>
      <c r="M68" s="16"/>
    </row>
    <row r="69" spans="1:18" s="28" customFormat="1" ht="19.5" customHeight="1">
      <c r="A69" s="235"/>
      <c r="B69" s="261" t="s">
        <v>28</v>
      </c>
      <c r="C69" s="260" t="s">
        <v>59</v>
      </c>
      <c r="D69" s="276">
        <v>969.91666666666663</v>
      </c>
      <c r="E69" s="276">
        <v>1000</v>
      </c>
      <c r="F69" s="276">
        <v>2000</v>
      </c>
      <c r="G69" s="276">
        <v>2039.9999999999998</v>
      </c>
      <c r="H69" s="276">
        <v>2000</v>
      </c>
      <c r="I69" s="276"/>
      <c r="J69" s="276">
        <v>1550</v>
      </c>
      <c r="K69" s="276">
        <v>573.16666666666674</v>
      </c>
      <c r="L69" s="53"/>
      <c r="M69" s="16"/>
    </row>
    <row r="70" spans="1:18" s="28" customFormat="1" ht="19.5" customHeight="1">
      <c r="A70" s="235"/>
      <c r="B70" s="261" t="s">
        <v>58</v>
      </c>
      <c r="C70" s="260" t="s">
        <v>59</v>
      </c>
      <c r="D70" s="276">
        <v>200</v>
      </c>
      <c r="E70" s="276">
        <v>150</v>
      </c>
      <c r="F70" s="276">
        <v>220.08333333333334</v>
      </c>
      <c r="G70" s="276"/>
      <c r="H70" s="276">
        <v>247.15625</v>
      </c>
      <c r="I70" s="276"/>
      <c r="J70" s="276">
        <v>250.84375</v>
      </c>
      <c r="K70" s="276">
        <v>450</v>
      </c>
      <c r="L70" s="53"/>
      <c r="M70" s="16"/>
    </row>
    <row r="71" spans="1:18" s="28" customFormat="1" ht="19.5" customHeight="1">
      <c r="A71" s="235"/>
      <c r="B71" s="261" t="s">
        <v>29</v>
      </c>
      <c r="C71" s="260" t="s">
        <v>59</v>
      </c>
      <c r="D71" s="276">
        <v>2249.3049999999998</v>
      </c>
      <c r="E71" s="276">
        <v>1258.3333333333333</v>
      </c>
      <c r="F71" s="276">
        <v>1132.8333333333333</v>
      </c>
      <c r="G71" s="276">
        <v>2151.3925925925919</v>
      </c>
      <c r="H71" s="276"/>
      <c r="I71" s="276">
        <v>2709.722777777778</v>
      </c>
      <c r="J71" s="276">
        <v>2488.2812500000005</v>
      </c>
      <c r="K71" s="276">
        <v>2346.6708333333331</v>
      </c>
      <c r="L71" s="53"/>
      <c r="M71" s="16"/>
    </row>
    <row r="72" spans="1:18" s="28" customFormat="1" ht="19.5" customHeight="1">
      <c r="A72" s="547" t="s">
        <v>159</v>
      </c>
      <c r="B72" s="261" t="s">
        <v>242</v>
      </c>
      <c r="C72" s="260" t="s">
        <v>59</v>
      </c>
      <c r="D72" s="276">
        <v>226.35416666666663</v>
      </c>
      <c r="E72" s="276">
        <v>92.5</v>
      </c>
      <c r="F72" s="276">
        <v>288.625</v>
      </c>
      <c r="G72" s="276"/>
      <c r="H72" s="276"/>
      <c r="I72" s="276">
        <v>116.33333333333333</v>
      </c>
      <c r="J72" s="276">
        <v>190.50520833333334</v>
      </c>
      <c r="K72" s="276">
        <v>166.64583333333331</v>
      </c>
      <c r="L72" s="53"/>
      <c r="M72" s="16"/>
    </row>
    <row r="73" spans="1:18" s="28" customFormat="1" ht="19.5" customHeight="1">
      <c r="A73" s="548"/>
      <c r="B73" s="261" t="s">
        <v>244</v>
      </c>
      <c r="C73" s="260" t="s">
        <v>59</v>
      </c>
      <c r="D73" s="276">
        <v>308.91666666666663</v>
      </c>
      <c r="E73" s="276">
        <v>135</v>
      </c>
      <c r="F73" s="276">
        <v>334.75</v>
      </c>
      <c r="G73" s="276"/>
      <c r="H73" s="276">
        <v>325</v>
      </c>
      <c r="I73" s="276"/>
      <c r="J73" s="276">
        <v>233.76281250000002</v>
      </c>
      <c r="K73" s="276"/>
      <c r="L73" s="53"/>
      <c r="M73" s="16"/>
    </row>
    <row r="74" spans="1:18" s="28" customFormat="1" ht="19.5" customHeight="1">
      <c r="A74" s="490"/>
      <c r="B74" s="261" t="s">
        <v>30</v>
      </c>
      <c r="C74" s="260" t="s">
        <v>59</v>
      </c>
      <c r="D74" s="276">
        <v>3560.3541666666665</v>
      </c>
      <c r="E74" s="276">
        <v>1470</v>
      </c>
      <c r="F74" s="276">
        <v>3595.8333333333335</v>
      </c>
      <c r="G74" s="276"/>
      <c r="H74" s="276">
        <v>3600</v>
      </c>
      <c r="I74" s="276">
        <v>1916.6666666666667</v>
      </c>
      <c r="J74" s="276">
        <v>2664.0625</v>
      </c>
      <c r="K74" s="276">
        <v>2631.6666666666665</v>
      </c>
      <c r="L74" s="53"/>
      <c r="M74" s="16"/>
    </row>
    <row r="75" spans="1:18" s="28" customFormat="1" ht="19.5" customHeight="1">
      <c r="A75" s="547" t="s">
        <v>165</v>
      </c>
      <c r="B75" s="261" t="s">
        <v>202</v>
      </c>
      <c r="C75" s="260" t="s">
        <v>167</v>
      </c>
      <c r="D75" s="276">
        <v>3202.9166666666665</v>
      </c>
      <c r="E75" s="276">
        <v>860</v>
      </c>
      <c r="F75" s="276">
        <v>1878.3333333333333</v>
      </c>
      <c r="G75" s="276">
        <v>3638.8888888888882</v>
      </c>
      <c r="H75" s="276">
        <v>3000</v>
      </c>
      <c r="I75" s="276">
        <v>2312.5</v>
      </c>
      <c r="J75" s="276">
        <v>2275.96875</v>
      </c>
      <c r="K75" s="276"/>
      <c r="L75" s="53"/>
      <c r="M75" s="16"/>
    </row>
    <row r="76" spans="1:18" s="28" customFormat="1" ht="19.5" customHeight="1">
      <c r="A76" s="548"/>
      <c r="B76" s="261" t="s">
        <v>203</v>
      </c>
      <c r="C76" s="260" t="s">
        <v>167</v>
      </c>
      <c r="D76" s="276">
        <v>3482.7083333333335</v>
      </c>
      <c r="E76" s="276">
        <v>1140</v>
      </c>
      <c r="F76" s="276">
        <v>3520.8333333333339</v>
      </c>
      <c r="G76" s="276">
        <v>4250</v>
      </c>
      <c r="H76" s="276">
        <v>3500</v>
      </c>
      <c r="I76" s="276">
        <v>2920</v>
      </c>
      <c r="J76" s="276">
        <v>2028.8125</v>
      </c>
      <c r="K76" s="276">
        <v>3337.7916666666665</v>
      </c>
      <c r="L76" s="53"/>
      <c r="M76" s="16"/>
    </row>
    <row r="77" spans="1:18" s="28" customFormat="1" ht="3" customHeight="1">
      <c r="M77" s="29"/>
    </row>
    <row r="78" spans="1:18" ht="3" customHeight="1">
      <c r="A78" s="223"/>
      <c r="B78" s="223"/>
      <c r="C78" s="223"/>
      <c r="D78" s="223"/>
      <c r="E78" s="223"/>
      <c r="F78" s="223"/>
      <c r="G78" s="223"/>
      <c r="H78" s="223"/>
      <c r="I78" s="223"/>
      <c r="J78" s="223"/>
      <c r="K78" s="223"/>
    </row>
    <row r="79" spans="1:18" s="28" customFormat="1" ht="30.75" customHeight="1">
      <c r="B79" s="521"/>
      <c r="C79" s="253"/>
      <c r="D79" s="253"/>
      <c r="E79" s="253"/>
      <c r="F79" s="253"/>
      <c r="G79" s="253"/>
      <c r="H79" s="253"/>
      <c r="I79" s="253"/>
      <c r="J79" s="504"/>
      <c r="K79" s="506" t="s">
        <v>261</v>
      </c>
    </row>
    <row r="80" spans="1:18" s="28" customFormat="1" ht="22.5" customHeight="1">
      <c r="B80" s="544" t="s">
        <v>292</v>
      </c>
      <c r="C80" s="544"/>
      <c r="D80" s="544"/>
      <c r="E80" s="544"/>
      <c r="F80" s="544"/>
      <c r="G80" s="544"/>
      <c r="H80" s="544"/>
      <c r="I80" s="544"/>
      <c r="J80" s="544"/>
      <c r="K80" s="544"/>
    </row>
    <row r="81" spans="1:20" s="256" customFormat="1" ht="33.75" customHeight="1">
      <c r="A81" s="253"/>
      <c r="B81" s="559" t="s">
        <v>312</v>
      </c>
      <c r="C81" s="559"/>
      <c r="D81" s="559"/>
      <c r="E81" s="559"/>
      <c r="F81" s="559"/>
      <c r="G81" s="559"/>
      <c r="H81" s="559"/>
      <c r="I81" s="559"/>
      <c r="J81" s="559"/>
      <c r="K81" s="559"/>
      <c r="L81" s="253"/>
      <c r="M81" s="253"/>
      <c r="N81" s="253"/>
      <c r="O81" s="253"/>
      <c r="P81" s="253"/>
      <c r="Q81" s="253"/>
      <c r="R81" s="253"/>
      <c r="S81" s="253"/>
      <c r="T81" s="253"/>
    </row>
    <row r="82" spans="1:20" ht="20.25" customHeight="1">
      <c r="A82" s="543" t="s">
        <v>108</v>
      </c>
      <c r="B82" s="543"/>
      <c r="C82" s="560" t="s">
        <v>2</v>
      </c>
      <c r="D82" s="562" t="s">
        <v>37</v>
      </c>
      <c r="E82" s="546"/>
      <c r="F82" s="546"/>
      <c r="G82" s="546"/>
      <c r="H82" s="546"/>
      <c r="I82" s="546"/>
      <c r="J82" s="546"/>
      <c r="K82" s="546"/>
      <c r="M82" s="28"/>
      <c r="T82" s="28"/>
    </row>
    <row r="83" spans="1:20" ht="28.5" customHeight="1">
      <c r="A83" s="543"/>
      <c r="B83" s="543"/>
      <c r="C83" s="561"/>
      <c r="D83" s="274" t="s">
        <v>38</v>
      </c>
      <c r="E83" s="275" t="s">
        <v>39</v>
      </c>
      <c r="F83" s="275" t="s">
        <v>40</v>
      </c>
      <c r="G83" s="275" t="s">
        <v>41</v>
      </c>
      <c r="H83" s="275" t="s">
        <v>45</v>
      </c>
      <c r="I83" s="275" t="s">
        <v>43</v>
      </c>
      <c r="J83" s="275" t="s">
        <v>42</v>
      </c>
      <c r="K83" s="275" t="s">
        <v>44</v>
      </c>
      <c r="L83" s="82"/>
      <c r="M83" s="82"/>
      <c r="N83" s="82"/>
      <c r="O83" s="82"/>
      <c r="P83" s="82"/>
      <c r="Q83" s="82"/>
      <c r="R83" s="82"/>
      <c r="T83" s="28"/>
    </row>
    <row r="84" spans="1:20" s="28" customFormat="1" ht="19.5" customHeight="1">
      <c r="A84" s="264"/>
      <c r="B84" s="122" t="s">
        <v>31</v>
      </c>
      <c r="C84" s="260" t="s">
        <v>59</v>
      </c>
      <c r="D84" s="276">
        <v>2891.5625</v>
      </c>
      <c r="E84" s="276"/>
      <c r="F84" s="276">
        <v>2668.541666666667</v>
      </c>
      <c r="G84" s="276"/>
      <c r="H84" s="276">
        <v>2500</v>
      </c>
      <c r="I84" s="276">
        <v>2150</v>
      </c>
      <c r="J84" s="276">
        <v>1891.40625</v>
      </c>
      <c r="K84" s="276">
        <v>2135.1041666666665</v>
      </c>
      <c r="L84" s="53"/>
      <c r="M84" s="16"/>
    </row>
    <row r="85" spans="1:20" s="28" customFormat="1" ht="19.5" customHeight="1">
      <c r="A85" s="265"/>
      <c r="B85" s="122" t="s">
        <v>32</v>
      </c>
      <c r="C85" s="260" t="s">
        <v>59</v>
      </c>
      <c r="D85" s="276"/>
      <c r="E85" s="276">
        <v>215</v>
      </c>
      <c r="F85" s="276">
        <v>200</v>
      </c>
      <c r="G85" s="276"/>
      <c r="H85" s="276"/>
      <c r="I85" s="276">
        <v>229.5</v>
      </c>
      <c r="J85" s="276">
        <v>250</v>
      </c>
      <c r="K85" s="276">
        <v>354.95833333333337</v>
      </c>
      <c r="L85" s="53"/>
      <c r="M85" s="16"/>
    </row>
    <row r="86" spans="1:20" s="28" customFormat="1" ht="19.5" customHeight="1">
      <c r="A86" s="265"/>
      <c r="B86" s="122" t="s">
        <v>33</v>
      </c>
      <c r="C86" s="260" t="s">
        <v>59</v>
      </c>
      <c r="D86" s="276"/>
      <c r="E86" s="276"/>
      <c r="F86" s="276"/>
      <c r="G86" s="276"/>
      <c r="H86" s="276">
        <v>1200</v>
      </c>
      <c r="I86" s="276"/>
      <c r="J86" s="276">
        <v>2508.0357142857142</v>
      </c>
      <c r="K86" s="276"/>
      <c r="L86" s="53"/>
      <c r="M86" s="16"/>
    </row>
    <row r="87" spans="1:20" s="28" customFormat="1" ht="19.5" customHeight="1">
      <c r="A87" s="265"/>
      <c r="B87" s="122" t="s">
        <v>34</v>
      </c>
      <c r="C87" s="260" t="s">
        <v>59</v>
      </c>
      <c r="D87" s="276">
        <v>342.91672222222218</v>
      </c>
      <c r="E87" s="276">
        <v>150</v>
      </c>
      <c r="F87" s="276">
        <v>236.27500000000001</v>
      </c>
      <c r="G87" s="276"/>
      <c r="H87" s="276"/>
      <c r="I87" s="276"/>
      <c r="J87" s="276">
        <v>335.11562499999997</v>
      </c>
      <c r="K87" s="276"/>
      <c r="L87" s="53"/>
      <c r="M87" s="16"/>
    </row>
    <row r="88" spans="1:20" s="28" customFormat="1" ht="19.5" customHeight="1">
      <c r="A88" s="265"/>
      <c r="B88" s="122" t="s">
        <v>35</v>
      </c>
      <c r="C88" s="260" t="s">
        <v>263</v>
      </c>
      <c r="D88" s="276"/>
      <c r="E88" s="276"/>
      <c r="F88" s="276">
        <v>43.108333333333299</v>
      </c>
      <c r="G88" s="276"/>
      <c r="H88" s="276"/>
      <c r="I88" s="276"/>
      <c r="J88" s="276"/>
      <c r="K88" s="276"/>
      <c r="L88" s="53"/>
      <c r="M88" s="16"/>
    </row>
    <row r="89" spans="1:20" s="28" customFormat="1" ht="19.5" customHeight="1">
      <c r="A89" s="266"/>
      <c r="B89" s="122" t="s">
        <v>36</v>
      </c>
      <c r="C89" s="260" t="s">
        <v>59</v>
      </c>
      <c r="D89" s="276"/>
      <c r="E89" s="276"/>
      <c r="F89" s="276">
        <v>950</v>
      </c>
      <c r="G89" s="276"/>
      <c r="H89" s="276"/>
      <c r="I89" s="276"/>
      <c r="J89" s="276">
        <v>407.5</v>
      </c>
      <c r="K89" s="276"/>
      <c r="L89" s="53"/>
      <c r="M89" s="16"/>
    </row>
    <row r="90" spans="1:20" s="28" customFormat="1" ht="20.100000000000001" customHeight="1">
      <c r="A90" s="429" t="s">
        <v>80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33"/>
      <c r="M90" s="64"/>
      <c r="N90" s="33"/>
      <c r="O90" s="33"/>
      <c r="P90" s="33"/>
      <c r="Q90" s="33"/>
      <c r="R90" s="33"/>
    </row>
    <row r="91" spans="1:20" s="28" customFormat="1" ht="19.5" customHeight="1">
      <c r="A91" s="547" t="s">
        <v>176</v>
      </c>
      <c r="B91" s="122" t="s">
        <v>95</v>
      </c>
      <c r="C91" s="260" t="s">
        <v>3</v>
      </c>
      <c r="D91" s="276">
        <v>8000</v>
      </c>
      <c r="E91" s="276">
        <v>4050</v>
      </c>
      <c r="F91" s="276">
        <v>7061.666666666667</v>
      </c>
      <c r="G91" s="276">
        <v>6660</v>
      </c>
      <c r="H91" s="276">
        <v>5000</v>
      </c>
      <c r="I91" s="276">
        <v>4583.333333333333</v>
      </c>
      <c r="J91" s="276"/>
      <c r="K91" s="276"/>
      <c r="L91" s="53"/>
      <c r="M91" s="16"/>
    </row>
    <row r="92" spans="1:20" s="28" customFormat="1" ht="19.5" customHeight="1">
      <c r="A92" s="548"/>
      <c r="B92" s="122" t="s">
        <v>96</v>
      </c>
      <c r="C92" s="260" t="s">
        <v>3</v>
      </c>
      <c r="D92" s="276">
        <v>6256.875</v>
      </c>
      <c r="E92" s="276">
        <v>3590</v>
      </c>
      <c r="F92" s="276">
        <v>6998.333333333333</v>
      </c>
      <c r="G92" s="276">
        <v>6240</v>
      </c>
      <c r="H92" s="276">
        <v>6700</v>
      </c>
      <c r="I92" s="276">
        <v>4566.666666666667</v>
      </c>
      <c r="J92" s="276"/>
      <c r="K92" s="276"/>
      <c r="L92" s="53"/>
      <c r="M92" s="16"/>
    </row>
    <row r="93" spans="1:20" s="12" customFormat="1" ht="18" customHeight="1">
      <c r="A93" s="71" t="s">
        <v>175</v>
      </c>
      <c r="B93" s="53"/>
      <c r="C93" s="282"/>
      <c r="D93" s="283"/>
      <c r="E93" s="283"/>
      <c r="F93" s="283"/>
      <c r="G93" s="283"/>
      <c r="H93" s="283"/>
      <c r="I93" s="283"/>
      <c r="J93" s="283"/>
      <c r="K93" s="283"/>
      <c r="L93" s="24"/>
      <c r="M93" s="24"/>
    </row>
    <row r="94" spans="1:20" s="28" customFormat="1" ht="19.5" customHeight="1">
      <c r="A94" s="547" t="s">
        <v>177</v>
      </c>
      <c r="B94" s="122" t="s">
        <v>237</v>
      </c>
      <c r="C94" s="260" t="s">
        <v>3</v>
      </c>
      <c r="D94" s="276">
        <v>4138.354166666667</v>
      </c>
      <c r="E94" s="276">
        <v>3760</v>
      </c>
      <c r="F94" s="276">
        <v>3986.25</v>
      </c>
      <c r="G94" s="276">
        <v>4188.8888888888887</v>
      </c>
      <c r="H94" s="276"/>
      <c r="I94" s="276">
        <v>4183.333333333333</v>
      </c>
      <c r="J94" s="276">
        <v>4751.7857142857147</v>
      </c>
      <c r="K94" s="276"/>
      <c r="L94" s="53"/>
      <c r="M94" s="16"/>
    </row>
    <row r="95" spans="1:20" s="28" customFormat="1" ht="19.5" customHeight="1">
      <c r="A95" s="548"/>
      <c r="B95" s="122" t="s">
        <v>238</v>
      </c>
      <c r="C95" s="260" t="s">
        <v>3</v>
      </c>
      <c r="D95" s="276">
        <v>4079.75</v>
      </c>
      <c r="E95" s="276">
        <v>3310</v>
      </c>
      <c r="F95" s="276">
        <v>3466.6666666666665</v>
      </c>
      <c r="G95" s="276"/>
      <c r="H95" s="276">
        <v>2850</v>
      </c>
      <c r="I95" s="276">
        <v>3400</v>
      </c>
      <c r="J95" s="276">
        <v>3625</v>
      </c>
      <c r="K95" s="276"/>
      <c r="L95" s="53"/>
      <c r="M95" s="16"/>
    </row>
    <row r="96" spans="1:20" s="28" customFormat="1" ht="19.5" customHeight="1">
      <c r="A96" s="262"/>
      <c r="B96" s="122" t="s">
        <v>5</v>
      </c>
      <c r="C96" s="260" t="s">
        <v>3</v>
      </c>
      <c r="D96" s="276">
        <v>409.27083333333331</v>
      </c>
      <c r="E96" s="276">
        <v>295</v>
      </c>
      <c r="F96" s="276">
        <v>428.33333333333331</v>
      </c>
      <c r="G96" s="276">
        <v>423.14814814814815</v>
      </c>
      <c r="H96" s="276">
        <v>350</v>
      </c>
      <c r="I96" s="276">
        <v>428.66666666666669</v>
      </c>
      <c r="J96" s="276">
        <v>438.5625</v>
      </c>
      <c r="K96" s="276">
        <v>495.55555555555549</v>
      </c>
      <c r="L96" s="53"/>
      <c r="M96" s="16"/>
    </row>
    <row r="97" spans="1:18" s="28" customFormat="1" ht="3" customHeight="1">
      <c r="A97" s="281"/>
      <c r="B97" s="281"/>
      <c r="C97" s="281"/>
      <c r="D97" s="281"/>
      <c r="E97" s="281"/>
      <c r="F97" s="281"/>
      <c r="G97" s="281"/>
      <c r="H97" s="281"/>
      <c r="I97" s="281"/>
      <c r="J97" s="281"/>
      <c r="K97" s="281"/>
      <c r="L97" s="33"/>
      <c r="M97" s="64"/>
      <c r="N97" s="33"/>
      <c r="O97" s="33"/>
      <c r="P97" s="33"/>
      <c r="Q97" s="33"/>
      <c r="R97" s="33"/>
    </row>
    <row r="98" spans="1:18" s="53" customFormat="1" ht="19.5" customHeight="1">
      <c r="A98" s="25" t="s">
        <v>102</v>
      </c>
      <c r="C98" s="25"/>
      <c r="D98" s="25"/>
      <c r="E98" s="25"/>
      <c r="F98" s="25"/>
      <c r="G98" s="25"/>
      <c r="H98" s="25"/>
      <c r="I98" s="25"/>
      <c r="J98" s="76"/>
      <c r="M98" s="67"/>
    </row>
    <row r="99" spans="1:18" s="53" customFormat="1">
      <c r="A99" s="25" t="s">
        <v>105</v>
      </c>
      <c r="C99" s="43"/>
      <c r="D99" s="25"/>
      <c r="E99" s="25"/>
      <c r="F99" s="25"/>
      <c r="G99" s="25"/>
      <c r="H99" s="25"/>
      <c r="I99" s="25"/>
      <c r="J99" s="25"/>
      <c r="K99" s="25"/>
      <c r="M99" s="67"/>
    </row>
    <row r="100" spans="1:18" s="53" customFormat="1">
      <c r="A100" s="43"/>
      <c r="C100" s="25"/>
      <c r="D100" s="25"/>
      <c r="E100" s="25"/>
      <c r="F100" s="25"/>
      <c r="G100" s="25"/>
      <c r="H100" s="25"/>
      <c r="I100" s="25"/>
      <c r="J100" s="25"/>
      <c r="K100" s="25"/>
      <c r="M100" s="67"/>
    </row>
    <row r="101" spans="1:18" s="53" customFormat="1">
      <c r="C101" s="43"/>
      <c r="D101" s="25"/>
      <c r="E101" s="25"/>
      <c r="F101" s="25"/>
      <c r="G101" s="25"/>
      <c r="H101" s="25"/>
      <c r="I101" s="25"/>
      <c r="J101" s="25"/>
      <c r="K101" s="25"/>
      <c r="M101" s="67"/>
    </row>
    <row r="102" spans="1:18" s="53" customFormat="1">
      <c r="C102" s="43"/>
      <c r="D102" s="25"/>
      <c r="E102" s="25"/>
      <c r="F102" s="25"/>
      <c r="G102" s="25"/>
      <c r="H102" s="25"/>
      <c r="I102" s="25"/>
      <c r="J102" s="25"/>
      <c r="K102" s="25"/>
      <c r="M102" s="67"/>
    </row>
    <row r="103" spans="1:18" s="53" customFormat="1">
      <c r="C103" s="43"/>
      <c r="D103" s="25"/>
      <c r="E103" s="25"/>
      <c r="F103" s="25"/>
      <c r="G103" s="25"/>
      <c r="H103" s="25"/>
      <c r="I103" s="25"/>
      <c r="J103" s="25"/>
      <c r="K103" s="25"/>
      <c r="M103" s="67"/>
    </row>
    <row r="104" spans="1:18" s="53" customFormat="1">
      <c r="C104" s="43"/>
      <c r="D104" s="25"/>
      <c r="E104" s="25"/>
      <c r="F104" s="25"/>
      <c r="G104" s="25"/>
      <c r="H104" s="25"/>
      <c r="I104" s="25"/>
      <c r="J104" s="25"/>
      <c r="K104" s="25"/>
      <c r="M104" s="67"/>
    </row>
    <row r="105" spans="1:18" s="53" customFormat="1">
      <c r="C105" s="43"/>
      <c r="D105" s="25"/>
      <c r="E105" s="25"/>
      <c r="F105" s="25"/>
      <c r="G105" s="25"/>
      <c r="H105" s="25"/>
      <c r="I105" s="25"/>
      <c r="J105" s="25"/>
      <c r="K105" s="25"/>
      <c r="M105" s="67"/>
    </row>
    <row r="106" spans="1:18" s="53" customFormat="1">
      <c r="C106" s="43"/>
      <c r="D106" s="25"/>
      <c r="E106" s="25"/>
      <c r="F106" s="25"/>
      <c r="G106" s="25"/>
      <c r="H106" s="25"/>
      <c r="I106" s="25"/>
      <c r="J106" s="25"/>
      <c r="K106" s="25"/>
      <c r="M106" s="67"/>
    </row>
    <row r="107" spans="1:18" s="53" customFormat="1">
      <c r="C107" s="43"/>
      <c r="D107" s="25"/>
      <c r="E107" s="25"/>
      <c r="F107" s="25"/>
      <c r="G107" s="25"/>
      <c r="H107" s="25"/>
      <c r="I107" s="25"/>
      <c r="J107" s="25"/>
      <c r="K107" s="25"/>
      <c r="M107" s="67"/>
    </row>
    <row r="108" spans="1:18" s="53" customFormat="1">
      <c r="C108" s="43"/>
      <c r="D108" s="25"/>
      <c r="E108" s="25"/>
      <c r="F108" s="25"/>
      <c r="G108" s="25"/>
      <c r="H108" s="25"/>
      <c r="I108" s="25"/>
      <c r="J108" s="25"/>
      <c r="K108" s="25"/>
      <c r="M108" s="67"/>
    </row>
    <row r="109" spans="1:18" s="53" customFormat="1">
      <c r="C109" s="43"/>
      <c r="D109" s="25"/>
      <c r="E109" s="25"/>
      <c r="F109" s="25"/>
      <c r="G109" s="25"/>
      <c r="H109" s="25"/>
      <c r="I109" s="25"/>
      <c r="J109" s="25"/>
      <c r="K109" s="25"/>
      <c r="M109" s="67"/>
    </row>
    <row r="110" spans="1:18" s="53" customFormat="1">
      <c r="C110" s="43"/>
      <c r="D110" s="25"/>
      <c r="E110" s="25"/>
      <c r="F110" s="25"/>
      <c r="G110" s="25"/>
      <c r="H110" s="25"/>
      <c r="I110" s="25"/>
      <c r="J110" s="25"/>
      <c r="K110" s="25"/>
      <c r="M110" s="67"/>
    </row>
    <row r="111" spans="1:18" s="53" customFormat="1">
      <c r="C111" s="43"/>
      <c r="D111" s="25"/>
      <c r="E111" s="25"/>
      <c r="F111" s="25"/>
      <c r="G111" s="25"/>
      <c r="H111" s="25"/>
      <c r="I111" s="25"/>
      <c r="J111" s="25"/>
      <c r="K111" s="25"/>
      <c r="M111" s="67"/>
    </row>
    <row r="112" spans="1:18" s="53" customFormat="1">
      <c r="C112" s="43"/>
      <c r="D112" s="25"/>
      <c r="E112" s="25"/>
      <c r="F112" s="25"/>
      <c r="G112" s="25"/>
      <c r="H112" s="25"/>
      <c r="I112" s="25"/>
      <c r="J112" s="25"/>
      <c r="K112" s="25"/>
      <c r="M112" s="67"/>
    </row>
    <row r="113" spans="3:13" s="53" customFormat="1">
      <c r="C113" s="43"/>
      <c r="D113" s="25"/>
      <c r="E113" s="25"/>
      <c r="F113" s="25"/>
      <c r="G113" s="25"/>
      <c r="H113" s="25"/>
      <c r="I113" s="25"/>
      <c r="J113" s="25"/>
      <c r="K113" s="25"/>
      <c r="M113" s="67"/>
    </row>
    <row r="114" spans="3:13" s="53" customFormat="1">
      <c r="C114" s="43"/>
      <c r="D114" s="25"/>
      <c r="E114" s="25"/>
      <c r="F114" s="25"/>
      <c r="G114" s="25"/>
      <c r="H114" s="25"/>
      <c r="I114" s="25"/>
      <c r="J114" s="25"/>
      <c r="K114" s="25"/>
      <c r="M114" s="67"/>
    </row>
    <row r="115" spans="3:13" s="53" customFormat="1">
      <c r="C115" s="43"/>
      <c r="D115" s="25"/>
      <c r="E115" s="25"/>
      <c r="F115" s="25"/>
      <c r="G115" s="25"/>
      <c r="H115" s="25"/>
      <c r="I115" s="25"/>
      <c r="J115" s="25"/>
      <c r="K115" s="25"/>
      <c r="M115" s="67"/>
    </row>
    <row r="116" spans="3:13" s="53" customFormat="1">
      <c r="C116" s="43"/>
      <c r="D116" s="25"/>
      <c r="E116" s="25"/>
      <c r="F116" s="25"/>
      <c r="G116" s="25"/>
      <c r="H116" s="25"/>
      <c r="I116" s="25"/>
      <c r="J116" s="25"/>
      <c r="K116" s="25"/>
      <c r="M116" s="67"/>
    </row>
    <row r="117" spans="3:13" s="53" customFormat="1">
      <c r="C117" s="43"/>
      <c r="D117" s="25"/>
      <c r="E117" s="25"/>
      <c r="F117" s="25"/>
      <c r="G117" s="25"/>
      <c r="H117" s="25"/>
      <c r="I117" s="25"/>
      <c r="J117" s="25"/>
      <c r="K117" s="25"/>
      <c r="M117" s="67"/>
    </row>
  </sheetData>
  <mergeCells count="31">
    <mergeCell ref="A58:B59"/>
    <mergeCell ref="C58:C59"/>
    <mergeCell ref="D58:K58"/>
    <mergeCell ref="B80:K80"/>
    <mergeCell ref="A44:A45"/>
    <mergeCell ref="A72:A73"/>
    <mergeCell ref="A50:A51"/>
    <mergeCell ref="A62:A63"/>
    <mergeCell ref="A75:A76"/>
    <mergeCell ref="A34:B35"/>
    <mergeCell ref="C34:C35"/>
    <mergeCell ref="D34:K34"/>
    <mergeCell ref="B56:K56"/>
    <mergeCell ref="B57:K57"/>
    <mergeCell ref="B4:K4"/>
    <mergeCell ref="A6:B7"/>
    <mergeCell ref="B3:K3"/>
    <mergeCell ref="B32:K32"/>
    <mergeCell ref="B33:K33"/>
    <mergeCell ref="A9:A11"/>
    <mergeCell ref="A21:A22"/>
    <mergeCell ref="A16:A18"/>
    <mergeCell ref="C5:J5"/>
    <mergeCell ref="C6:C7"/>
    <mergeCell ref="D6:K6"/>
    <mergeCell ref="B81:K81"/>
    <mergeCell ref="A82:B83"/>
    <mergeCell ref="C82:C83"/>
    <mergeCell ref="D82:K82"/>
    <mergeCell ref="A94:A95"/>
    <mergeCell ref="A91:A92"/>
  </mergeCells>
  <pageMargins left="0.77" right="0.47" top="0.44" bottom="0.9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30"/>
  <sheetViews>
    <sheetView topLeftCell="A96" zoomScale="90" zoomScaleNormal="90" workbookViewId="0">
      <selection activeCell="J109" sqref="J109:J110"/>
    </sheetView>
  </sheetViews>
  <sheetFormatPr baseColWidth="10" defaultRowHeight="13.5"/>
  <cols>
    <col min="1" max="1" width="26" style="7" customWidth="1"/>
    <col min="2" max="2" width="13.28515625" style="28" customWidth="1"/>
    <col min="3" max="3" width="10.7109375" style="6" customWidth="1"/>
    <col min="4" max="4" width="11.7109375" style="8" customWidth="1"/>
    <col min="5" max="5" width="12.85546875" style="8" customWidth="1"/>
    <col min="6" max="6" width="12.5703125" style="8" customWidth="1"/>
    <col min="7" max="8" width="13" style="8" customWidth="1"/>
    <col min="9" max="10" width="13.140625" style="8" customWidth="1"/>
    <col min="11" max="11" width="12.85546875" style="8" customWidth="1"/>
    <col min="12" max="20" width="11.42578125" style="28"/>
    <col min="21" max="16384" width="11.42578125" style="7"/>
  </cols>
  <sheetData>
    <row r="1" spans="1:21" s="28" customFormat="1" ht="18.75" customHeight="1">
      <c r="B1" s="521"/>
      <c r="C1" s="253"/>
      <c r="D1" s="253"/>
      <c r="E1" s="253"/>
      <c r="F1" s="253"/>
      <c r="G1" s="253"/>
      <c r="H1" s="253"/>
      <c r="I1" s="253"/>
      <c r="J1" s="504"/>
      <c r="K1" s="506" t="s">
        <v>77</v>
      </c>
    </row>
    <row r="2" spans="1:21" s="28" customFormat="1" ht="22.5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1" s="256" customFormat="1" ht="27.75" customHeight="1">
      <c r="A3" s="253"/>
      <c r="B3" s="559" t="s">
        <v>311</v>
      </c>
      <c r="C3" s="559"/>
      <c r="D3" s="559"/>
      <c r="E3" s="559"/>
      <c r="F3" s="559"/>
      <c r="G3" s="559"/>
      <c r="H3" s="559"/>
      <c r="I3" s="559"/>
      <c r="J3" s="559"/>
      <c r="K3" s="559"/>
      <c r="L3" s="253"/>
      <c r="M3" s="253"/>
      <c r="N3" s="253"/>
      <c r="O3" s="253"/>
      <c r="P3" s="253"/>
      <c r="Q3" s="253"/>
      <c r="R3" s="253"/>
      <c r="S3" s="253"/>
      <c r="T3" s="253"/>
    </row>
    <row r="4" spans="1:21" ht="20.25" customHeight="1">
      <c r="A4" s="543" t="s">
        <v>108</v>
      </c>
      <c r="B4" s="543"/>
      <c r="C4" s="560" t="s">
        <v>2</v>
      </c>
      <c r="D4" s="562" t="s">
        <v>37</v>
      </c>
      <c r="E4" s="546"/>
      <c r="F4" s="546"/>
      <c r="G4" s="546"/>
      <c r="H4" s="546"/>
      <c r="I4" s="546"/>
      <c r="J4" s="546"/>
      <c r="K4" s="546"/>
    </row>
    <row r="5" spans="1:21" ht="28.5" customHeight="1">
      <c r="A5" s="543"/>
      <c r="B5" s="543"/>
      <c r="C5" s="561"/>
      <c r="D5" s="274" t="s">
        <v>38</v>
      </c>
      <c r="E5" s="275" t="s">
        <v>39</v>
      </c>
      <c r="F5" s="275" t="s">
        <v>40</v>
      </c>
      <c r="G5" s="275" t="s">
        <v>41</v>
      </c>
      <c r="H5" s="275" t="s">
        <v>45</v>
      </c>
      <c r="I5" s="275" t="s">
        <v>43</v>
      </c>
      <c r="J5" s="275" t="s">
        <v>42</v>
      </c>
      <c r="K5" s="275" t="s">
        <v>44</v>
      </c>
      <c r="L5" s="82"/>
      <c r="M5" s="82"/>
      <c r="N5" s="82"/>
      <c r="O5" s="82"/>
      <c r="P5" s="82"/>
      <c r="Q5" s="82"/>
      <c r="R5" s="82"/>
    </row>
    <row r="6" spans="1:21" ht="2.1" customHeight="1">
      <c r="C6" s="26"/>
      <c r="D6" s="40"/>
      <c r="E6" s="40"/>
      <c r="F6" s="40"/>
      <c r="G6" s="40"/>
      <c r="H6" s="41"/>
      <c r="I6" s="40"/>
      <c r="J6" s="40"/>
      <c r="K6" s="40"/>
    </row>
    <row r="7" spans="1:21" s="28" customFormat="1" ht="21" customHeight="1">
      <c r="A7" s="423" t="s">
        <v>46</v>
      </c>
      <c r="B7" s="80"/>
      <c r="C7" s="80"/>
      <c r="D7" s="81"/>
      <c r="E7" s="81"/>
      <c r="F7" s="81"/>
      <c r="G7" s="81"/>
      <c r="H7" s="81"/>
      <c r="I7" s="81"/>
      <c r="J7" s="81"/>
      <c r="K7" s="81"/>
    </row>
    <row r="8" spans="1:21" s="53" customFormat="1" ht="21" customHeight="1">
      <c r="A8" s="547" t="s">
        <v>113</v>
      </c>
      <c r="B8" s="259" t="s">
        <v>209</v>
      </c>
      <c r="C8" s="129" t="s">
        <v>3</v>
      </c>
      <c r="D8" s="130">
        <v>1891.25</v>
      </c>
      <c r="E8" s="130">
        <v>1300</v>
      </c>
      <c r="F8" s="130">
        <v>1807.8125</v>
      </c>
      <c r="G8" s="130">
        <v>1680</v>
      </c>
      <c r="H8" s="130">
        <v>1689.21875</v>
      </c>
      <c r="I8" s="130"/>
      <c r="J8" s="130">
        <v>1900</v>
      </c>
      <c r="K8" s="130">
        <v>1720</v>
      </c>
      <c r="L8" s="65"/>
      <c r="M8" s="65"/>
      <c r="N8" s="65"/>
      <c r="O8" s="65"/>
      <c r="P8" s="65"/>
      <c r="Q8" s="65"/>
      <c r="R8" s="65"/>
      <c r="S8" s="65"/>
      <c r="T8" s="65"/>
      <c r="U8" s="65"/>
    </row>
    <row r="9" spans="1:21" s="53" customFormat="1" ht="21" customHeight="1">
      <c r="A9" s="549"/>
      <c r="B9" s="259" t="s">
        <v>210</v>
      </c>
      <c r="C9" s="129" t="s">
        <v>3</v>
      </c>
      <c r="D9" s="130">
        <v>2107.5</v>
      </c>
      <c r="E9" s="130">
        <v>1600</v>
      </c>
      <c r="F9" s="130">
        <v>2091.875</v>
      </c>
      <c r="G9" s="130">
        <v>1960</v>
      </c>
      <c r="H9" s="130">
        <v>1791.5</v>
      </c>
      <c r="I9" s="130">
        <v>1824</v>
      </c>
      <c r="J9" s="130">
        <v>2000</v>
      </c>
      <c r="K9" s="130">
        <v>1838.5714285714319</v>
      </c>
      <c r="L9" s="65"/>
      <c r="M9" s="65"/>
      <c r="N9" s="65"/>
      <c r="O9" s="65"/>
      <c r="P9" s="65"/>
      <c r="Q9" s="65"/>
      <c r="R9" s="65"/>
    </row>
    <row r="10" spans="1:21" s="53" customFormat="1" ht="21" customHeight="1">
      <c r="A10" s="548"/>
      <c r="B10" s="259" t="s">
        <v>264</v>
      </c>
      <c r="C10" s="129" t="s">
        <v>3</v>
      </c>
      <c r="D10" s="130">
        <v>1125.8125</v>
      </c>
      <c r="E10" s="130">
        <v>700</v>
      </c>
      <c r="F10" s="130">
        <v>958.4375</v>
      </c>
      <c r="G10" s="130">
        <v>800</v>
      </c>
      <c r="H10" s="130">
        <v>1025.15625</v>
      </c>
      <c r="I10" s="130">
        <v>930</v>
      </c>
      <c r="J10" s="130">
        <v>900</v>
      </c>
      <c r="K10" s="130">
        <v>858.03571428571433</v>
      </c>
    </row>
    <row r="11" spans="1:21" s="28" customFormat="1" ht="21" customHeight="1">
      <c r="A11" s="423" t="s">
        <v>47</v>
      </c>
      <c r="B11" s="182"/>
      <c r="C11" s="80"/>
      <c r="D11" s="17"/>
      <c r="E11" s="17"/>
      <c r="F11" s="17"/>
      <c r="G11" s="17"/>
      <c r="H11" s="17"/>
      <c r="I11" s="17"/>
      <c r="J11" s="17"/>
      <c r="K11" s="17"/>
    </row>
    <row r="12" spans="1:21" s="53" customFormat="1" ht="21" customHeight="1">
      <c r="A12" s="198"/>
      <c r="B12" s="259" t="s">
        <v>7</v>
      </c>
      <c r="C12" s="129" t="s">
        <v>3</v>
      </c>
      <c r="D12" s="130">
        <v>666.09375</v>
      </c>
      <c r="E12" s="130">
        <v>357.14285714285717</v>
      </c>
      <c r="F12" s="130">
        <v>513.125</v>
      </c>
      <c r="G12" s="130">
        <v>800</v>
      </c>
      <c r="H12" s="130">
        <v>545.15625</v>
      </c>
      <c r="I12" s="130">
        <v>448</v>
      </c>
      <c r="J12" s="130">
        <v>800</v>
      </c>
      <c r="K12" s="130">
        <v>657.14285714285711</v>
      </c>
      <c r="L12" s="65"/>
      <c r="M12" s="65"/>
      <c r="N12" s="65"/>
      <c r="O12" s="65"/>
      <c r="P12" s="65"/>
      <c r="Q12" s="65"/>
      <c r="R12" s="65"/>
    </row>
    <row r="13" spans="1:21" s="53" customFormat="1" ht="21" customHeight="1">
      <c r="A13" s="201"/>
      <c r="B13" s="259" t="s">
        <v>8</v>
      </c>
      <c r="C13" s="129" t="s">
        <v>3</v>
      </c>
      <c r="D13" s="130">
        <v>1051.5</v>
      </c>
      <c r="E13" s="130">
        <v>800</v>
      </c>
      <c r="F13" s="130">
        <v>1358.5714285714287</v>
      </c>
      <c r="G13" s="130">
        <v>2445</v>
      </c>
      <c r="H13" s="130">
        <v>1395.9375</v>
      </c>
      <c r="I13" s="130">
        <v>933.33333333333337</v>
      </c>
      <c r="J13" s="130">
        <v>2200</v>
      </c>
      <c r="K13" s="130">
        <v>1821.4285714285713</v>
      </c>
      <c r="L13" s="65"/>
      <c r="M13" s="65"/>
      <c r="N13" s="65"/>
      <c r="O13" s="65"/>
      <c r="P13" s="65"/>
      <c r="Q13" s="65"/>
      <c r="R13" s="65"/>
    </row>
    <row r="14" spans="1:21" s="53" customFormat="1" ht="21" customHeight="1">
      <c r="A14" s="199"/>
      <c r="B14" s="259" t="s">
        <v>9</v>
      </c>
      <c r="C14" s="129" t="s">
        <v>3</v>
      </c>
      <c r="D14" s="130">
        <v>1257.5</v>
      </c>
      <c r="E14" s="130">
        <v>971.42857142857144</v>
      </c>
      <c r="F14" s="130">
        <v>1571.5625</v>
      </c>
      <c r="G14" s="130">
        <v>1350</v>
      </c>
      <c r="H14" s="130">
        <v>866.53750000000002</v>
      </c>
      <c r="I14" s="130">
        <v>972.6</v>
      </c>
      <c r="J14" s="130">
        <v>1800</v>
      </c>
      <c r="K14" s="130">
        <v>1155.3571428571429</v>
      </c>
      <c r="L14" s="65"/>
      <c r="M14" s="65"/>
      <c r="N14" s="65"/>
      <c r="O14" s="65"/>
      <c r="P14" s="65"/>
      <c r="Q14" s="65"/>
      <c r="R14" s="65"/>
    </row>
    <row r="15" spans="1:21" s="53" customFormat="1" ht="21" customHeight="1">
      <c r="A15" s="554" t="s">
        <v>117</v>
      </c>
      <c r="B15" s="259" t="s">
        <v>245</v>
      </c>
      <c r="C15" s="129" t="s">
        <v>3</v>
      </c>
      <c r="D15" s="130">
        <v>2626.25</v>
      </c>
      <c r="E15" s="130">
        <v>1514.2857142857142</v>
      </c>
      <c r="F15" s="130">
        <v>2787.5</v>
      </c>
      <c r="G15" s="130">
        <v>2200</v>
      </c>
      <c r="H15" s="130">
        <v>2493.1875</v>
      </c>
      <c r="I15" s="130"/>
      <c r="J15" s="130">
        <v>3200</v>
      </c>
      <c r="K15" s="130">
        <v>3589.2857142857142</v>
      </c>
      <c r="L15" s="65"/>
      <c r="M15" s="65"/>
      <c r="N15" s="65"/>
      <c r="O15" s="65"/>
      <c r="P15" s="65"/>
      <c r="Q15" s="65"/>
      <c r="R15" s="65"/>
    </row>
    <row r="16" spans="1:21" s="53" customFormat="1" ht="21" customHeight="1">
      <c r="A16" s="555"/>
      <c r="B16" s="259" t="s">
        <v>246</v>
      </c>
      <c r="C16" s="129" t="s">
        <v>3</v>
      </c>
      <c r="D16" s="130">
        <v>1762.8125</v>
      </c>
      <c r="E16" s="130">
        <v>1200</v>
      </c>
      <c r="F16" s="130">
        <v>2812.5</v>
      </c>
      <c r="G16" s="130">
        <v>2025</v>
      </c>
      <c r="H16" s="130">
        <v>1626</v>
      </c>
      <c r="I16" s="130">
        <v>1280</v>
      </c>
      <c r="J16" s="130">
        <v>2200</v>
      </c>
      <c r="K16" s="130">
        <v>2000</v>
      </c>
      <c r="L16" s="65"/>
      <c r="M16" s="65"/>
      <c r="N16" s="65"/>
      <c r="O16" s="65"/>
      <c r="P16" s="65"/>
      <c r="Q16" s="65"/>
      <c r="R16" s="65"/>
    </row>
    <row r="17" spans="1:18" s="53" customFormat="1" ht="21" customHeight="1">
      <c r="A17" s="404"/>
      <c r="B17" s="259" t="s">
        <v>48</v>
      </c>
      <c r="C17" s="129" t="s">
        <v>3</v>
      </c>
      <c r="D17" s="130"/>
      <c r="E17" s="130">
        <v>1000</v>
      </c>
      <c r="F17" s="130">
        <v>1835.625</v>
      </c>
      <c r="G17" s="130"/>
      <c r="H17" s="130"/>
      <c r="I17" s="130"/>
      <c r="J17" s="130"/>
      <c r="K17" s="130"/>
      <c r="L17" s="65"/>
      <c r="M17" s="65"/>
      <c r="N17" s="65"/>
      <c r="O17" s="65"/>
      <c r="P17" s="65"/>
      <c r="Q17" s="65"/>
      <c r="R17" s="65"/>
    </row>
    <row r="18" spans="1:18" s="53" customFormat="1" ht="21" customHeight="1">
      <c r="A18" s="200"/>
      <c r="B18" s="259" t="s">
        <v>10</v>
      </c>
      <c r="C18" s="129" t="s">
        <v>3</v>
      </c>
      <c r="D18" s="130">
        <v>584.64285714285711</v>
      </c>
      <c r="E18" s="130">
        <v>478.57142857142856</v>
      </c>
      <c r="F18" s="130">
        <v>669.6875</v>
      </c>
      <c r="G18" s="130">
        <v>800</v>
      </c>
      <c r="H18" s="130">
        <v>532.3125</v>
      </c>
      <c r="I18" s="130">
        <v>340</v>
      </c>
      <c r="J18" s="130">
        <v>400</v>
      </c>
      <c r="K18" s="130">
        <v>585.71428571428567</v>
      </c>
      <c r="L18" s="65"/>
      <c r="M18" s="65"/>
      <c r="N18" s="65"/>
      <c r="O18" s="65"/>
      <c r="P18" s="65"/>
      <c r="Q18" s="65"/>
      <c r="R18" s="65"/>
    </row>
    <row r="19" spans="1:18" s="28" customFormat="1" ht="21" customHeight="1">
      <c r="A19" s="71" t="s">
        <v>49</v>
      </c>
      <c r="B19" s="67"/>
      <c r="C19" s="80"/>
      <c r="D19" s="17"/>
      <c r="E19" s="17"/>
      <c r="F19" s="17"/>
      <c r="G19" s="17"/>
      <c r="H19" s="17"/>
      <c r="I19" s="17"/>
      <c r="J19" s="17"/>
      <c r="K19" s="17"/>
    </row>
    <row r="20" spans="1:18" s="53" customFormat="1" ht="21" customHeight="1">
      <c r="A20" s="547" t="s">
        <v>120</v>
      </c>
      <c r="B20" s="259" t="s">
        <v>249</v>
      </c>
      <c r="C20" s="129" t="s">
        <v>59</v>
      </c>
      <c r="D20" s="130"/>
      <c r="E20" s="130"/>
      <c r="F20" s="258">
        <v>775.9375</v>
      </c>
      <c r="G20" s="130">
        <v>760</v>
      </c>
      <c r="H20" s="130"/>
      <c r="I20" s="130">
        <v>500</v>
      </c>
      <c r="J20" s="130"/>
      <c r="K20" s="130">
        <v>492.85714285714283</v>
      </c>
    </row>
    <row r="21" spans="1:18" s="53" customFormat="1" ht="21" customHeight="1">
      <c r="A21" s="548"/>
      <c r="B21" s="259" t="s">
        <v>248</v>
      </c>
      <c r="C21" s="129" t="s">
        <v>59</v>
      </c>
      <c r="D21" s="130">
        <v>484.375</v>
      </c>
      <c r="E21" s="130">
        <v>385.71428571428572</v>
      </c>
      <c r="F21" s="130">
        <v>363.75</v>
      </c>
      <c r="G21" s="130"/>
      <c r="H21" s="130">
        <v>646.6</v>
      </c>
      <c r="I21" s="130"/>
      <c r="J21" s="130">
        <v>400</v>
      </c>
      <c r="K21" s="130"/>
    </row>
    <row r="22" spans="1:18" s="53" customFormat="1" ht="21" customHeight="1">
      <c r="A22" s="211"/>
      <c r="B22" s="259" t="s">
        <v>11</v>
      </c>
      <c r="C22" s="129" t="s">
        <v>4</v>
      </c>
      <c r="D22" s="130">
        <v>180</v>
      </c>
      <c r="E22" s="130">
        <v>120</v>
      </c>
      <c r="F22" s="130">
        <v>199.3125</v>
      </c>
      <c r="G22" s="130">
        <v>150</v>
      </c>
      <c r="H22" s="130"/>
      <c r="I22" s="130">
        <v>136</v>
      </c>
      <c r="J22" s="130">
        <v>140</v>
      </c>
      <c r="K22" s="130">
        <v>128.57142857142858</v>
      </c>
    </row>
    <row r="23" spans="1:18" s="28" customFormat="1" ht="21" customHeight="1">
      <c r="A23" s="71" t="s">
        <v>50</v>
      </c>
      <c r="B23" s="208"/>
      <c r="C23" s="80"/>
      <c r="D23" s="17"/>
      <c r="E23" s="17"/>
      <c r="F23" s="17"/>
      <c r="G23" s="17"/>
      <c r="H23" s="17"/>
      <c r="I23" s="17"/>
      <c r="J23" s="17"/>
      <c r="K23" s="17"/>
    </row>
    <row r="24" spans="1:18" s="28" customFormat="1" ht="21" customHeight="1">
      <c r="A24" s="547" t="s">
        <v>226</v>
      </c>
      <c r="B24" s="259" t="s">
        <v>255</v>
      </c>
      <c r="C24" s="129" t="s">
        <v>3</v>
      </c>
      <c r="D24" s="130">
        <v>1764.625</v>
      </c>
      <c r="E24" s="130">
        <v>1685.7142857142858</v>
      </c>
      <c r="F24" s="130">
        <v>1509.0625</v>
      </c>
      <c r="G24" s="130"/>
      <c r="H24" s="130"/>
      <c r="I24" s="130">
        <v>1215</v>
      </c>
      <c r="J24" s="130"/>
      <c r="K24" s="130">
        <v>1214</v>
      </c>
    </row>
    <row r="25" spans="1:18" s="28" customFormat="1" ht="21" customHeight="1">
      <c r="A25" s="548"/>
      <c r="B25" s="259" t="s">
        <v>228</v>
      </c>
      <c r="C25" s="129" t="s">
        <v>3</v>
      </c>
      <c r="D25" s="130"/>
      <c r="E25" s="130"/>
      <c r="F25" s="130"/>
      <c r="G25" s="130"/>
      <c r="H25" s="130"/>
      <c r="I25" s="130">
        <v>2000</v>
      </c>
      <c r="J25" s="130">
        <v>3700</v>
      </c>
      <c r="K25" s="130">
        <v>1989.2857142857142</v>
      </c>
    </row>
    <row r="26" spans="1:18" s="28" customFormat="1" ht="21" customHeight="1">
      <c r="A26" s="194"/>
      <c r="B26" s="259" t="s">
        <v>250</v>
      </c>
      <c r="C26" s="129" t="s">
        <v>3</v>
      </c>
      <c r="D26" s="130">
        <v>3174.0625</v>
      </c>
      <c r="E26" s="130">
        <v>3257.1428571428573</v>
      </c>
      <c r="F26" s="130">
        <v>3575</v>
      </c>
      <c r="G26" s="130">
        <v>3580</v>
      </c>
      <c r="H26" s="130">
        <v>3011.40625</v>
      </c>
      <c r="I26" s="130">
        <v>3520</v>
      </c>
      <c r="J26" s="130">
        <v>3900</v>
      </c>
      <c r="K26" s="130">
        <v>3522.0714285714284</v>
      </c>
    </row>
    <row r="27" spans="1:18" s="28" customFormat="1" ht="21" customHeight="1">
      <c r="A27" s="195"/>
      <c r="B27" s="259" t="s">
        <v>129</v>
      </c>
      <c r="C27" s="129" t="s">
        <v>3</v>
      </c>
      <c r="D27" s="130">
        <v>2853.75</v>
      </c>
      <c r="E27" s="130">
        <v>2714.2857142857142</v>
      </c>
      <c r="F27" s="130">
        <v>2808.75</v>
      </c>
      <c r="G27" s="130">
        <v>2820</v>
      </c>
      <c r="H27" s="130">
        <v>2203.625</v>
      </c>
      <c r="I27" s="130">
        <v>2140</v>
      </c>
      <c r="J27" s="130">
        <v>2900</v>
      </c>
      <c r="K27" s="130">
        <v>1978.5714285714287</v>
      </c>
    </row>
    <row r="28" spans="1:18" s="28" customFormat="1" ht="21" customHeight="1">
      <c r="A28" s="201" t="s">
        <v>128</v>
      </c>
      <c r="B28" s="259" t="s">
        <v>130</v>
      </c>
      <c r="C28" s="129" t="s">
        <v>3</v>
      </c>
      <c r="D28" s="130">
        <v>2779.375</v>
      </c>
      <c r="E28" s="130">
        <v>2971.4285714285716</v>
      </c>
      <c r="F28" s="130">
        <v>3216.5625</v>
      </c>
      <c r="G28" s="130">
        <v>2617.5</v>
      </c>
      <c r="H28" s="130">
        <v>2156.4375</v>
      </c>
      <c r="I28" s="130"/>
      <c r="J28" s="130">
        <v>3900</v>
      </c>
      <c r="K28" s="130">
        <v>3112.5</v>
      </c>
    </row>
    <row r="29" spans="1:18" s="28" customFormat="1" ht="21" customHeight="1">
      <c r="A29" s="195"/>
      <c r="B29" s="259" t="s">
        <v>241</v>
      </c>
      <c r="C29" s="129" t="s">
        <v>3</v>
      </c>
      <c r="D29" s="130">
        <v>3440.625</v>
      </c>
      <c r="E29" s="130">
        <v>3500</v>
      </c>
      <c r="F29" s="130">
        <v>3686.5625</v>
      </c>
      <c r="G29" s="130">
        <v>3840</v>
      </c>
      <c r="H29" s="130">
        <v>2251.15625</v>
      </c>
      <c r="I29" s="130"/>
      <c r="J29" s="130">
        <v>4100</v>
      </c>
      <c r="K29" s="130">
        <v>3155.3571428571427</v>
      </c>
    </row>
    <row r="30" spans="1:18" ht="3" customHeight="1">
      <c r="A30" s="269"/>
      <c r="B30" s="269"/>
      <c r="C30" s="269"/>
      <c r="D30" s="269"/>
      <c r="E30" s="269"/>
      <c r="F30" s="269"/>
      <c r="G30" s="269"/>
      <c r="H30" s="269"/>
      <c r="I30" s="269"/>
      <c r="J30" s="269"/>
      <c r="K30" s="269"/>
    </row>
    <row r="31" spans="1:18" ht="23.25" customHeight="1">
      <c r="A31" s="28"/>
      <c r="B31" s="521"/>
      <c r="C31" s="253"/>
      <c r="D31" s="253"/>
      <c r="E31" s="253"/>
      <c r="F31" s="253"/>
      <c r="G31" s="253"/>
      <c r="H31" s="253"/>
      <c r="I31" s="253"/>
      <c r="J31" s="504"/>
      <c r="K31" s="506" t="s">
        <v>78</v>
      </c>
    </row>
    <row r="32" spans="1:18" ht="12.75" customHeight="1">
      <c r="A32" s="28"/>
      <c r="B32" s="544" t="s">
        <v>292</v>
      </c>
      <c r="C32" s="544"/>
      <c r="D32" s="544"/>
      <c r="E32" s="544"/>
      <c r="F32" s="544"/>
      <c r="G32" s="544"/>
      <c r="H32" s="544"/>
      <c r="I32" s="544"/>
      <c r="J32" s="544"/>
      <c r="K32" s="544"/>
    </row>
    <row r="33" spans="1:20" s="256" customFormat="1" ht="27" customHeight="1">
      <c r="A33" s="253"/>
      <c r="B33" s="559" t="s">
        <v>311</v>
      </c>
      <c r="C33" s="559"/>
      <c r="D33" s="559"/>
      <c r="E33" s="559"/>
      <c r="F33" s="559"/>
      <c r="G33" s="559"/>
      <c r="H33" s="559"/>
      <c r="I33" s="559"/>
      <c r="J33" s="559"/>
      <c r="K33" s="559"/>
      <c r="L33" s="253"/>
      <c r="M33" s="253"/>
      <c r="N33" s="253"/>
      <c r="O33" s="253"/>
      <c r="P33" s="253"/>
      <c r="Q33" s="253"/>
      <c r="R33" s="253"/>
      <c r="S33" s="253"/>
      <c r="T33" s="253"/>
    </row>
    <row r="34" spans="1:20" ht="21" customHeight="1">
      <c r="A34" s="543" t="s">
        <v>108</v>
      </c>
      <c r="B34" s="543"/>
      <c r="C34" s="560" t="s">
        <v>2</v>
      </c>
      <c r="D34" s="562" t="s">
        <v>37</v>
      </c>
      <c r="E34" s="546"/>
      <c r="F34" s="546"/>
      <c r="G34" s="546"/>
      <c r="H34" s="546"/>
      <c r="I34" s="546"/>
      <c r="J34" s="546"/>
      <c r="K34" s="546"/>
    </row>
    <row r="35" spans="1:20" ht="21" customHeight="1">
      <c r="A35" s="543"/>
      <c r="B35" s="543"/>
      <c r="C35" s="561"/>
      <c r="D35" s="274" t="s">
        <v>38</v>
      </c>
      <c r="E35" s="275" t="s">
        <v>39</v>
      </c>
      <c r="F35" s="275" t="s">
        <v>40</v>
      </c>
      <c r="G35" s="275" t="s">
        <v>41</v>
      </c>
      <c r="H35" s="275" t="s">
        <v>45</v>
      </c>
      <c r="I35" s="275" t="s">
        <v>43</v>
      </c>
      <c r="J35" s="275" t="s">
        <v>42</v>
      </c>
      <c r="K35" s="275" t="s">
        <v>44</v>
      </c>
    </row>
    <row r="36" spans="1:20" ht="21" customHeight="1">
      <c r="A36" s="425" t="s">
        <v>51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</row>
    <row r="37" spans="1:20" ht="21" customHeight="1">
      <c r="A37" s="193"/>
      <c r="B37" s="259" t="s">
        <v>12</v>
      </c>
      <c r="C37" s="129" t="s">
        <v>59</v>
      </c>
      <c r="D37" s="130">
        <v>1670.625</v>
      </c>
      <c r="E37" s="130">
        <v>1000</v>
      </c>
      <c r="F37" s="130">
        <v>1159.375</v>
      </c>
      <c r="G37" s="130">
        <v>2200</v>
      </c>
      <c r="H37" s="130">
        <v>1280.125</v>
      </c>
      <c r="I37" s="130">
        <v>2340</v>
      </c>
      <c r="J37" s="130">
        <v>1500</v>
      </c>
      <c r="K37" s="130">
        <v>1312.5</v>
      </c>
    </row>
    <row r="38" spans="1:20" ht="21" customHeight="1">
      <c r="A38" s="71" t="s">
        <v>52</v>
      </c>
      <c r="B38" s="67"/>
      <c r="C38" s="80"/>
      <c r="D38" s="17"/>
      <c r="E38" s="17"/>
      <c r="F38" s="17"/>
      <c r="G38" s="17"/>
      <c r="H38" s="17"/>
      <c r="I38" s="17"/>
      <c r="J38" s="17"/>
      <c r="K38" s="17"/>
    </row>
    <row r="39" spans="1:20" s="11" customFormat="1" ht="21" customHeight="1">
      <c r="A39" s="198" t="s">
        <v>133</v>
      </c>
      <c r="B39" s="259" t="s">
        <v>132</v>
      </c>
      <c r="C39" s="129" t="s">
        <v>3</v>
      </c>
      <c r="D39" s="130">
        <v>1789.0625</v>
      </c>
      <c r="E39" s="130">
        <v>1214.2857142857142</v>
      </c>
      <c r="F39" s="130">
        <v>2569.6875</v>
      </c>
      <c r="G39" s="130">
        <v>1430</v>
      </c>
      <c r="H39" s="130">
        <v>1549.21875</v>
      </c>
      <c r="I39" s="130">
        <v>1486.6</v>
      </c>
      <c r="J39" s="130">
        <v>2200</v>
      </c>
      <c r="K39" s="130">
        <v>1301.7857142857142</v>
      </c>
      <c r="L39" s="53"/>
      <c r="M39" s="53"/>
      <c r="N39" s="53"/>
      <c r="O39" s="53"/>
      <c r="P39" s="53"/>
      <c r="Q39" s="53"/>
      <c r="R39" s="53"/>
      <c r="S39" s="53"/>
      <c r="T39" s="53"/>
    </row>
    <row r="40" spans="1:20" s="11" customFormat="1" ht="21" customHeight="1">
      <c r="A40" s="201"/>
      <c r="B40" s="259" t="s">
        <v>136</v>
      </c>
      <c r="C40" s="129" t="s">
        <v>3</v>
      </c>
      <c r="D40" s="130">
        <v>2904.625</v>
      </c>
      <c r="E40" s="130">
        <v>1614.2857142857142</v>
      </c>
      <c r="F40" s="130">
        <v>3734.375</v>
      </c>
      <c r="G40" s="130">
        <v>3410</v>
      </c>
      <c r="H40" s="130"/>
      <c r="I40" s="130"/>
      <c r="J40" s="130"/>
      <c r="K40" s="130">
        <v>2571.4285714285716</v>
      </c>
      <c r="L40" s="53"/>
      <c r="M40" s="53"/>
      <c r="N40" s="53"/>
      <c r="O40" s="53"/>
      <c r="P40" s="53"/>
      <c r="Q40" s="53"/>
      <c r="R40" s="53"/>
      <c r="S40" s="53"/>
      <c r="T40" s="53"/>
    </row>
    <row r="41" spans="1:20" s="11" customFormat="1" ht="21" customHeight="1">
      <c r="A41" s="211" t="s">
        <v>137</v>
      </c>
      <c r="B41" s="259" t="s">
        <v>138</v>
      </c>
      <c r="C41" s="129" t="s">
        <v>3</v>
      </c>
      <c r="D41" s="130">
        <v>8827.125</v>
      </c>
      <c r="E41" s="130">
        <v>8071.4285714285716</v>
      </c>
      <c r="F41" s="130">
        <v>6968.75</v>
      </c>
      <c r="G41" s="130">
        <v>9500</v>
      </c>
      <c r="H41" s="130">
        <v>7945.375</v>
      </c>
      <c r="I41" s="130">
        <v>7000</v>
      </c>
      <c r="J41" s="130">
        <v>13000</v>
      </c>
      <c r="K41" s="130">
        <v>6419.6428571428569</v>
      </c>
      <c r="L41" s="53"/>
      <c r="M41" s="53"/>
      <c r="N41" s="53"/>
      <c r="O41" s="53"/>
      <c r="P41" s="53"/>
      <c r="Q41" s="53"/>
      <c r="R41" s="53"/>
      <c r="S41" s="53"/>
      <c r="T41" s="53"/>
    </row>
    <row r="42" spans="1:20" s="11" customFormat="1" ht="21" customHeight="1">
      <c r="A42" s="221"/>
      <c r="B42" s="259" t="s">
        <v>13</v>
      </c>
      <c r="C42" s="129" t="s">
        <v>3</v>
      </c>
      <c r="D42" s="130">
        <v>1700.125</v>
      </c>
      <c r="E42" s="130">
        <v>800</v>
      </c>
      <c r="F42" s="130">
        <v>1130</v>
      </c>
      <c r="G42" s="130">
        <v>1320</v>
      </c>
      <c r="H42" s="130">
        <v>560</v>
      </c>
      <c r="I42" s="130">
        <v>766.2</v>
      </c>
      <c r="J42" s="130">
        <v>1700</v>
      </c>
      <c r="K42" s="130">
        <v>1104.1666666666667</v>
      </c>
      <c r="L42" s="53"/>
      <c r="M42" s="53"/>
      <c r="N42" s="53"/>
      <c r="O42" s="53"/>
      <c r="P42" s="53"/>
      <c r="Q42" s="53"/>
      <c r="R42" s="53"/>
      <c r="S42" s="53"/>
      <c r="T42" s="53"/>
    </row>
    <row r="43" spans="1:20" s="11" customFormat="1" ht="21" customHeight="1">
      <c r="A43" s="549" t="s">
        <v>14</v>
      </c>
      <c r="B43" s="259" t="s">
        <v>229</v>
      </c>
      <c r="C43" s="129" t="s">
        <v>3</v>
      </c>
      <c r="D43" s="130">
        <v>1608.75</v>
      </c>
      <c r="E43" s="130">
        <v>500</v>
      </c>
      <c r="F43" s="130">
        <v>1078.4375</v>
      </c>
      <c r="G43" s="130">
        <v>500</v>
      </c>
      <c r="H43" s="130">
        <v>363.08375000000001</v>
      </c>
      <c r="I43" s="130">
        <v>839.6</v>
      </c>
      <c r="J43" s="130">
        <v>666.66666666666674</v>
      </c>
      <c r="K43" s="130">
        <v>541.96428571428567</v>
      </c>
      <c r="L43" s="53"/>
      <c r="M43" s="53"/>
      <c r="N43" s="53"/>
      <c r="O43" s="53"/>
      <c r="P43" s="53"/>
      <c r="Q43" s="53"/>
      <c r="R43" s="53"/>
      <c r="S43" s="53"/>
      <c r="T43" s="53"/>
    </row>
    <row r="44" spans="1:20" s="11" customFormat="1" ht="21" hidden="1" customHeight="1">
      <c r="A44" s="548"/>
      <c r="B44" s="259" t="s">
        <v>230</v>
      </c>
      <c r="C44" s="129" t="s">
        <v>3</v>
      </c>
      <c r="D44" s="130"/>
      <c r="E44" s="130"/>
      <c r="F44" s="130"/>
      <c r="G44" s="130"/>
      <c r="H44" s="130"/>
      <c r="I44" s="130"/>
      <c r="J44" s="130"/>
      <c r="K44" s="130"/>
      <c r="L44" s="53"/>
      <c r="M44" s="53"/>
      <c r="N44" s="53"/>
      <c r="O44" s="53"/>
      <c r="P44" s="53"/>
      <c r="Q44" s="53"/>
      <c r="R44" s="53"/>
      <c r="S44" s="53"/>
      <c r="T44" s="53"/>
    </row>
    <row r="45" spans="1:20" s="11" customFormat="1" ht="21" customHeight="1">
      <c r="A45" s="568" t="s">
        <v>140</v>
      </c>
      <c r="B45" s="122" t="s">
        <v>141</v>
      </c>
      <c r="C45" s="129" t="s">
        <v>3</v>
      </c>
      <c r="D45" s="130"/>
      <c r="E45" s="130">
        <v>1700</v>
      </c>
      <c r="F45" s="130">
        <v>2946.4285714285716</v>
      </c>
      <c r="G45" s="130">
        <v>1841</v>
      </c>
      <c r="H45" s="130">
        <v>751.375</v>
      </c>
      <c r="I45" s="130"/>
      <c r="J45" s="130">
        <v>2700</v>
      </c>
      <c r="K45" s="130">
        <v>1960.7142857142858</v>
      </c>
      <c r="L45" s="53"/>
      <c r="M45" s="53"/>
      <c r="N45" s="53"/>
      <c r="O45" s="53"/>
      <c r="P45" s="53"/>
      <c r="Q45" s="53"/>
      <c r="R45" s="53"/>
      <c r="S45" s="53"/>
      <c r="T45" s="53"/>
    </row>
    <row r="46" spans="1:20" s="11" customFormat="1" ht="21" customHeight="1">
      <c r="A46" s="569"/>
      <c r="B46" s="122" t="s">
        <v>142</v>
      </c>
      <c r="C46" s="129" t="s">
        <v>3</v>
      </c>
      <c r="D46" s="130">
        <v>1835.0625</v>
      </c>
      <c r="E46" s="130">
        <v>1700</v>
      </c>
      <c r="F46" s="130">
        <v>2488.125</v>
      </c>
      <c r="G46" s="130"/>
      <c r="H46" s="130">
        <v>729.3125</v>
      </c>
      <c r="I46" s="130">
        <v>2240</v>
      </c>
      <c r="J46" s="130">
        <v>2700</v>
      </c>
      <c r="K46" s="130">
        <v>1946.4285714285713</v>
      </c>
      <c r="L46" s="53"/>
      <c r="M46" s="53"/>
      <c r="N46" s="53"/>
      <c r="O46" s="53"/>
      <c r="P46" s="53"/>
      <c r="Q46" s="53"/>
      <c r="R46" s="53"/>
      <c r="S46" s="53"/>
      <c r="T46" s="53"/>
    </row>
    <row r="47" spans="1:20" s="11" customFormat="1" ht="21" customHeight="1">
      <c r="A47" s="180"/>
      <c r="B47" s="122" t="s">
        <v>15</v>
      </c>
      <c r="C47" s="129" t="s">
        <v>3</v>
      </c>
      <c r="D47" s="130">
        <v>1047.1875</v>
      </c>
      <c r="E47" s="130">
        <v>857.14285714285711</v>
      </c>
      <c r="F47" s="130">
        <v>1364.6875</v>
      </c>
      <c r="G47" s="130">
        <v>1381.25</v>
      </c>
      <c r="H47" s="130">
        <v>1251.75</v>
      </c>
      <c r="I47" s="130">
        <v>928</v>
      </c>
      <c r="J47" s="130">
        <v>1800</v>
      </c>
      <c r="K47" s="130">
        <v>1292.8571428571429</v>
      </c>
      <c r="L47" s="53"/>
      <c r="M47" s="53"/>
      <c r="N47" s="53"/>
      <c r="O47" s="53"/>
      <c r="P47" s="53"/>
      <c r="Q47" s="53"/>
      <c r="R47" s="53"/>
      <c r="S47" s="53"/>
      <c r="T47" s="53"/>
    </row>
    <row r="48" spans="1:20" s="11" customFormat="1" ht="21" customHeight="1">
      <c r="A48" s="271" t="s">
        <v>220</v>
      </c>
      <c r="B48" s="122" t="s">
        <v>231</v>
      </c>
      <c r="C48" s="129" t="s">
        <v>3</v>
      </c>
      <c r="D48" s="130"/>
      <c r="E48" s="130"/>
      <c r="F48" s="130">
        <v>2039.375</v>
      </c>
      <c r="G48" s="130"/>
      <c r="H48" s="130"/>
      <c r="I48" s="130"/>
      <c r="J48" s="130"/>
      <c r="K48" s="130"/>
      <c r="L48" s="53"/>
      <c r="M48" s="53"/>
      <c r="N48" s="53"/>
      <c r="O48" s="53"/>
      <c r="P48" s="53"/>
      <c r="Q48" s="53"/>
      <c r="R48" s="53"/>
      <c r="S48" s="53"/>
      <c r="T48" s="53"/>
    </row>
    <row r="49" spans="1:20" s="11" customFormat="1" ht="21" hidden="1" customHeight="1">
      <c r="A49" s="272"/>
      <c r="B49" s="122" t="s">
        <v>232</v>
      </c>
      <c r="C49" s="129" t="s">
        <v>60</v>
      </c>
      <c r="D49" s="130"/>
      <c r="E49" s="130"/>
      <c r="F49" s="130"/>
      <c r="G49" s="130"/>
      <c r="H49" s="130"/>
      <c r="I49" s="130"/>
      <c r="J49" s="130"/>
      <c r="K49" s="130"/>
      <c r="L49" s="53"/>
      <c r="M49" s="53"/>
      <c r="N49" s="53"/>
      <c r="O49" s="53"/>
      <c r="P49" s="53"/>
      <c r="Q49" s="53"/>
      <c r="R49" s="53"/>
      <c r="S49" s="53"/>
      <c r="T49" s="53"/>
    </row>
    <row r="50" spans="1:20" s="11" customFormat="1" ht="21" hidden="1" customHeight="1">
      <c r="B50" s="122"/>
      <c r="C50" s="129" t="s">
        <v>60</v>
      </c>
      <c r="D50" s="130"/>
      <c r="E50" s="130"/>
      <c r="F50" s="130"/>
      <c r="G50" s="130"/>
      <c r="H50" s="130"/>
      <c r="I50" s="130"/>
      <c r="J50" s="130"/>
      <c r="K50" s="130"/>
      <c r="L50" s="53"/>
      <c r="M50" s="53"/>
      <c r="N50" s="53"/>
      <c r="O50" s="53"/>
      <c r="P50" s="53"/>
      <c r="Q50" s="53"/>
      <c r="R50" s="53"/>
      <c r="S50" s="53"/>
      <c r="T50" s="53"/>
    </row>
    <row r="51" spans="1:20" s="11" customFormat="1" ht="21" customHeight="1">
      <c r="A51" s="53"/>
      <c r="B51" s="122" t="s">
        <v>17</v>
      </c>
      <c r="C51" s="129" t="s">
        <v>3</v>
      </c>
      <c r="D51" s="130">
        <v>902.1925</v>
      </c>
      <c r="E51" s="130">
        <v>800</v>
      </c>
      <c r="F51" s="130">
        <v>1255.9375</v>
      </c>
      <c r="G51" s="130"/>
      <c r="H51" s="130"/>
      <c r="I51" s="130"/>
      <c r="J51" s="130"/>
      <c r="K51" s="130">
        <v>336.60714285714283</v>
      </c>
      <c r="L51" s="53"/>
      <c r="M51" s="53"/>
      <c r="N51" s="53"/>
      <c r="O51" s="53"/>
      <c r="P51" s="53"/>
      <c r="Q51" s="53"/>
      <c r="R51" s="53"/>
      <c r="S51" s="53"/>
      <c r="T51" s="53"/>
    </row>
    <row r="52" spans="1:20" s="11" customFormat="1" ht="21" customHeight="1">
      <c r="A52" s="180"/>
      <c r="B52" s="122" t="s">
        <v>18</v>
      </c>
      <c r="C52" s="129" t="s">
        <v>3</v>
      </c>
      <c r="D52" s="130">
        <v>728.125</v>
      </c>
      <c r="E52" s="130">
        <v>471.42857142857144</v>
      </c>
      <c r="F52" s="130">
        <v>812.34375</v>
      </c>
      <c r="G52" s="130">
        <v>400</v>
      </c>
      <c r="H52" s="130"/>
      <c r="I52" s="130"/>
      <c r="J52" s="130">
        <v>800</v>
      </c>
      <c r="K52" s="130">
        <v>462.5</v>
      </c>
      <c r="L52" s="53"/>
      <c r="M52" s="53"/>
      <c r="N52" s="53"/>
      <c r="O52" s="53"/>
      <c r="P52" s="53"/>
      <c r="Q52" s="53"/>
      <c r="R52" s="53"/>
      <c r="S52" s="53"/>
      <c r="T52" s="53"/>
    </row>
    <row r="53" spans="1:20" s="11" customFormat="1" ht="21" customHeight="1">
      <c r="A53" s="180"/>
      <c r="B53" s="122" t="s">
        <v>19</v>
      </c>
      <c r="C53" s="129" t="s">
        <v>3</v>
      </c>
      <c r="D53" s="130"/>
      <c r="E53" s="130"/>
      <c r="F53" s="130">
        <v>4646.875</v>
      </c>
      <c r="G53" s="130"/>
      <c r="H53" s="130"/>
      <c r="I53" s="130"/>
      <c r="J53" s="130"/>
      <c r="K53" s="130">
        <v>5000</v>
      </c>
      <c r="L53" s="53"/>
      <c r="M53" s="53"/>
      <c r="N53" s="53"/>
      <c r="O53" s="53"/>
      <c r="P53" s="53"/>
      <c r="Q53" s="53"/>
      <c r="R53" s="53"/>
      <c r="S53" s="53"/>
      <c r="T53" s="53"/>
    </row>
    <row r="54" spans="1:20" s="11" customFormat="1" ht="21" customHeight="1">
      <c r="A54" s="180"/>
      <c r="B54" s="122" t="s">
        <v>20</v>
      </c>
      <c r="C54" s="129" t="s">
        <v>3</v>
      </c>
      <c r="D54" s="130">
        <v>1682.75</v>
      </c>
      <c r="E54" s="130"/>
      <c r="F54" s="130">
        <v>1268.75</v>
      </c>
      <c r="G54" s="130"/>
      <c r="H54" s="130"/>
      <c r="I54" s="130"/>
      <c r="J54" s="130"/>
      <c r="K54" s="130">
        <v>1625</v>
      </c>
      <c r="L54" s="53"/>
      <c r="M54" s="53"/>
      <c r="N54" s="53"/>
      <c r="O54" s="53"/>
      <c r="P54" s="53"/>
      <c r="Q54" s="53"/>
      <c r="R54" s="53"/>
      <c r="S54" s="53"/>
      <c r="T54" s="53"/>
    </row>
    <row r="55" spans="1:20" s="11" customFormat="1" ht="21" customHeight="1">
      <c r="A55" s="568" t="s">
        <v>144</v>
      </c>
      <c r="B55" s="122" t="s">
        <v>145</v>
      </c>
      <c r="C55" s="129" t="s">
        <v>55</v>
      </c>
      <c r="D55" s="130">
        <v>22.25</v>
      </c>
      <c r="E55" s="130">
        <v>2.9285714285714284</v>
      </c>
      <c r="F55" s="130">
        <v>10</v>
      </c>
      <c r="G55" s="130"/>
      <c r="H55" s="130"/>
      <c r="I55" s="130">
        <v>5</v>
      </c>
      <c r="J55" s="130"/>
      <c r="K55" s="130"/>
      <c r="L55" s="53"/>
      <c r="M55" s="53"/>
      <c r="N55" s="53"/>
      <c r="O55" s="53"/>
      <c r="P55" s="53"/>
      <c r="Q55" s="53"/>
      <c r="R55" s="53"/>
      <c r="S55" s="53"/>
      <c r="T55" s="53"/>
    </row>
    <row r="56" spans="1:20" s="11" customFormat="1" ht="21" customHeight="1">
      <c r="A56" s="548"/>
      <c r="B56" s="259" t="s">
        <v>252</v>
      </c>
      <c r="C56" s="260" t="s">
        <v>56</v>
      </c>
      <c r="D56" s="130">
        <v>2199.25</v>
      </c>
      <c r="E56" s="130">
        <v>600</v>
      </c>
      <c r="F56" s="130">
        <v>2262.5</v>
      </c>
      <c r="G56" s="130"/>
      <c r="H56" s="130"/>
      <c r="I56" s="130">
        <v>1291.4000000000001</v>
      </c>
      <c r="J56" s="130">
        <v>1800</v>
      </c>
      <c r="K56" s="130">
        <v>1068.1428571428571</v>
      </c>
      <c r="L56" s="53"/>
      <c r="M56" s="53"/>
      <c r="N56" s="53"/>
      <c r="O56" s="53"/>
      <c r="P56" s="53"/>
      <c r="Q56" s="53"/>
      <c r="R56" s="53"/>
      <c r="S56" s="53"/>
      <c r="T56" s="53"/>
    </row>
    <row r="57" spans="1:20" ht="3" customHeight="1">
      <c r="A57" s="102"/>
      <c r="B57" s="102"/>
      <c r="C57" s="102"/>
      <c r="D57" s="105"/>
      <c r="E57" s="105"/>
      <c r="F57" s="105"/>
      <c r="G57" s="105"/>
      <c r="H57" s="105"/>
      <c r="I57" s="105"/>
      <c r="J57" s="105"/>
      <c r="K57" s="105"/>
    </row>
    <row r="58" spans="1:20" ht="33" customHeight="1">
      <c r="A58" s="28"/>
      <c r="B58" s="521"/>
      <c r="C58" s="253"/>
      <c r="D58" s="253"/>
      <c r="E58" s="253"/>
      <c r="F58" s="253"/>
      <c r="G58" s="253"/>
      <c r="H58" s="253"/>
      <c r="I58" s="253"/>
      <c r="J58" s="504"/>
      <c r="K58" s="506" t="s">
        <v>79</v>
      </c>
    </row>
    <row r="59" spans="1:20" ht="17.25" customHeight="1">
      <c r="A59" s="28"/>
      <c r="B59" s="544" t="s">
        <v>292</v>
      </c>
      <c r="C59" s="544"/>
      <c r="D59" s="544"/>
      <c r="E59" s="544"/>
      <c r="F59" s="544"/>
      <c r="G59" s="544"/>
      <c r="H59" s="544"/>
      <c r="I59" s="544"/>
      <c r="J59" s="544"/>
      <c r="K59" s="544"/>
    </row>
    <row r="60" spans="1:20" s="256" customFormat="1" ht="28.5" customHeight="1">
      <c r="A60" s="253"/>
      <c r="B60" s="559" t="s">
        <v>311</v>
      </c>
      <c r="C60" s="559"/>
      <c r="D60" s="559"/>
      <c r="E60" s="559"/>
      <c r="F60" s="559"/>
      <c r="G60" s="559"/>
      <c r="H60" s="559"/>
      <c r="I60" s="559"/>
      <c r="J60" s="559"/>
      <c r="K60" s="559"/>
      <c r="L60" s="253"/>
      <c r="M60" s="253"/>
      <c r="N60" s="253"/>
      <c r="O60" s="253"/>
      <c r="P60" s="253"/>
      <c r="Q60" s="253"/>
      <c r="R60" s="253"/>
      <c r="S60" s="253"/>
      <c r="T60" s="253"/>
    </row>
    <row r="61" spans="1:20" ht="21" customHeight="1">
      <c r="A61" s="543" t="s">
        <v>108</v>
      </c>
      <c r="B61" s="543"/>
      <c r="C61" s="560" t="s">
        <v>2</v>
      </c>
      <c r="D61" s="562" t="s">
        <v>37</v>
      </c>
      <c r="E61" s="546"/>
      <c r="F61" s="546"/>
      <c r="G61" s="546"/>
      <c r="H61" s="546"/>
      <c r="I61" s="546"/>
      <c r="J61" s="546"/>
      <c r="K61" s="546"/>
    </row>
    <row r="62" spans="1:20" ht="21" customHeight="1">
      <c r="A62" s="543"/>
      <c r="B62" s="543"/>
      <c r="C62" s="563"/>
      <c r="D62" s="274" t="s">
        <v>38</v>
      </c>
      <c r="E62" s="275" t="s">
        <v>39</v>
      </c>
      <c r="F62" s="275" t="s">
        <v>40</v>
      </c>
      <c r="G62" s="275" t="s">
        <v>41</v>
      </c>
      <c r="H62" s="275" t="s">
        <v>45</v>
      </c>
      <c r="I62" s="275" t="s">
        <v>43</v>
      </c>
      <c r="J62" s="275" t="s">
        <v>42</v>
      </c>
      <c r="K62" s="275" t="s">
        <v>44</v>
      </c>
    </row>
    <row r="63" spans="1:20" s="11" customFormat="1" ht="21" customHeight="1">
      <c r="A63" s="198"/>
      <c r="B63" s="184" t="s">
        <v>91</v>
      </c>
      <c r="C63" s="260" t="s">
        <v>3</v>
      </c>
      <c r="D63" s="130">
        <v>1361.5625</v>
      </c>
      <c r="E63" s="130">
        <v>628.57142857142856</v>
      </c>
      <c r="F63" s="130">
        <v>1271.875</v>
      </c>
      <c r="G63" s="130">
        <v>1300</v>
      </c>
      <c r="H63" s="130">
        <v>1270.21875</v>
      </c>
      <c r="I63" s="130">
        <v>816</v>
      </c>
      <c r="J63" s="130"/>
      <c r="K63" s="130">
        <v>540.17857142857144</v>
      </c>
      <c r="L63" s="53"/>
      <c r="M63" s="53"/>
      <c r="N63" s="53"/>
      <c r="O63" s="53"/>
      <c r="P63" s="53"/>
      <c r="Q63" s="53"/>
      <c r="R63" s="53"/>
      <c r="S63" s="53"/>
      <c r="T63" s="53"/>
    </row>
    <row r="64" spans="1:20" s="11" customFormat="1" ht="21" customHeight="1">
      <c r="A64" s="201"/>
      <c r="B64" s="184" t="s">
        <v>22</v>
      </c>
      <c r="C64" s="260" t="s">
        <v>59</v>
      </c>
      <c r="D64" s="130">
        <v>1369.46875</v>
      </c>
      <c r="E64" s="130">
        <v>2000</v>
      </c>
      <c r="F64" s="130">
        <v>3045.3125</v>
      </c>
      <c r="G64" s="130"/>
      <c r="H64" s="130">
        <v>1800</v>
      </c>
      <c r="I64" s="130">
        <v>2800</v>
      </c>
      <c r="J64" s="130">
        <v>4500</v>
      </c>
      <c r="K64" s="130">
        <v>2285.7142857142858</v>
      </c>
      <c r="L64" s="53"/>
      <c r="M64" s="53"/>
      <c r="N64" s="53"/>
      <c r="O64" s="53"/>
      <c r="P64" s="53"/>
      <c r="Q64" s="53"/>
      <c r="R64" s="53"/>
      <c r="S64" s="53"/>
      <c r="T64" s="53"/>
    </row>
    <row r="65" spans="1:20" s="11" customFormat="1" ht="21" customHeight="1">
      <c r="A65" s="198" t="s">
        <v>147</v>
      </c>
      <c r="B65" s="184" t="s">
        <v>234</v>
      </c>
      <c r="C65" s="260" t="s">
        <v>3</v>
      </c>
      <c r="D65" s="130">
        <v>1954.0625</v>
      </c>
      <c r="E65" s="130">
        <v>628.57142857142856</v>
      </c>
      <c r="F65" s="130">
        <v>2594.375</v>
      </c>
      <c r="G65" s="130">
        <v>1280</v>
      </c>
      <c r="H65" s="130">
        <v>1576.5</v>
      </c>
      <c r="I65" s="130">
        <v>1350</v>
      </c>
      <c r="J65" s="130">
        <v>2200</v>
      </c>
      <c r="K65" s="130">
        <v>1080.3571428571429</v>
      </c>
      <c r="L65" s="53"/>
      <c r="M65" s="53"/>
      <c r="N65" s="53"/>
      <c r="O65" s="53"/>
      <c r="P65" s="53"/>
      <c r="Q65" s="53"/>
      <c r="R65" s="53"/>
      <c r="S65" s="53"/>
      <c r="T65" s="53"/>
    </row>
    <row r="66" spans="1:20" s="11" customFormat="1" ht="21" customHeight="1">
      <c r="A66" s="201"/>
      <c r="B66" s="245" t="s">
        <v>253</v>
      </c>
      <c r="C66" s="260" t="s">
        <v>3</v>
      </c>
      <c r="D66" s="130">
        <v>1810.9375</v>
      </c>
      <c r="E66" s="130">
        <v>514.28571428571433</v>
      </c>
      <c r="F66" s="130">
        <v>1541.875</v>
      </c>
      <c r="G66" s="130">
        <v>1266.6666666666667</v>
      </c>
      <c r="H66" s="130">
        <v>1567.25</v>
      </c>
      <c r="I66" s="130">
        <v>1350</v>
      </c>
      <c r="J66" s="130">
        <v>1800</v>
      </c>
      <c r="K66" s="130">
        <v>758.92857142857144</v>
      </c>
      <c r="L66" s="53"/>
      <c r="M66" s="53"/>
      <c r="N66" s="53"/>
      <c r="O66" s="53"/>
      <c r="P66" s="53"/>
      <c r="Q66" s="53"/>
      <c r="R66" s="53"/>
      <c r="S66" s="53"/>
      <c r="T66" s="53"/>
    </row>
    <row r="67" spans="1:20" s="11" customFormat="1" ht="21" customHeight="1">
      <c r="A67" s="198"/>
      <c r="B67" s="261" t="s">
        <v>23</v>
      </c>
      <c r="C67" s="260" t="s">
        <v>3</v>
      </c>
      <c r="D67" s="130">
        <v>2272.125</v>
      </c>
      <c r="E67" s="130">
        <v>1500</v>
      </c>
      <c r="F67" s="130"/>
      <c r="G67" s="130">
        <v>3366.6666666666665</v>
      </c>
      <c r="H67" s="130"/>
      <c r="I67" s="130"/>
      <c r="J67" s="130">
        <v>2800</v>
      </c>
      <c r="K67" s="130">
        <v>2762.5</v>
      </c>
      <c r="L67" s="53"/>
      <c r="M67" s="53"/>
      <c r="N67" s="53"/>
      <c r="O67" s="53"/>
      <c r="P67" s="53"/>
      <c r="Q67" s="53"/>
      <c r="R67" s="53"/>
      <c r="S67" s="53"/>
      <c r="T67" s="53"/>
    </row>
    <row r="68" spans="1:20" s="11" customFormat="1" ht="21" customHeight="1">
      <c r="A68" s="201"/>
      <c r="B68" s="261" t="s">
        <v>24</v>
      </c>
      <c r="C68" s="260" t="s">
        <v>3</v>
      </c>
      <c r="D68" s="130">
        <v>2287.25</v>
      </c>
      <c r="E68" s="130">
        <v>1500</v>
      </c>
      <c r="F68" s="130"/>
      <c r="G68" s="130">
        <v>3420</v>
      </c>
      <c r="H68" s="130"/>
      <c r="I68" s="130"/>
      <c r="J68" s="130">
        <v>2800</v>
      </c>
      <c r="K68" s="130">
        <v>2655.3571428571427</v>
      </c>
      <c r="L68" s="53"/>
      <c r="M68" s="53"/>
      <c r="N68" s="53"/>
      <c r="O68" s="53"/>
      <c r="P68" s="53"/>
      <c r="Q68" s="53"/>
      <c r="R68" s="53"/>
      <c r="S68" s="53"/>
      <c r="T68" s="53"/>
    </row>
    <row r="69" spans="1:20" s="11" customFormat="1" ht="21" customHeight="1">
      <c r="A69" s="195"/>
      <c r="B69" s="261" t="s">
        <v>25</v>
      </c>
      <c r="C69" s="260" t="s">
        <v>3</v>
      </c>
      <c r="D69" s="130"/>
      <c r="E69" s="130"/>
      <c r="F69" s="130"/>
      <c r="G69" s="130"/>
      <c r="H69" s="130"/>
      <c r="I69" s="130"/>
      <c r="J69" s="130">
        <v>2200</v>
      </c>
      <c r="K69" s="130"/>
      <c r="L69" s="53"/>
      <c r="M69" s="53"/>
      <c r="N69" s="53"/>
      <c r="O69" s="53"/>
      <c r="P69" s="53"/>
      <c r="Q69" s="53"/>
      <c r="R69" s="53"/>
      <c r="S69" s="53"/>
      <c r="T69" s="53"/>
    </row>
    <row r="70" spans="1:20" s="11" customFormat="1" ht="21" customHeight="1">
      <c r="A70" s="226"/>
      <c r="B70" s="261" t="s">
        <v>26</v>
      </c>
      <c r="C70" s="260" t="s">
        <v>59</v>
      </c>
      <c r="D70" s="130">
        <v>564.4375</v>
      </c>
      <c r="E70" s="130">
        <v>296.42857142857144</v>
      </c>
      <c r="F70" s="130">
        <v>793.75</v>
      </c>
      <c r="G70" s="130">
        <v>775</v>
      </c>
      <c r="H70" s="130">
        <v>339.5</v>
      </c>
      <c r="I70" s="130"/>
      <c r="J70" s="130"/>
      <c r="K70" s="130">
        <v>363.21428571428572</v>
      </c>
      <c r="L70" s="53"/>
      <c r="M70" s="53"/>
      <c r="N70" s="53"/>
      <c r="O70" s="53"/>
      <c r="P70" s="53"/>
      <c r="Q70" s="53"/>
      <c r="R70" s="53"/>
      <c r="S70" s="53"/>
      <c r="T70" s="53"/>
    </row>
    <row r="71" spans="1:20" ht="21" customHeight="1">
      <c r="A71" s="428" t="s">
        <v>57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20" s="11" customFormat="1" ht="21" customHeight="1">
      <c r="A72" s="211" t="s">
        <v>27</v>
      </c>
      <c r="B72" s="261" t="s">
        <v>254</v>
      </c>
      <c r="C72" s="260" t="s">
        <v>59</v>
      </c>
      <c r="D72" s="130">
        <v>1881.25</v>
      </c>
      <c r="E72" s="130">
        <v>700</v>
      </c>
      <c r="F72" s="130">
        <v>809.58333333333337</v>
      </c>
      <c r="G72" s="130">
        <v>1743.75</v>
      </c>
      <c r="H72" s="130">
        <v>1192.75</v>
      </c>
      <c r="I72" s="130">
        <v>1403.2</v>
      </c>
      <c r="J72" s="130">
        <v>2500</v>
      </c>
      <c r="K72" s="130">
        <v>887.5</v>
      </c>
      <c r="L72" s="53"/>
      <c r="M72" s="53"/>
      <c r="N72" s="53"/>
      <c r="O72" s="53"/>
      <c r="P72" s="53"/>
      <c r="Q72" s="53"/>
      <c r="R72" s="53"/>
      <c r="S72" s="53"/>
      <c r="T72" s="53"/>
    </row>
    <row r="73" spans="1:20" s="11" customFormat="1" ht="21" customHeight="1">
      <c r="A73" s="235"/>
      <c r="B73" s="261" t="s">
        <v>28</v>
      </c>
      <c r="C73" s="260" t="s">
        <v>59</v>
      </c>
      <c r="D73" s="130">
        <v>1251.25</v>
      </c>
      <c r="E73" s="130">
        <v>885.71428571428567</v>
      </c>
      <c r="F73" s="130">
        <v>2012.5</v>
      </c>
      <c r="G73" s="130">
        <v>2225</v>
      </c>
      <c r="H73" s="130">
        <v>769</v>
      </c>
      <c r="I73" s="130"/>
      <c r="J73" s="130">
        <v>2500</v>
      </c>
      <c r="K73" s="130">
        <v>1285.7142857142858</v>
      </c>
      <c r="L73" s="53"/>
      <c r="M73" s="53"/>
      <c r="N73" s="53"/>
      <c r="O73" s="53"/>
      <c r="P73" s="53"/>
      <c r="Q73" s="53"/>
      <c r="R73" s="53"/>
      <c r="S73" s="53"/>
      <c r="T73" s="53"/>
    </row>
    <row r="74" spans="1:20" s="11" customFormat="1" ht="21" customHeight="1">
      <c r="A74" s="235"/>
      <c r="B74" s="261" t="s">
        <v>58</v>
      </c>
      <c r="C74" s="260" t="s">
        <v>59</v>
      </c>
      <c r="D74" s="130">
        <v>200</v>
      </c>
      <c r="E74" s="130">
        <v>150</v>
      </c>
      <c r="F74" s="130">
        <v>169.375</v>
      </c>
      <c r="G74" s="130">
        <v>366.66666666666669</v>
      </c>
      <c r="H74" s="130">
        <v>265.21875</v>
      </c>
      <c r="I74" s="130"/>
      <c r="J74" s="130">
        <v>400</v>
      </c>
      <c r="K74" s="130">
        <v>196.90238095238095</v>
      </c>
      <c r="L74" s="53"/>
      <c r="M74" s="53"/>
      <c r="N74" s="53"/>
      <c r="O74" s="53"/>
      <c r="P74" s="53"/>
      <c r="Q74" s="53"/>
      <c r="R74" s="53"/>
      <c r="S74" s="53"/>
      <c r="T74" s="53"/>
    </row>
    <row r="75" spans="1:20" s="11" customFormat="1" ht="21" customHeight="1">
      <c r="A75" s="235"/>
      <c r="B75" s="261" t="s">
        <v>29</v>
      </c>
      <c r="C75" s="260" t="s">
        <v>59</v>
      </c>
      <c r="D75" s="130">
        <v>2434.895833333333</v>
      </c>
      <c r="E75" s="130">
        <v>1333.3333333333337</v>
      </c>
      <c r="F75" s="130">
        <v>5216.25</v>
      </c>
      <c r="G75" s="130">
        <v>2386.6666666666665</v>
      </c>
      <c r="H75" s="130">
        <v>2211.8055555555552</v>
      </c>
      <c r="I75" s="130">
        <v>258.33333333333337</v>
      </c>
      <c r="J75" s="130">
        <v>1000</v>
      </c>
      <c r="K75" s="130">
        <v>2445.4404761904766</v>
      </c>
      <c r="L75" s="53"/>
      <c r="M75" s="53"/>
      <c r="N75" s="53"/>
      <c r="O75" s="53"/>
      <c r="P75" s="53"/>
      <c r="Q75" s="53"/>
      <c r="R75" s="53"/>
      <c r="S75" s="53"/>
      <c r="T75" s="53"/>
    </row>
    <row r="76" spans="1:20" s="11" customFormat="1" ht="21" customHeight="1">
      <c r="A76" s="547" t="s">
        <v>159</v>
      </c>
      <c r="B76" s="261" t="s">
        <v>242</v>
      </c>
      <c r="C76" s="260" t="s">
        <v>59</v>
      </c>
      <c r="D76" s="130">
        <v>230.53125</v>
      </c>
      <c r="E76" s="130">
        <v>828.57142857142856</v>
      </c>
      <c r="F76" s="130">
        <v>401.34375</v>
      </c>
      <c r="G76" s="130"/>
      <c r="H76" s="130">
        <v>181.3125</v>
      </c>
      <c r="I76" s="130"/>
      <c r="J76" s="130">
        <v>400</v>
      </c>
      <c r="K76" s="130">
        <v>316.57142857142856</v>
      </c>
      <c r="L76" s="53"/>
      <c r="M76" s="53"/>
      <c r="N76" s="53"/>
      <c r="O76" s="53"/>
      <c r="P76" s="53"/>
      <c r="Q76" s="53"/>
      <c r="R76" s="53"/>
      <c r="S76" s="53"/>
      <c r="T76" s="53"/>
    </row>
    <row r="77" spans="1:20" s="11" customFormat="1" ht="21" customHeight="1">
      <c r="A77" s="548"/>
      <c r="B77" s="261" t="s">
        <v>244</v>
      </c>
      <c r="C77" s="260" t="s">
        <v>59</v>
      </c>
      <c r="D77" s="130">
        <v>181.59375</v>
      </c>
      <c r="E77" s="130">
        <v>200</v>
      </c>
      <c r="F77" s="130">
        <v>570.25</v>
      </c>
      <c r="G77" s="130"/>
      <c r="H77" s="130"/>
      <c r="I77" s="130"/>
      <c r="J77" s="130"/>
      <c r="K77" s="130">
        <v>436.60714285714283</v>
      </c>
      <c r="L77" s="53"/>
      <c r="M77" s="53"/>
      <c r="N77" s="53"/>
      <c r="O77" s="53"/>
      <c r="P77" s="53"/>
      <c r="Q77" s="53"/>
      <c r="R77" s="53"/>
      <c r="S77" s="53"/>
      <c r="T77" s="53"/>
    </row>
    <row r="78" spans="1:20" s="11" customFormat="1" ht="21" customHeight="1">
      <c r="A78" s="490"/>
      <c r="B78" s="261" t="s">
        <v>30</v>
      </c>
      <c r="C78" s="260" t="s">
        <v>59</v>
      </c>
      <c r="D78" s="130">
        <v>3576.25</v>
      </c>
      <c r="E78" s="130">
        <v>1571.4285714285713</v>
      </c>
      <c r="F78" s="130">
        <v>3653.125</v>
      </c>
      <c r="G78" s="130"/>
      <c r="H78" s="130">
        <v>2488.125</v>
      </c>
      <c r="I78" s="130">
        <v>2300</v>
      </c>
      <c r="J78" s="130"/>
      <c r="K78" s="130">
        <v>2568.5714285714284</v>
      </c>
      <c r="L78" s="53"/>
      <c r="M78" s="53"/>
      <c r="N78" s="53"/>
      <c r="O78" s="53"/>
      <c r="P78" s="53"/>
      <c r="Q78" s="53"/>
      <c r="R78" s="53"/>
      <c r="S78" s="53"/>
      <c r="T78" s="53"/>
    </row>
    <row r="79" spans="1:20" s="11" customFormat="1" ht="21" customHeight="1">
      <c r="A79" s="401" t="s">
        <v>165</v>
      </c>
      <c r="B79" s="261" t="s">
        <v>202</v>
      </c>
      <c r="C79" s="260" t="s">
        <v>167</v>
      </c>
      <c r="D79" s="130">
        <v>3279.375</v>
      </c>
      <c r="E79" s="130">
        <v>7333.3333333333339</v>
      </c>
      <c r="F79" s="130">
        <v>2316.875</v>
      </c>
      <c r="G79" s="130">
        <v>3900</v>
      </c>
      <c r="H79" s="130">
        <v>4358.125</v>
      </c>
      <c r="I79" s="130">
        <v>2023.2</v>
      </c>
      <c r="J79" s="130">
        <v>8000</v>
      </c>
      <c r="K79" s="130">
        <v>2618.7157142857145</v>
      </c>
      <c r="L79" s="53"/>
      <c r="M79" s="53"/>
      <c r="N79" s="53"/>
      <c r="O79" s="53"/>
      <c r="P79" s="53"/>
      <c r="Q79" s="53"/>
      <c r="R79" s="53"/>
      <c r="S79" s="53"/>
      <c r="T79" s="53"/>
    </row>
    <row r="80" spans="1:20" s="11" customFormat="1" ht="21" customHeight="1">
      <c r="A80" s="400"/>
      <c r="B80" s="261" t="s">
        <v>203</v>
      </c>
      <c r="C80" s="260" t="s">
        <v>167</v>
      </c>
      <c r="D80" s="130">
        <v>3528.3749999999995</v>
      </c>
      <c r="E80" s="130">
        <v>1357.1428571428571</v>
      </c>
      <c r="F80" s="130">
        <v>3375</v>
      </c>
      <c r="G80" s="130">
        <v>3166.666666666667</v>
      </c>
      <c r="H80" s="130">
        <v>3174.8749999999995</v>
      </c>
      <c r="I80" s="130">
        <v>2171</v>
      </c>
      <c r="J80" s="130">
        <v>3500</v>
      </c>
      <c r="K80" s="130">
        <v>2936.3828571428571</v>
      </c>
      <c r="L80" s="53"/>
      <c r="M80" s="53"/>
      <c r="N80" s="53"/>
      <c r="O80" s="53"/>
      <c r="P80" s="53"/>
      <c r="Q80" s="53"/>
      <c r="R80" s="53"/>
      <c r="S80" s="53"/>
      <c r="T80" s="53"/>
    </row>
    <row r="81" spans="1:11" ht="3" customHeight="1">
      <c r="A81" s="223"/>
      <c r="B81" s="223"/>
      <c r="C81" s="223"/>
      <c r="D81" s="223"/>
      <c r="E81" s="223"/>
      <c r="F81" s="223"/>
      <c r="G81" s="223"/>
      <c r="H81" s="223"/>
      <c r="I81" s="223"/>
      <c r="J81" s="223"/>
      <c r="K81" s="223"/>
    </row>
    <row r="82" spans="1:11" ht="3.75" customHeight="1">
      <c r="C82" s="15"/>
      <c r="D82" s="16"/>
      <c r="E82" s="16"/>
      <c r="F82" s="16"/>
      <c r="G82" s="16"/>
      <c r="H82" s="16"/>
      <c r="I82" s="16"/>
      <c r="J82" s="16"/>
      <c r="K82" s="16"/>
    </row>
    <row r="83" spans="1:11" s="28" customFormat="1" ht="30.75" customHeight="1">
      <c r="B83" s="521"/>
      <c r="C83" s="253"/>
      <c r="D83" s="253"/>
      <c r="E83" s="253"/>
      <c r="F83" s="253"/>
      <c r="G83" s="253"/>
      <c r="H83" s="253"/>
      <c r="I83" s="253"/>
      <c r="J83" s="504"/>
      <c r="K83" s="506" t="s">
        <v>256</v>
      </c>
    </row>
    <row r="84" spans="1:11" s="28" customFormat="1" ht="12" customHeight="1">
      <c r="B84" s="544" t="s">
        <v>292</v>
      </c>
      <c r="C84" s="544"/>
      <c r="D84" s="544"/>
      <c r="E84" s="544"/>
      <c r="F84" s="544"/>
      <c r="G84" s="544"/>
      <c r="H84" s="544"/>
      <c r="I84" s="544"/>
      <c r="J84" s="544"/>
      <c r="K84" s="544"/>
    </row>
    <row r="85" spans="1:11" s="253" customFormat="1" ht="26.25" customHeight="1">
      <c r="B85" s="559" t="s">
        <v>311</v>
      </c>
      <c r="C85" s="559"/>
      <c r="D85" s="559"/>
      <c r="E85" s="559"/>
      <c r="F85" s="559"/>
      <c r="G85" s="559"/>
      <c r="H85" s="559"/>
      <c r="I85" s="559"/>
      <c r="J85" s="559"/>
      <c r="K85" s="559"/>
    </row>
    <row r="86" spans="1:11" ht="21" customHeight="1">
      <c r="A86" s="543" t="s">
        <v>108</v>
      </c>
      <c r="B86" s="543"/>
      <c r="C86" s="560" t="s">
        <v>2</v>
      </c>
      <c r="D86" s="562" t="s">
        <v>37</v>
      </c>
      <c r="E86" s="546"/>
      <c r="F86" s="546"/>
      <c r="G86" s="546"/>
      <c r="H86" s="546"/>
      <c r="I86" s="546"/>
      <c r="J86" s="546"/>
      <c r="K86" s="546"/>
    </row>
    <row r="87" spans="1:11" ht="21" customHeight="1">
      <c r="A87" s="543"/>
      <c r="B87" s="543"/>
      <c r="C87" s="563"/>
      <c r="D87" s="274" t="s">
        <v>38</v>
      </c>
      <c r="E87" s="275" t="s">
        <v>39</v>
      </c>
      <c r="F87" s="275" t="s">
        <v>40</v>
      </c>
      <c r="G87" s="275" t="s">
        <v>41</v>
      </c>
      <c r="H87" s="275" t="s">
        <v>45</v>
      </c>
      <c r="I87" s="275" t="s">
        <v>43</v>
      </c>
      <c r="J87" s="275" t="s">
        <v>42</v>
      </c>
      <c r="K87" s="275" t="s">
        <v>44</v>
      </c>
    </row>
    <row r="88" spans="1:11" s="53" customFormat="1" ht="21" customHeight="1">
      <c r="A88" s="264"/>
      <c r="B88" s="122" t="s">
        <v>31</v>
      </c>
      <c r="C88" s="129" t="s">
        <v>59</v>
      </c>
      <c r="D88" s="130">
        <v>3048.375</v>
      </c>
      <c r="E88" s="130">
        <v>614.28571428571433</v>
      </c>
      <c r="F88" s="130">
        <v>2328.125</v>
      </c>
      <c r="G88" s="130">
        <v>537.5</v>
      </c>
      <c r="H88" s="130">
        <v>2286.6875</v>
      </c>
      <c r="I88" s="130">
        <v>2249.1999999999998</v>
      </c>
      <c r="J88" s="130">
        <v>3800</v>
      </c>
      <c r="K88" s="130">
        <v>2698.2142857142858</v>
      </c>
    </row>
    <row r="89" spans="1:11" s="53" customFormat="1" ht="21" customHeight="1">
      <c r="A89" s="265"/>
      <c r="B89" s="122" t="s">
        <v>32</v>
      </c>
      <c r="C89" s="129" t="s">
        <v>59</v>
      </c>
      <c r="D89" s="130"/>
      <c r="E89" s="130">
        <v>200</v>
      </c>
      <c r="F89" s="130"/>
      <c r="G89" s="130"/>
      <c r="H89" s="130">
        <v>377.15625</v>
      </c>
      <c r="I89" s="130">
        <v>444.33333333333331</v>
      </c>
      <c r="J89" s="130"/>
      <c r="K89" s="130"/>
    </row>
    <row r="90" spans="1:11" s="53" customFormat="1" ht="21" customHeight="1">
      <c r="A90" s="265"/>
      <c r="B90" s="122" t="s">
        <v>33</v>
      </c>
      <c r="C90" s="129" t="s">
        <v>59</v>
      </c>
      <c r="D90" s="130"/>
      <c r="E90" s="130"/>
      <c r="F90" s="130">
        <v>2500</v>
      </c>
      <c r="G90" s="130"/>
      <c r="H90" s="130"/>
      <c r="I90" s="130"/>
      <c r="J90" s="130">
        <v>800</v>
      </c>
      <c r="K90" s="130">
        <v>2447.1428571428573</v>
      </c>
    </row>
    <row r="91" spans="1:11" s="53" customFormat="1" ht="21" customHeight="1">
      <c r="A91" s="265"/>
      <c r="B91" s="122" t="s">
        <v>34</v>
      </c>
      <c r="C91" s="129" t="s">
        <v>59</v>
      </c>
      <c r="D91" s="130">
        <v>438.80208333333331</v>
      </c>
      <c r="E91" s="130">
        <v>200</v>
      </c>
      <c r="F91" s="130">
        <v>418.4375</v>
      </c>
      <c r="G91" s="130">
        <v>645.83333333333337</v>
      </c>
      <c r="H91" s="130"/>
      <c r="I91" s="130"/>
      <c r="J91" s="130"/>
      <c r="K91" s="130">
        <v>399.44166666666666</v>
      </c>
    </row>
    <row r="92" spans="1:11" s="53" customFormat="1" ht="21" hidden="1" customHeight="1">
      <c r="A92" s="265"/>
      <c r="B92" s="122" t="s">
        <v>69</v>
      </c>
      <c r="C92" s="129" t="s">
        <v>70</v>
      </c>
      <c r="D92" s="130"/>
      <c r="E92" s="130"/>
      <c r="F92" s="130"/>
      <c r="G92" s="130"/>
      <c r="H92" s="130"/>
      <c r="I92" s="130"/>
      <c r="J92" s="130"/>
      <c r="K92" s="130">
        <v>132.5</v>
      </c>
    </row>
    <row r="93" spans="1:11" s="53" customFormat="1" ht="21" customHeight="1">
      <c r="A93" s="265"/>
      <c r="B93" s="122" t="s">
        <v>35</v>
      </c>
      <c r="C93" s="129" t="s">
        <v>59</v>
      </c>
      <c r="D93" s="130"/>
      <c r="E93" s="130">
        <v>8000</v>
      </c>
      <c r="F93" s="130">
        <v>4166.25</v>
      </c>
      <c r="G93" s="130"/>
      <c r="H93" s="130"/>
      <c r="I93" s="130"/>
      <c r="J93" s="130"/>
      <c r="K93" s="130"/>
    </row>
    <row r="94" spans="1:11" s="53" customFormat="1" ht="21" customHeight="1">
      <c r="A94" s="266"/>
      <c r="B94" s="122" t="s">
        <v>36</v>
      </c>
      <c r="C94" s="129" t="s">
        <v>59</v>
      </c>
      <c r="D94" s="130">
        <v>489.58333333333331</v>
      </c>
      <c r="E94" s="130"/>
      <c r="F94" s="130">
        <v>795</v>
      </c>
      <c r="G94" s="130">
        <v>1300</v>
      </c>
      <c r="H94" s="130"/>
      <c r="I94" s="130"/>
      <c r="J94" s="130">
        <v>350</v>
      </c>
      <c r="K94" s="130">
        <v>400</v>
      </c>
    </row>
    <row r="95" spans="1:11" s="53" customFormat="1" ht="21" customHeight="1">
      <c r="A95" s="429" t="s">
        <v>80</v>
      </c>
      <c r="B95" s="7"/>
      <c r="C95" s="17"/>
      <c r="D95" s="17"/>
      <c r="E95" s="17"/>
      <c r="F95" s="17"/>
      <c r="G95" s="17"/>
      <c r="H95" s="17"/>
      <c r="I95" s="17"/>
      <c r="J95" s="17"/>
      <c r="K95" s="17"/>
    </row>
    <row r="96" spans="1:11" s="53" customFormat="1" ht="21" customHeight="1">
      <c r="A96" s="547" t="s">
        <v>176</v>
      </c>
      <c r="B96" s="122" t="s">
        <v>95</v>
      </c>
      <c r="C96" s="129" t="s">
        <v>3</v>
      </c>
      <c r="D96" s="130">
        <v>8000</v>
      </c>
      <c r="E96" s="130">
        <v>4071.4285714285716</v>
      </c>
      <c r="F96" s="130">
        <v>6789.375</v>
      </c>
      <c r="G96" s="130">
        <v>6233.333333333333</v>
      </c>
      <c r="H96" s="130"/>
      <c r="I96" s="130">
        <v>4500</v>
      </c>
      <c r="J96" s="130">
        <v>6000</v>
      </c>
      <c r="K96" s="130"/>
    </row>
    <row r="97" spans="1:13" s="53" customFormat="1" ht="21" customHeight="1">
      <c r="A97" s="548"/>
      <c r="B97" s="122" t="s">
        <v>96</v>
      </c>
      <c r="C97" s="129" t="s">
        <v>3</v>
      </c>
      <c r="D97" s="130">
        <v>6297.4375</v>
      </c>
      <c r="E97" s="130">
        <v>3657.1428571428573</v>
      </c>
      <c r="F97" s="130">
        <v>7035.625</v>
      </c>
      <c r="G97" s="130">
        <v>6250</v>
      </c>
      <c r="H97" s="130"/>
      <c r="I97" s="130">
        <v>5100</v>
      </c>
      <c r="J97" s="130">
        <v>7800</v>
      </c>
      <c r="K97" s="130"/>
    </row>
    <row r="98" spans="1:13" s="53" customFormat="1" ht="18" customHeight="1">
      <c r="A98" s="71" t="s">
        <v>175</v>
      </c>
      <c r="C98" s="39"/>
      <c r="D98" s="16"/>
      <c r="E98" s="16"/>
      <c r="F98" s="16"/>
      <c r="G98" s="16"/>
      <c r="H98" s="16"/>
      <c r="I98" s="16"/>
      <c r="J98" s="16"/>
      <c r="K98" s="16"/>
      <c r="L98" s="87"/>
      <c r="M98" s="87"/>
    </row>
    <row r="99" spans="1:13" s="53" customFormat="1" ht="21" customHeight="1">
      <c r="A99" s="547" t="s">
        <v>177</v>
      </c>
      <c r="B99" s="122" t="s">
        <v>237</v>
      </c>
      <c r="C99" s="129" t="s">
        <v>3</v>
      </c>
      <c r="D99" s="130">
        <v>3773.75</v>
      </c>
      <c r="E99" s="130">
        <v>3514.2857142857142</v>
      </c>
      <c r="F99" s="130">
        <v>4122.5</v>
      </c>
      <c r="G99" s="130">
        <v>3860</v>
      </c>
      <c r="H99" s="130"/>
      <c r="I99" s="130">
        <v>3900</v>
      </c>
      <c r="J99" s="130"/>
      <c r="K99" s="130">
        <v>4550</v>
      </c>
    </row>
    <row r="100" spans="1:13" s="53" customFormat="1" ht="21" customHeight="1">
      <c r="A100" s="548"/>
      <c r="B100" s="122" t="s">
        <v>238</v>
      </c>
      <c r="C100" s="129" t="s">
        <v>3</v>
      </c>
      <c r="D100" s="130">
        <v>2981.9124999999999</v>
      </c>
      <c r="E100" s="130">
        <v>3028.5714285714284</v>
      </c>
      <c r="F100" s="130">
        <v>3250.625</v>
      </c>
      <c r="G100" s="130"/>
      <c r="H100" s="130"/>
      <c r="I100" s="130">
        <v>3140</v>
      </c>
      <c r="J100" s="130">
        <v>2850</v>
      </c>
      <c r="K100" s="130">
        <v>3582.1428571428573</v>
      </c>
    </row>
    <row r="101" spans="1:13" s="53" customFormat="1" ht="21" customHeight="1">
      <c r="A101" s="262"/>
      <c r="B101" s="122" t="s">
        <v>5</v>
      </c>
      <c r="C101" s="129" t="s">
        <v>59</v>
      </c>
      <c r="D101" s="130">
        <v>403.125</v>
      </c>
      <c r="E101" s="130">
        <v>394.28571428571428</v>
      </c>
      <c r="F101" s="130">
        <v>402.5</v>
      </c>
      <c r="G101" s="130">
        <v>407.5</v>
      </c>
      <c r="H101" s="130">
        <v>535.72916666666663</v>
      </c>
      <c r="I101" s="130">
        <v>442</v>
      </c>
      <c r="J101" s="130">
        <v>400</v>
      </c>
      <c r="K101" s="130">
        <v>414.19428571428568</v>
      </c>
    </row>
    <row r="102" spans="1:13" s="28" customFormat="1" ht="3" customHeight="1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</row>
    <row r="103" spans="1:13" s="28" customFormat="1" ht="18" customHeight="1">
      <c r="A103" s="83" t="s">
        <v>257</v>
      </c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1:13" s="28" customFormat="1">
      <c r="A104" s="567" t="s">
        <v>258</v>
      </c>
      <c r="B104" s="567"/>
      <c r="C104" s="567"/>
      <c r="D104" s="567"/>
      <c r="E104" s="567"/>
      <c r="F104" s="567"/>
      <c r="G104" s="567"/>
      <c r="H104" s="27"/>
      <c r="I104" s="27"/>
      <c r="J104" s="27"/>
      <c r="K104" s="27"/>
    </row>
    <row r="105" spans="1:13" s="28" customFormat="1">
      <c r="C105" s="42"/>
      <c r="D105" s="12"/>
      <c r="E105" s="12"/>
      <c r="F105" s="12"/>
      <c r="G105" s="12"/>
      <c r="H105" s="12"/>
      <c r="I105" s="12"/>
      <c r="J105" s="12"/>
      <c r="K105" s="12"/>
    </row>
    <row r="106" spans="1:13" s="28" customFormat="1">
      <c r="C106" s="42"/>
      <c r="D106" s="12"/>
      <c r="E106" s="12"/>
      <c r="F106" s="12"/>
      <c r="G106" s="12"/>
      <c r="H106" s="12"/>
      <c r="I106" s="12"/>
      <c r="J106" s="12"/>
      <c r="K106" s="12"/>
    </row>
    <row r="107" spans="1:13" s="28" customFormat="1">
      <c r="C107" s="42"/>
      <c r="D107" s="12"/>
      <c r="E107" s="12"/>
      <c r="F107" s="12"/>
      <c r="G107" s="12"/>
      <c r="H107" s="12"/>
      <c r="I107" s="12"/>
      <c r="J107" s="12"/>
      <c r="K107" s="12"/>
    </row>
    <row r="108" spans="1:13" s="28" customFormat="1">
      <c r="C108" s="42"/>
      <c r="D108" s="12"/>
      <c r="E108" s="12"/>
      <c r="F108" s="12"/>
      <c r="G108" s="12"/>
      <c r="H108" s="12"/>
      <c r="I108" s="12"/>
      <c r="J108" s="12"/>
      <c r="K108" s="12"/>
    </row>
    <row r="109" spans="1:13" s="28" customFormat="1">
      <c r="C109" s="42"/>
      <c r="D109" s="12"/>
      <c r="E109" s="12"/>
      <c r="F109" s="12"/>
      <c r="G109" s="12"/>
      <c r="H109" s="12"/>
      <c r="I109" s="12"/>
      <c r="J109" s="12"/>
      <c r="K109" s="12"/>
    </row>
    <row r="110" spans="1:13" s="28" customFormat="1">
      <c r="C110" s="42"/>
      <c r="D110" s="12"/>
      <c r="E110" s="12"/>
      <c r="F110" s="12"/>
      <c r="G110" s="12"/>
      <c r="H110" s="12"/>
      <c r="I110" s="12"/>
      <c r="J110" s="12"/>
      <c r="K110" s="12"/>
    </row>
    <row r="111" spans="1:13" s="28" customFormat="1">
      <c r="C111" s="42"/>
      <c r="D111" s="12"/>
      <c r="E111" s="12"/>
      <c r="F111" s="12"/>
      <c r="G111" s="12"/>
      <c r="H111" s="12"/>
      <c r="I111" s="12"/>
      <c r="J111" s="12"/>
      <c r="K111" s="12"/>
    </row>
    <row r="112" spans="1:13" s="28" customFormat="1">
      <c r="C112" s="42"/>
      <c r="D112" s="12"/>
      <c r="E112" s="12"/>
      <c r="F112" s="12"/>
      <c r="G112" s="12"/>
      <c r="H112" s="12"/>
      <c r="I112" s="12"/>
      <c r="J112" s="12"/>
      <c r="K112" s="12"/>
    </row>
    <row r="113" spans="3:11" s="28" customFormat="1">
      <c r="C113" s="42"/>
      <c r="D113" s="12"/>
      <c r="E113" s="12"/>
      <c r="F113" s="12"/>
      <c r="G113" s="12"/>
      <c r="H113" s="12"/>
      <c r="I113" s="12"/>
      <c r="J113" s="12"/>
      <c r="K113" s="12"/>
    </row>
    <row r="114" spans="3:11" s="28" customFormat="1">
      <c r="C114" s="42"/>
      <c r="D114" s="12"/>
      <c r="E114" s="12"/>
      <c r="F114" s="12"/>
      <c r="G114" s="12"/>
      <c r="H114" s="12"/>
      <c r="I114" s="12"/>
      <c r="J114" s="12"/>
      <c r="K114" s="12"/>
    </row>
    <row r="115" spans="3:11" s="28" customFormat="1">
      <c r="C115" s="42"/>
      <c r="D115" s="12"/>
      <c r="E115" s="12"/>
      <c r="F115" s="12"/>
      <c r="G115" s="12"/>
      <c r="H115" s="12"/>
      <c r="I115" s="12"/>
      <c r="J115" s="12"/>
      <c r="K115" s="12"/>
    </row>
    <row r="116" spans="3:11" s="28" customFormat="1">
      <c r="C116" s="42"/>
      <c r="D116" s="12"/>
      <c r="E116" s="12"/>
      <c r="F116" s="12"/>
      <c r="G116" s="12"/>
      <c r="H116" s="12"/>
      <c r="I116" s="12"/>
      <c r="J116" s="12"/>
      <c r="K116" s="12"/>
    </row>
    <row r="117" spans="3:11" s="28" customFormat="1">
      <c r="C117" s="42"/>
      <c r="D117" s="12"/>
      <c r="E117" s="12"/>
      <c r="F117" s="12"/>
      <c r="G117" s="12"/>
      <c r="H117" s="12"/>
      <c r="I117" s="12"/>
      <c r="J117" s="12"/>
      <c r="K117" s="12"/>
    </row>
    <row r="118" spans="3:11" s="28" customFormat="1">
      <c r="C118" s="42"/>
      <c r="D118" s="12"/>
      <c r="E118" s="12"/>
      <c r="F118" s="12"/>
      <c r="G118" s="12"/>
      <c r="H118" s="12"/>
      <c r="I118" s="12"/>
      <c r="J118" s="12"/>
      <c r="K118" s="12"/>
    </row>
    <row r="119" spans="3:11" s="28" customFormat="1">
      <c r="C119" s="42"/>
      <c r="D119" s="12"/>
      <c r="E119" s="12"/>
      <c r="F119" s="12"/>
      <c r="G119" s="12"/>
      <c r="H119" s="12"/>
      <c r="I119" s="12"/>
      <c r="J119" s="12"/>
      <c r="K119" s="12"/>
    </row>
    <row r="120" spans="3:11" s="28" customFormat="1">
      <c r="C120" s="42"/>
      <c r="D120" s="12"/>
      <c r="E120" s="12"/>
      <c r="F120" s="12"/>
      <c r="G120" s="12"/>
      <c r="H120" s="12"/>
      <c r="I120" s="12"/>
      <c r="J120" s="12"/>
      <c r="K120" s="12"/>
    </row>
    <row r="121" spans="3:11" s="28" customFormat="1">
      <c r="C121" s="42"/>
      <c r="D121" s="12"/>
      <c r="E121" s="12"/>
      <c r="F121" s="12"/>
      <c r="G121" s="12"/>
      <c r="H121" s="12"/>
      <c r="I121" s="12"/>
      <c r="J121" s="12"/>
      <c r="K121" s="12"/>
    </row>
    <row r="122" spans="3:11" s="28" customFormat="1">
      <c r="C122" s="42"/>
      <c r="D122" s="12"/>
      <c r="E122" s="12"/>
      <c r="F122" s="12"/>
      <c r="G122" s="12"/>
      <c r="H122" s="12"/>
      <c r="I122" s="12"/>
      <c r="J122" s="12"/>
      <c r="K122" s="12"/>
    </row>
    <row r="123" spans="3:11" s="28" customFormat="1">
      <c r="C123" s="42"/>
      <c r="D123" s="12"/>
      <c r="E123" s="12"/>
      <c r="F123" s="12"/>
      <c r="G123" s="12"/>
      <c r="H123" s="12"/>
      <c r="I123" s="12"/>
      <c r="J123" s="12"/>
      <c r="K123" s="12"/>
    </row>
    <row r="124" spans="3:11" s="28" customFormat="1">
      <c r="C124" s="42"/>
      <c r="D124" s="12"/>
      <c r="E124" s="12"/>
      <c r="F124" s="12"/>
      <c r="G124" s="12"/>
      <c r="H124" s="12"/>
      <c r="I124" s="12"/>
      <c r="J124" s="12"/>
      <c r="K124" s="12"/>
    </row>
    <row r="125" spans="3:11" s="28" customFormat="1">
      <c r="C125" s="42"/>
      <c r="D125" s="12"/>
      <c r="E125" s="12"/>
      <c r="F125" s="12"/>
      <c r="G125" s="12"/>
      <c r="H125" s="12"/>
      <c r="I125" s="12"/>
      <c r="J125" s="12"/>
      <c r="K125" s="12"/>
    </row>
    <row r="126" spans="3:11" s="28" customFormat="1">
      <c r="C126" s="42"/>
      <c r="D126" s="12"/>
      <c r="E126" s="12"/>
      <c r="F126" s="12"/>
      <c r="G126" s="12"/>
      <c r="H126" s="12"/>
      <c r="I126" s="12"/>
      <c r="J126" s="12"/>
      <c r="K126" s="12"/>
    </row>
    <row r="127" spans="3:11" s="28" customFormat="1">
      <c r="C127" s="42"/>
      <c r="D127" s="12"/>
      <c r="E127" s="12"/>
      <c r="F127" s="12"/>
      <c r="G127" s="12"/>
      <c r="H127" s="12"/>
      <c r="I127" s="12"/>
      <c r="J127" s="12"/>
      <c r="K127" s="12"/>
    </row>
    <row r="128" spans="3:11" s="28" customFormat="1">
      <c r="C128" s="42"/>
      <c r="D128" s="12"/>
      <c r="E128" s="12"/>
      <c r="F128" s="12"/>
      <c r="G128" s="12"/>
      <c r="H128" s="12"/>
      <c r="I128" s="12"/>
      <c r="J128" s="12"/>
      <c r="K128" s="12"/>
    </row>
    <row r="129" spans="3:11" s="28" customFormat="1">
      <c r="C129" s="42"/>
      <c r="D129" s="12"/>
      <c r="E129" s="12"/>
      <c r="F129" s="12"/>
      <c r="G129" s="12"/>
      <c r="H129" s="12"/>
      <c r="I129" s="12"/>
      <c r="J129" s="12"/>
      <c r="K129" s="12"/>
    </row>
    <row r="130" spans="3:11" s="28" customFormat="1">
      <c r="C130" s="42"/>
      <c r="D130" s="12"/>
      <c r="E130" s="12"/>
      <c r="F130" s="12"/>
      <c r="G130" s="12"/>
      <c r="H130" s="12"/>
      <c r="I130" s="12"/>
      <c r="J130" s="12"/>
      <c r="K130" s="12"/>
    </row>
    <row r="131" spans="3:11" s="28" customFormat="1">
      <c r="C131" s="42"/>
      <c r="D131" s="12"/>
      <c r="E131" s="12"/>
      <c r="F131" s="12"/>
      <c r="G131" s="12"/>
      <c r="H131" s="12"/>
      <c r="I131" s="12"/>
      <c r="J131" s="12"/>
      <c r="K131" s="12"/>
    </row>
    <row r="132" spans="3:11" s="28" customFormat="1">
      <c r="C132" s="42"/>
      <c r="D132" s="12"/>
      <c r="E132" s="12"/>
      <c r="F132" s="12"/>
      <c r="G132" s="12"/>
      <c r="H132" s="12"/>
      <c r="I132" s="12"/>
      <c r="J132" s="12"/>
      <c r="K132" s="12"/>
    </row>
    <row r="133" spans="3:11" s="28" customFormat="1">
      <c r="C133" s="42"/>
      <c r="D133" s="12"/>
      <c r="E133" s="12"/>
      <c r="F133" s="12"/>
      <c r="G133" s="12"/>
      <c r="H133" s="12"/>
      <c r="I133" s="12"/>
      <c r="J133" s="12"/>
      <c r="K133" s="12"/>
    </row>
    <row r="134" spans="3:11" s="28" customFormat="1">
      <c r="C134" s="42"/>
      <c r="D134" s="12"/>
      <c r="E134" s="12"/>
      <c r="F134" s="12"/>
      <c r="G134" s="12"/>
      <c r="H134" s="12"/>
      <c r="I134" s="12"/>
      <c r="J134" s="12"/>
      <c r="K134" s="12"/>
    </row>
    <row r="135" spans="3:11" s="28" customFormat="1">
      <c r="C135" s="42"/>
      <c r="D135" s="12"/>
      <c r="E135" s="12"/>
      <c r="F135" s="12"/>
      <c r="G135" s="12"/>
      <c r="H135" s="12"/>
      <c r="I135" s="12"/>
      <c r="J135" s="12"/>
      <c r="K135" s="12"/>
    </row>
    <row r="136" spans="3:11" s="28" customFormat="1">
      <c r="C136" s="42"/>
      <c r="D136" s="12"/>
      <c r="E136" s="12"/>
      <c r="F136" s="12"/>
      <c r="G136" s="12"/>
      <c r="H136" s="12"/>
      <c r="I136" s="12"/>
      <c r="J136" s="12"/>
      <c r="K136" s="12"/>
    </row>
    <row r="137" spans="3:11" s="28" customFormat="1">
      <c r="C137" s="42"/>
      <c r="D137" s="12"/>
      <c r="E137" s="12"/>
      <c r="F137" s="12"/>
      <c r="G137" s="12"/>
      <c r="H137" s="12"/>
      <c r="I137" s="12"/>
      <c r="J137" s="12"/>
      <c r="K137" s="12"/>
    </row>
    <row r="138" spans="3:11" s="28" customFormat="1">
      <c r="C138" s="42"/>
      <c r="D138" s="12"/>
      <c r="E138" s="12"/>
      <c r="F138" s="12"/>
      <c r="G138" s="12"/>
      <c r="H138" s="12"/>
      <c r="I138" s="12"/>
      <c r="J138" s="12"/>
      <c r="K138" s="12"/>
    </row>
    <row r="139" spans="3:11" s="28" customFormat="1">
      <c r="C139" s="42"/>
      <c r="D139" s="12"/>
      <c r="E139" s="12"/>
      <c r="F139" s="12"/>
      <c r="G139" s="12"/>
      <c r="H139" s="12"/>
      <c r="I139" s="12"/>
      <c r="J139" s="12"/>
      <c r="K139" s="12"/>
    </row>
    <row r="140" spans="3:11" s="28" customFormat="1">
      <c r="C140" s="42"/>
      <c r="D140" s="12"/>
      <c r="E140" s="12"/>
      <c r="F140" s="12"/>
      <c r="G140" s="12"/>
      <c r="H140" s="12"/>
      <c r="I140" s="12"/>
      <c r="J140" s="12"/>
      <c r="K140" s="12"/>
    </row>
    <row r="141" spans="3:11" s="28" customFormat="1">
      <c r="C141" s="42"/>
      <c r="D141" s="12"/>
      <c r="E141" s="12"/>
      <c r="F141" s="12"/>
      <c r="G141" s="12"/>
      <c r="H141" s="12"/>
      <c r="I141" s="12"/>
      <c r="J141" s="12"/>
      <c r="K141" s="12"/>
    </row>
    <row r="142" spans="3:11" s="28" customFormat="1">
      <c r="C142" s="42"/>
      <c r="D142" s="12"/>
      <c r="E142" s="12"/>
      <c r="F142" s="12"/>
      <c r="G142" s="12"/>
      <c r="H142" s="12"/>
      <c r="I142" s="12"/>
      <c r="J142" s="12"/>
      <c r="K142" s="12"/>
    </row>
    <row r="143" spans="3:11" s="28" customFormat="1">
      <c r="C143" s="42"/>
      <c r="D143" s="12"/>
      <c r="E143" s="12"/>
      <c r="F143" s="12"/>
      <c r="G143" s="12"/>
      <c r="H143" s="12"/>
      <c r="I143" s="12"/>
      <c r="J143" s="12"/>
      <c r="K143" s="12"/>
    </row>
    <row r="144" spans="3:11" s="28" customFormat="1">
      <c r="C144" s="42"/>
      <c r="D144" s="12"/>
      <c r="E144" s="12"/>
      <c r="F144" s="12"/>
      <c r="G144" s="12"/>
      <c r="H144" s="12"/>
      <c r="I144" s="12"/>
      <c r="J144" s="12"/>
      <c r="K144" s="12"/>
    </row>
    <row r="145" spans="3:11" s="28" customFormat="1">
      <c r="C145" s="42"/>
      <c r="D145" s="12"/>
      <c r="E145" s="12"/>
      <c r="F145" s="12"/>
      <c r="G145" s="12"/>
      <c r="H145" s="12"/>
      <c r="I145" s="12"/>
      <c r="J145" s="12"/>
      <c r="K145" s="12"/>
    </row>
    <row r="146" spans="3:11" s="28" customFormat="1">
      <c r="C146" s="42"/>
      <c r="D146" s="12"/>
      <c r="E146" s="12"/>
      <c r="F146" s="12"/>
      <c r="G146" s="12"/>
      <c r="H146" s="12"/>
      <c r="I146" s="12"/>
      <c r="J146" s="12"/>
      <c r="K146" s="12"/>
    </row>
    <row r="147" spans="3:11" s="28" customFormat="1">
      <c r="C147" s="42"/>
      <c r="D147" s="12"/>
      <c r="E147" s="12"/>
      <c r="F147" s="12"/>
      <c r="G147" s="12"/>
      <c r="H147" s="12"/>
      <c r="I147" s="12"/>
      <c r="J147" s="12"/>
      <c r="K147" s="12"/>
    </row>
    <row r="148" spans="3:11" s="28" customFormat="1">
      <c r="C148" s="42"/>
      <c r="D148" s="12"/>
      <c r="E148" s="12"/>
      <c r="F148" s="12"/>
      <c r="G148" s="12"/>
      <c r="H148" s="12"/>
      <c r="I148" s="12"/>
      <c r="J148" s="12"/>
      <c r="K148" s="12"/>
    </row>
    <row r="149" spans="3:11" s="28" customFormat="1">
      <c r="C149" s="42"/>
      <c r="D149" s="12"/>
      <c r="E149" s="12"/>
      <c r="F149" s="12"/>
      <c r="G149" s="12"/>
      <c r="H149" s="12"/>
      <c r="I149" s="12"/>
      <c r="J149" s="12"/>
      <c r="K149" s="12"/>
    </row>
    <row r="150" spans="3:11" s="28" customFormat="1">
      <c r="C150" s="42"/>
      <c r="D150" s="12"/>
      <c r="E150" s="12"/>
      <c r="F150" s="12"/>
      <c r="G150" s="12"/>
      <c r="H150" s="12"/>
      <c r="I150" s="12"/>
      <c r="J150" s="12"/>
      <c r="K150" s="12"/>
    </row>
    <row r="151" spans="3:11" s="28" customFormat="1">
      <c r="C151" s="42"/>
      <c r="D151" s="12"/>
      <c r="E151" s="12"/>
      <c r="F151" s="12"/>
      <c r="G151" s="12"/>
      <c r="H151" s="12"/>
      <c r="I151" s="12"/>
      <c r="J151" s="12"/>
      <c r="K151" s="12"/>
    </row>
    <row r="152" spans="3:11" s="28" customFormat="1">
      <c r="C152" s="42"/>
      <c r="D152" s="12"/>
      <c r="E152" s="12"/>
      <c r="F152" s="12"/>
      <c r="G152" s="12"/>
      <c r="H152" s="12"/>
      <c r="I152" s="12"/>
      <c r="J152" s="12"/>
      <c r="K152" s="12"/>
    </row>
    <row r="153" spans="3:11" s="28" customFormat="1">
      <c r="C153" s="42"/>
      <c r="D153" s="12"/>
      <c r="E153" s="12"/>
      <c r="F153" s="12"/>
      <c r="G153" s="12"/>
      <c r="H153" s="12"/>
      <c r="I153" s="12"/>
      <c r="J153" s="12"/>
      <c r="K153" s="12"/>
    </row>
    <row r="154" spans="3:11" s="28" customFormat="1">
      <c r="C154" s="42"/>
      <c r="D154" s="12"/>
      <c r="E154" s="12"/>
      <c r="F154" s="12"/>
      <c r="G154" s="12"/>
      <c r="H154" s="12"/>
      <c r="I154" s="12"/>
      <c r="J154" s="12"/>
      <c r="K154" s="12"/>
    </row>
    <row r="155" spans="3:11" s="28" customFormat="1">
      <c r="C155" s="42"/>
      <c r="D155" s="12"/>
      <c r="E155" s="12"/>
      <c r="F155" s="12"/>
      <c r="G155" s="12"/>
      <c r="H155" s="12"/>
      <c r="I155" s="12"/>
      <c r="J155" s="12"/>
      <c r="K155" s="12"/>
    </row>
    <row r="156" spans="3:11" s="28" customFormat="1">
      <c r="C156" s="42"/>
      <c r="D156" s="12"/>
      <c r="E156" s="12"/>
      <c r="F156" s="12"/>
      <c r="G156" s="12"/>
      <c r="H156" s="12"/>
      <c r="I156" s="12"/>
      <c r="J156" s="12"/>
      <c r="K156" s="12"/>
    </row>
    <row r="157" spans="3:11" s="28" customFormat="1">
      <c r="C157" s="42"/>
      <c r="D157" s="12"/>
      <c r="E157" s="12"/>
      <c r="F157" s="12"/>
      <c r="G157" s="12"/>
      <c r="H157" s="12"/>
      <c r="I157" s="12"/>
      <c r="J157" s="12"/>
      <c r="K157" s="12"/>
    </row>
    <row r="158" spans="3:11" s="28" customFormat="1">
      <c r="C158" s="42"/>
      <c r="D158" s="12"/>
      <c r="E158" s="12"/>
      <c r="F158" s="12"/>
      <c r="G158" s="12"/>
      <c r="H158" s="12"/>
      <c r="I158" s="12"/>
      <c r="J158" s="12"/>
      <c r="K158" s="12"/>
    </row>
    <row r="159" spans="3:11" s="28" customFormat="1">
      <c r="C159" s="42"/>
      <c r="D159" s="12"/>
      <c r="E159" s="12"/>
      <c r="F159" s="12"/>
      <c r="G159" s="12"/>
      <c r="H159" s="12"/>
      <c r="I159" s="12"/>
      <c r="J159" s="12"/>
      <c r="K159" s="12"/>
    </row>
    <row r="160" spans="3:11" s="28" customFormat="1">
      <c r="C160" s="42"/>
      <c r="D160" s="12"/>
      <c r="E160" s="12"/>
      <c r="F160" s="12"/>
      <c r="G160" s="12"/>
      <c r="H160" s="12"/>
      <c r="I160" s="12"/>
      <c r="J160" s="12"/>
      <c r="K160" s="12"/>
    </row>
    <row r="161" spans="3:11" s="28" customFormat="1">
      <c r="C161" s="42"/>
      <c r="D161" s="12"/>
      <c r="E161" s="12"/>
      <c r="F161" s="12"/>
      <c r="G161" s="12"/>
      <c r="H161" s="12"/>
      <c r="I161" s="12"/>
      <c r="J161" s="12"/>
      <c r="K161" s="12"/>
    </row>
    <row r="162" spans="3:11" s="28" customFormat="1">
      <c r="C162" s="42"/>
      <c r="D162" s="12"/>
      <c r="E162" s="12"/>
      <c r="F162" s="12"/>
      <c r="G162" s="12"/>
      <c r="H162" s="12"/>
      <c r="I162" s="12"/>
      <c r="J162" s="12"/>
      <c r="K162" s="12"/>
    </row>
    <row r="163" spans="3:11" s="28" customFormat="1">
      <c r="C163" s="42"/>
      <c r="D163" s="12"/>
      <c r="E163" s="12"/>
      <c r="F163" s="12"/>
      <c r="G163" s="12"/>
      <c r="H163" s="12"/>
      <c r="I163" s="12"/>
      <c r="J163" s="12"/>
      <c r="K163" s="12"/>
    </row>
    <row r="164" spans="3:11" s="28" customFormat="1">
      <c r="C164" s="42"/>
      <c r="D164" s="12"/>
      <c r="E164" s="12"/>
      <c r="F164" s="12"/>
      <c r="G164" s="12"/>
      <c r="H164" s="12"/>
      <c r="I164" s="12"/>
      <c r="J164" s="12"/>
      <c r="K164" s="12"/>
    </row>
    <row r="165" spans="3:11" s="28" customFormat="1">
      <c r="C165" s="42"/>
      <c r="D165" s="12"/>
      <c r="E165" s="12"/>
      <c r="F165" s="12"/>
      <c r="G165" s="12"/>
      <c r="H165" s="12"/>
      <c r="I165" s="12"/>
      <c r="J165" s="12"/>
      <c r="K165" s="12"/>
    </row>
    <row r="166" spans="3:11" s="28" customFormat="1">
      <c r="C166" s="42"/>
      <c r="D166" s="12"/>
      <c r="E166" s="12"/>
      <c r="F166" s="12"/>
      <c r="G166" s="12"/>
      <c r="H166" s="12"/>
      <c r="I166" s="12"/>
      <c r="J166" s="12"/>
      <c r="K166" s="12"/>
    </row>
    <row r="167" spans="3:11" s="28" customFormat="1">
      <c r="C167" s="42"/>
      <c r="D167" s="12"/>
      <c r="E167" s="12"/>
      <c r="F167" s="12"/>
      <c r="G167" s="12"/>
      <c r="H167" s="12"/>
      <c r="I167" s="12"/>
      <c r="J167" s="12"/>
      <c r="K167" s="12"/>
    </row>
    <row r="168" spans="3:11" s="28" customFormat="1">
      <c r="C168" s="42"/>
      <c r="D168" s="12"/>
      <c r="E168" s="12"/>
      <c r="F168" s="12"/>
      <c r="G168" s="12"/>
      <c r="H168" s="12"/>
      <c r="I168" s="12"/>
      <c r="J168" s="12"/>
      <c r="K168" s="12"/>
    </row>
    <row r="169" spans="3:11" s="28" customFormat="1">
      <c r="C169" s="42"/>
      <c r="D169" s="12"/>
      <c r="E169" s="12"/>
      <c r="F169" s="12"/>
      <c r="G169" s="12"/>
      <c r="H169" s="12"/>
      <c r="I169" s="12"/>
      <c r="J169" s="12"/>
      <c r="K169" s="12"/>
    </row>
    <row r="170" spans="3:11" s="28" customFormat="1">
      <c r="C170" s="42"/>
      <c r="D170" s="12"/>
      <c r="E170" s="12"/>
      <c r="F170" s="12"/>
      <c r="G170" s="12"/>
      <c r="H170" s="12"/>
      <c r="I170" s="12"/>
      <c r="J170" s="12"/>
      <c r="K170" s="12"/>
    </row>
    <row r="171" spans="3:11" s="28" customFormat="1">
      <c r="C171" s="42"/>
      <c r="D171" s="12"/>
      <c r="E171" s="12"/>
      <c r="F171" s="12"/>
      <c r="G171" s="12"/>
      <c r="H171" s="12"/>
      <c r="I171" s="12"/>
      <c r="J171" s="12"/>
      <c r="K171" s="12"/>
    </row>
    <row r="172" spans="3:11" s="28" customFormat="1">
      <c r="C172" s="42"/>
      <c r="D172" s="12"/>
      <c r="E172" s="12"/>
      <c r="F172" s="12"/>
      <c r="G172" s="12"/>
      <c r="H172" s="12"/>
      <c r="I172" s="12"/>
      <c r="J172" s="12"/>
      <c r="K172" s="12"/>
    </row>
    <row r="173" spans="3:11" s="28" customFormat="1">
      <c r="C173" s="42"/>
      <c r="D173" s="12"/>
      <c r="E173" s="12"/>
      <c r="F173" s="12"/>
      <c r="G173" s="12"/>
      <c r="H173" s="12"/>
      <c r="I173" s="12"/>
      <c r="J173" s="12"/>
      <c r="K173" s="12"/>
    </row>
    <row r="174" spans="3:11" s="28" customFormat="1">
      <c r="C174" s="42"/>
      <c r="D174" s="12"/>
      <c r="E174" s="12"/>
      <c r="F174" s="12"/>
      <c r="G174" s="12"/>
      <c r="H174" s="12"/>
      <c r="I174" s="12"/>
      <c r="J174" s="12"/>
      <c r="K174" s="12"/>
    </row>
    <row r="175" spans="3:11" s="28" customFormat="1">
      <c r="C175" s="42"/>
      <c r="D175" s="12"/>
      <c r="E175" s="12"/>
      <c r="F175" s="12"/>
      <c r="G175" s="12"/>
      <c r="H175" s="12"/>
      <c r="I175" s="12"/>
      <c r="J175" s="12"/>
      <c r="K175" s="12"/>
    </row>
    <row r="176" spans="3:11" s="28" customFormat="1">
      <c r="C176" s="42"/>
      <c r="D176" s="12"/>
      <c r="E176" s="12"/>
      <c r="F176" s="12"/>
      <c r="G176" s="12"/>
      <c r="H176" s="12"/>
      <c r="I176" s="12"/>
      <c r="J176" s="12"/>
      <c r="K176" s="12"/>
    </row>
    <row r="177" spans="3:11" s="28" customFormat="1">
      <c r="C177" s="42"/>
      <c r="D177" s="12"/>
      <c r="E177" s="12"/>
      <c r="F177" s="12"/>
      <c r="G177" s="12"/>
      <c r="H177" s="12"/>
      <c r="I177" s="12"/>
      <c r="J177" s="12"/>
      <c r="K177" s="12"/>
    </row>
    <row r="178" spans="3:11" s="28" customFormat="1">
      <c r="C178" s="42"/>
      <c r="D178" s="12"/>
      <c r="E178" s="12"/>
      <c r="F178" s="12"/>
      <c r="G178" s="12"/>
      <c r="H178" s="12"/>
      <c r="I178" s="12"/>
      <c r="J178" s="12"/>
      <c r="K178" s="12"/>
    </row>
    <row r="179" spans="3:11" s="28" customFormat="1">
      <c r="C179" s="42"/>
      <c r="D179" s="12"/>
      <c r="E179" s="12"/>
      <c r="F179" s="12"/>
      <c r="G179" s="12"/>
      <c r="H179" s="12"/>
      <c r="I179" s="12"/>
      <c r="J179" s="12"/>
      <c r="K179" s="12"/>
    </row>
    <row r="180" spans="3:11" s="28" customFormat="1">
      <c r="C180" s="42"/>
      <c r="D180" s="12"/>
      <c r="E180" s="12"/>
      <c r="F180" s="12"/>
      <c r="G180" s="12"/>
      <c r="H180" s="12"/>
      <c r="I180" s="12"/>
      <c r="J180" s="12"/>
      <c r="K180" s="12"/>
    </row>
    <row r="181" spans="3:11" s="28" customFormat="1">
      <c r="C181" s="42"/>
      <c r="D181" s="12"/>
      <c r="E181" s="12"/>
      <c r="F181" s="12"/>
      <c r="G181" s="12"/>
      <c r="H181" s="12"/>
      <c r="I181" s="12"/>
      <c r="J181" s="12"/>
      <c r="K181" s="12"/>
    </row>
    <row r="182" spans="3:11" s="28" customFormat="1">
      <c r="C182" s="42"/>
      <c r="D182" s="12"/>
      <c r="E182" s="12"/>
      <c r="F182" s="12"/>
      <c r="G182" s="12"/>
      <c r="H182" s="12"/>
      <c r="I182" s="12"/>
      <c r="J182" s="12"/>
      <c r="K182" s="12"/>
    </row>
    <row r="183" spans="3:11" s="28" customFormat="1">
      <c r="C183" s="42"/>
      <c r="D183" s="12"/>
      <c r="E183" s="12"/>
      <c r="F183" s="12"/>
      <c r="G183" s="12"/>
      <c r="H183" s="12"/>
      <c r="I183" s="12"/>
      <c r="J183" s="12"/>
      <c r="K183" s="12"/>
    </row>
    <row r="184" spans="3:11" s="28" customFormat="1">
      <c r="C184" s="42"/>
      <c r="D184" s="12"/>
      <c r="E184" s="12"/>
      <c r="F184" s="12"/>
      <c r="G184" s="12"/>
      <c r="H184" s="12"/>
      <c r="I184" s="12"/>
      <c r="J184" s="12"/>
      <c r="K184" s="12"/>
    </row>
    <row r="185" spans="3:11" s="28" customFormat="1">
      <c r="C185" s="42"/>
      <c r="D185" s="12"/>
      <c r="E185" s="12"/>
      <c r="F185" s="12"/>
      <c r="G185" s="12"/>
      <c r="H185" s="12"/>
      <c r="I185" s="12"/>
      <c r="J185" s="12"/>
      <c r="K185" s="12"/>
    </row>
    <row r="186" spans="3:11" s="28" customFormat="1">
      <c r="C186" s="42"/>
      <c r="D186" s="12"/>
      <c r="E186" s="12"/>
      <c r="F186" s="12"/>
      <c r="G186" s="12"/>
      <c r="H186" s="12"/>
      <c r="I186" s="12"/>
      <c r="J186" s="12"/>
      <c r="K186" s="12"/>
    </row>
    <row r="187" spans="3:11" s="28" customFormat="1">
      <c r="C187" s="42"/>
      <c r="D187" s="12"/>
      <c r="E187" s="12"/>
      <c r="F187" s="12"/>
      <c r="G187" s="12"/>
      <c r="H187" s="12"/>
      <c r="I187" s="12"/>
      <c r="J187" s="12"/>
      <c r="K187" s="12"/>
    </row>
    <row r="188" spans="3:11" s="28" customFormat="1">
      <c r="C188" s="42"/>
      <c r="D188" s="12"/>
      <c r="E188" s="12"/>
      <c r="F188" s="12"/>
      <c r="G188" s="12"/>
      <c r="H188" s="12"/>
      <c r="I188" s="12"/>
      <c r="J188" s="12"/>
      <c r="K188" s="12"/>
    </row>
    <row r="189" spans="3:11" s="28" customFormat="1">
      <c r="C189" s="42"/>
      <c r="D189" s="12"/>
      <c r="E189" s="12"/>
      <c r="F189" s="12"/>
      <c r="G189" s="12"/>
      <c r="H189" s="12"/>
      <c r="I189" s="12"/>
      <c r="J189" s="12"/>
      <c r="K189" s="12"/>
    </row>
    <row r="190" spans="3:11" s="28" customFormat="1">
      <c r="C190" s="42"/>
      <c r="D190" s="12"/>
      <c r="E190" s="12"/>
      <c r="F190" s="12"/>
      <c r="G190" s="12"/>
      <c r="H190" s="12"/>
      <c r="I190" s="12"/>
      <c r="J190" s="12"/>
      <c r="K190" s="12"/>
    </row>
    <row r="191" spans="3:11" s="28" customFormat="1">
      <c r="C191" s="42"/>
      <c r="D191" s="12"/>
      <c r="E191" s="12"/>
      <c r="F191" s="12"/>
      <c r="G191" s="12"/>
      <c r="H191" s="12"/>
      <c r="I191" s="12"/>
      <c r="J191" s="12"/>
      <c r="K191" s="12"/>
    </row>
    <row r="192" spans="3:11" s="28" customFormat="1">
      <c r="C192" s="42"/>
      <c r="D192" s="12"/>
      <c r="E192" s="12"/>
      <c r="F192" s="12"/>
      <c r="G192" s="12"/>
      <c r="H192" s="12"/>
      <c r="I192" s="12"/>
      <c r="J192" s="12"/>
      <c r="K192" s="12"/>
    </row>
    <row r="193" spans="1:11" s="28" customFormat="1">
      <c r="C193" s="42"/>
      <c r="D193" s="12"/>
      <c r="E193" s="12"/>
      <c r="F193" s="12"/>
      <c r="G193" s="12"/>
      <c r="H193" s="12"/>
      <c r="I193" s="12"/>
      <c r="J193" s="12"/>
      <c r="K193" s="12"/>
    </row>
    <row r="194" spans="1:11" s="28" customFormat="1">
      <c r="C194" s="42"/>
      <c r="D194" s="12"/>
      <c r="E194" s="12"/>
      <c r="F194" s="12"/>
      <c r="G194" s="12"/>
      <c r="H194" s="12"/>
      <c r="I194" s="12"/>
      <c r="J194" s="12"/>
      <c r="K194" s="12"/>
    </row>
    <row r="195" spans="1:11" s="28" customFormat="1">
      <c r="C195" s="42"/>
      <c r="D195" s="12"/>
      <c r="E195" s="12"/>
      <c r="F195" s="12"/>
      <c r="G195" s="12"/>
      <c r="H195" s="12"/>
      <c r="I195" s="12"/>
      <c r="J195" s="12"/>
      <c r="K195" s="12"/>
    </row>
    <row r="196" spans="1:11" s="28" customFormat="1">
      <c r="C196" s="42"/>
      <c r="D196" s="12"/>
      <c r="E196" s="12"/>
      <c r="F196" s="12"/>
      <c r="G196" s="12"/>
      <c r="H196" s="12"/>
      <c r="I196" s="12"/>
      <c r="J196" s="12"/>
      <c r="K196" s="12"/>
    </row>
    <row r="197" spans="1:11" s="28" customFormat="1">
      <c r="C197" s="42"/>
      <c r="D197" s="12"/>
      <c r="E197" s="12"/>
      <c r="F197" s="12"/>
      <c r="G197" s="12"/>
      <c r="H197" s="12"/>
      <c r="I197" s="12"/>
      <c r="J197" s="12"/>
      <c r="K197" s="12"/>
    </row>
    <row r="198" spans="1:11" s="28" customFormat="1">
      <c r="C198" s="42"/>
      <c r="D198" s="12"/>
      <c r="E198" s="12"/>
      <c r="F198" s="12"/>
      <c r="G198" s="12"/>
      <c r="H198" s="12"/>
      <c r="I198" s="12"/>
      <c r="J198" s="12"/>
      <c r="K198" s="12"/>
    </row>
    <row r="199" spans="1:11" s="28" customFormat="1">
      <c r="C199" s="42"/>
      <c r="D199" s="12"/>
      <c r="E199" s="12"/>
      <c r="F199" s="12"/>
      <c r="G199" s="12"/>
      <c r="H199" s="12"/>
      <c r="I199" s="12"/>
      <c r="J199" s="12"/>
      <c r="K199" s="12"/>
    </row>
    <row r="200" spans="1:11" s="28" customFormat="1">
      <c r="C200" s="42"/>
      <c r="D200" s="12"/>
      <c r="E200" s="12"/>
      <c r="F200" s="12"/>
      <c r="G200" s="12"/>
      <c r="H200" s="12"/>
      <c r="I200" s="12"/>
      <c r="J200" s="12"/>
      <c r="K200" s="12"/>
    </row>
    <row r="201" spans="1:11" s="28" customFormat="1">
      <c r="C201" s="42"/>
      <c r="D201" s="12"/>
      <c r="E201" s="12"/>
      <c r="F201" s="12"/>
      <c r="G201" s="12"/>
      <c r="H201" s="12"/>
      <c r="I201" s="12"/>
      <c r="J201" s="12"/>
      <c r="K201" s="12"/>
    </row>
    <row r="202" spans="1:11" s="28" customFormat="1">
      <c r="C202" s="42"/>
      <c r="D202" s="12"/>
      <c r="E202" s="12"/>
      <c r="F202" s="12"/>
      <c r="G202" s="12"/>
      <c r="H202" s="12"/>
      <c r="I202" s="12"/>
      <c r="J202" s="12"/>
      <c r="K202" s="12"/>
    </row>
    <row r="203" spans="1:11" s="28" customFormat="1">
      <c r="C203" s="42"/>
      <c r="D203" s="12"/>
      <c r="E203" s="12"/>
      <c r="F203" s="12"/>
      <c r="G203" s="12"/>
      <c r="H203" s="12"/>
      <c r="I203" s="12"/>
      <c r="J203" s="12"/>
      <c r="K203" s="12"/>
    </row>
    <row r="204" spans="1:11" s="28" customFormat="1">
      <c r="C204" s="42"/>
      <c r="D204" s="12"/>
      <c r="E204" s="12"/>
      <c r="F204" s="12"/>
      <c r="G204" s="12"/>
      <c r="H204" s="12"/>
      <c r="I204" s="12"/>
      <c r="J204" s="12"/>
      <c r="K204" s="12"/>
    </row>
    <row r="205" spans="1:11" s="28" customFormat="1">
      <c r="C205" s="42"/>
      <c r="D205" s="12"/>
      <c r="E205" s="12"/>
      <c r="F205" s="12"/>
      <c r="G205" s="12"/>
      <c r="H205" s="12"/>
      <c r="I205" s="12"/>
      <c r="J205" s="12"/>
      <c r="K205" s="12"/>
    </row>
    <row r="206" spans="1:11" s="28" customFormat="1">
      <c r="C206" s="42"/>
      <c r="D206" s="12"/>
      <c r="E206" s="12"/>
      <c r="F206" s="12"/>
      <c r="G206" s="12"/>
      <c r="H206" s="12"/>
      <c r="I206" s="12"/>
      <c r="J206" s="12"/>
      <c r="K206" s="12"/>
    </row>
    <row r="207" spans="1:11" s="28" customFormat="1">
      <c r="C207" s="42"/>
      <c r="D207" s="12"/>
      <c r="E207" s="12"/>
      <c r="F207" s="12"/>
      <c r="G207" s="12"/>
      <c r="H207" s="12"/>
      <c r="I207" s="12"/>
      <c r="J207" s="12"/>
      <c r="K207" s="12"/>
    </row>
    <row r="208" spans="1:11" s="28" customFormat="1">
      <c r="A208" s="7"/>
      <c r="C208" s="42"/>
      <c r="D208" s="12"/>
      <c r="E208" s="12"/>
      <c r="F208" s="12"/>
      <c r="G208" s="12"/>
      <c r="H208" s="12"/>
      <c r="I208" s="12"/>
      <c r="J208" s="12"/>
      <c r="K208" s="12"/>
    </row>
    <row r="209" spans="1:11" s="28" customFormat="1">
      <c r="A209" s="7"/>
      <c r="C209" s="42"/>
      <c r="D209" s="12"/>
      <c r="E209" s="12"/>
      <c r="F209" s="12"/>
      <c r="G209" s="12"/>
      <c r="H209" s="12"/>
      <c r="I209" s="12"/>
      <c r="J209" s="12"/>
      <c r="K209" s="12"/>
    </row>
    <row r="210" spans="1:11" s="28" customFormat="1">
      <c r="A210" s="7"/>
      <c r="C210" s="42"/>
      <c r="D210" s="12"/>
      <c r="E210" s="12"/>
      <c r="F210" s="12"/>
      <c r="G210" s="12"/>
      <c r="H210" s="12"/>
      <c r="I210" s="12"/>
      <c r="J210" s="12"/>
      <c r="K210" s="12"/>
    </row>
    <row r="211" spans="1:11" s="28" customFormat="1">
      <c r="A211" s="7"/>
      <c r="C211" s="42"/>
      <c r="D211" s="12"/>
      <c r="E211" s="12"/>
      <c r="F211" s="12"/>
      <c r="G211" s="12"/>
      <c r="H211" s="12"/>
      <c r="I211" s="12"/>
      <c r="J211" s="12"/>
      <c r="K211" s="12"/>
    </row>
    <row r="212" spans="1:11" s="28" customFormat="1">
      <c r="A212" s="7"/>
      <c r="C212" s="42"/>
      <c r="D212" s="12"/>
      <c r="E212" s="12"/>
      <c r="F212" s="12"/>
      <c r="G212" s="12"/>
      <c r="H212" s="12"/>
      <c r="I212" s="12"/>
      <c r="J212" s="12"/>
      <c r="K212" s="12"/>
    </row>
    <row r="213" spans="1:11" s="28" customFormat="1">
      <c r="A213" s="7"/>
      <c r="C213" s="42"/>
      <c r="D213" s="12"/>
      <c r="E213" s="12"/>
      <c r="F213" s="12"/>
      <c r="G213" s="12"/>
      <c r="H213" s="12"/>
      <c r="I213" s="12"/>
      <c r="J213" s="12"/>
      <c r="K213" s="12"/>
    </row>
    <row r="214" spans="1:11" s="28" customFormat="1">
      <c r="A214" s="7"/>
      <c r="C214" s="42"/>
      <c r="D214" s="12"/>
      <c r="E214" s="12"/>
      <c r="F214" s="12"/>
      <c r="G214" s="12"/>
      <c r="H214" s="12"/>
      <c r="I214" s="12"/>
      <c r="J214" s="12"/>
      <c r="K214" s="12"/>
    </row>
    <row r="215" spans="1:11" s="28" customFormat="1">
      <c r="A215" s="7"/>
      <c r="C215" s="42"/>
      <c r="D215" s="12"/>
      <c r="E215" s="12"/>
      <c r="F215" s="12"/>
      <c r="G215" s="12"/>
      <c r="H215" s="12"/>
      <c r="I215" s="12"/>
      <c r="J215" s="12"/>
      <c r="K215" s="12"/>
    </row>
    <row r="216" spans="1:11" s="28" customFormat="1">
      <c r="A216" s="7"/>
      <c r="C216" s="42"/>
      <c r="D216" s="12"/>
      <c r="E216" s="12"/>
      <c r="F216" s="12"/>
      <c r="G216" s="12"/>
      <c r="H216" s="12"/>
      <c r="I216" s="12"/>
      <c r="J216" s="12"/>
      <c r="K216" s="12"/>
    </row>
    <row r="217" spans="1:11" s="28" customFormat="1">
      <c r="A217" s="7"/>
      <c r="C217" s="42"/>
      <c r="D217" s="12"/>
      <c r="E217" s="12"/>
      <c r="F217" s="12"/>
      <c r="G217" s="12"/>
      <c r="H217" s="12"/>
      <c r="I217" s="12"/>
      <c r="J217" s="12"/>
      <c r="K217" s="12"/>
    </row>
    <row r="218" spans="1:11" s="28" customFormat="1">
      <c r="A218" s="7"/>
      <c r="C218" s="42"/>
      <c r="D218" s="12"/>
      <c r="E218" s="12"/>
      <c r="F218" s="12"/>
      <c r="G218" s="12"/>
      <c r="H218" s="12"/>
      <c r="I218" s="12"/>
      <c r="J218" s="12"/>
      <c r="K218" s="12"/>
    </row>
    <row r="219" spans="1:11" s="28" customFormat="1">
      <c r="A219" s="7"/>
      <c r="C219" s="42"/>
      <c r="D219" s="12"/>
      <c r="E219" s="12"/>
      <c r="F219" s="12"/>
      <c r="G219" s="12"/>
      <c r="H219" s="12"/>
      <c r="I219" s="12"/>
      <c r="J219" s="12"/>
      <c r="K219" s="12"/>
    </row>
    <row r="220" spans="1:11" s="28" customFormat="1">
      <c r="A220" s="7"/>
      <c r="C220" s="42"/>
      <c r="D220" s="12"/>
      <c r="E220" s="12"/>
      <c r="F220" s="12"/>
      <c r="G220" s="12"/>
      <c r="H220" s="12"/>
      <c r="I220" s="12"/>
      <c r="J220" s="12"/>
      <c r="K220" s="12"/>
    </row>
    <row r="221" spans="1:11" s="28" customFormat="1">
      <c r="A221" s="7"/>
      <c r="C221" s="42"/>
      <c r="D221" s="12"/>
      <c r="E221" s="12"/>
      <c r="F221" s="12"/>
      <c r="G221" s="12"/>
      <c r="H221" s="12"/>
      <c r="I221" s="12"/>
      <c r="J221" s="12"/>
      <c r="K221" s="12"/>
    </row>
    <row r="222" spans="1:11" s="28" customFormat="1">
      <c r="A222" s="7"/>
      <c r="C222" s="42"/>
      <c r="D222" s="12"/>
      <c r="E222" s="12"/>
      <c r="F222" s="12"/>
      <c r="G222" s="12"/>
      <c r="H222" s="12"/>
      <c r="I222" s="12"/>
      <c r="J222" s="12"/>
      <c r="K222" s="12"/>
    </row>
    <row r="223" spans="1:11" s="28" customFormat="1">
      <c r="A223" s="7"/>
      <c r="C223" s="42"/>
      <c r="D223" s="12"/>
      <c r="E223" s="12"/>
      <c r="F223" s="12"/>
      <c r="G223" s="12"/>
      <c r="H223" s="12"/>
      <c r="I223" s="12"/>
      <c r="J223" s="12"/>
      <c r="K223" s="12"/>
    </row>
    <row r="224" spans="1:11" s="28" customFormat="1">
      <c r="A224" s="7"/>
      <c r="C224" s="42"/>
      <c r="D224" s="12"/>
      <c r="E224" s="12"/>
      <c r="F224" s="12"/>
      <c r="G224" s="12"/>
      <c r="H224" s="12"/>
      <c r="I224" s="12"/>
      <c r="J224" s="12"/>
      <c r="K224" s="12"/>
    </row>
    <row r="225" spans="1:11" s="28" customFormat="1">
      <c r="A225" s="7"/>
      <c r="C225" s="42"/>
      <c r="D225" s="12"/>
      <c r="E225" s="12"/>
      <c r="F225" s="12"/>
      <c r="G225" s="12"/>
      <c r="H225" s="12"/>
      <c r="I225" s="12"/>
      <c r="J225" s="12"/>
      <c r="K225" s="12"/>
    </row>
    <row r="226" spans="1:11" s="28" customFormat="1">
      <c r="A226" s="7"/>
      <c r="C226" s="42"/>
      <c r="D226" s="12"/>
      <c r="E226" s="12"/>
      <c r="F226" s="12"/>
      <c r="G226" s="12"/>
      <c r="H226" s="12"/>
      <c r="I226" s="12"/>
      <c r="J226" s="12"/>
      <c r="K226" s="12"/>
    </row>
    <row r="227" spans="1:11" s="28" customFormat="1">
      <c r="A227" s="7"/>
      <c r="C227" s="42"/>
      <c r="D227" s="12"/>
      <c r="E227" s="12"/>
      <c r="F227" s="12"/>
      <c r="G227" s="12"/>
      <c r="H227" s="12"/>
      <c r="I227" s="12"/>
      <c r="J227" s="12"/>
      <c r="K227" s="12"/>
    </row>
    <row r="228" spans="1:11" s="28" customFormat="1">
      <c r="A228" s="7"/>
      <c r="C228" s="42"/>
      <c r="D228" s="12"/>
      <c r="E228" s="12"/>
      <c r="F228" s="12"/>
      <c r="G228" s="12"/>
      <c r="H228" s="12"/>
      <c r="I228" s="12"/>
      <c r="J228" s="12"/>
      <c r="K228" s="12"/>
    </row>
    <row r="229" spans="1:11" s="28" customFormat="1">
      <c r="A229" s="7"/>
      <c r="C229" s="42"/>
      <c r="D229" s="12"/>
      <c r="E229" s="12"/>
      <c r="F229" s="12"/>
      <c r="G229" s="12"/>
      <c r="H229" s="12"/>
      <c r="I229" s="12"/>
      <c r="J229" s="12"/>
      <c r="K229" s="12"/>
    </row>
    <row r="230" spans="1:11" s="28" customFormat="1">
      <c r="A230" s="7"/>
      <c r="C230" s="42"/>
      <c r="D230" s="12"/>
      <c r="E230" s="12"/>
      <c r="F230" s="12"/>
      <c r="G230" s="12"/>
      <c r="H230" s="12"/>
      <c r="I230" s="12"/>
      <c r="J230" s="12"/>
      <c r="K230" s="12"/>
    </row>
    <row r="231" spans="1:11" s="28" customFormat="1">
      <c r="A231" s="7"/>
      <c r="C231" s="42"/>
      <c r="D231" s="12"/>
      <c r="E231" s="12"/>
      <c r="F231" s="12"/>
      <c r="G231" s="12"/>
      <c r="H231" s="12"/>
      <c r="I231" s="12"/>
      <c r="J231" s="12"/>
      <c r="K231" s="12"/>
    </row>
    <row r="232" spans="1:11" s="28" customFormat="1">
      <c r="A232" s="7"/>
      <c r="C232" s="42"/>
      <c r="D232" s="12"/>
      <c r="E232" s="12"/>
      <c r="F232" s="12"/>
      <c r="G232" s="12"/>
      <c r="H232" s="12"/>
      <c r="I232" s="12"/>
      <c r="J232" s="12"/>
      <c r="K232" s="12"/>
    </row>
    <row r="233" spans="1:11" s="28" customFormat="1">
      <c r="A233" s="7"/>
      <c r="C233" s="42"/>
      <c r="D233" s="12"/>
      <c r="E233" s="12"/>
      <c r="F233" s="12"/>
      <c r="G233" s="12"/>
      <c r="H233" s="12"/>
      <c r="I233" s="12"/>
      <c r="J233" s="12"/>
      <c r="K233" s="12"/>
    </row>
    <row r="234" spans="1:11" s="28" customFormat="1">
      <c r="A234" s="7"/>
      <c r="C234" s="42"/>
      <c r="D234" s="12"/>
      <c r="E234" s="12"/>
      <c r="F234" s="12"/>
      <c r="G234" s="12"/>
      <c r="H234" s="12"/>
      <c r="I234" s="12"/>
      <c r="J234" s="12"/>
      <c r="K234" s="12"/>
    </row>
    <row r="235" spans="1:11" s="28" customFormat="1">
      <c r="A235" s="7"/>
      <c r="C235" s="42"/>
      <c r="D235" s="12"/>
      <c r="E235" s="12"/>
      <c r="F235" s="12"/>
      <c r="G235" s="12"/>
      <c r="H235" s="12"/>
      <c r="I235" s="12"/>
      <c r="J235" s="12"/>
      <c r="K235" s="12"/>
    </row>
    <row r="236" spans="1:11" s="28" customFormat="1">
      <c r="A236" s="7"/>
      <c r="C236" s="42"/>
      <c r="D236" s="12"/>
      <c r="E236" s="12"/>
      <c r="F236" s="12"/>
      <c r="G236" s="12"/>
      <c r="H236" s="12"/>
      <c r="I236" s="12"/>
      <c r="J236" s="12"/>
      <c r="K236" s="12"/>
    </row>
    <row r="237" spans="1:11" s="28" customFormat="1">
      <c r="A237" s="7"/>
      <c r="C237" s="42"/>
      <c r="D237" s="12"/>
      <c r="E237" s="12"/>
      <c r="F237" s="12"/>
      <c r="G237" s="12"/>
      <c r="H237" s="12"/>
      <c r="I237" s="12"/>
      <c r="J237" s="12"/>
      <c r="K237" s="12"/>
    </row>
    <row r="238" spans="1:11" s="28" customFormat="1">
      <c r="A238" s="7"/>
      <c r="C238" s="42"/>
      <c r="D238" s="12"/>
      <c r="E238" s="12"/>
      <c r="F238" s="12"/>
      <c r="G238" s="12"/>
      <c r="H238" s="12"/>
      <c r="I238" s="12"/>
      <c r="J238" s="12"/>
      <c r="K238" s="12"/>
    </row>
    <row r="239" spans="1:11" s="28" customFormat="1">
      <c r="A239" s="7"/>
      <c r="C239" s="42"/>
      <c r="D239" s="12"/>
      <c r="E239" s="12"/>
      <c r="F239" s="12"/>
      <c r="G239" s="12"/>
      <c r="H239" s="12"/>
      <c r="I239" s="12"/>
      <c r="J239" s="12"/>
      <c r="K239" s="12"/>
    </row>
    <row r="240" spans="1:11" s="28" customFormat="1">
      <c r="A240" s="7"/>
      <c r="C240" s="42"/>
      <c r="D240" s="12"/>
      <c r="E240" s="12"/>
      <c r="F240" s="12"/>
      <c r="G240" s="12"/>
      <c r="H240" s="12"/>
      <c r="I240" s="12"/>
      <c r="J240" s="12"/>
      <c r="K240" s="12"/>
    </row>
    <row r="241" spans="1:11" s="28" customFormat="1">
      <c r="A241" s="7"/>
      <c r="C241" s="42"/>
      <c r="D241" s="12"/>
      <c r="E241" s="12"/>
      <c r="F241" s="12"/>
      <c r="G241" s="12"/>
      <c r="H241" s="12"/>
      <c r="I241" s="12"/>
      <c r="J241" s="12"/>
      <c r="K241" s="12"/>
    </row>
    <row r="242" spans="1:11" s="28" customFormat="1">
      <c r="A242" s="7"/>
      <c r="C242" s="42"/>
      <c r="D242" s="12"/>
      <c r="E242" s="12"/>
      <c r="F242" s="12"/>
      <c r="G242" s="12"/>
      <c r="H242" s="12"/>
      <c r="I242" s="12"/>
      <c r="J242" s="12"/>
      <c r="K242" s="12"/>
    </row>
    <row r="243" spans="1:11" s="28" customFormat="1">
      <c r="A243" s="7"/>
      <c r="C243" s="42"/>
      <c r="D243" s="12"/>
      <c r="E243" s="12"/>
      <c r="F243" s="12"/>
      <c r="G243" s="12"/>
      <c r="H243" s="12"/>
      <c r="I243" s="12"/>
      <c r="J243" s="12"/>
      <c r="K243" s="12"/>
    </row>
    <row r="244" spans="1:11" s="28" customFormat="1">
      <c r="A244" s="7"/>
      <c r="C244" s="42"/>
      <c r="D244" s="12"/>
      <c r="E244" s="12"/>
      <c r="F244" s="12"/>
      <c r="G244" s="12"/>
      <c r="H244" s="12"/>
      <c r="I244" s="12"/>
      <c r="J244" s="12"/>
      <c r="K244" s="12"/>
    </row>
    <row r="245" spans="1:11" s="28" customFormat="1">
      <c r="A245" s="7"/>
      <c r="C245" s="42"/>
      <c r="D245" s="12"/>
      <c r="E245" s="12"/>
      <c r="F245" s="12"/>
      <c r="G245" s="12"/>
      <c r="H245" s="12"/>
      <c r="I245" s="12"/>
      <c r="J245" s="12"/>
      <c r="K245" s="12"/>
    </row>
    <row r="246" spans="1:11" s="28" customFormat="1">
      <c r="A246" s="7"/>
      <c r="C246" s="42"/>
      <c r="D246" s="12"/>
      <c r="E246" s="12"/>
      <c r="F246" s="12"/>
      <c r="G246" s="12"/>
      <c r="H246" s="12"/>
      <c r="I246" s="12"/>
      <c r="J246" s="12"/>
      <c r="K246" s="12"/>
    </row>
    <row r="247" spans="1:11" s="28" customFormat="1">
      <c r="A247" s="7"/>
      <c r="C247" s="42"/>
      <c r="D247" s="12"/>
      <c r="E247" s="12"/>
      <c r="F247" s="12"/>
      <c r="G247" s="12"/>
      <c r="H247" s="12"/>
      <c r="I247" s="12"/>
      <c r="J247" s="12"/>
      <c r="K247" s="12"/>
    </row>
    <row r="248" spans="1:11" s="28" customFormat="1">
      <c r="A248" s="7"/>
      <c r="C248" s="42"/>
      <c r="D248" s="12"/>
      <c r="E248" s="12"/>
      <c r="F248" s="12"/>
      <c r="G248" s="12"/>
      <c r="H248" s="12"/>
      <c r="I248" s="12"/>
      <c r="J248" s="12"/>
      <c r="K248" s="12"/>
    </row>
    <row r="249" spans="1:11" s="28" customFormat="1">
      <c r="A249" s="7"/>
      <c r="C249" s="42"/>
      <c r="D249" s="12"/>
      <c r="E249" s="12"/>
      <c r="F249" s="12"/>
      <c r="G249" s="12"/>
      <c r="H249" s="12"/>
      <c r="I249" s="12"/>
      <c r="J249" s="12"/>
      <c r="K249" s="12"/>
    </row>
    <row r="250" spans="1:11" s="28" customFormat="1">
      <c r="A250" s="7"/>
      <c r="C250" s="42"/>
      <c r="D250" s="12"/>
      <c r="E250" s="12"/>
      <c r="F250" s="12"/>
      <c r="G250" s="12"/>
      <c r="H250" s="12"/>
      <c r="I250" s="12"/>
      <c r="J250" s="12"/>
      <c r="K250" s="12"/>
    </row>
    <row r="251" spans="1:11" s="28" customFormat="1">
      <c r="A251" s="7"/>
      <c r="C251" s="42"/>
      <c r="D251" s="12"/>
      <c r="E251" s="12"/>
      <c r="F251" s="12"/>
      <c r="G251" s="12"/>
      <c r="H251" s="12"/>
      <c r="I251" s="12"/>
      <c r="J251" s="12"/>
      <c r="K251" s="12"/>
    </row>
    <row r="252" spans="1:11" s="28" customFormat="1">
      <c r="A252" s="7"/>
      <c r="C252" s="42"/>
      <c r="D252" s="12"/>
      <c r="E252" s="12"/>
      <c r="F252" s="12"/>
      <c r="G252" s="12"/>
      <c r="H252" s="12"/>
      <c r="I252" s="12"/>
      <c r="J252" s="12"/>
      <c r="K252" s="12"/>
    </row>
    <row r="253" spans="1:11" s="28" customFormat="1">
      <c r="A253" s="7"/>
      <c r="C253" s="42"/>
      <c r="D253" s="12"/>
      <c r="E253" s="12"/>
      <c r="F253" s="12"/>
      <c r="G253" s="12"/>
      <c r="H253" s="12"/>
      <c r="I253" s="12"/>
      <c r="J253" s="12"/>
      <c r="K253" s="12"/>
    </row>
    <row r="254" spans="1:11" s="28" customFormat="1">
      <c r="A254" s="7"/>
      <c r="C254" s="42"/>
      <c r="D254" s="12"/>
      <c r="E254" s="12"/>
      <c r="F254" s="12"/>
      <c r="G254" s="12"/>
      <c r="H254" s="12"/>
      <c r="I254" s="12"/>
      <c r="J254" s="12"/>
      <c r="K254" s="12"/>
    </row>
    <row r="255" spans="1:11" s="28" customFormat="1">
      <c r="A255" s="7"/>
      <c r="C255" s="42"/>
      <c r="D255" s="12"/>
      <c r="E255" s="12"/>
      <c r="F255" s="12"/>
      <c r="G255" s="12"/>
      <c r="H255" s="12"/>
      <c r="I255" s="12"/>
      <c r="J255" s="12"/>
      <c r="K255" s="12"/>
    </row>
    <row r="256" spans="1:11" s="28" customFormat="1">
      <c r="A256" s="7"/>
      <c r="C256" s="42"/>
      <c r="D256" s="12"/>
      <c r="E256" s="12"/>
      <c r="F256" s="12"/>
      <c r="G256" s="12"/>
      <c r="H256" s="12"/>
      <c r="I256" s="12"/>
      <c r="J256" s="12"/>
      <c r="K256" s="12"/>
    </row>
    <row r="257" spans="1:11" s="28" customFormat="1">
      <c r="A257" s="7"/>
      <c r="C257" s="42"/>
      <c r="D257" s="12"/>
      <c r="E257" s="12"/>
      <c r="F257" s="12"/>
      <c r="G257" s="12"/>
      <c r="H257" s="12"/>
      <c r="I257" s="12"/>
      <c r="J257" s="12"/>
      <c r="K257" s="12"/>
    </row>
    <row r="258" spans="1:11" s="28" customFormat="1">
      <c r="A258" s="7"/>
      <c r="C258" s="42"/>
      <c r="D258" s="12"/>
      <c r="E258" s="12"/>
      <c r="F258" s="12"/>
      <c r="G258" s="12"/>
      <c r="H258" s="12"/>
      <c r="I258" s="12"/>
      <c r="J258" s="12"/>
      <c r="K258" s="12"/>
    </row>
    <row r="259" spans="1:11" s="28" customFormat="1">
      <c r="A259" s="7"/>
      <c r="C259" s="42"/>
      <c r="D259" s="12"/>
      <c r="E259" s="12"/>
      <c r="F259" s="12"/>
      <c r="G259" s="12"/>
      <c r="H259" s="12"/>
      <c r="I259" s="12"/>
      <c r="J259" s="12"/>
      <c r="K259" s="12"/>
    </row>
    <row r="260" spans="1:11" s="28" customFormat="1">
      <c r="A260" s="7"/>
      <c r="C260" s="42"/>
      <c r="D260" s="12"/>
      <c r="E260" s="12"/>
      <c r="F260" s="12"/>
      <c r="G260" s="12"/>
      <c r="H260" s="12"/>
      <c r="I260" s="12"/>
      <c r="J260" s="12"/>
      <c r="K260" s="12"/>
    </row>
    <row r="261" spans="1:11" s="28" customFormat="1">
      <c r="A261" s="7"/>
      <c r="C261" s="42"/>
      <c r="D261" s="12"/>
      <c r="E261" s="12"/>
      <c r="F261" s="12"/>
      <c r="G261" s="12"/>
      <c r="H261" s="12"/>
      <c r="I261" s="12"/>
      <c r="J261" s="12"/>
      <c r="K261" s="12"/>
    </row>
    <row r="262" spans="1:11" s="28" customFormat="1">
      <c r="A262" s="7"/>
      <c r="C262" s="42"/>
      <c r="D262" s="12"/>
      <c r="E262" s="12"/>
      <c r="F262" s="12"/>
      <c r="G262" s="12"/>
      <c r="H262" s="12"/>
      <c r="I262" s="12"/>
      <c r="J262" s="12"/>
      <c r="K262" s="12"/>
    </row>
    <row r="263" spans="1:11" s="28" customFormat="1">
      <c r="A263" s="7"/>
      <c r="C263" s="42"/>
      <c r="D263" s="12"/>
      <c r="E263" s="12"/>
      <c r="F263" s="12"/>
      <c r="G263" s="12"/>
      <c r="H263" s="12"/>
      <c r="I263" s="12"/>
      <c r="J263" s="12"/>
      <c r="K263" s="12"/>
    </row>
    <row r="264" spans="1:11" s="28" customFormat="1">
      <c r="A264" s="7"/>
      <c r="C264" s="42"/>
      <c r="D264" s="12"/>
      <c r="E264" s="12"/>
      <c r="F264" s="12"/>
      <c r="G264" s="12"/>
      <c r="H264" s="12"/>
      <c r="I264" s="12"/>
      <c r="J264" s="12"/>
      <c r="K264" s="12"/>
    </row>
    <row r="265" spans="1:11" s="28" customFormat="1">
      <c r="A265" s="7"/>
      <c r="C265" s="42"/>
      <c r="D265" s="12"/>
      <c r="E265" s="12"/>
      <c r="F265" s="12"/>
      <c r="G265" s="12"/>
      <c r="H265" s="12"/>
      <c r="I265" s="12"/>
      <c r="J265" s="12"/>
      <c r="K265" s="12"/>
    </row>
    <row r="266" spans="1:11" s="28" customFormat="1">
      <c r="A266" s="7"/>
      <c r="C266" s="42"/>
      <c r="D266" s="12"/>
      <c r="E266" s="12"/>
      <c r="F266" s="12"/>
      <c r="G266" s="12"/>
      <c r="H266" s="12"/>
      <c r="I266" s="12"/>
      <c r="J266" s="12"/>
      <c r="K266" s="12"/>
    </row>
    <row r="267" spans="1:11" s="28" customFormat="1">
      <c r="A267" s="7"/>
      <c r="C267" s="42"/>
      <c r="D267" s="12"/>
      <c r="E267" s="12"/>
      <c r="F267" s="12"/>
      <c r="G267" s="12"/>
      <c r="H267" s="12"/>
      <c r="I267" s="12"/>
      <c r="J267" s="12"/>
      <c r="K267" s="12"/>
    </row>
    <row r="268" spans="1:11" s="28" customFormat="1">
      <c r="A268" s="7"/>
      <c r="C268" s="42"/>
      <c r="D268" s="12"/>
      <c r="E268" s="12"/>
      <c r="F268" s="12"/>
      <c r="G268" s="12"/>
      <c r="H268" s="12"/>
      <c r="I268" s="12"/>
      <c r="J268" s="12"/>
      <c r="K268" s="12"/>
    </row>
    <row r="269" spans="1:11" s="28" customFormat="1">
      <c r="A269" s="7"/>
      <c r="C269" s="42"/>
      <c r="D269" s="12"/>
      <c r="E269" s="12"/>
      <c r="F269" s="12"/>
      <c r="G269" s="12"/>
      <c r="H269" s="12"/>
      <c r="I269" s="12"/>
      <c r="J269" s="12"/>
      <c r="K269" s="12"/>
    </row>
    <row r="270" spans="1:11" s="28" customFormat="1">
      <c r="A270" s="7"/>
      <c r="C270" s="42"/>
      <c r="D270" s="12"/>
      <c r="E270" s="12"/>
      <c r="F270" s="12"/>
      <c r="G270" s="12"/>
      <c r="H270" s="12"/>
      <c r="I270" s="12"/>
      <c r="J270" s="12"/>
      <c r="K270" s="12"/>
    </row>
    <row r="271" spans="1:11" s="28" customFormat="1">
      <c r="A271" s="7"/>
      <c r="C271" s="42"/>
      <c r="D271" s="12"/>
      <c r="E271" s="12"/>
      <c r="F271" s="12"/>
      <c r="G271" s="12"/>
      <c r="H271" s="12"/>
      <c r="I271" s="12"/>
      <c r="J271" s="12"/>
      <c r="K271" s="12"/>
    </row>
    <row r="272" spans="1:11" s="28" customFormat="1">
      <c r="A272" s="7"/>
      <c r="C272" s="42"/>
      <c r="D272" s="12"/>
      <c r="E272" s="12"/>
      <c r="F272" s="12"/>
      <c r="G272" s="12"/>
      <c r="H272" s="12"/>
      <c r="I272" s="12"/>
      <c r="J272" s="12"/>
      <c r="K272" s="12"/>
    </row>
    <row r="273" spans="1:11" s="28" customFormat="1">
      <c r="A273" s="7"/>
      <c r="C273" s="42"/>
      <c r="D273" s="12"/>
      <c r="E273" s="12"/>
      <c r="F273" s="12"/>
      <c r="G273" s="12"/>
      <c r="H273" s="12"/>
      <c r="I273" s="12"/>
      <c r="J273" s="12"/>
      <c r="K273" s="12"/>
    </row>
    <row r="274" spans="1:11" s="28" customFormat="1">
      <c r="A274" s="7"/>
      <c r="C274" s="42"/>
      <c r="D274" s="12"/>
      <c r="E274" s="12"/>
      <c r="F274" s="12"/>
      <c r="G274" s="12"/>
      <c r="H274" s="12"/>
      <c r="I274" s="12"/>
      <c r="J274" s="12"/>
      <c r="K274" s="12"/>
    </row>
    <row r="275" spans="1:11" s="28" customFormat="1">
      <c r="A275" s="7"/>
      <c r="C275" s="42"/>
      <c r="D275" s="12"/>
      <c r="E275" s="12"/>
      <c r="F275" s="12"/>
      <c r="G275" s="12"/>
      <c r="H275" s="12"/>
      <c r="I275" s="12"/>
      <c r="J275" s="12"/>
      <c r="K275" s="12"/>
    </row>
    <row r="276" spans="1:11" s="28" customFormat="1">
      <c r="A276" s="7"/>
      <c r="C276" s="42"/>
      <c r="D276" s="12"/>
      <c r="E276" s="12"/>
      <c r="F276" s="12"/>
      <c r="G276" s="12"/>
      <c r="H276" s="12"/>
      <c r="I276" s="12"/>
      <c r="J276" s="12"/>
      <c r="K276" s="12"/>
    </row>
    <row r="277" spans="1:11" s="28" customFormat="1">
      <c r="A277" s="7"/>
      <c r="C277" s="42"/>
      <c r="D277" s="12"/>
      <c r="E277" s="12"/>
      <c r="F277" s="12"/>
      <c r="G277" s="12"/>
      <c r="H277" s="12"/>
      <c r="I277" s="12"/>
      <c r="J277" s="12"/>
      <c r="K277" s="12"/>
    </row>
    <row r="278" spans="1:11" s="28" customFormat="1">
      <c r="A278" s="7"/>
      <c r="C278" s="42"/>
      <c r="D278" s="12"/>
      <c r="E278" s="12"/>
      <c r="F278" s="12"/>
      <c r="G278" s="12"/>
      <c r="H278" s="12"/>
      <c r="I278" s="12"/>
      <c r="J278" s="12"/>
      <c r="K278" s="12"/>
    </row>
    <row r="279" spans="1:11" s="28" customFormat="1">
      <c r="A279" s="7"/>
      <c r="C279" s="42"/>
      <c r="D279" s="12"/>
      <c r="E279" s="12"/>
      <c r="F279" s="12"/>
      <c r="G279" s="12"/>
      <c r="H279" s="12"/>
      <c r="I279" s="12"/>
      <c r="J279" s="12"/>
      <c r="K279" s="12"/>
    </row>
    <row r="280" spans="1:11" s="28" customFormat="1">
      <c r="A280" s="7"/>
      <c r="C280" s="42"/>
      <c r="D280" s="12"/>
      <c r="E280" s="12"/>
      <c r="F280" s="12"/>
      <c r="G280" s="12"/>
      <c r="H280" s="12"/>
      <c r="I280" s="12"/>
      <c r="J280" s="12"/>
      <c r="K280" s="12"/>
    </row>
    <row r="281" spans="1:11" s="28" customFormat="1">
      <c r="C281" s="42"/>
      <c r="D281" s="12"/>
      <c r="E281" s="12"/>
      <c r="F281" s="12"/>
      <c r="G281" s="12"/>
      <c r="H281" s="12"/>
      <c r="I281" s="12"/>
      <c r="J281" s="12"/>
      <c r="K281" s="12"/>
    </row>
    <row r="282" spans="1:11" s="28" customFormat="1">
      <c r="C282" s="42"/>
      <c r="D282" s="12"/>
      <c r="E282" s="12"/>
      <c r="F282" s="12"/>
      <c r="G282" s="12"/>
      <c r="H282" s="12"/>
      <c r="I282" s="12"/>
      <c r="J282" s="12"/>
      <c r="K282" s="12"/>
    </row>
    <row r="283" spans="1:11" s="28" customFormat="1">
      <c r="C283" s="42"/>
      <c r="D283" s="12"/>
      <c r="E283" s="12"/>
      <c r="F283" s="12"/>
      <c r="G283" s="12"/>
      <c r="H283" s="12"/>
      <c r="I283" s="12"/>
      <c r="J283" s="12"/>
      <c r="K283" s="12"/>
    </row>
    <row r="284" spans="1:11" s="28" customFormat="1">
      <c r="C284" s="42"/>
      <c r="D284" s="12"/>
      <c r="E284" s="12"/>
      <c r="F284" s="12"/>
      <c r="G284" s="12"/>
      <c r="H284" s="12"/>
      <c r="I284" s="12"/>
      <c r="J284" s="12"/>
      <c r="K284" s="12"/>
    </row>
    <row r="285" spans="1:11" s="28" customFormat="1">
      <c r="C285" s="42"/>
      <c r="D285" s="12"/>
      <c r="E285" s="12"/>
      <c r="F285" s="12"/>
      <c r="G285" s="12"/>
      <c r="H285" s="12"/>
      <c r="I285" s="12"/>
      <c r="J285" s="12"/>
      <c r="K285" s="12"/>
    </row>
    <row r="286" spans="1:11" s="28" customFormat="1">
      <c r="C286" s="42"/>
      <c r="D286" s="12"/>
      <c r="E286" s="12"/>
      <c r="F286" s="12"/>
      <c r="G286" s="12"/>
      <c r="H286" s="12"/>
      <c r="I286" s="12"/>
      <c r="J286" s="12"/>
      <c r="K286" s="12"/>
    </row>
    <row r="287" spans="1:11" s="28" customFormat="1">
      <c r="C287" s="42"/>
      <c r="D287" s="12"/>
      <c r="E287" s="12"/>
      <c r="F287" s="12"/>
      <c r="G287" s="12"/>
      <c r="H287" s="12"/>
      <c r="I287" s="12"/>
      <c r="J287" s="12"/>
      <c r="K287" s="12"/>
    </row>
    <row r="288" spans="1:11">
      <c r="A288" s="28"/>
    </row>
    <row r="289" spans="1:1">
      <c r="A289" s="28"/>
    </row>
    <row r="290" spans="1:1">
      <c r="A290" s="28"/>
    </row>
    <row r="291" spans="1:1">
      <c r="A291" s="28"/>
    </row>
    <row r="292" spans="1:1">
      <c r="A292" s="28"/>
    </row>
    <row r="293" spans="1:1">
      <c r="A293" s="28"/>
    </row>
    <row r="294" spans="1:1">
      <c r="A294" s="28"/>
    </row>
    <row r="295" spans="1:1">
      <c r="A295" s="28"/>
    </row>
    <row r="296" spans="1:1">
      <c r="A296" s="28"/>
    </row>
    <row r="297" spans="1:1">
      <c r="A297" s="28"/>
    </row>
    <row r="298" spans="1:1">
      <c r="A298" s="28"/>
    </row>
    <row r="299" spans="1:1">
      <c r="A299" s="28"/>
    </row>
    <row r="300" spans="1:1">
      <c r="A300" s="28"/>
    </row>
    <row r="301" spans="1:1">
      <c r="A301" s="28"/>
    </row>
    <row r="302" spans="1:1">
      <c r="A302" s="28"/>
    </row>
    <row r="303" spans="1:1">
      <c r="A303" s="28"/>
    </row>
    <row r="304" spans="1:1">
      <c r="A304" s="28"/>
    </row>
    <row r="305" spans="1:1">
      <c r="A305" s="28"/>
    </row>
    <row r="306" spans="1:1">
      <c r="A306" s="28"/>
    </row>
    <row r="307" spans="1:1">
      <c r="A307" s="28"/>
    </row>
    <row r="308" spans="1:1">
      <c r="A308" s="28"/>
    </row>
    <row r="309" spans="1:1">
      <c r="A309" s="28"/>
    </row>
    <row r="310" spans="1:1">
      <c r="A310" s="28"/>
    </row>
    <row r="311" spans="1:1">
      <c r="A311" s="28"/>
    </row>
    <row r="312" spans="1:1">
      <c r="A312" s="28"/>
    </row>
    <row r="313" spans="1:1">
      <c r="A313" s="28"/>
    </row>
    <row r="314" spans="1:1">
      <c r="A314" s="28"/>
    </row>
    <row r="315" spans="1:1">
      <c r="A315" s="28"/>
    </row>
    <row r="316" spans="1:1">
      <c r="A316" s="28"/>
    </row>
    <row r="317" spans="1:1">
      <c r="A317" s="28"/>
    </row>
    <row r="318" spans="1:1">
      <c r="A318" s="28"/>
    </row>
    <row r="319" spans="1:1">
      <c r="A319" s="28"/>
    </row>
    <row r="320" spans="1:1">
      <c r="A320" s="28"/>
    </row>
    <row r="321" spans="1:1">
      <c r="A321" s="28"/>
    </row>
    <row r="322" spans="1:1">
      <c r="A322" s="28"/>
    </row>
    <row r="323" spans="1:1">
      <c r="A323" s="28"/>
    </row>
    <row r="324" spans="1:1">
      <c r="A324" s="28"/>
    </row>
    <row r="325" spans="1:1">
      <c r="A325" s="28"/>
    </row>
    <row r="326" spans="1:1">
      <c r="A326" s="28"/>
    </row>
    <row r="327" spans="1:1">
      <c r="A327" s="28"/>
    </row>
    <row r="328" spans="1:1">
      <c r="A328" s="28"/>
    </row>
    <row r="329" spans="1:1">
      <c r="A329" s="28"/>
    </row>
    <row r="330" spans="1:1">
      <c r="A330" s="28"/>
    </row>
  </sheetData>
  <mergeCells count="31">
    <mergeCell ref="B3:K3"/>
    <mergeCell ref="B2:K2"/>
    <mergeCell ref="A34:B35"/>
    <mergeCell ref="A61:B62"/>
    <mergeCell ref="A86:B87"/>
    <mergeCell ref="A8:A10"/>
    <mergeCell ref="A15:A16"/>
    <mergeCell ref="A20:A21"/>
    <mergeCell ref="A24:A25"/>
    <mergeCell ref="A43:A44"/>
    <mergeCell ref="A45:A46"/>
    <mergeCell ref="B32:K32"/>
    <mergeCell ref="B33:K33"/>
    <mergeCell ref="B59:K59"/>
    <mergeCell ref="B60:K60"/>
    <mergeCell ref="C4:C5"/>
    <mergeCell ref="D4:K4"/>
    <mergeCell ref="D34:K34"/>
    <mergeCell ref="C34:C35"/>
    <mergeCell ref="A4:B5"/>
    <mergeCell ref="B84:K84"/>
    <mergeCell ref="B85:K85"/>
    <mergeCell ref="A99:A100"/>
    <mergeCell ref="A104:G104"/>
    <mergeCell ref="A55:A56"/>
    <mergeCell ref="A76:A77"/>
    <mergeCell ref="D86:K86"/>
    <mergeCell ref="C61:C62"/>
    <mergeCell ref="D61:K61"/>
    <mergeCell ref="C86:C87"/>
    <mergeCell ref="A96:A97"/>
  </mergeCells>
  <pageMargins left="0.7" right="0.35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9"/>
  <sheetViews>
    <sheetView topLeftCell="A96" zoomScale="85" zoomScaleNormal="85" workbookViewId="0">
      <selection activeCell="M90" sqref="M90"/>
    </sheetView>
  </sheetViews>
  <sheetFormatPr baseColWidth="10" defaultRowHeight="13.5"/>
  <cols>
    <col min="1" max="1" width="33.7109375" style="7" customWidth="1"/>
    <col min="2" max="2" width="20.7109375" style="7" customWidth="1"/>
    <col min="3" max="3" width="10.7109375" style="6" customWidth="1"/>
    <col min="4" max="4" width="11.7109375" style="8" customWidth="1"/>
    <col min="5" max="5" width="12.85546875" style="8" customWidth="1"/>
    <col min="6" max="6" width="12.5703125" style="8" customWidth="1"/>
    <col min="7" max="7" width="12.7109375" style="8" customWidth="1"/>
    <col min="8" max="8" width="13.5703125" style="8" customWidth="1"/>
    <col min="9" max="9" width="11.85546875" style="8" customWidth="1"/>
    <col min="10" max="10" width="11.42578125" style="8" customWidth="1"/>
    <col min="11" max="11" width="12.42578125" style="8" customWidth="1"/>
    <col min="12" max="22" width="11.42578125" style="28"/>
    <col min="23" max="16384" width="11.42578125" style="7"/>
  </cols>
  <sheetData>
    <row r="1" spans="1:21" s="28" customFormat="1" ht="18.75" customHeight="1">
      <c r="B1" s="521"/>
      <c r="C1" s="253"/>
      <c r="D1" s="253"/>
      <c r="E1" s="253"/>
      <c r="F1" s="253"/>
      <c r="G1" s="253"/>
      <c r="H1" s="253"/>
      <c r="I1" s="253"/>
      <c r="J1" s="504"/>
      <c r="K1" s="506" t="s">
        <v>77</v>
      </c>
    </row>
    <row r="2" spans="1:21" s="28" customFormat="1" ht="21" customHeight="1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1" s="28" customFormat="1" ht="33" customHeight="1">
      <c r="B3" s="559" t="s">
        <v>310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21" ht="22.5" customHeight="1">
      <c r="A4" s="543" t="s">
        <v>108</v>
      </c>
      <c r="B4" s="543"/>
      <c r="C4" s="560" t="s">
        <v>2</v>
      </c>
      <c r="D4" s="562" t="s">
        <v>37</v>
      </c>
      <c r="E4" s="546"/>
      <c r="F4" s="546"/>
      <c r="G4" s="546"/>
      <c r="H4" s="546"/>
      <c r="I4" s="546"/>
      <c r="J4" s="546"/>
      <c r="K4" s="546"/>
    </row>
    <row r="5" spans="1:21" ht="22.5" customHeight="1">
      <c r="A5" s="543"/>
      <c r="B5" s="543"/>
      <c r="C5" s="561"/>
      <c r="D5" s="230" t="s">
        <v>38</v>
      </c>
      <c r="E5" s="257" t="s">
        <v>39</v>
      </c>
      <c r="F5" s="257" t="s">
        <v>40</v>
      </c>
      <c r="G5" s="257" t="s">
        <v>41</v>
      </c>
      <c r="H5" s="257" t="s">
        <v>42</v>
      </c>
      <c r="I5" s="257" t="s">
        <v>43</v>
      </c>
      <c r="J5" s="257" t="s">
        <v>44</v>
      </c>
      <c r="K5" s="257" t="s">
        <v>45</v>
      </c>
      <c r="L5" s="82"/>
      <c r="M5" s="82"/>
      <c r="N5" s="82"/>
      <c r="O5" s="82"/>
      <c r="P5" s="82"/>
      <c r="Q5" s="82"/>
      <c r="R5" s="82"/>
    </row>
    <row r="6" spans="1:21" ht="2.1" customHeight="1">
      <c r="A6" s="216"/>
      <c r="B6" s="216"/>
      <c r="C6" s="26"/>
      <c r="D6" s="40"/>
      <c r="E6" s="40"/>
      <c r="F6" s="40"/>
      <c r="G6" s="40"/>
      <c r="H6" s="40"/>
      <c r="I6" s="40"/>
      <c r="J6" s="40"/>
      <c r="K6" s="41"/>
    </row>
    <row r="7" spans="1:21" s="28" customFormat="1" ht="22.5" customHeight="1">
      <c r="A7" s="423" t="s">
        <v>46</v>
      </c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21" s="53" customFormat="1" ht="22.5" customHeight="1">
      <c r="A8" s="547" t="s">
        <v>113</v>
      </c>
      <c r="B8" s="259" t="s">
        <v>209</v>
      </c>
      <c r="C8" s="129" t="s">
        <v>3</v>
      </c>
      <c r="D8" s="130">
        <v>1810.9375</v>
      </c>
      <c r="E8" s="130">
        <v>1308.5714285714287</v>
      </c>
      <c r="F8" s="130">
        <v>1651</v>
      </c>
      <c r="G8" s="130">
        <v>1453.3333333333333</v>
      </c>
      <c r="H8" s="130">
        <v>1520.909090909091</v>
      </c>
      <c r="I8" s="130">
        <v>1549.1666666666667</v>
      </c>
      <c r="J8" s="130">
        <v>1696.6545454545455</v>
      </c>
      <c r="K8" s="130">
        <v>1570.3333333333333</v>
      </c>
      <c r="L8" s="65"/>
      <c r="M8" s="65"/>
      <c r="N8" s="65"/>
      <c r="O8" s="65"/>
      <c r="P8" s="65"/>
      <c r="Q8" s="65"/>
      <c r="R8" s="65"/>
      <c r="S8" s="65"/>
      <c r="T8" s="65"/>
      <c r="U8" s="65"/>
    </row>
    <row r="9" spans="1:21" s="53" customFormat="1" ht="22.5" customHeight="1">
      <c r="A9" s="549"/>
      <c r="B9" s="259" t="s">
        <v>210</v>
      </c>
      <c r="C9" s="129" t="s">
        <v>3</v>
      </c>
      <c r="D9" s="130">
        <v>1928.5416666666667</v>
      </c>
      <c r="E9" s="130">
        <v>1611.4285714285713</v>
      </c>
      <c r="F9" s="130">
        <v>1993.75</v>
      </c>
      <c r="G9" s="130">
        <v>1601.25</v>
      </c>
      <c r="H9" s="130">
        <v>1649.3939393939397</v>
      </c>
      <c r="I9" s="130">
        <v>1742.090909090909</v>
      </c>
      <c r="J9" s="130">
        <v>1839.8181818181818</v>
      </c>
      <c r="K9" s="130">
        <v>1700.6666666666667</v>
      </c>
      <c r="L9" s="65"/>
      <c r="M9" s="65"/>
      <c r="N9" s="65"/>
      <c r="O9" s="65"/>
      <c r="P9" s="65"/>
      <c r="Q9" s="65"/>
      <c r="R9" s="65"/>
    </row>
    <row r="10" spans="1:21" s="53" customFormat="1" ht="22.5" customHeight="1">
      <c r="A10" s="548"/>
      <c r="B10" s="259" t="s">
        <v>264</v>
      </c>
      <c r="C10" s="129" t="s">
        <v>3</v>
      </c>
      <c r="D10" s="130">
        <v>1081.3541666666667</v>
      </c>
      <c r="E10" s="130">
        <v>750</v>
      </c>
      <c r="F10" s="130">
        <v>1081.6666666666667</v>
      </c>
      <c r="G10" s="130">
        <v>810.41666666666663</v>
      </c>
      <c r="H10" s="130">
        <v>1232.5757575757577</v>
      </c>
      <c r="I10" s="130">
        <v>1048.4545454545455</v>
      </c>
      <c r="J10" s="130">
        <v>1032.6136363636363</v>
      </c>
      <c r="K10" s="130">
        <v>1119.7430555555557</v>
      </c>
    </row>
    <row r="11" spans="1:21" s="28" customFormat="1" ht="22.5" customHeight="1">
      <c r="A11" s="423" t="s">
        <v>47</v>
      </c>
      <c r="B11" s="182"/>
      <c r="C11" s="80"/>
      <c r="D11" s="17"/>
      <c r="E11" s="17"/>
      <c r="F11" s="17"/>
      <c r="G11" s="17"/>
      <c r="H11" s="17"/>
      <c r="I11" s="17"/>
      <c r="J11" s="17"/>
      <c r="K11" s="17"/>
    </row>
    <row r="12" spans="1:21" s="53" customFormat="1" ht="22.5" customHeight="1">
      <c r="A12" s="198"/>
      <c r="B12" s="184" t="s">
        <v>7</v>
      </c>
      <c r="C12" s="129" t="s">
        <v>3</v>
      </c>
      <c r="D12" s="130">
        <v>799.375</v>
      </c>
      <c r="E12" s="130">
        <v>528.57142857142856</v>
      </c>
      <c r="F12" s="130">
        <v>768.5625</v>
      </c>
      <c r="G12" s="130">
        <v>804.16666666666663</v>
      </c>
      <c r="H12" s="130">
        <v>848.86363636363637</v>
      </c>
      <c r="I12" s="130">
        <v>687.90909090909088</v>
      </c>
      <c r="J12" s="130">
        <v>588.63636363636363</v>
      </c>
      <c r="K12" s="130">
        <v>1097.1458333333333</v>
      </c>
    </row>
    <row r="13" spans="1:21" s="53" customFormat="1" ht="22.5" customHeight="1">
      <c r="A13" s="201"/>
      <c r="B13" s="184" t="s">
        <v>8</v>
      </c>
      <c r="C13" s="129" t="s">
        <v>3</v>
      </c>
      <c r="D13" s="130">
        <v>1738.7083333333333</v>
      </c>
      <c r="E13" s="130">
        <v>1300</v>
      </c>
      <c r="F13" s="130">
        <v>2649.583333333333</v>
      </c>
      <c r="G13" s="130">
        <v>2356.25</v>
      </c>
      <c r="H13" s="130">
        <v>2675</v>
      </c>
      <c r="I13" s="130">
        <v>1604.2</v>
      </c>
      <c r="J13" s="130">
        <v>2048.409090909091</v>
      </c>
      <c r="K13" s="130">
        <v>1761.993125</v>
      </c>
    </row>
    <row r="14" spans="1:21" s="53" customFormat="1" ht="22.5" customHeight="1">
      <c r="A14" s="199"/>
      <c r="B14" s="184" t="s">
        <v>9</v>
      </c>
      <c r="C14" s="129" t="s">
        <v>3</v>
      </c>
      <c r="D14" s="130">
        <v>1382.1875</v>
      </c>
      <c r="E14" s="130">
        <v>1000</v>
      </c>
      <c r="F14" s="130">
        <v>1329.63</v>
      </c>
      <c r="G14" s="130">
        <v>1290.909090909091</v>
      </c>
      <c r="H14" s="130">
        <v>1614.3939393939397</v>
      </c>
      <c r="I14" s="130">
        <v>1189.5999999999999</v>
      </c>
      <c r="J14" s="130">
        <v>1365.909090909091</v>
      </c>
      <c r="K14" s="130">
        <v>1243.1666666666667</v>
      </c>
    </row>
    <row r="15" spans="1:21" s="53" customFormat="1" ht="22.5" customHeight="1">
      <c r="A15" s="554" t="s">
        <v>117</v>
      </c>
      <c r="B15" s="184" t="s">
        <v>245</v>
      </c>
      <c r="C15" s="129" t="s">
        <v>3</v>
      </c>
      <c r="D15" s="130">
        <v>3073.75</v>
      </c>
      <c r="E15" s="130">
        <v>1885.7142857142858</v>
      </c>
      <c r="F15" s="130">
        <v>3232.291666666667</v>
      </c>
      <c r="G15" s="130"/>
      <c r="H15" s="130">
        <v>3794.69696969697</v>
      </c>
      <c r="I15" s="130"/>
      <c r="J15" s="130">
        <v>3099</v>
      </c>
      <c r="K15" s="130">
        <v>3493.6791666666668</v>
      </c>
    </row>
    <row r="16" spans="1:21" s="53" customFormat="1" ht="22.5" customHeight="1">
      <c r="A16" s="555"/>
      <c r="B16" s="184" t="s">
        <v>246</v>
      </c>
      <c r="C16" s="129" t="s">
        <v>3</v>
      </c>
      <c r="D16" s="130">
        <v>2958.5416666666665</v>
      </c>
      <c r="E16" s="130">
        <v>1614.2857142857142</v>
      </c>
      <c r="F16" s="130">
        <v>2602.916666666667</v>
      </c>
      <c r="G16" s="130">
        <v>2422.9166666666665</v>
      </c>
      <c r="H16" s="130">
        <v>3150.7575757575755</v>
      </c>
      <c r="I16" s="130">
        <v>2059.090909090909</v>
      </c>
      <c r="J16" s="130">
        <v>2162.5</v>
      </c>
      <c r="K16" s="130">
        <v>2628.4583333333335</v>
      </c>
    </row>
    <row r="17" spans="1:11" s="53" customFormat="1" ht="22.5" customHeight="1">
      <c r="A17" s="404"/>
      <c r="B17" s="184" t="s">
        <v>48</v>
      </c>
      <c r="C17" s="129" t="s">
        <v>3</v>
      </c>
      <c r="D17" s="130">
        <v>3034.375</v>
      </c>
      <c r="E17" s="130">
        <v>1571.4285714285713</v>
      </c>
      <c r="F17" s="130">
        <v>2520</v>
      </c>
      <c r="G17" s="130"/>
      <c r="H17" s="130"/>
      <c r="I17" s="130"/>
      <c r="J17" s="130"/>
      <c r="K17" s="130"/>
    </row>
    <row r="18" spans="1:11" s="53" customFormat="1" ht="22.5" customHeight="1">
      <c r="A18" s="200"/>
      <c r="B18" s="184" t="s">
        <v>10</v>
      </c>
      <c r="C18" s="129" t="s">
        <v>3</v>
      </c>
      <c r="D18" s="130">
        <v>1121.3541666666667</v>
      </c>
      <c r="E18" s="130">
        <v>500</v>
      </c>
      <c r="F18" s="130">
        <v>1113.375</v>
      </c>
      <c r="G18" s="130">
        <v>1032.1428571428571</v>
      </c>
      <c r="H18" s="130">
        <v>1084.090909090909</v>
      </c>
      <c r="I18" s="130">
        <v>924.24242424242436</v>
      </c>
      <c r="J18" s="130">
        <v>811.36363636363637</v>
      </c>
      <c r="K18" s="130">
        <v>896.69861111111106</v>
      </c>
    </row>
    <row r="19" spans="1:11" s="28" customFormat="1" ht="22.5" customHeight="1">
      <c r="A19" s="71" t="s">
        <v>49</v>
      </c>
      <c r="B19" s="67"/>
      <c r="C19" s="80"/>
      <c r="D19" s="17"/>
      <c r="E19" s="17"/>
      <c r="F19" s="17"/>
      <c r="G19" s="17"/>
      <c r="H19" s="17"/>
      <c r="I19" s="17"/>
      <c r="J19" s="17"/>
      <c r="K19" s="17"/>
    </row>
    <row r="20" spans="1:11" s="53" customFormat="1" ht="22.5" customHeight="1">
      <c r="A20" s="547" t="s">
        <v>120</v>
      </c>
      <c r="B20" s="184" t="s">
        <v>249</v>
      </c>
      <c r="C20" s="129" t="s">
        <v>59</v>
      </c>
      <c r="D20" s="130"/>
      <c r="E20" s="130"/>
      <c r="F20" s="258"/>
      <c r="G20" s="130">
        <v>781.25</v>
      </c>
      <c r="H20" s="130"/>
      <c r="I20" s="130">
        <v>533.45000000000005</v>
      </c>
      <c r="J20" s="130">
        <v>701.89386363636368</v>
      </c>
      <c r="K20" s="130">
        <v>1217.33</v>
      </c>
    </row>
    <row r="21" spans="1:11" s="53" customFormat="1" ht="22.5" customHeight="1">
      <c r="A21" s="548"/>
      <c r="B21" s="184" t="s">
        <v>248</v>
      </c>
      <c r="C21" s="129" t="s">
        <v>59</v>
      </c>
      <c r="D21" s="130">
        <v>799.45833333333337</v>
      </c>
      <c r="E21" s="130">
        <v>542.85714285714289</v>
      </c>
      <c r="F21" s="130">
        <v>1024.4583333333333</v>
      </c>
      <c r="G21" s="130"/>
      <c r="H21" s="130">
        <v>1471.969696969697</v>
      </c>
      <c r="I21" s="130"/>
      <c r="J21" s="130"/>
      <c r="K21" s="130">
        <v>843.43874999999991</v>
      </c>
    </row>
    <row r="22" spans="1:11" s="53" customFormat="1" ht="22.5" customHeight="1">
      <c r="A22" s="211"/>
      <c r="B22" s="259" t="s">
        <v>11</v>
      </c>
      <c r="C22" s="129" t="s">
        <v>59</v>
      </c>
      <c r="D22" s="130">
        <v>176.875</v>
      </c>
      <c r="E22" s="130">
        <v>116.07142857142857</v>
      </c>
      <c r="F22" s="130">
        <v>319.63645833333334</v>
      </c>
      <c r="G22" s="130">
        <v>155</v>
      </c>
      <c r="H22" s="130">
        <v>129.86111111111109</v>
      </c>
      <c r="I22" s="130">
        <v>192.79629629629628</v>
      </c>
      <c r="J22" s="130">
        <v>162.21590909090909</v>
      </c>
      <c r="K22" s="130"/>
    </row>
    <row r="23" spans="1:11" s="28" customFormat="1" ht="22.5" customHeight="1">
      <c r="A23" s="71" t="s">
        <v>50</v>
      </c>
      <c r="B23" s="208"/>
      <c r="C23" s="80"/>
      <c r="D23" s="17"/>
      <c r="E23" s="17"/>
      <c r="F23" s="17"/>
      <c r="G23" s="17"/>
      <c r="H23" s="17"/>
      <c r="I23" s="17"/>
      <c r="J23" s="17"/>
      <c r="K23" s="17"/>
    </row>
    <row r="24" spans="1:11" s="53" customFormat="1" ht="22.5" customHeight="1">
      <c r="A24" s="547" t="s">
        <v>226</v>
      </c>
      <c r="B24" s="184" t="s">
        <v>227</v>
      </c>
      <c r="C24" s="129" t="s">
        <v>3</v>
      </c>
      <c r="D24" s="130">
        <v>1517.7272727272727</v>
      </c>
      <c r="E24" s="130">
        <v>1785.7142857142858</v>
      </c>
      <c r="F24" s="130">
        <v>1282.4375</v>
      </c>
      <c r="G24" s="130"/>
      <c r="H24" s="130"/>
      <c r="I24" s="130">
        <v>1233.3333333333333</v>
      </c>
      <c r="J24" s="130">
        <v>1631.0185185185185</v>
      </c>
      <c r="K24" s="130"/>
    </row>
    <row r="25" spans="1:11" s="53" customFormat="1" ht="22.5" customHeight="1">
      <c r="A25" s="548"/>
      <c r="B25" s="184" t="s">
        <v>228</v>
      </c>
      <c r="C25" s="129" t="s">
        <v>3</v>
      </c>
      <c r="D25" s="130"/>
      <c r="E25" s="130"/>
      <c r="F25" s="130">
        <v>1346.6666666666667</v>
      </c>
      <c r="G25" s="130"/>
      <c r="H25" s="130">
        <v>2785.1851851851852</v>
      </c>
      <c r="I25" s="130">
        <v>2670.8333333333335</v>
      </c>
      <c r="J25" s="130">
        <v>2876.25</v>
      </c>
      <c r="K25" s="130"/>
    </row>
    <row r="26" spans="1:11" s="53" customFormat="1" ht="22.5" customHeight="1">
      <c r="A26" s="194"/>
      <c r="B26" s="184" t="s">
        <v>250</v>
      </c>
      <c r="C26" s="129" t="s">
        <v>3</v>
      </c>
      <c r="D26" s="130">
        <v>3681.6666666666665</v>
      </c>
      <c r="E26" s="130">
        <v>3285.7142857142858</v>
      </c>
      <c r="F26" s="130">
        <v>3665.8333333333335</v>
      </c>
      <c r="G26" s="130">
        <v>3883.3333333333335</v>
      </c>
      <c r="H26" s="130">
        <v>4095.4545454545455</v>
      </c>
      <c r="I26" s="130">
        <v>3790.909090909091</v>
      </c>
      <c r="J26" s="130">
        <v>3853.9772727272725</v>
      </c>
      <c r="K26" s="130">
        <v>3783.3416666666667</v>
      </c>
    </row>
    <row r="27" spans="1:11" s="53" customFormat="1" ht="22.5" customHeight="1">
      <c r="A27" s="195"/>
      <c r="B27" s="184" t="s">
        <v>129</v>
      </c>
      <c r="C27" s="129" t="s">
        <v>3</v>
      </c>
      <c r="D27" s="130">
        <v>3451.6666666666665</v>
      </c>
      <c r="E27" s="130">
        <v>2800</v>
      </c>
      <c r="F27" s="130">
        <v>3132.4077777777775</v>
      </c>
      <c r="G27" s="130">
        <v>2804.1666666666665</v>
      </c>
      <c r="H27" s="130">
        <v>3496.9696969696975</v>
      </c>
      <c r="I27" s="130">
        <v>3225.757575757576</v>
      </c>
      <c r="J27" s="130">
        <v>3478.409090909091</v>
      </c>
      <c r="K27" s="130">
        <v>3621.7708333333335</v>
      </c>
    </row>
    <row r="28" spans="1:11" s="53" customFormat="1" ht="22.5" customHeight="1">
      <c r="A28" s="201" t="s">
        <v>128</v>
      </c>
      <c r="B28" s="184" t="s">
        <v>130</v>
      </c>
      <c r="C28" s="129" t="s">
        <v>3</v>
      </c>
      <c r="D28" s="130">
        <v>3099.6875</v>
      </c>
      <c r="E28" s="130">
        <v>3228.5714285714284</v>
      </c>
      <c r="F28" s="130">
        <v>3008.3333333333335</v>
      </c>
      <c r="G28" s="130">
        <v>2809.090909090909</v>
      </c>
      <c r="H28" s="130">
        <v>4388.636363636364</v>
      </c>
      <c r="I28" s="130">
        <v>3864.2857142857142</v>
      </c>
      <c r="J28" s="130">
        <v>4302.272727272727</v>
      </c>
      <c r="K28" s="130">
        <v>3688.6458333333335</v>
      </c>
    </row>
    <row r="29" spans="1:11" s="53" customFormat="1" ht="22.5" customHeight="1">
      <c r="A29" s="195"/>
      <c r="B29" s="184" t="s">
        <v>241</v>
      </c>
      <c r="C29" s="129" t="s">
        <v>3</v>
      </c>
      <c r="D29" s="130">
        <v>3805.1041666666665</v>
      </c>
      <c r="E29" s="130">
        <v>3185.7142857142858</v>
      </c>
      <c r="F29" s="130">
        <v>4328.8888888888896</v>
      </c>
      <c r="G29" s="130">
        <v>4235.416666666667</v>
      </c>
      <c r="H29" s="130">
        <v>4988.636363636364</v>
      </c>
      <c r="I29" s="130"/>
      <c r="J29" s="130">
        <v>4707.954545454545</v>
      </c>
      <c r="K29" s="130">
        <v>3971.6227272727269</v>
      </c>
    </row>
    <row r="30" spans="1:11" ht="3" customHeight="1">
      <c r="A30" s="101"/>
      <c r="B30" s="101"/>
      <c r="C30" s="102"/>
      <c r="D30" s="102"/>
      <c r="E30" s="102"/>
      <c r="F30" s="102"/>
      <c r="G30" s="102"/>
      <c r="H30" s="102"/>
      <c r="I30" s="102"/>
      <c r="J30" s="102"/>
      <c r="K30" s="102"/>
    </row>
    <row r="31" spans="1:11" s="28" customFormat="1" ht="18.75" customHeight="1">
      <c r="B31" s="521"/>
      <c r="C31" s="253"/>
      <c r="D31" s="253"/>
      <c r="E31" s="253"/>
      <c r="F31" s="253"/>
      <c r="G31" s="253"/>
      <c r="H31" s="253"/>
      <c r="I31" s="253"/>
      <c r="J31" s="504"/>
      <c r="K31" s="506" t="s">
        <v>78</v>
      </c>
    </row>
    <row r="32" spans="1:11" s="28" customFormat="1" ht="22.5" customHeight="1">
      <c r="B32" s="544" t="s">
        <v>292</v>
      </c>
      <c r="C32" s="544"/>
      <c r="D32" s="544"/>
      <c r="E32" s="544"/>
      <c r="F32" s="544"/>
      <c r="G32" s="544"/>
      <c r="H32" s="544"/>
      <c r="I32" s="544"/>
      <c r="J32" s="544"/>
      <c r="K32" s="544"/>
    </row>
    <row r="33" spans="1:22" s="253" customFormat="1" ht="35.1" customHeight="1">
      <c r="B33" s="286" t="s">
        <v>308</v>
      </c>
      <c r="C33" s="286"/>
      <c r="D33" s="286"/>
      <c r="E33" s="286"/>
      <c r="F33" s="286"/>
      <c r="G33" s="286"/>
      <c r="H33" s="286"/>
      <c r="I33" s="286"/>
      <c r="J33" s="286"/>
      <c r="K33" s="286"/>
    </row>
    <row r="34" spans="1:22" ht="22.5" customHeight="1">
      <c r="A34" s="543" t="s">
        <v>108</v>
      </c>
      <c r="B34" s="543"/>
      <c r="C34" s="560" t="s">
        <v>2</v>
      </c>
      <c r="D34" s="562" t="s">
        <v>37</v>
      </c>
      <c r="E34" s="546"/>
      <c r="F34" s="546"/>
      <c r="G34" s="546"/>
      <c r="H34" s="546"/>
      <c r="I34" s="546"/>
      <c r="J34" s="546"/>
      <c r="K34" s="546"/>
    </row>
    <row r="35" spans="1:22" ht="22.5" customHeight="1">
      <c r="A35" s="543"/>
      <c r="B35" s="543"/>
      <c r="C35" s="561"/>
      <c r="D35" s="230" t="s">
        <v>38</v>
      </c>
      <c r="E35" s="257" t="s">
        <v>39</v>
      </c>
      <c r="F35" s="257" t="s">
        <v>40</v>
      </c>
      <c r="G35" s="257" t="s">
        <v>41</v>
      </c>
      <c r="H35" s="257" t="s">
        <v>42</v>
      </c>
      <c r="I35" s="257" t="s">
        <v>43</v>
      </c>
      <c r="J35" s="257" t="s">
        <v>44</v>
      </c>
      <c r="K35" s="257" t="s">
        <v>45</v>
      </c>
      <c r="L35" s="82"/>
      <c r="M35" s="82"/>
      <c r="N35" s="82"/>
      <c r="O35" s="82"/>
      <c r="P35" s="82"/>
      <c r="Q35" s="82"/>
      <c r="R35" s="82"/>
    </row>
    <row r="36" spans="1:22" ht="21" customHeight="1">
      <c r="A36" s="425" t="s">
        <v>51</v>
      </c>
      <c r="B36" s="182"/>
      <c r="C36" s="80"/>
      <c r="D36" s="17"/>
      <c r="E36" s="17"/>
      <c r="F36" s="17"/>
      <c r="G36" s="17"/>
      <c r="H36" s="17"/>
      <c r="I36" s="17"/>
      <c r="J36" s="17"/>
      <c r="K36" s="17"/>
    </row>
    <row r="37" spans="1:22" s="11" customFormat="1" ht="21" customHeight="1">
      <c r="A37" s="193"/>
      <c r="B37" s="184" t="s">
        <v>12</v>
      </c>
      <c r="C37" s="129" t="s">
        <v>59</v>
      </c>
      <c r="D37" s="130">
        <v>1797.1875</v>
      </c>
      <c r="E37" s="130">
        <v>1300</v>
      </c>
      <c r="F37" s="130">
        <v>2000</v>
      </c>
      <c r="G37" s="130">
        <v>2275</v>
      </c>
      <c r="H37" s="130">
        <v>1525.9259259259259</v>
      </c>
      <c r="I37" s="130">
        <v>1800</v>
      </c>
      <c r="J37" s="130">
        <v>1379.5454545454545</v>
      </c>
      <c r="K37" s="130">
        <v>1330.555625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</row>
    <row r="38" spans="1:22" ht="21" customHeight="1">
      <c r="A38" s="71" t="s">
        <v>52</v>
      </c>
      <c r="B38" s="67"/>
      <c r="C38" s="80"/>
      <c r="D38" s="17"/>
      <c r="E38" s="17"/>
      <c r="F38" s="17"/>
      <c r="G38" s="17"/>
      <c r="H38" s="17"/>
      <c r="I38" s="17"/>
      <c r="J38" s="17"/>
      <c r="K38" s="17"/>
    </row>
    <row r="39" spans="1:22" s="11" customFormat="1" ht="21" customHeight="1">
      <c r="A39" s="198" t="s">
        <v>133</v>
      </c>
      <c r="B39" s="184" t="s">
        <v>132</v>
      </c>
      <c r="C39" s="129" t="s">
        <v>3</v>
      </c>
      <c r="D39" s="130">
        <v>1711.5625</v>
      </c>
      <c r="E39" s="130">
        <v>1517.8571428571429</v>
      </c>
      <c r="F39" s="130">
        <v>1950.2083333333333</v>
      </c>
      <c r="G39" s="130">
        <v>2158.3333333333335</v>
      </c>
      <c r="H39" s="130">
        <v>2913.5416666666665</v>
      </c>
      <c r="I39" s="130">
        <v>1861.575</v>
      </c>
      <c r="J39" s="130">
        <v>1229.5454545454545</v>
      </c>
      <c r="K39" s="130">
        <v>2054.0222222222219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1:22" s="11" customFormat="1" ht="21" customHeight="1">
      <c r="A40" s="201"/>
      <c r="B40" s="184" t="s">
        <v>136</v>
      </c>
      <c r="C40" s="129" t="s">
        <v>3</v>
      </c>
      <c r="D40" s="130">
        <v>2748.125</v>
      </c>
      <c r="E40" s="130">
        <v>1942.8571428571429</v>
      </c>
      <c r="F40" s="130">
        <v>4108.9285714285716</v>
      </c>
      <c r="G40" s="130">
        <v>3129.1666666666665</v>
      </c>
      <c r="H40" s="130"/>
      <c r="I40" s="130"/>
      <c r="J40" s="130">
        <v>2425.833333333333</v>
      </c>
      <c r="K40" s="130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1:22" s="11" customFormat="1" ht="21" customHeight="1">
      <c r="A41" s="211" t="s">
        <v>137</v>
      </c>
      <c r="B41" s="184" t="s">
        <v>138</v>
      </c>
      <c r="C41" s="129" t="s">
        <v>3</v>
      </c>
      <c r="D41" s="130">
        <v>9892.3958333333339</v>
      </c>
      <c r="E41" s="130">
        <v>8545.454545454546</v>
      </c>
      <c r="F41" s="130">
        <v>8136.3095238095239</v>
      </c>
      <c r="G41" s="130">
        <v>10312.5</v>
      </c>
      <c r="H41" s="130">
        <v>12613.636363636364</v>
      </c>
      <c r="I41" s="130">
        <v>8750</v>
      </c>
      <c r="J41" s="130">
        <v>6977.5</v>
      </c>
      <c r="K41" s="130">
        <v>8612.4997222222228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</row>
    <row r="42" spans="1:22" s="11" customFormat="1" ht="21" customHeight="1">
      <c r="A42" s="221"/>
      <c r="B42" s="184" t="s">
        <v>13</v>
      </c>
      <c r="C42" s="129" t="s">
        <v>3</v>
      </c>
      <c r="D42" s="130">
        <v>1464.2708333333333</v>
      </c>
      <c r="E42" s="130">
        <v>867.53246753246754</v>
      </c>
      <c r="F42" s="130">
        <v>1305.8333333333333</v>
      </c>
      <c r="G42" s="130">
        <v>1209.090909090909</v>
      </c>
      <c r="H42" s="130">
        <v>2044.4444444444443</v>
      </c>
      <c r="I42" s="130">
        <v>1004.5</v>
      </c>
      <c r="J42" s="130">
        <v>835</v>
      </c>
      <c r="K42" s="130">
        <v>1100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</row>
    <row r="43" spans="1:22" s="11" customFormat="1" ht="21" customHeight="1">
      <c r="A43" s="549" t="s">
        <v>14</v>
      </c>
      <c r="B43" s="219" t="s">
        <v>229</v>
      </c>
      <c r="C43" s="129" t="s">
        <v>3</v>
      </c>
      <c r="D43" s="130">
        <v>917.6388888888888</v>
      </c>
      <c r="E43" s="130">
        <v>542.85714285714289</v>
      </c>
      <c r="F43" s="130">
        <v>883</v>
      </c>
      <c r="G43" s="130">
        <v>547.91666666666663</v>
      </c>
      <c r="H43" s="130">
        <v>810.71879509379517</v>
      </c>
      <c r="I43" s="130">
        <v>995.17499999999995</v>
      </c>
      <c r="J43" s="130">
        <v>637.2045454545455</v>
      </c>
      <c r="K43" s="130">
        <v>1050.6059848484847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</row>
    <row r="44" spans="1:22" s="11" customFormat="1" ht="21" hidden="1" customHeight="1">
      <c r="A44" s="548"/>
      <c r="B44" s="184" t="s">
        <v>230</v>
      </c>
      <c r="C44" s="129" t="s">
        <v>3</v>
      </c>
      <c r="D44" s="130"/>
      <c r="E44" s="130"/>
      <c r="F44" s="130"/>
      <c r="G44" s="130"/>
      <c r="H44" s="130"/>
      <c r="I44" s="130"/>
      <c r="J44" s="130"/>
      <c r="K44" s="130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spans="1:22" s="11" customFormat="1" ht="21" customHeight="1">
      <c r="A45" s="547" t="s">
        <v>140</v>
      </c>
      <c r="B45" s="184" t="s">
        <v>141</v>
      </c>
      <c r="C45" s="129" t="s">
        <v>3</v>
      </c>
      <c r="D45" s="130"/>
      <c r="E45" s="130">
        <v>2146.4285714285716</v>
      </c>
      <c r="F45" s="130"/>
      <c r="G45" s="130">
        <v>3043.75</v>
      </c>
      <c r="H45" s="130">
        <v>3323.484848484848</v>
      </c>
      <c r="I45" s="130"/>
      <c r="J45" s="130">
        <v>2598.8636363636365</v>
      </c>
      <c r="K45" s="130">
        <v>2347.5416666666665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s="11" customFormat="1" ht="21" customHeight="1">
      <c r="A46" s="549"/>
      <c r="B46" s="184" t="s">
        <v>142</v>
      </c>
      <c r="C46" s="129" t="s">
        <v>3</v>
      </c>
      <c r="D46" s="130">
        <v>2433.3333333333335</v>
      </c>
      <c r="E46" s="130">
        <v>2057.1428571428573</v>
      </c>
      <c r="F46" s="130">
        <v>2751.666666666667</v>
      </c>
      <c r="G46" s="130">
        <v>2616.6666666666665</v>
      </c>
      <c r="H46" s="130">
        <v>2643.75</v>
      </c>
      <c r="I46" s="130">
        <v>2587.848484848485</v>
      </c>
      <c r="J46" s="130">
        <v>2607.9545454545455</v>
      </c>
      <c r="K46" s="130">
        <v>2339.4862499999999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  <row r="47" spans="1:22" s="11" customFormat="1" ht="21" customHeight="1">
      <c r="A47" s="180"/>
      <c r="B47" s="184" t="s">
        <v>15</v>
      </c>
      <c r="C47" s="129" t="s">
        <v>3</v>
      </c>
      <c r="D47" s="130">
        <v>1276.5625</v>
      </c>
      <c r="E47" s="130">
        <v>807.01754385964921</v>
      </c>
      <c r="F47" s="130">
        <v>1284.375</v>
      </c>
      <c r="G47" s="130">
        <v>1193.75</v>
      </c>
      <c r="H47" s="130">
        <v>1747.5</v>
      </c>
      <c r="I47" s="130">
        <v>916.33333333333326</v>
      </c>
      <c r="J47" s="130">
        <v>953.25</v>
      </c>
      <c r="K47" s="130">
        <v>1380.5485416666668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</row>
    <row r="48" spans="1:22" s="11" customFormat="1" ht="21" customHeight="1">
      <c r="A48" s="200" t="s">
        <v>220</v>
      </c>
      <c r="B48" s="184" t="s">
        <v>231</v>
      </c>
      <c r="C48" s="129" t="s">
        <v>3</v>
      </c>
      <c r="D48" s="130"/>
      <c r="E48" s="130"/>
      <c r="F48" s="130">
        <v>1875</v>
      </c>
      <c r="G48" s="130"/>
      <c r="H48" s="130">
        <v>2800</v>
      </c>
      <c r="I48" s="130"/>
      <c r="J48" s="130"/>
      <c r="K48" s="130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</row>
    <row r="49" spans="1:22" s="11" customFormat="1" ht="21" hidden="1" customHeight="1">
      <c r="A49" s="199"/>
      <c r="B49" s="184" t="s">
        <v>232</v>
      </c>
      <c r="C49" s="129" t="s">
        <v>60</v>
      </c>
      <c r="D49" s="130"/>
      <c r="E49" s="130"/>
      <c r="F49" s="130"/>
      <c r="G49" s="130"/>
      <c r="H49" s="130">
        <v>34</v>
      </c>
      <c r="I49" s="130"/>
      <c r="J49" s="130"/>
      <c r="K49" s="130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</row>
    <row r="50" spans="1:22" s="11" customFormat="1" ht="21" hidden="1" customHeight="1">
      <c r="C50" s="129" t="s">
        <v>60</v>
      </c>
      <c r="D50" s="130"/>
      <c r="E50" s="130" t="e">
        <v>#DIV/0!</v>
      </c>
      <c r="F50" s="130"/>
      <c r="G50" s="130"/>
      <c r="H50" s="130" t="e">
        <v>#DIV/0!</v>
      </c>
      <c r="I50" s="130"/>
      <c r="J50" s="130" t="e">
        <v>#DIV/0!</v>
      </c>
      <c r="K50" s="130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</row>
    <row r="51" spans="1:22" s="11" customFormat="1" ht="21" customHeight="1">
      <c r="A51" s="53"/>
      <c r="B51" s="184" t="s">
        <v>17</v>
      </c>
      <c r="C51" s="129" t="s">
        <v>3</v>
      </c>
      <c r="D51" s="130">
        <v>997.27272727272725</v>
      </c>
      <c r="E51" s="130">
        <v>804.7619047619047</v>
      </c>
      <c r="F51" s="130">
        <v>858.68602497503628</v>
      </c>
      <c r="G51" s="130"/>
      <c r="H51" s="130"/>
      <c r="I51" s="130"/>
      <c r="J51" s="130">
        <v>379.375</v>
      </c>
      <c r="K51" s="130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  <row r="52" spans="1:22" s="11" customFormat="1" ht="21" customHeight="1">
      <c r="A52" s="180"/>
      <c r="B52" s="184" t="s">
        <v>18</v>
      </c>
      <c r="C52" s="129" t="s">
        <v>3</v>
      </c>
      <c r="D52" s="130">
        <v>472.23611111111109</v>
      </c>
      <c r="E52" s="130">
        <v>484.92063492063488</v>
      </c>
      <c r="F52" s="130">
        <v>814.31133333333332</v>
      </c>
      <c r="G52" s="130">
        <v>558.57925329756324</v>
      </c>
      <c r="H52" s="130">
        <v>936.11111111111109</v>
      </c>
      <c r="I52" s="130"/>
      <c r="J52" s="130">
        <v>580.11363636363637</v>
      </c>
      <c r="K52" s="130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</row>
    <row r="53" spans="1:22" s="11" customFormat="1" ht="21" customHeight="1">
      <c r="A53" s="180"/>
      <c r="B53" s="184" t="s">
        <v>19</v>
      </c>
      <c r="C53" s="129" t="s">
        <v>3</v>
      </c>
      <c r="D53" s="130"/>
      <c r="E53" s="130">
        <v>800</v>
      </c>
      <c r="F53" s="130">
        <v>3268.75</v>
      </c>
      <c r="G53" s="130"/>
      <c r="H53" s="130"/>
      <c r="I53" s="130"/>
      <c r="J53" s="130">
        <v>4166.666666666667</v>
      </c>
      <c r="K53" s="130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</row>
    <row r="54" spans="1:22" s="11" customFormat="1" ht="21" customHeight="1">
      <c r="A54" s="180"/>
      <c r="B54" s="184" t="s">
        <v>20</v>
      </c>
      <c r="C54" s="129" t="s">
        <v>3</v>
      </c>
      <c r="D54" s="130">
        <v>1967.0454545454545</v>
      </c>
      <c r="E54" s="130"/>
      <c r="F54" s="130">
        <v>1862.5</v>
      </c>
      <c r="G54" s="130"/>
      <c r="H54" s="130"/>
      <c r="I54" s="130"/>
      <c r="J54" s="130">
        <v>2291.6666666666665</v>
      </c>
      <c r="K54" s="130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</row>
    <row r="55" spans="1:22" s="11" customFormat="1" ht="21" customHeight="1">
      <c r="A55" s="570" t="s">
        <v>144</v>
      </c>
      <c r="B55" s="209" t="s">
        <v>145</v>
      </c>
      <c r="C55" s="129" t="s">
        <v>251</v>
      </c>
      <c r="D55" s="130">
        <v>990.46527777777806</v>
      </c>
      <c r="E55" s="130">
        <v>2500</v>
      </c>
      <c r="F55" s="130"/>
      <c r="G55" s="130"/>
      <c r="H55" s="130"/>
      <c r="I55" s="130">
        <v>502.66666666666703</v>
      </c>
      <c r="J55" s="130">
        <v>1500</v>
      </c>
      <c r="K55" s="130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</row>
    <row r="56" spans="1:22" s="11" customFormat="1" ht="21" customHeight="1">
      <c r="A56" s="571"/>
      <c r="B56" s="184" t="s">
        <v>252</v>
      </c>
      <c r="C56" s="260" t="s">
        <v>56</v>
      </c>
      <c r="D56" s="130">
        <v>1116.6666666666667</v>
      </c>
      <c r="E56" s="130">
        <v>683.76623376623377</v>
      </c>
      <c r="F56" s="130">
        <v>2500</v>
      </c>
      <c r="G56" s="130"/>
      <c r="H56" s="130">
        <v>1841.8365607869182</v>
      </c>
      <c r="I56" s="130">
        <v>1025.1604938271603</v>
      </c>
      <c r="J56" s="130">
        <v>1259.375</v>
      </c>
      <c r="K56" s="130">
        <v>1667.1296296296296</v>
      </c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</row>
    <row r="57" spans="1:22" ht="3" customHeight="1">
      <c r="A57" s="101"/>
      <c r="B57" s="101"/>
      <c r="C57" s="102"/>
      <c r="D57" s="105"/>
      <c r="E57" s="105"/>
      <c r="F57" s="105"/>
      <c r="G57" s="105"/>
      <c r="H57" s="105"/>
      <c r="I57" s="105"/>
      <c r="J57" s="105"/>
      <c r="K57" s="105"/>
    </row>
    <row r="58" spans="1:22" s="28" customFormat="1" ht="18.75" customHeight="1">
      <c r="B58" s="521"/>
      <c r="C58" s="253"/>
      <c r="D58" s="253"/>
      <c r="E58" s="253"/>
      <c r="F58" s="253"/>
      <c r="G58" s="253"/>
      <c r="H58" s="253"/>
      <c r="I58" s="253"/>
      <c r="J58" s="504"/>
      <c r="K58" s="506" t="s">
        <v>79</v>
      </c>
    </row>
    <row r="59" spans="1:22" s="28" customFormat="1" ht="22.5" customHeight="1">
      <c r="B59" s="544" t="s">
        <v>292</v>
      </c>
      <c r="C59" s="544"/>
      <c r="D59" s="544"/>
      <c r="E59" s="544"/>
      <c r="F59" s="544"/>
      <c r="G59" s="544"/>
      <c r="H59" s="544"/>
      <c r="I59" s="544"/>
      <c r="J59" s="544"/>
      <c r="K59" s="544"/>
    </row>
    <row r="60" spans="1:22" s="253" customFormat="1" ht="35.1" customHeight="1">
      <c r="B60" s="286" t="s">
        <v>308</v>
      </c>
      <c r="C60" s="286"/>
      <c r="D60" s="286"/>
      <c r="E60" s="286"/>
      <c r="F60" s="286"/>
      <c r="G60" s="286"/>
      <c r="H60" s="286"/>
      <c r="I60" s="286"/>
      <c r="J60" s="286"/>
      <c r="K60" s="286"/>
    </row>
    <row r="61" spans="1:22" ht="22.5" customHeight="1">
      <c r="A61" s="543" t="s">
        <v>108</v>
      </c>
      <c r="B61" s="543"/>
      <c r="C61" s="560" t="s">
        <v>2</v>
      </c>
      <c r="D61" s="562" t="s">
        <v>37</v>
      </c>
      <c r="E61" s="546"/>
      <c r="F61" s="546"/>
      <c r="G61" s="546"/>
      <c r="H61" s="546"/>
      <c r="I61" s="546"/>
      <c r="J61" s="546"/>
      <c r="K61" s="546"/>
    </row>
    <row r="62" spans="1:22" ht="22.5" customHeight="1">
      <c r="A62" s="543"/>
      <c r="B62" s="543"/>
      <c r="C62" s="561"/>
      <c r="D62" s="230" t="s">
        <v>38</v>
      </c>
      <c r="E62" s="257" t="s">
        <v>39</v>
      </c>
      <c r="F62" s="257" t="s">
        <v>40</v>
      </c>
      <c r="G62" s="257" t="s">
        <v>41</v>
      </c>
      <c r="H62" s="257" t="s">
        <v>42</v>
      </c>
      <c r="I62" s="257" t="s">
        <v>43</v>
      </c>
      <c r="J62" s="257" t="s">
        <v>44</v>
      </c>
      <c r="K62" s="257" t="s">
        <v>45</v>
      </c>
      <c r="L62" s="82"/>
      <c r="M62" s="82"/>
      <c r="N62" s="82"/>
      <c r="O62" s="82"/>
      <c r="P62" s="82"/>
      <c r="Q62" s="82"/>
      <c r="R62" s="82"/>
    </row>
    <row r="63" spans="1:22" s="11" customFormat="1" ht="21" customHeight="1">
      <c r="A63" s="198"/>
      <c r="B63" s="184" t="s">
        <v>91</v>
      </c>
      <c r="C63" s="260" t="s">
        <v>3</v>
      </c>
      <c r="D63" s="130">
        <v>959.20416666666677</v>
      </c>
      <c r="E63" s="130">
        <v>791.26984126984121</v>
      </c>
      <c r="F63" s="130">
        <v>1433.2638888888887</v>
      </c>
      <c r="G63" s="130">
        <v>1200</v>
      </c>
      <c r="H63" s="130">
        <v>1161.4906832298136</v>
      </c>
      <c r="I63" s="130">
        <v>919.33333333333326</v>
      </c>
      <c r="J63" s="130">
        <v>719.69696969696963</v>
      </c>
      <c r="K63" s="130">
        <v>809.23641975308647</v>
      </c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</row>
    <row r="64" spans="1:22" s="11" customFormat="1" ht="21" customHeight="1">
      <c r="A64" s="201"/>
      <c r="B64" s="184" t="s">
        <v>22</v>
      </c>
      <c r="C64" s="260" t="s">
        <v>59</v>
      </c>
      <c r="D64" s="130">
        <v>46.828749999999992</v>
      </c>
      <c r="E64" s="130">
        <v>68.303571428571431</v>
      </c>
      <c r="F64" s="130">
        <v>40</v>
      </c>
      <c r="G64" s="130"/>
      <c r="H64" s="130">
        <v>62.583333333333329</v>
      </c>
      <c r="I64" s="130">
        <v>59.723749999999995</v>
      </c>
      <c r="J64" s="130">
        <v>56.875</v>
      </c>
      <c r="K64" s="130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</row>
    <row r="65" spans="1:22" s="11" customFormat="1" ht="21" customHeight="1">
      <c r="A65" s="198" t="s">
        <v>147</v>
      </c>
      <c r="B65" s="184" t="s">
        <v>234</v>
      </c>
      <c r="C65" s="260" t="s">
        <v>3</v>
      </c>
      <c r="D65" s="130">
        <v>1598.4375</v>
      </c>
      <c r="E65" s="130">
        <v>1164.4736842105262</v>
      </c>
      <c r="F65" s="130">
        <v>2106.875</v>
      </c>
      <c r="G65" s="130">
        <v>1288.6363636363637</v>
      </c>
      <c r="H65" s="130">
        <v>2530.5555555555557</v>
      </c>
      <c r="I65" s="130">
        <v>1539.1111111111111</v>
      </c>
      <c r="J65" s="130">
        <v>1339.0625</v>
      </c>
      <c r="K65" s="130">
        <v>1881.8983024691361</v>
      </c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</row>
    <row r="66" spans="1:22" s="11" customFormat="1" ht="21" customHeight="1">
      <c r="A66" s="201"/>
      <c r="B66" s="245" t="s">
        <v>253</v>
      </c>
      <c r="C66" s="260" t="s">
        <v>3</v>
      </c>
      <c r="D66" s="130">
        <v>1443.125</v>
      </c>
      <c r="E66" s="130">
        <v>1050</v>
      </c>
      <c r="F66" s="130">
        <v>1580.5300000000002</v>
      </c>
      <c r="G66" s="130">
        <v>1450</v>
      </c>
      <c r="H66" s="130">
        <v>2015.625</v>
      </c>
      <c r="I66" s="130">
        <v>1439</v>
      </c>
      <c r="J66" s="130">
        <v>1157.8125</v>
      </c>
      <c r="K66" s="130">
        <v>1831.7750000000001</v>
      </c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</row>
    <row r="67" spans="1:22" s="11" customFormat="1" ht="21" customHeight="1">
      <c r="A67" s="198"/>
      <c r="B67" s="261" t="s">
        <v>23</v>
      </c>
      <c r="C67" s="260" t="s">
        <v>3</v>
      </c>
      <c r="D67" s="130">
        <v>2202.0833333333335</v>
      </c>
      <c r="E67" s="130">
        <v>1585.7142857142858</v>
      </c>
      <c r="F67" s="130"/>
      <c r="G67" s="130">
        <v>3800</v>
      </c>
      <c r="H67" s="130">
        <v>3766.666666666667</v>
      </c>
      <c r="I67" s="130"/>
      <c r="J67" s="130">
        <v>2638.8888888888887</v>
      </c>
      <c r="K67" s="130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</row>
    <row r="68" spans="1:22" s="11" customFormat="1" ht="21" customHeight="1">
      <c r="A68" s="201"/>
      <c r="B68" s="261" t="s">
        <v>24</v>
      </c>
      <c r="C68" s="260" t="s">
        <v>3</v>
      </c>
      <c r="D68" s="130">
        <v>2382.2916666666665</v>
      </c>
      <c r="E68" s="130">
        <v>1592.8571428571429</v>
      </c>
      <c r="F68" s="130"/>
      <c r="G68" s="130">
        <v>3800</v>
      </c>
      <c r="H68" s="130">
        <v>3766.666666666667</v>
      </c>
      <c r="I68" s="130"/>
      <c r="J68" s="130">
        <v>2626.3888888888887</v>
      </c>
      <c r="K68" s="130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</row>
    <row r="69" spans="1:22" s="11" customFormat="1" ht="21" customHeight="1">
      <c r="A69" s="195"/>
      <c r="B69" s="261" t="s">
        <v>25</v>
      </c>
      <c r="C69" s="260" t="s">
        <v>3</v>
      </c>
      <c r="D69" s="130"/>
      <c r="E69" s="130"/>
      <c r="F69" s="130"/>
      <c r="G69" s="130"/>
      <c r="H69" s="130">
        <v>2183.3333333333335</v>
      </c>
      <c r="I69" s="130"/>
      <c r="J69" s="130"/>
      <c r="K69" s="130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</row>
    <row r="70" spans="1:22" s="11" customFormat="1" ht="21" customHeight="1">
      <c r="A70" s="226"/>
      <c r="B70" s="261" t="s">
        <v>26</v>
      </c>
      <c r="C70" s="260" t="s">
        <v>59</v>
      </c>
      <c r="D70" s="130">
        <v>662.625</v>
      </c>
      <c r="E70" s="130">
        <v>350</v>
      </c>
      <c r="F70" s="130">
        <v>865</v>
      </c>
      <c r="G70" s="130">
        <v>822.22222222222217</v>
      </c>
      <c r="H70" s="130"/>
      <c r="I70" s="130"/>
      <c r="J70" s="130">
        <v>519.16666666666663</v>
      </c>
      <c r="K70" s="130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</row>
    <row r="71" spans="1:22" ht="21" customHeight="1">
      <c r="A71" s="428" t="s">
        <v>57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22" s="11" customFormat="1" ht="24" customHeight="1">
      <c r="A72" s="211" t="s">
        <v>27</v>
      </c>
      <c r="B72" s="261" t="s">
        <v>254</v>
      </c>
      <c r="C72" s="260" t="s">
        <v>59</v>
      </c>
      <c r="D72" s="130">
        <v>1398.0681818181818</v>
      </c>
      <c r="E72" s="130">
        <v>950</v>
      </c>
      <c r="F72" s="130">
        <v>930.625</v>
      </c>
      <c r="G72" s="130">
        <v>1370</v>
      </c>
      <c r="H72" s="130">
        <v>1968.1818181818182</v>
      </c>
      <c r="I72" s="130">
        <v>786</v>
      </c>
      <c r="J72" s="130">
        <v>679.14814814814827</v>
      </c>
      <c r="K72" s="130">
        <v>1866.7818181818182</v>
      </c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</row>
    <row r="73" spans="1:22" s="11" customFormat="1" ht="21" customHeight="1">
      <c r="A73" s="235"/>
      <c r="B73" s="261" t="s">
        <v>28</v>
      </c>
      <c r="C73" s="260" t="s">
        <v>59</v>
      </c>
      <c r="D73" s="130">
        <v>1587.5</v>
      </c>
      <c r="E73" s="130">
        <v>1508.3333333333333</v>
      </c>
      <c r="F73" s="130">
        <v>1675</v>
      </c>
      <c r="G73" s="130">
        <v>2237.5</v>
      </c>
      <c r="H73" s="130">
        <v>2500</v>
      </c>
      <c r="I73" s="130">
        <v>1875</v>
      </c>
      <c r="J73" s="130">
        <v>1299.621212121212</v>
      </c>
      <c r="K73" s="130">
        <v>1304.5076515151513</v>
      </c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</row>
    <row r="74" spans="1:22" s="11" customFormat="1" ht="21" customHeight="1">
      <c r="A74" s="235"/>
      <c r="B74" s="261" t="s">
        <v>58</v>
      </c>
      <c r="C74" s="260" t="s">
        <v>59</v>
      </c>
      <c r="D74" s="130">
        <v>223.64583333333334</v>
      </c>
      <c r="E74" s="130">
        <v>157.14285714285714</v>
      </c>
      <c r="F74" s="130">
        <v>173.75</v>
      </c>
      <c r="G74" s="130">
        <v>325</v>
      </c>
      <c r="H74" s="130">
        <v>341.5555555555556</v>
      </c>
      <c r="I74" s="130"/>
      <c r="J74" s="130">
        <v>236.61022727272729</v>
      </c>
      <c r="K74" s="130">
        <v>312.72272727272724</v>
      </c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</row>
    <row r="75" spans="1:22" s="11" customFormat="1" ht="21" customHeight="1">
      <c r="A75" s="235"/>
      <c r="B75" s="261" t="s">
        <v>29</v>
      </c>
      <c r="C75" s="260" t="s">
        <v>59</v>
      </c>
      <c r="D75" s="130">
        <v>2566.4930555555557</v>
      </c>
      <c r="E75" s="130">
        <v>1583.3333333333333</v>
      </c>
      <c r="F75" s="130">
        <v>6468.181818181818</v>
      </c>
      <c r="G75" s="130">
        <v>1994.4444444444443</v>
      </c>
      <c r="H75" s="130">
        <v>4040</v>
      </c>
      <c r="I75" s="130">
        <v>4793.7499999999991</v>
      </c>
      <c r="J75" s="130">
        <v>2241.0055555555555</v>
      </c>
      <c r="K75" s="130">
        <v>2620.1961805555557</v>
      </c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22" s="11" customFormat="1" ht="21" customHeight="1">
      <c r="A76" s="547" t="s">
        <v>159</v>
      </c>
      <c r="B76" s="261" t="s">
        <v>242</v>
      </c>
      <c r="C76" s="260" t="s">
        <v>59</v>
      </c>
      <c r="D76" s="130">
        <v>423.29545454545456</v>
      </c>
      <c r="E76" s="130">
        <v>145.71428571428572</v>
      </c>
      <c r="F76" s="130">
        <v>310.05757575757576</v>
      </c>
      <c r="G76" s="130">
        <v>375</v>
      </c>
      <c r="H76" s="130"/>
      <c r="I76" s="130"/>
      <c r="J76" s="130">
        <v>301.29166666666663</v>
      </c>
      <c r="K76" s="130">
        <v>179.83333333333334</v>
      </c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</row>
    <row r="77" spans="1:22" s="11" customFormat="1" ht="21" customHeight="1">
      <c r="A77" s="548"/>
      <c r="B77" s="261" t="s">
        <v>244</v>
      </c>
      <c r="C77" s="260" t="s">
        <v>59</v>
      </c>
      <c r="D77" s="130">
        <v>452.1875</v>
      </c>
      <c r="E77" s="130">
        <v>285.71428571428572</v>
      </c>
      <c r="F77" s="130">
        <v>572.2361111111112</v>
      </c>
      <c r="G77" s="130"/>
      <c r="H77" s="130">
        <v>512.87878787878788</v>
      </c>
      <c r="I77" s="130">
        <v>238.6</v>
      </c>
      <c r="J77" s="130">
        <v>405.69666666666672</v>
      </c>
      <c r="K77" s="130">
        <v>356.86666666666662</v>
      </c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</row>
    <row r="78" spans="1:22" s="11" customFormat="1" ht="21" customHeight="1">
      <c r="A78" s="407"/>
      <c r="B78" s="261" t="s">
        <v>30</v>
      </c>
      <c r="C78" s="260" t="s">
        <v>59</v>
      </c>
      <c r="D78" s="130">
        <v>3567.6666666666665</v>
      </c>
      <c r="E78" s="130">
        <v>2142.8571428571427</v>
      </c>
      <c r="F78" s="130"/>
      <c r="G78" s="130"/>
      <c r="H78" s="130">
        <v>5958.3333333333321</v>
      </c>
      <c r="I78" s="130">
        <v>2147</v>
      </c>
      <c r="J78" s="130">
        <v>2945.0757575757575</v>
      </c>
      <c r="K78" s="130">
        <v>3071.8819444444439</v>
      </c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</row>
    <row r="79" spans="1:22" s="11" customFormat="1" ht="21" customHeight="1">
      <c r="A79" s="401" t="s">
        <v>165</v>
      </c>
      <c r="B79" s="261" t="s">
        <v>202</v>
      </c>
      <c r="C79" s="260" t="s">
        <v>167</v>
      </c>
      <c r="D79" s="130">
        <v>3645.208333333333</v>
      </c>
      <c r="E79" s="130">
        <v>2000</v>
      </c>
      <c r="F79" s="130">
        <v>2709.166666666667</v>
      </c>
      <c r="G79" s="130">
        <v>3633.3333333333335</v>
      </c>
      <c r="H79" s="130">
        <v>3035.7142857142858</v>
      </c>
      <c r="I79" s="130">
        <v>7177.3333333333339</v>
      </c>
      <c r="J79" s="130">
        <v>5162.325757575758</v>
      </c>
      <c r="K79" s="130">
        <v>2135.8696969696966</v>
      </c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  <row r="80" spans="1:22" s="11" customFormat="1" ht="21" customHeight="1">
      <c r="A80" s="400"/>
      <c r="B80" s="261" t="s">
        <v>203</v>
      </c>
      <c r="C80" s="260" t="s">
        <v>167</v>
      </c>
      <c r="D80" s="130">
        <v>4085.9375</v>
      </c>
      <c r="E80" s="130">
        <v>1428.5714285714287</v>
      </c>
      <c r="F80" s="130">
        <v>3661.060606060606</v>
      </c>
      <c r="G80" s="130">
        <v>4100</v>
      </c>
      <c r="H80" s="130">
        <v>3500</v>
      </c>
      <c r="I80" s="130">
        <v>6910.4</v>
      </c>
      <c r="J80" s="130">
        <v>2133.9166666666665</v>
      </c>
      <c r="K80" s="130">
        <v>3314.6250000000005</v>
      </c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</row>
    <row r="81" spans="1:22" ht="3" customHeight="1">
      <c r="A81" s="101"/>
      <c r="B81" s="101"/>
      <c r="C81" s="102"/>
      <c r="D81" s="105"/>
      <c r="E81" s="105"/>
      <c r="F81" s="105"/>
      <c r="G81" s="105"/>
      <c r="H81" s="105"/>
      <c r="I81" s="105"/>
      <c r="J81" s="105"/>
      <c r="K81" s="105"/>
    </row>
    <row r="82" spans="1:22" ht="21" hidden="1" customHeight="1">
      <c r="A82" s="406"/>
      <c r="B82" s="184"/>
      <c r="C82" s="15"/>
      <c r="D82" s="16"/>
      <c r="E82" s="16"/>
      <c r="F82" s="16"/>
      <c r="G82" s="16"/>
      <c r="H82" s="16"/>
      <c r="I82" s="16"/>
      <c r="J82" s="16"/>
      <c r="K82" s="16"/>
    </row>
    <row r="83" spans="1:22" s="28" customFormat="1" ht="32.25" customHeight="1">
      <c r="B83" s="521"/>
      <c r="C83" s="253"/>
      <c r="D83" s="253"/>
      <c r="E83" s="253"/>
      <c r="F83" s="253"/>
      <c r="G83" s="253"/>
      <c r="H83" s="253"/>
      <c r="I83" s="253"/>
      <c r="J83" s="504"/>
      <c r="K83" s="506" t="s">
        <v>256</v>
      </c>
    </row>
    <row r="84" spans="1:22" s="28" customFormat="1" ht="19.5" customHeight="1">
      <c r="B84" s="544" t="s">
        <v>292</v>
      </c>
      <c r="C84" s="544"/>
      <c r="D84" s="544"/>
      <c r="E84" s="544"/>
      <c r="F84" s="544"/>
      <c r="G84" s="544"/>
      <c r="H84" s="544"/>
      <c r="I84" s="544"/>
      <c r="J84" s="544"/>
      <c r="K84" s="544"/>
    </row>
    <row r="85" spans="1:22" s="253" customFormat="1" ht="35.1" customHeight="1">
      <c r="B85" s="286" t="s">
        <v>308</v>
      </c>
      <c r="C85" s="286"/>
      <c r="D85" s="286"/>
      <c r="E85" s="286"/>
      <c r="F85" s="286"/>
      <c r="G85" s="286"/>
      <c r="H85" s="286"/>
      <c r="I85" s="286"/>
      <c r="J85" s="286"/>
      <c r="K85" s="286"/>
    </row>
    <row r="86" spans="1:22" ht="22.5" customHeight="1">
      <c r="A86" s="543" t="s">
        <v>108</v>
      </c>
      <c r="B86" s="543"/>
      <c r="C86" s="560" t="s">
        <v>2</v>
      </c>
      <c r="D86" s="562" t="s">
        <v>37</v>
      </c>
      <c r="E86" s="546"/>
      <c r="F86" s="546"/>
      <c r="G86" s="546"/>
      <c r="H86" s="546"/>
      <c r="I86" s="546"/>
      <c r="J86" s="546"/>
      <c r="K86" s="546"/>
    </row>
    <row r="87" spans="1:22" ht="22.5" customHeight="1">
      <c r="A87" s="543"/>
      <c r="B87" s="543"/>
      <c r="C87" s="561"/>
      <c r="D87" s="230" t="s">
        <v>38</v>
      </c>
      <c r="E87" s="257" t="s">
        <v>39</v>
      </c>
      <c r="F87" s="257" t="s">
        <v>40</v>
      </c>
      <c r="G87" s="257" t="s">
        <v>41</v>
      </c>
      <c r="H87" s="257" t="s">
        <v>42</v>
      </c>
      <c r="I87" s="257" t="s">
        <v>43</v>
      </c>
      <c r="J87" s="257" t="s">
        <v>44</v>
      </c>
      <c r="K87" s="257" t="s">
        <v>45</v>
      </c>
      <c r="L87" s="82"/>
      <c r="M87" s="82"/>
      <c r="N87" s="82"/>
      <c r="O87" s="82"/>
      <c r="P87" s="82"/>
      <c r="Q87" s="82"/>
      <c r="R87" s="82"/>
    </row>
    <row r="88" spans="1:22" s="11" customFormat="1" ht="21" customHeight="1">
      <c r="A88" s="264"/>
      <c r="B88" s="122" t="s">
        <v>31</v>
      </c>
      <c r="C88" s="129" t="s">
        <v>59</v>
      </c>
      <c r="D88" s="130">
        <v>3730.8333333333335</v>
      </c>
      <c r="E88" s="130"/>
      <c r="F88" s="130"/>
      <c r="G88" s="130">
        <v>6000</v>
      </c>
      <c r="H88" s="130">
        <v>4240.151515151515</v>
      </c>
      <c r="I88" s="130">
        <v>5854</v>
      </c>
      <c r="J88" s="130">
        <v>4415.151515151515</v>
      </c>
      <c r="K88" s="130">
        <v>3945.4874999999997</v>
      </c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</row>
    <row r="89" spans="1:22" s="11" customFormat="1" ht="21" customHeight="1">
      <c r="A89" s="265"/>
      <c r="B89" s="122" t="s">
        <v>32</v>
      </c>
      <c r="C89" s="129" t="s">
        <v>59</v>
      </c>
      <c r="D89" s="130">
        <v>587.5</v>
      </c>
      <c r="E89" s="130">
        <v>380</v>
      </c>
      <c r="F89" s="130"/>
      <c r="G89" s="130"/>
      <c r="H89" s="130"/>
      <c r="I89" s="130">
        <v>257</v>
      </c>
      <c r="J89" s="130">
        <v>265</v>
      </c>
      <c r="K89" s="130">
        <v>587.91666666666663</v>
      </c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</row>
    <row r="90" spans="1:22" s="11" customFormat="1" ht="21" customHeight="1">
      <c r="A90" s="265"/>
      <c r="B90" s="122" t="s">
        <v>33</v>
      </c>
      <c r="C90" s="129" t="s">
        <v>59</v>
      </c>
      <c r="D90" s="130"/>
      <c r="E90" s="130">
        <v>600</v>
      </c>
      <c r="F90" s="130"/>
      <c r="G90" s="130"/>
      <c r="H90" s="130">
        <v>1330.5555555555557</v>
      </c>
      <c r="I90" s="130"/>
      <c r="J90" s="130">
        <v>2702.7583333333328</v>
      </c>
      <c r="K90" s="130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</row>
    <row r="91" spans="1:22" s="11" customFormat="1" ht="21" customHeight="1">
      <c r="A91" s="265"/>
      <c r="B91" s="122" t="s">
        <v>34</v>
      </c>
      <c r="C91" s="129" t="s">
        <v>59</v>
      </c>
      <c r="D91" s="130">
        <v>645.48624999999993</v>
      </c>
      <c r="E91" s="130">
        <v>285.71428571428572</v>
      </c>
      <c r="F91" s="130">
        <v>315.74996666666664</v>
      </c>
      <c r="G91" s="130">
        <v>466.66666666666663</v>
      </c>
      <c r="H91" s="130">
        <v>350</v>
      </c>
      <c r="I91" s="130"/>
      <c r="J91" s="130">
        <v>269.26750000000004</v>
      </c>
      <c r="K91" s="130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</row>
    <row r="92" spans="1:22" s="11" customFormat="1" ht="21" hidden="1" customHeight="1">
      <c r="A92" s="265"/>
      <c r="B92" s="122" t="s">
        <v>69</v>
      </c>
      <c r="C92" s="129" t="s">
        <v>70</v>
      </c>
      <c r="D92" s="130"/>
      <c r="E92" s="130">
        <v>600</v>
      </c>
      <c r="F92" s="130">
        <v>800</v>
      </c>
      <c r="G92" s="130"/>
      <c r="H92" s="130"/>
      <c r="I92" s="130"/>
      <c r="J92" s="130">
        <v>412.5</v>
      </c>
      <c r="K92" s="130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</row>
    <row r="93" spans="1:22" s="11" customFormat="1" ht="21" customHeight="1">
      <c r="A93" s="265"/>
      <c r="B93" s="122" t="s">
        <v>35</v>
      </c>
      <c r="C93" s="129" t="s">
        <v>59</v>
      </c>
      <c r="D93" s="130">
        <v>8700</v>
      </c>
      <c r="E93" s="130"/>
      <c r="F93" s="130"/>
      <c r="G93" s="130"/>
      <c r="H93" s="130"/>
      <c r="I93" s="130"/>
      <c r="J93" s="130"/>
      <c r="K93" s="130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2" s="11" customFormat="1" ht="21" customHeight="1">
      <c r="A94" s="266"/>
      <c r="B94" s="122" t="s">
        <v>36</v>
      </c>
      <c r="C94" s="129" t="s">
        <v>59</v>
      </c>
      <c r="D94" s="130"/>
      <c r="E94" s="130"/>
      <c r="F94" s="130"/>
      <c r="G94" s="130">
        <v>1012.5</v>
      </c>
      <c r="H94" s="130">
        <v>300</v>
      </c>
      <c r="I94" s="130"/>
      <c r="J94" s="130">
        <v>393.11666666666662</v>
      </c>
      <c r="K94" s="130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</row>
    <row r="95" spans="1:22" ht="21" customHeight="1">
      <c r="A95" s="71" t="s">
        <v>175</v>
      </c>
      <c r="C95" s="80"/>
      <c r="D95" s="17"/>
      <c r="E95" s="17"/>
      <c r="F95" s="17"/>
      <c r="G95" s="17"/>
      <c r="H95" s="17"/>
      <c r="I95" s="17"/>
      <c r="J95" s="17"/>
      <c r="K95" s="17"/>
    </row>
    <row r="96" spans="1:22" s="11" customFormat="1" ht="21" customHeight="1">
      <c r="A96" s="547" t="s">
        <v>176</v>
      </c>
      <c r="B96" s="184" t="s">
        <v>95</v>
      </c>
      <c r="C96" s="129" t="s">
        <v>3</v>
      </c>
      <c r="D96" s="130">
        <v>8008.333333333333</v>
      </c>
      <c r="E96" s="130">
        <v>4428.5714285714284</v>
      </c>
      <c r="F96" s="130">
        <v>7000</v>
      </c>
      <c r="G96" s="130">
        <v>7300</v>
      </c>
      <c r="H96" s="130">
        <v>7557.5757575757571</v>
      </c>
      <c r="I96" s="130">
        <v>6462.5</v>
      </c>
      <c r="J96" s="130"/>
      <c r="K96" s="130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</row>
    <row r="97" spans="1:22" s="11" customFormat="1" ht="21" customHeight="1">
      <c r="A97" s="548"/>
      <c r="B97" s="184" t="s">
        <v>96</v>
      </c>
      <c r="C97" s="129" t="s">
        <v>3</v>
      </c>
      <c r="D97" s="130">
        <v>6434.375</v>
      </c>
      <c r="E97" s="130">
        <v>4357.1428571428569</v>
      </c>
      <c r="F97" s="130">
        <v>7697.916666666667</v>
      </c>
      <c r="G97" s="130">
        <v>6000</v>
      </c>
      <c r="H97" s="130">
        <v>7637.8787878787871</v>
      </c>
      <c r="I97" s="130">
        <v>6220</v>
      </c>
      <c r="J97" s="130"/>
      <c r="K97" s="130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</row>
    <row r="98" spans="1:22" s="11" customFormat="1" ht="21" customHeight="1">
      <c r="A98" s="401"/>
      <c r="B98" s="184"/>
      <c r="C98" s="129"/>
      <c r="D98" s="130"/>
      <c r="E98" s="130"/>
      <c r="F98" s="130"/>
      <c r="G98" s="130"/>
      <c r="H98" s="130"/>
      <c r="I98" s="130"/>
      <c r="J98" s="130"/>
      <c r="K98" s="130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</row>
    <row r="99" spans="1:22" s="12" customFormat="1" ht="22.5" customHeight="1">
      <c r="A99" s="547" t="s">
        <v>177</v>
      </c>
      <c r="B99" s="184" t="s">
        <v>237</v>
      </c>
      <c r="C99" s="129" t="s">
        <v>3</v>
      </c>
      <c r="D99" s="130">
        <v>4300.833333333333</v>
      </c>
      <c r="E99" s="130">
        <v>4171.4285714285716</v>
      </c>
      <c r="F99" s="130">
        <v>4076.1111111111113</v>
      </c>
      <c r="G99" s="130">
        <v>4136.458333333333</v>
      </c>
      <c r="H99" s="130"/>
      <c r="I99" s="130">
        <v>3957.4074074074069</v>
      </c>
      <c r="J99" s="130">
        <v>5134.659090909091</v>
      </c>
      <c r="K99" s="130"/>
      <c r="L99" s="53"/>
      <c r="M99" s="24"/>
    </row>
    <row r="100" spans="1:22" s="11" customFormat="1" ht="21" customHeight="1">
      <c r="A100" s="548"/>
      <c r="B100" s="184" t="s">
        <v>238</v>
      </c>
      <c r="C100" s="129" t="s">
        <v>3</v>
      </c>
      <c r="D100" s="130">
        <v>3378.6458333333335</v>
      </c>
      <c r="E100" s="130">
        <v>3557.1428571428573</v>
      </c>
      <c r="F100" s="130">
        <v>3034.1666666666665</v>
      </c>
      <c r="G100" s="130">
        <v>3975</v>
      </c>
      <c r="H100" s="130">
        <v>3336.666666666667</v>
      </c>
      <c r="I100" s="130">
        <v>3509.2592592592596</v>
      </c>
      <c r="J100" s="130">
        <v>4052.2727272727275</v>
      </c>
      <c r="K100" s="130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</row>
    <row r="101" spans="1:22" s="11" customFormat="1" ht="21" customHeight="1">
      <c r="A101" s="262"/>
      <c r="B101" s="122" t="s">
        <v>5</v>
      </c>
      <c r="C101" s="129" t="s">
        <v>59</v>
      </c>
      <c r="D101" s="130">
        <v>387.39583333333331</v>
      </c>
      <c r="E101" s="130">
        <v>331.42857142857144</v>
      </c>
      <c r="F101" s="130">
        <v>373.75</v>
      </c>
      <c r="G101" s="130">
        <v>368.63888888888886</v>
      </c>
      <c r="H101" s="130">
        <v>385.22727272727275</v>
      </c>
      <c r="I101" s="130">
        <v>381.13636363636363</v>
      </c>
      <c r="J101" s="130">
        <v>408.06045454545455</v>
      </c>
      <c r="K101" s="130">
        <v>381.08826388888889</v>
      </c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</row>
    <row r="102" spans="1:22" s="11" customFormat="1" ht="4.5" customHeight="1">
      <c r="A102" s="101"/>
      <c r="B102" s="101"/>
      <c r="C102" s="102"/>
      <c r="D102" s="105"/>
      <c r="E102" s="105"/>
      <c r="F102" s="105"/>
      <c r="G102" s="105"/>
      <c r="H102" s="105"/>
      <c r="I102" s="105"/>
      <c r="J102" s="105"/>
      <c r="K102" s="105"/>
      <c r="L102" s="28"/>
      <c r="M102" s="53"/>
      <c r="N102" s="53"/>
      <c r="O102" s="53"/>
      <c r="P102" s="53"/>
      <c r="Q102" s="53"/>
      <c r="R102" s="53"/>
      <c r="S102" s="53"/>
      <c r="T102" s="53"/>
      <c r="U102" s="53"/>
      <c r="V102" s="53"/>
    </row>
    <row r="103" spans="1:22" ht="20.25" customHeight="1">
      <c r="A103" s="83" t="s">
        <v>101</v>
      </c>
      <c r="C103" s="25"/>
      <c r="D103" s="25"/>
      <c r="E103" s="25"/>
      <c r="F103" s="25"/>
      <c r="G103" s="25"/>
      <c r="H103" s="25"/>
      <c r="I103" s="25"/>
      <c r="J103" s="25"/>
      <c r="K103" s="12"/>
    </row>
    <row r="104" spans="1:22" s="28" customFormat="1" ht="18" customHeight="1">
      <c r="A104" s="25" t="s">
        <v>105</v>
      </c>
      <c r="C104" s="43"/>
      <c r="D104" s="25"/>
      <c r="E104" s="25"/>
      <c r="F104" s="25"/>
      <c r="G104" s="25"/>
      <c r="H104" s="25"/>
      <c r="I104" s="25"/>
      <c r="J104" s="25"/>
      <c r="K104" s="12"/>
    </row>
    <row r="105" spans="1:22" s="28" customFormat="1">
      <c r="C105" s="42"/>
      <c r="D105" s="12"/>
      <c r="E105" s="12"/>
      <c r="F105" s="12"/>
      <c r="G105" s="12"/>
      <c r="H105" s="12"/>
      <c r="I105" s="12"/>
      <c r="J105" s="12"/>
      <c r="K105" s="12"/>
    </row>
    <row r="106" spans="1:22" s="28" customFormat="1">
      <c r="C106" s="42"/>
      <c r="D106" s="12"/>
      <c r="E106" s="12"/>
      <c r="F106" s="12"/>
      <c r="G106" s="12"/>
      <c r="H106" s="12"/>
      <c r="I106" s="12"/>
      <c r="J106" s="12"/>
      <c r="K106" s="12"/>
    </row>
    <row r="107" spans="1:22" s="28" customFormat="1">
      <c r="C107" s="42"/>
      <c r="D107" s="12"/>
      <c r="E107" s="12"/>
      <c r="F107" s="12"/>
      <c r="G107" s="12"/>
      <c r="H107" s="12"/>
      <c r="I107" s="12"/>
      <c r="J107" s="12"/>
      <c r="K107" s="12"/>
    </row>
    <row r="108" spans="1:22" s="28" customFormat="1">
      <c r="C108" s="42"/>
      <c r="D108" s="12"/>
      <c r="E108" s="12"/>
      <c r="F108" s="12"/>
      <c r="G108" s="12"/>
      <c r="H108" s="12"/>
      <c r="I108" s="12"/>
      <c r="J108" s="12"/>
      <c r="K108" s="12"/>
    </row>
    <row r="109" spans="1:22" s="28" customFormat="1">
      <c r="C109" s="42"/>
      <c r="D109" s="12"/>
      <c r="E109" s="12"/>
      <c r="F109" s="12"/>
      <c r="G109" s="12"/>
      <c r="H109" s="12"/>
      <c r="I109" s="12"/>
      <c r="J109" s="12"/>
      <c r="K109" s="12"/>
    </row>
    <row r="110" spans="1:22" s="28" customFormat="1">
      <c r="C110" s="42"/>
      <c r="D110" s="12"/>
      <c r="E110" s="12"/>
      <c r="F110" s="12"/>
      <c r="G110" s="12"/>
      <c r="H110" s="12"/>
      <c r="I110" s="12"/>
      <c r="J110" s="12"/>
      <c r="K110" s="12"/>
    </row>
    <row r="111" spans="1:22" s="28" customFormat="1" ht="12.75"/>
    <row r="112" spans="1:22" s="28" customFormat="1">
      <c r="C112" s="42"/>
      <c r="D112" s="12"/>
      <c r="E112" s="12"/>
      <c r="F112" s="12"/>
      <c r="G112" s="12"/>
      <c r="H112" s="12"/>
      <c r="I112" s="12"/>
      <c r="J112" s="12"/>
      <c r="K112" s="12"/>
    </row>
    <row r="113" spans="3:11" s="28" customFormat="1">
      <c r="C113" s="42"/>
      <c r="D113" s="12"/>
      <c r="E113" s="12"/>
      <c r="F113" s="12"/>
      <c r="G113" s="12"/>
      <c r="H113" s="12"/>
      <c r="I113" s="12"/>
      <c r="J113" s="12"/>
      <c r="K113" s="12"/>
    </row>
    <row r="114" spans="3:11" s="28" customFormat="1">
      <c r="C114" s="42"/>
      <c r="D114" s="12"/>
      <c r="E114" s="12"/>
      <c r="F114" s="12"/>
      <c r="G114" s="12"/>
      <c r="H114" s="12"/>
      <c r="I114" s="12"/>
      <c r="J114" s="12"/>
      <c r="K114" s="12"/>
    </row>
    <row r="115" spans="3:11" s="28" customFormat="1">
      <c r="C115" s="42"/>
      <c r="D115" s="12"/>
      <c r="E115" s="12"/>
      <c r="F115" s="12"/>
      <c r="G115" s="12"/>
      <c r="H115" s="12"/>
      <c r="I115" s="12"/>
      <c r="J115" s="12"/>
      <c r="K115" s="12"/>
    </row>
    <row r="116" spans="3:11" s="28" customFormat="1">
      <c r="C116" s="42"/>
      <c r="D116" s="12"/>
      <c r="E116" s="12"/>
      <c r="F116" s="12"/>
      <c r="G116" s="12"/>
      <c r="H116" s="12"/>
      <c r="I116" s="12"/>
      <c r="J116" s="12"/>
      <c r="K116" s="12"/>
    </row>
    <row r="117" spans="3:11" s="28" customFormat="1">
      <c r="C117" s="42"/>
      <c r="D117" s="12"/>
      <c r="E117" s="12"/>
      <c r="F117" s="12"/>
      <c r="G117" s="12"/>
      <c r="H117" s="12"/>
      <c r="I117" s="12"/>
      <c r="J117" s="12"/>
      <c r="K117" s="12"/>
    </row>
    <row r="118" spans="3:11" s="28" customFormat="1">
      <c r="C118" s="42"/>
      <c r="D118" s="12"/>
      <c r="E118" s="12"/>
      <c r="F118" s="12"/>
      <c r="G118" s="12"/>
      <c r="H118" s="12"/>
      <c r="I118" s="12"/>
      <c r="J118" s="12"/>
      <c r="K118" s="12"/>
    </row>
    <row r="119" spans="3:11" s="28" customFormat="1">
      <c r="C119" s="42"/>
      <c r="D119" s="12"/>
      <c r="E119" s="12"/>
      <c r="F119" s="12"/>
      <c r="G119" s="12"/>
      <c r="H119" s="12"/>
      <c r="I119" s="12"/>
      <c r="J119" s="12"/>
      <c r="K119" s="12"/>
    </row>
    <row r="120" spans="3:11" s="28" customFormat="1">
      <c r="C120" s="42"/>
      <c r="D120" s="12"/>
      <c r="E120" s="12"/>
      <c r="F120" s="12"/>
      <c r="G120" s="12"/>
      <c r="H120" s="12"/>
      <c r="I120" s="12"/>
      <c r="J120" s="12"/>
      <c r="K120" s="12"/>
    </row>
    <row r="121" spans="3:11" s="28" customFormat="1">
      <c r="C121" s="42"/>
      <c r="D121" s="12"/>
      <c r="E121" s="12"/>
      <c r="F121" s="12"/>
      <c r="G121" s="12"/>
      <c r="H121" s="12"/>
      <c r="I121" s="12"/>
      <c r="J121" s="12"/>
      <c r="K121" s="12"/>
    </row>
    <row r="122" spans="3:11" s="28" customFormat="1">
      <c r="C122" s="42"/>
      <c r="D122" s="12"/>
      <c r="E122" s="12"/>
      <c r="F122" s="12"/>
      <c r="G122" s="12"/>
      <c r="H122" s="12"/>
      <c r="I122" s="12"/>
      <c r="J122" s="12"/>
      <c r="K122" s="12"/>
    </row>
    <row r="123" spans="3:11" s="28" customFormat="1">
      <c r="C123" s="42"/>
      <c r="D123" s="12"/>
      <c r="E123" s="12"/>
      <c r="F123" s="12"/>
      <c r="G123" s="12"/>
      <c r="H123" s="12"/>
      <c r="I123" s="12"/>
      <c r="J123" s="12"/>
      <c r="K123" s="12"/>
    </row>
    <row r="124" spans="3:11" s="28" customFormat="1">
      <c r="C124" s="42"/>
      <c r="D124" s="12"/>
      <c r="E124" s="12"/>
      <c r="F124" s="12"/>
      <c r="G124" s="12"/>
      <c r="H124" s="12"/>
      <c r="I124" s="12"/>
      <c r="J124" s="12"/>
      <c r="K124" s="12"/>
    </row>
    <row r="125" spans="3:11" s="28" customFormat="1">
      <c r="C125" s="42"/>
      <c r="D125" s="12"/>
      <c r="E125" s="12"/>
      <c r="F125" s="12"/>
      <c r="G125" s="12"/>
      <c r="H125" s="12"/>
      <c r="I125" s="12"/>
      <c r="J125" s="12"/>
      <c r="K125" s="12"/>
    </row>
    <row r="126" spans="3:11" s="28" customFormat="1">
      <c r="C126" s="42"/>
      <c r="D126" s="12"/>
      <c r="E126" s="12"/>
      <c r="F126" s="12"/>
      <c r="G126" s="12"/>
      <c r="H126" s="12"/>
      <c r="I126" s="12"/>
      <c r="J126" s="12"/>
      <c r="K126" s="12"/>
    </row>
    <row r="127" spans="3:11" s="28" customFormat="1">
      <c r="C127" s="42"/>
      <c r="D127" s="12"/>
      <c r="E127" s="12"/>
      <c r="F127" s="12"/>
      <c r="G127" s="12"/>
      <c r="H127" s="12"/>
      <c r="I127" s="12"/>
      <c r="J127" s="12"/>
      <c r="K127" s="12"/>
    </row>
    <row r="128" spans="3:11" s="28" customFormat="1">
      <c r="C128" s="42"/>
      <c r="D128" s="12"/>
      <c r="E128" s="12"/>
      <c r="F128" s="12"/>
      <c r="G128" s="12"/>
      <c r="H128" s="12"/>
      <c r="I128" s="12"/>
      <c r="J128" s="12"/>
      <c r="K128" s="12"/>
    </row>
    <row r="129" spans="3:11" s="28" customFormat="1">
      <c r="C129" s="42"/>
      <c r="D129" s="12"/>
      <c r="E129" s="12"/>
      <c r="F129" s="12"/>
      <c r="G129" s="12"/>
      <c r="H129" s="12"/>
      <c r="I129" s="12"/>
      <c r="J129" s="12"/>
      <c r="K129" s="12"/>
    </row>
    <row r="130" spans="3:11" s="28" customFormat="1">
      <c r="C130" s="42"/>
      <c r="D130" s="12"/>
      <c r="E130" s="12"/>
      <c r="F130" s="12"/>
      <c r="G130" s="12"/>
      <c r="H130" s="12"/>
      <c r="I130" s="12"/>
      <c r="J130" s="12"/>
      <c r="K130" s="12"/>
    </row>
    <row r="131" spans="3:11" s="28" customFormat="1">
      <c r="C131" s="42"/>
      <c r="D131" s="12"/>
      <c r="E131" s="12"/>
      <c r="F131" s="12"/>
      <c r="G131" s="12"/>
      <c r="H131" s="12"/>
      <c r="I131" s="12"/>
      <c r="J131" s="12"/>
      <c r="K131" s="12"/>
    </row>
    <row r="132" spans="3:11" s="28" customFormat="1">
      <c r="C132" s="42"/>
      <c r="D132" s="12"/>
      <c r="E132" s="12"/>
      <c r="F132" s="12"/>
      <c r="G132" s="12"/>
      <c r="H132" s="12"/>
      <c r="I132" s="12"/>
      <c r="J132" s="12"/>
      <c r="K132" s="12"/>
    </row>
    <row r="133" spans="3:11" s="28" customFormat="1">
      <c r="C133" s="42"/>
      <c r="D133" s="12"/>
      <c r="E133" s="12"/>
      <c r="F133" s="12"/>
      <c r="G133" s="12"/>
      <c r="H133" s="12"/>
      <c r="I133" s="12"/>
      <c r="J133" s="12"/>
      <c r="K133" s="12"/>
    </row>
    <row r="134" spans="3:11" s="28" customFormat="1">
      <c r="C134" s="42"/>
      <c r="D134" s="12"/>
      <c r="E134" s="12"/>
      <c r="F134" s="12"/>
      <c r="G134" s="12"/>
      <c r="H134" s="12"/>
      <c r="I134" s="12"/>
      <c r="J134" s="12"/>
      <c r="K134" s="12"/>
    </row>
    <row r="135" spans="3:11" s="28" customFormat="1">
      <c r="C135" s="42"/>
      <c r="D135" s="12"/>
      <c r="E135" s="12"/>
      <c r="F135" s="12"/>
      <c r="G135" s="12"/>
      <c r="H135" s="12"/>
      <c r="I135" s="12"/>
      <c r="J135" s="12"/>
      <c r="K135" s="12"/>
    </row>
    <row r="136" spans="3:11" s="28" customFormat="1">
      <c r="C136" s="42"/>
      <c r="D136" s="12"/>
      <c r="E136" s="12"/>
      <c r="F136" s="12"/>
      <c r="G136" s="12"/>
      <c r="H136" s="12"/>
      <c r="I136" s="12"/>
      <c r="J136" s="12"/>
      <c r="K136" s="12"/>
    </row>
    <row r="137" spans="3:11" s="28" customFormat="1">
      <c r="C137" s="42"/>
      <c r="D137" s="12"/>
      <c r="E137" s="12"/>
      <c r="F137" s="12"/>
      <c r="G137" s="12"/>
      <c r="H137" s="12"/>
      <c r="I137" s="12"/>
      <c r="J137" s="12"/>
      <c r="K137" s="12"/>
    </row>
    <row r="138" spans="3:11" s="28" customFormat="1">
      <c r="C138" s="42"/>
      <c r="D138" s="12"/>
      <c r="E138" s="12"/>
      <c r="F138" s="12"/>
      <c r="G138" s="12"/>
      <c r="H138" s="12"/>
      <c r="I138" s="12"/>
      <c r="J138" s="12"/>
      <c r="K138" s="12"/>
    </row>
    <row r="139" spans="3:11" s="28" customFormat="1">
      <c r="C139" s="42"/>
      <c r="D139" s="12"/>
      <c r="E139" s="12"/>
      <c r="F139" s="12"/>
      <c r="G139" s="12"/>
      <c r="H139" s="12"/>
      <c r="I139" s="12"/>
      <c r="J139" s="12"/>
      <c r="K139" s="12"/>
    </row>
    <row r="140" spans="3:11" s="28" customFormat="1">
      <c r="C140" s="42"/>
      <c r="D140" s="12"/>
      <c r="E140" s="12"/>
      <c r="F140" s="12"/>
      <c r="G140" s="12"/>
      <c r="H140" s="12"/>
      <c r="I140" s="12"/>
      <c r="J140" s="12"/>
      <c r="K140" s="12"/>
    </row>
    <row r="141" spans="3:11" s="28" customFormat="1">
      <c r="C141" s="42"/>
      <c r="D141" s="12"/>
      <c r="E141" s="12"/>
      <c r="F141" s="12"/>
      <c r="G141" s="12"/>
      <c r="H141" s="12"/>
      <c r="I141" s="12"/>
      <c r="J141" s="12"/>
      <c r="K141" s="12"/>
    </row>
    <row r="142" spans="3:11" s="28" customFormat="1">
      <c r="C142" s="42"/>
      <c r="D142" s="12"/>
      <c r="E142" s="12"/>
      <c r="F142" s="12"/>
      <c r="G142" s="12"/>
      <c r="H142" s="12"/>
      <c r="I142" s="12"/>
      <c r="J142" s="12"/>
      <c r="K142" s="12"/>
    </row>
    <row r="143" spans="3:11" s="28" customFormat="1">
      <c r="C143" s="42"/>
      <c r="D143" s="12"/>
      <c r="E143" s="12"/>
      <c r="F143" s="12"/>
      <c r="G143" s="12"/>
      <c r="H143" s="12"/>
      <c r="I143" s="12"/>
      <c r="J143" s="12"/>
      <c r="K143" s="12"/>
    </row>
    <row r="144" spans="3:11" s="28" customFormat="1">
      <c r="C144" s="42"/>
      <c r="D144" s="12"/>
      <c r="E144" s="12"/>
      <c r="F144" s="12"/>
      <c r="G144" s="12"/>
      <c r="H144" s="12"/>
      <c r="I144" s="12"/>
      <c r="J144" s="12"/>
      <c r="K144" s="12"/>
    </row>
    <row r="145" spans="3:11" s="28" customFormat="1">
      <c r="C145" s="42"/>
      <c r="D145" s="12"/>
      <c r="E145" s="12"/>
      <c r="F145" s="12"/>
      <c r="G145" s="12"/>
      <c r="H145" s="12"/>
      <c r="I145" s="12"/>
      <c r="J145" s="12"/>
      <c r="K145" s="12"/>
    </row>
    <row r="146" spans="3:11" s="28" customFormat="1">
      <c r="C146" s="42"/>
      <c r="D146" s="12"/>
      <c r="E146" s="12"/>
      <c r="F146" s="12"/>
      <c r="G146" s="12"/>
      <c r="H146" s="12"/>
      <c r="I146" s="12"/>
      <c r="J146" s="12"/>
      <c r="K146" s="12"/>
    </row>
    <row r="147" spans="3:11" s="28" customFormat="1">
      <c r="C147" s="42"/>
      <c r="D147" s="12"/>
      <c r="E147" s="12"/>
      <c r="F147" s="12"/>
      <c r="G147" s="12"/>
      <c r="H147" s="12"/>
      <c r="I147" s="12"/>
      <c r="J147" s="12"/>
      <c r="K147" s="12"/>
    </row>
    <row r="148" spans="3:11" s="28" customFormat="1">
      <c r="C148" s="42"/>
      <c r="D148" s="12"/>
      <c r="E148" s="12"/>
      <c r="F148" s="12"/>
      <c r="G148" s="12"/>
      <c r="H148" s="12"/>
      <c r="I148" s="12"/>
      <c r="J148" s="12"/>
      <c r="K148" s="12"/>
    </row>
    <row r="149" spans="3:11" s="28" customFormat="1">
      <c r="C149" s="42"/>
      <c r="D149" s="12"/>
      <c r="E149" s="12"/>
      <c r="F149" s="12"/>
      <c r="G149" s="12"/>
      <c r="H149" s="12"/>
      <c r="I149" s="12"/>
      <c r="J149" s="12"/>
      <c r="K149" s="12"/>
    </row>
    <row r="150" spans="3:11" s="28" customFormat="1">
      <c r="C150" s="42"/>
      <c r="D150" s="12"/>
      <c r="E150" s="12"/>
      <c r="F150" s="12"/>
      <c r="G150" s="12"/>
      <c r="H150" s="12"/>
      <c r="I150" s="12"/>
      <c r="J150" s="12"/>
      <c r="K150" s="12"/>
    </row>
    <row r="151" spans="3:11" s="28" customFormat="1">
      <c r="C151" s="42"/>
      <c r="D151" s="12"/>
      <c r="E151" s="12"/>
      <c r="F151" s="12"/>
      <c r="G151" s="12"/>
      <c r="H151" s="12"/>
      <c r="I151" s="12"/>
      <c r="J151" s="12"/>
      <c r="K151" s="12"/>
    </row>
    <row r="152" spans="3:11" s="28" customFormat="1">
      <c r="C152" s="42"/>
      <c r="D152" s="12"/>
      <c r="E152" s="12"/>
      <c r="F152" s="12"/>
      <c r="G152" s="12"/>
      <c r="H152" s="12"/>
      <c r="I152" s="12"/>
      <c r="J152" s="12"/>
      <c r="K152" s="12"/>
    </row>
    <row r="153" spans="3:11" s="28" customFormat="1">
      <c r="C153" s="42"/>
      <c r="D153" s="12"/>
      <c r="E153" s="12"/>
      <c r="F153" s="12"/>
      <c r="G153" s="12"/>
      <c r="H153" s="12"/>
      <c r="I153" s="12"/>
      <c r="J153" s="12"/>
      <c r="K153" s="12"/>
    </row>
    <row r="154" spans="3:11" s="28" customFormat="1">
      <c r="C154" s="42"/>
      <c r="D154" s="12"/>
      <c r="E154" s="12"/>
      <c r="F154" s="12"/>
      <c r="G154" s="12"/>
      <c r="H154" s="12"/>
      <c r="I154" s="12"/>
      <c r="J154" s="12"/>
      <c r="K154" s="12"/>
    </row>
    <row r="155" spans="3:11" s="28" customFormat="1">
      <c r="C155" s="42"/>
      <c r="D155" s="12"/>
      <c r="E155" s="12"/>
      <c r="F155" s="12"/>
      <c r="G155" s="12"/>
      <c r="H155" s="12"/>
      <c r="I155" s="12"/>
      <c r="J155" s="12"/>
      <c r="K155" s="12"/>
    </row>
    <row r="156" spans="3:11" s="28" customFormat="1">
      <c r="C156" s="42"/>
      <c r="D156" s="12"/>
      <c r="E156" s="12"/>
      <c r="F156" s="12"/>
      <c r="G156" s="12"/>
      <c r="H156" s="12"/>
      <c r="I156" s="12"/>
      <c r="J156" s="12"/>
      <c r="K156" s="12"/>
    </row>
    <row r="157" spans="3:11" s="28" customFormat="1">
      <c r="C157" s="42"/>
      <c r="D157" s="12"/>
      <c r="E157" s="12"/>
      <c r="F157" s="12"/>
      <c r="G157" s="12"/>
      <c r="H157" s="12"/>
      <c r="I157" s="12"/>
      <c r="J157" s="12"/>
      <c r="K157" s="12"/>
    </row>
    <row r="158" spans="3:11" s="28" customFormat="1">
      <c r="C158" s="42"/>
      <c r="D158" s="12"/>
      <c r="E158" s="12"/>
      <c r="F158" s="12"/>
      <c r="G158" s="12"/>
      <c r="H158" s="12"/>
      <c r="I158" s="12"/>
      <c r="J158" s="12"/>
      <c r="K158" s="12"/>
    </row>
    <row r="159" spans="3:11" s="28" customFormat="1">
      <c r="C159" s="42"/>
      <c r="D159" s="12"/>
      <c r="E159" s="12"/>
      <c r="F159" s="12"/>
      <c r="G159" s="12"/>
      <c r="H159" s="12"/>
      <c r="I159" s="12"/>
      <c r="J159" s="12"/>
      <c r="K159" s="12"/>
    </row>
    <row r="160" spans="3:11" s="28" customFormat="1">
      <c r="C160" s="42"/>
      <c r="D160" s="12"/>
      <c r="E160" s="12"/>
      <c r="F160" s="12"/>
      <c r="G160" s="12"/>
      <c r="H160" s="12"/>
      <c r="I160" s="12"/>
      <c r="J160" s="12"/>
      <c r="K160" s="12"/>
    </row>
    <row r="161" spans="3:11" s="28" customFormat="1">
      <c r="C161" s="42"/>
      <c r="D161" s="12"/>
      <c r="E161" s="12"/>
      <c r="F161" s="12"/>
      <c r="G161" s="12"/>
      <c r="H161" s="12"/>
      <c r="I161" s="12"/>
      <c r="J161" s="12"/>
      <c r="K161" s="12"/>
    </row>
    <row r="162" spans="3:11" s="28" customFormat="1">
      <c r="C162" s="42"/>
      <c r="D162" s="12"/>
      <c r="E162" s="12"/>
      <c r="F162" s="12"/>
      <c r="G162" s="12"/>
      <c r="H162" s="12"/>
      <c r="I162" s="12"/>
      <c r="J162" s="12"/>
      <c r="K162" s="12"/>
    </row>
    <row r="163" spans="3:11" s="28" customFormat="1">
      <c r="C163" s="42"/>
      <c r="D163" s="12"/>
      <c r="E163" s="12"/>
      <c r="F163" s="12"/>
      <c r="G163" s="12"/>
      <c r="H163" s="12"/>
      <c r="I163" s="12"/>
      <c r="J163" s="12"/>
      <c r="K163" s="12"/>
    </row>
    <row r="164" spans="3:11" s="28" customFormat="1">
      <c r="C164" s="42"/>
      <c r="D164" s="12"/>
      <c r="E164" s="12"/>
      <c r="F164" s="12"/>
      <c r="G164" s="12"/>
      <c r="H164" s="12"/>
      <c r="I164" s="12"/>
      <c r="J164" s="12"/>
      <c r="K164" s="12"/>
    </row>
    <row r="165" spans="3:11" s="28" customFormat="1">
      <c r="C165" s="42"/>
      <c r="D165" s="12"/>
      <c r="E165" s="12"/>
      <c r="F165" s="12"/>
      <c r="G165" s="12"/>
      <c r="H165" s="12"/>
      <c r="I165" s="12"/>
      <c r="J165" s="12"/>
      <c r="K165" s="12"/>
    </row>
    <row r="166" spans="3:11" s="28" customFormat="1">
      <c r="C166" s="42"/>
      <c r="D166" s="12"/>
      <c r="E166" s="12"/>
      <c r="F166" s="12"/>
      <c r="G166" s="12"/>
      <c r="H166" s="12"/>
      <c r="I166" s="12"/>
      <c r="J166" s="12"/>
      <c r="K166" s="12"/>
    </row>
    <row r="167" spans="3:11" s="28" customFormat="1">
      <c r="C167" s="42"/>
      <c r="D167" s="12"/>
      <c r="E167" s="12"/>
      <c r="F167" s="12"/>
      <c r="G167" s="12"/>
      <c r="H167" s="12"/>
      <c r="I167" s="12"/>
      <c r="J167" s="12"/>
      <c r="K167" s="12"/>
    </row>
    <row r="168" spans="3:11" s="28" customFormat="1">
      <c r="C168" s="42"/>
      <c r="D168" s="12"/>
      <c r="E168" s="12"/>
      <c r="F168" s="12"/>
      <c r="G168" s="12"/>
      <c r="H168" s="12"/>
      <c r="I168" s="12"/>
      <c r="J168" s="12"/>
      <c r="K168" s="12"/>
    </row>
    <row r="169" spans="3:11" s="28" customFormat="1">
      <c r="C169" s="42"/>
      <c r="D169" s="12"/>
      <c r="E169" s="12"/>
      <c r="F169" s="12"/>
      <c r="G169" s="12"/>
      <c r="H169" s="12"/>
      <c r="I169" s="12"/>
      <c r="J169" s="12"/>
      <c r="K169" s="12"/>
    </row>
    <row r="170" spans="3:11" s="28" customFormat="1">
      <c r="C170" s="42"/>
      <c r="D170" s="12"/>
      <c r="E170" s="12"/>
      <c r="F170" s="12"/>
      <c r="G170" s="12"/>
      <c r="H170" s="12"/>
      <c r="I170" s="12"/>
      <c r="J170" s="12"/>
      <c r="K170" s="12"/>
    </row>
    <row r="171" spans="3:11" s="28" customFormat="1">
      <c r="C171" s="42"/>
      <c r="D171" s="12"/>
      <c r="E171" s="12"/>
      <c r="F171" s="12"/>
      <c r="G171" s="12"/>
      <c r="H171" s="12"/>
      <c r="I171" s="12"/>
      <c r="J171" s="12"/>
      <c r="K171" s="12"/>
    </row>
    <row r="172" spans="3:11" s="28" customFormat="1">
      <c r="C172" s="42"/>
      <c r="D172" s="12"/>
      <c r="E172" s="12"/>
      <c r="F172" s="12"/>
      <c r="G172" s="12"/>
      <c r="H172" s="12"/>
      <c r="I172" s="12"/>
      <c r="J172" s="12"/>
      <c r="K172" s="12"/>
    </row>
    <row r="173" spans="3:11" s="28" customFormat="1">
      <c r="C173" s="42"/>
      <c r="D173" s="12"/>
      <c r="E173" s="12"/>
      <c r="F173" s="12"/>
      <c r="G173" s="12"/>
      <c r="H173" s="12"/>
      <c r="I173" s="12"/>
      <c r="J173" s="12"/>
      <c r="K173" s="12"/>
    </row>
    <row r="174" spans="3:11" s="28" customFormat="1">
      <c r="C174" s="42"/>
      <c r="D174" s="12"/>
      <c r="E174" s="12"/>
      <c r="F174" s="12"/>
      <c r="G174" s="12"/>
      <c r="H174" s="12"/>
      <c r="I174" s="12"/>
      <c r="J174" s="12"/>
      <c r="K174" s="12"/>
    </row>
    <row r="175" spans="3:11" s="28" customFormat="1">
      <c r="C175" s="42"/>
      <c r="D175" s="12"/>
      <c r="E175" s="12"/>
      <c r="F175" s="12"/>
      <c r="G175" s="12"/>
      <c r="H175" s="12"/>
      <c r="I175" s="12"/>
      <c r="J175" s="12"/>
      <c r="K175" s="12"/>
    </row>
    <row r="176" spans="3:11" s="28" customFormat="1">
      <c r="C176" s="42"/>
      <c r="D176" s="12"/>
      <c r="E176" s="12"/>
      <c r="F176" s="12"/>
      <c r="G176" s="12"/>
      <c r="H176" s="12"/>
      <c r="I176" s="12"/>
      <c r="J176" s="12"/>
      <c r="K176" s="12"/>
    </row>
    <row r="177" spans="3:11" s="28" customFormat="1">
      <c r="C177" s="42"/>
      <c r="D177" s="12"/>
      <c r="E177" s="12"/>
      <c r="F177" s="12"/>
      <c r="G177" s="12"/>
      <c r="H177" s="12"/>
      <c r="I177" s="12"/>
      <c r="J177" s="12"/>
      <c r="K177" s="12"/>
    </row>
    <row r="178" spans="3:11" s="28" customFormat="1">
      <c r="C178" s="42"/>
      <c r="D178" s="12"/>
      <c r="E178" s="12"/>
      <c r="F178" s="12"/>
      <c r="G178" s="12"/>
      <c r="H178" s="12"/>
      <c r="I178" s="12"/>
      <c r="J178" s="12"/>
      <c r="K178" s="12"/>
    </row>
    <row r="179" spans="3:11" s="28" customFormat="1">
      <c r="C179" s="42"/>
      <c r="D179" s="12"/>
      <c r="E179" s="12"/>
      <c r="F179" s="12"/>
      <c r="G179" s="12"/>
      <c r="H179" s="12"/>
      <c r="I179" s="12"/>
      <c r="J179" s="12"/>
      <c r="K179" s="12"/>
    </row>
    <row r="180" spans="3:11" s="28" customFormat="1">
      <c r="C180" s="42"/>
      <c r="D180" s="12"/>
      <c r="E180" s="12"/>
      <c r="F180" s="12"/>
      <c r="G180" s="12"/>
      <c r="H180" s="12"/>
      <c r="I180" s="12"/>
      <c r="J180" s="12"/>
      <c r="K180" s="12"/>
    </row>
    <row r="181" spans="3:11" s="28" customFormat="1">
      <c r="C181" s="42"/>
      <c r="D181" s="12"/>
      <c r="E181" s="12"/>
      <c r="F181" s="12"/>
      <c r="G181" s="12"/>
      <c r="H181" s="12"/>
      <c r="I181" s="12"/>
      <c r="J181" s="12"/>
      <c r="K181" s="12"/>
    </row>
    <row r="182" spans="3:11" s="28" customFormat="1">
      <c r="C182" s="42"/>
      <c r="D182" s="12"/>
      <c r="E182" s="12"/>
      <c r="F182" s="12"/>
      <c r="G182" s="12"/>
      <c r="H182" s="12"/>
      <c r="I182" s="12"/>
      <c r="J182" s="12"/>
      <c r="K182" s="12"/>
    </row>
    <row r="183" spans="3:11" s="28" customFormat="1">
      <c r="C183" s="42"/>
      <c r="D183" s="12"/>
      <c r="E183" s="12"/>
      <c r="F183" s="12"/>
      <c r="G183" s="12"/>
      <c r="H183" s="12"/>
      <c r="I183" s="12"/>
      <c r="J183" s="12"/>
      <c r="K183" s="12"/>
    </row>
    <row r="184" spans="3:11" s="28" customFormat="1">
      <c r="C184" s="42"/>
      <c r="D184" s="12"/>
      <c r="E184" s="12"/>
      <c r="F184" s="12"/>
      <c r="G184" s="12"/>
      <c r="H184" s="12"/>
      <c r="I184" s="12"/>
      <c r="J184" s="12"/>
      <c r="K184" s="12"/>
    </row>
    <row r="185" spans="3:11" s="28" customFormat="1">
      <c r="C185" s="42"/>
      <c r="D185" s="12"/>
      <c r="E185" s="12"/>
      <c r="F185" s="12"/>
      <c r="G185" s="12"/>
      <c r="H185" s="12"/>
      <c r="I185" s="12"/>
      <c r="J185" s="12"/>
      <c r="K185" s="12"/>
    </row>
    <row r="186" spans="3:11" s="28" customFormat="1">
      <c r="C186" s="42"/>
      <c r="D186" s="12"/>
      <c r="E186" s="12"/>
      <c r="F186" s="12"/>
      <c r="G186" s="12"/>
      <c r="H186" s="12"/>
      <c r="I186" s="12"/>
      <c r="J186" s="12"/>
      <c r="K186" s="12"/>
    </row>
    <row r="187" spans="3:11" s="28" customFormat="1">
      <c r="C187" s="42"/>
      <c r="D187" s="12"/>
      <c r="E187" s="12"/>
      <c r="F187" s="12"/>
      <c r="G187" s="12"/>
      <c r="H187" s="12"/>
      <c r="I187" s="12"/>
      <c r="J187" s="12"/>
      <c r="K187" s="12"/>
    </row>
    <row r="188" spans="3:11" s="28" customFormat="1">
      <c r="C188" s="42"/>
      <c r="D188" s="12"/>
      <c r="E188" s="12"/>
      <c r="F188" s="12"/>
      <c r="G188" s="12"/>
      <c r="H188" s="12"/>
      <c r="I188" s="12"/>
      <c r="J188" s="12"/>
      <c r="K188" s="12"/>
    </row>
    <row r="189" spans="3:11" s="28" customFormat="1">
      <c r="C189" s="42"/>
      <c r="D189" s="12"/>
      <c r="E189" s="12"/>
      <c r="F189" s="12"/>
      <c r="G189" s="12"/>
      <c r="H189" s="12"/>
      <c r="I189" s="12"/>
      <c r="J189" s="12"/>
      <c r="K189" s="12"/>
    </row>
    <row r="190" spans="3:11" s="28" customFormat="1">
      <c r="C190" s="42"/>
      <c r="D190" s="12"/>
      <c r="E190" s="12"/>
      <c r="F190" s="12"/>
      <c r="G190" s="12"/>
      <c r="H190" s="12"/>
      <c r="I190" s="12"/>
      <c r="J190" s="12"/>
      <c r="K190" s="12"/>
    </row>
    <row r="191" spans="3:11" s="28" customFormat="1">
      <c r="C191" s="42"/>
      <c r="D191" s="12"/>
      <c r="E191" s="12"/>
      <c r="F191" s="12"/>
      <c r="G191" s="12"/>
      <c r="H191" s="12"/>
      <c r="I191" s="12"/>
      <c r="J191" s="12"/>
      <c r="K191" s="12"/>
    </row>
    <row r="192" spans="3:11" s="28" customFormat="1">
      <c r="C192" s="42"/>
      <c r="D192" s="12"/>
      <c r="E192" s="12"/>
      <c r="F192" s="12"/>
      <c r="G192" s="12"/>
      <c r="H192" s="12"/>
      <c r="I192" s="12"/>
      <c r="J192" s="12"/>
      <c r="K192" s="12"/>
    </row>
    <row r="193" spans="3:11" s="28" customFormat="1">
      <c r="C193" s="42"/>
      <c r="D193" s="12"/>
      <c r="E193" s="12"/>
      <c r="F193" s="12"/>
      <c r="G193" s="12"/>
      <c r="H193" s="12"/>
      <c r="I193" s="12"/>
      <c r="J193" s="12"/>
      <c r="K193" s="12"/>
    </row>
    <row r="194" spans="3:11" s="28" customFormat="1">
      <c r="C194" s="42"/>
      <c r="D194" s="12"/>
      <c r="E194" s="12"/>
      <c r="F194" s="12"/>
      <c r="G194" s="12"/>
      <c r="H194" s="12"/>
      <c r="I194" s="12"/>
      <c r="J194" s="12"/>
      <c r="K194" s="12"/>
    </row>
    <row r="195" spans="3:11" s="28" customFormat="1">
      <c r="C195" s="42"/>
      <c r="D195" s="12"/>
      <c r="E195" s="12"/>
      <c r="F195" s="12"/>
      <c r="G195" s="12"/>
      <c r="H195" s="12"/>
      <c r="I195" s="12"/>
      <c r="J195" s="12"/>
      <c r="K195" s="12"/>
    </row>
    <row r="196" spans="3:11" s="28" customFormat="1">
      <c r="C196" s="42"/>
      <c r="D196" s="12"/>
      <c r="E196" s="12"/>
      <c r="F196" s="12"/>
      <c r="G196" s="12"/>
      <c r="H196" s="12"/>
      <c r="I196" s="12"/>
      <c r="J196" s="12"/>
      <c r="K196" s="12"/>
    </row>
    <row r="197" spans="3:11" s="28" customFormat="1">
      <c r="C197" s="42"/>
      <c r="D197" s="12"/>
      <c r="E197" s="12"/>
      <c r="F197" s="12"/>
      <c r="G197" s="12"/>
      <c r="H197" s="12"/>
      <c r="I197" s="12"/>
      <c r="J197" s="12"/>
      <c r="K197" s="12"/>
    </row>
    <row r="198" spans="3:11" s="28" customFormat="1">
      <c r="C198" s="42"/>
      <c r="D198" s="12"/>
      <c r="E198" s="12"/>
      <c r="F198" s="12"/>
      <c r="G198" s="12"/>
      <c r="H198" s="12"/>
      <c r="I198" s="12"/>
      <c r="J198" s="12"/>
      <c r="K198" s="12"/>
    </row>
    <row r="199" spans="3:11" s="28" customFormat="1">
      <c r="C199" s="42"/>
      <c r="D199" s="12"/>
      <c r="E199" s="12"/>
      <c r="F199" s="12"/>
      <c r="G199" s="12"/>
      <c r="H199" s="12"/>
      <c r="I199" s="12"/>
      <c r="J199" s="12"/>
      <c r="K199" s="12"/>
    </row>
    <row r="200" spans="3:11" s="28" customFormat="1">
      <c r="C200" s="42"/>
      <c r="D200" s="12"/>
      <c r="E200" s="12"/>
      <c r="F200" s="12"/>
      <c r="G200" s="12"/>
      <c r="H200" s="12"/>
      <c r="I200" s="12"/>
      <c r="J200" s="12"/>
      <c r="K200" s="12"/>
    </row>
    <row r="201" spans="3:11" s="28" customFormat="1">
      <c r="C201" s="42"/>
      <c r="D201" s="12"/>
      <c r="E201" s="12"/>
      <c r="F201" s="12"/>
      <c r="G201" s="12"/>
      <c r="H201" s="12"/>
      <c r="I201" s="12"/>
      <c r="J201" s="12"/>
      <c r="K201" s="12"/>
    </row>
    <row r="202" spans="3:11" s="28" customFormat="1">
      <c r="C202" s="42"/>
      <c r="D202" s="12"/>
      <c r="E202" s="12"/>
      <c r="F202" s="12"/>
      <c r="G202" s="12"/>
      <c r="H202" s="12"/>
      <c r="I202" s="12"/>
      <c r="J202" s="12"/>
      <c r="K202" s="12"/>
    </row>
    <row r="203" spans="3:11" s="28" customFormat="1">
      <c r="C203" s="42"/>
      <c r="D203" s="12"/>
      <c r="E203" s="12"/>
      <c r="F203" s="12"/>
      <c r="G203" s="12"/>
      <c r="H203" s="12"/>
      <c r="I203" s="12"/>
      <c r="J203" s="12"/>
      <c r="K203" s="12"/>
    </row>
    <row r="204" spans="3:11" s="28" customFormat="1">
      <c r="C204" s="42"/>
      <c r="D204" s="12"/>
      <c r="E204" s="12"/>
      <c r="F204" s="12"/>
      <c r="G204" s="12"/>
      <c r="H204" s="12"/>
      <c r="I204" s="12"/>
      <c r="J204" s="12"/>
      <c r="K204" s="12"/>
    </row>
    <row r="205" spans="3:11" s="28" customFormat="1">
      <c r="C205" s="42"/>
      <c r="D205" s="12"/>
      <c r="E205" s="12"/>
      <c r="F205" s="12"/>
      <c r="G205" s="12"/>
      <c r="H205" s="12"/>
      <c r="I205" s="12"/>
      <c r="J205" s="12"/>
      <c r="K205" s="12"/>
    </row>
    <row r="206" spans="3:11" s="28" customFormat="1">
      <c r="C206" s="42"/>
      <c r="D206" s="12"/>
      <c r="E206" s="12"/>
      <c r="F206" s="12"/>
      <c r="G206" s="12"/>
      <c r="H206" s="12"/>
      <c r="I206" s="12"/>
      <c r="J206" s="12"/>
      <c r="K206" s="12"/>
    </row>
    <row r="207" spans="3:11" s="28" customFormat="1">
      <c r="C207" s="42"/>
      <c r="D207" s="12"/>
      <c r="E207" s="12"/>
      <c r="F207" s="12"/>
      <c r="G207" s="12"/>
      <c r="H207" s="12"/>
      <c r="I207" s="12"/>
      <c r="J207" s="12"/>
      <c r="K207" s="12"/>
    </row>
    <row r="208" spans="3:11" s="28" customFormat="1">
      <c r="C208" s="42"/>
      <c r="D208" s="12"/>
      <c r="E208" s="12"/>
      <c r="F208" s="12"/>
      <c r="G208" s="12"/>
      <c r="H208" s="12"/>
      <c r="I208" s="12"/>
      <c r="J208" s="12"/>
      <c r="K208" s="12"/>
    </row>
    <row r="209" spans="3:11" s="28" customFormat="1">
      <c r="C209" s="42"/>
      <c r="D209" s="12"/>
      <c r="E209" s="12"/>
      <c r="F209" s="12"/>
      <c r="G209" s="12"/>
      <c r="H209" s="12"/>
      <c r="I209" s="12"/>
      <c r="J209" s="12"/>
      <c r="K209" s="12"/>
    </row>
    <row r="210" spans="3:11" s="28" customFormat="1">
      <c r="C210" s="42"/>
      <c r="D210" s="12"/>
      <c r="E210" s="12"/>
      <c r="F210" s="12"/>
      <c r="G210" s="12"/>
      <c r="H210" s="12"/>
      <c r="I210" s="12"/>
      <c r="J210" s="12"/>
      <c r="K210" s="12"/>
    </row>
    <row r="211" spans="3:11" s="28" customFormat="1">
      <c r="C211" s="42"/>
      <c r="D211" s="12"/>
      <c r="E211" s="12"/>
      <c r="F211" s="12"/>
      <c r="G211" s="12"/>
      <c r="H211" s="12"/>
      <c r="I211" s="12"/>
      <c r="J211" s="12"/>
      <c r="K211" s="12"/>
    </row>
    <row r="212" spans="3:11" s="28" customFormat="1">
      <c r="C212" s="42"/>
      <c r="D212" s="12"/>
      <c r="E212" s="12"/>
      <c r="F212" s="12"/>
      <c r="G212" s="12"/>
      <c r="H212" s="12"/>
      <c r="I212" s="12"/>
      <c r="J212" s="12"/>
      <c r="K212" s="12"/>
    </row>
    <row r="213" spans="3:11" s="28" customFormat="1">
      <c r="C213" s="42"/>
      <c r="D213" s="12"/>
      <c r="E213" s="12"/>
      <c r="F213" s="12"/>
      <c r="G213" s="12"/>
      <c r="H213" s="12"/>
      <c r="I213" s="12"/>
      <c r="J213" s="12"/>
      <c r="K213" s="12"/>
    </row>
    <row r="214" spans="3:11" s="28" customFormat="1">
      <c r="C214" s="42"/>
      <c r="D214" s="12"/>
      <c r="E214" s="12"/>
      <c r="F214" s="12"/>
      <c r="G214" s="12"/>
      <c r="H214" s="12"/>
      <c r="I214" s="12"/>
      <c r="J214" s="12"/>
      <c r="K214" s="12"/>
    </row>
    <row r="215" spans="3:11" s="28" customFormat="1">
      <c r="C215" s="42"/>
      <c r="D215" s="12"/>
      <c r="E215" s="12"/>
      <c r="F215" s="12"/>
      <c r="G215" s="12"/>
      <c r="H215" s="12"/>
      <c r="I215" s="12"/>
      <c r="J215" s="12"/>
      <c r="K215" s="12"/>
    </row>
    <row r="216" spans="3:11" s="28" customFormat="1">
      <c r="C216" s="42"/>
      <c r="D216" s="12"/>
      <c r="E216" s="12"/>
      <c r="F216" s="12"/>
      <c r="G216" s="12"/>
      <c r="H216" s="12"/>
      <c r="I216" s="12"/>
      <c r="J216" s="12"/>
      <c r="K216" s="12"/>
    </row>
    <row r="217" spans="3:11" s="28" customFormat="1">
      <c r="C217" s="42"/>
      <c r="D217" s="12"/>
      <c r="E217" s="12"/>
      <c r="F217" s="12"/>
      <c r="G217" s="12"/>
      <c r="H217" s="12"/>
      <c r="I217" s="12"/>
      <c r="J217" s="12"/>
      <c r="K217" s="12"/>
    </row>
    <row r="218" spans="3:11" s="28" customFormat="1">
      <c r="C218" s="42"/>
      <c r="D218" s="12"/>
      <c r="E218" s="12"/>
      <c r="F218" s="12"/>
      <c r="G218" s="12"/>
      <c r="H218" s="12"/>
      <c r="I218" s="12"/>
      <c r="J218" s="12"/>
      <c r="K218" s="12"/>
    </row>
    <row r="219" spans="3:11" s="28" customFormat="1">
      <c r="C219" s="42"/>
      <c r="D219" s="12"/>
      <c r="E219" s="12"/>
      <c r="F219" s="12"/>
      <c r="G219" s="12"/>
      <c r="H219" s="12"/>
      <c r="I219" s="12"/>
      <c r="J219" s="12"/>
      <c r="K219" s="12"/>
    </row>
    <row r="220" spans="3:11" s="28" customFormat="1">
      <c r="C220" s="42"/>
      <c r="D220" s="12"/>
      <c r="E220" s="12"/>
      <c r="F220" s="12"/>
      <c r="G220" s="12"/>
      <c r="H220" s="12"/>
      <c r="I220" s="12"/>
      <c r="J220" s="12"/>
      <c r="K220" s="12"/>
    </row>
    <row r="221" spans="3:11" s="28" customFormat="1">
      <c r="C221" s="42"/>
      <c r="D221" s="12"/>
      <c r="E221" s="12"/>
      <c r="F221" s="12"/>
      <c r="G221" s="12"/>
      <c r="H221" s="12"/>
      <c r="I221" s="12"/>
      <c r="J221" s="12"/>
      <c r="K221" s="12"/>
    </row>
    <row r="222" spans="3:11" s="28" customFormat="1">
      <c r="C222" s="42"/>
      <c r="D222" s="12"/>
      <c r="E222" s="12"/>
      <c r="F222" s="12"/>
      <c r="G222" s="12"/>
      <c r="H222" s="12"/>
      <c r="I222" s="12"/>
      <c r="J222" s="12"/>
      <c r="K222" s="12"/>
    </row>
    <row r="223" spans="3:11" s="28" customFormat="1">
      <c r="C223" s="42"/>
      <c r="D223" s="12"/>
      <c r="E223" s="12"/>
      <c r="F223" s="12"/>
      <c r="G223" s="12"/>
      <c r="H223" s="12"/>
      <c r="I223" s="12"/>
      <c r="J223" s="12"/>
      <c r="K223" s="12"/>
    </row>
    <row r="224" spans="3:11" s="28" customFormat="1">
      <c r="C224" s="42"/>
      <c r="D224" s="12"/>
      <c r="E224" s="12"/>
      <c r="F224" s="12"/>
      <c r="G224" s="12"/>
      <c r="H224" s="12"/>
      <c r="I224" s="12"/>
      <c r="J224" s="12"/>
      <c r="K224" s="12"/>
    </row>
    <row r="225" spans="3:11" s="28" customFormat="1">
      <c r="C225" s="42"/>
      <c r="D225" s="12"/>
      <c r="E225" s="12"/>
      <c r="F225" s="12"/>
      <c r="G225" s="12"/>
      <c r="H225" s="12"/>
      <c r="I225" s="12"/>
      <c r="J225" s="12"/>
      <c r="K225" s="12"/>
    </row>
    <row r="226" spans="3:11" s="28" customFormat="1">
      <c r="C226" s="42"/>
      <c r="D226" s="12"/>
      <c r="E226" s="12"/>
      <c r="F226" s="12"/>
      <c r="G226" s="12"/>
      <c r="H226" s="12"/>
      <c r="I226" s="12"/>
      <c r="J226" s="12"/>
      <c r="K226" s="12"/>
    </row>
    <row r="227" spans="3:11" s="28" customFormat="1">
      <c r="C227" s="42"/>
      <c r="D227" s="12"/>
      <c r="E227" s="12"/>
      <c r="F227" s="12"/>
      <c r="G227" s="12"/>
      <c r="H227" s="12"/>
      <c r="I227" s="12"/>
      <c r="J227" s="12"/>
      <c r="K227" s="12"/>
    </row>
    <row r="228" spans="3:11" s="28" customFormat="1">
      <c r="C228" s="42"/>
      <c r="D228" s="12"/>
      <c r="E228" s="12"/>
      <c r="F228" s="12"/>
      <c r="G228" s="12"/>
      <c r="H228" s="12"/>
      <c r="I228" s="12"/>
      <c r="J228" s="12"/>
      <c r="K228" s="12"/>
    </row>
    <row r="229" spans="3:11" s="28" customFormat="1">
      <c r="C229" s="42"/>
      <c r="D229" s="12"/>
      <c r="E229" s="12"/>
      <c r="F229" s="12"/>
      <c r="G229" s="12"/>
      <c r="H229" s="12"/>
      <c r="I229" s="12"/>
      <c r="J229" s="12"/>
      <c r="K229" s="12"/>
    </row>
    <row r="230" spans="3:11" s="28" customFormat="1">
      <c r="C230" s="42"/>
      <c r="D230" s="12"/>
      <c r="E230" s="12"/>
      <c r="F230" s="12"/>
      <c r="G230" s="12"/>
      <c r="H230" s="12"/>
      <c r="I230" s="12"/>
      <c r="J230" s="12"/>
      <c r="K230" s="12"/>
    </row>
    <row r="231" spans="3:11" s="28" customFormat="1">
      <c r="C231" s="42"/>
      <c r="D231" s="12"/>
      <c r="E231" s="12"/>
      <c r="F231" s="12"/>
      <c r="G231" s="12"/>
      <c r="H231" s="12"/>
      <c r="I231" s="12"/>
      <c r="J231" s="12"/>
      <c r="K231" s="12"/>
    </row>
    <row r="232" spans="3:11" s="28" customFormat="1">
      <c r="C232" s="42"/>
      <c r="D232" s="12"/>
      <c r="E232" s="12"/>
      <c r="F232" s="12"/>
      <c r="G232" s="12"/>
      <c r="H232" s="12"/>
      <c r="I232" s="12"/>
      <c r="J232" s="12"/>
      <c r="K232" s="12"/>
    </row>
    <row r="233" spans="3:11" s="28" customFormat="1">
      <c r="C233" s="42"/>
      <c r="D233" s="12"/>
      <c r="E233" s="12"/>
      <c r="F233" s="12"/>
      <c r="G233" s="12"/>
      <c r="H233" s="12"/>
      <c r="I233" s="12"/>
      <c r="J233" s="12"/>
      <c r="K233" s="12"/>
    </row>
    <row r="234" spans="3:11" s="28" customFormat="1">
      <c r="C234" s="42"/>
      <c r="D234" s="12"/>
      <c r="E234" s="12"/>
      <c r="F234" s="12"/>
      <c r="G234" s="12"/>
      <c r="H234" s="12"/>
      <c r="I234" s="12"/>
      <c r="J234" s="12"/>
      <c r="K234" s="12"/>
    </row>
    <row r="235" spans="3:11" s="28" customFormat="1">
      <c r="C235" s="42"/>
      <c r="D235" s="12"/>
      <c r="E235" s="12"/>
      <c r="F235" s="12"/>
      <c r="G235" s="12"/>
      <c r="H235" s="12"/>
      <c r="I235" s="12"/>
      <c r="J235" s="12"/>
      <c r="K235" s="12"/>
    </row>
    <row r="236" spans="3:11" s="28" customFormat="1">
      <c r="C236" s="42"/>
      <c r="D236" s="12"/>
      <c r="E236" s="12"/>
      <c r="F236" s="12"/>
      <c r="G236" s="12"/>
      <c r="H236" s="12"/>
      <c r="I236" s="12"/>
      <c r="J236" s="12"/>
      <c r="K236" s="12"/>
    </row>
    <row r="237" spans="3:11" s="28" customFormat="1">
      <c r="C237" s="42"/>
      <c r="D237" s="12"/>
      <c r="E237" s="12"/>
      <c r="F237" s="12"/>
      <c r="G237" s="12"/>
      <c r="H237" s="12"/>
      <c r="I237" s="12"/>
      <c r="J237" s="12"/>
      <c r="K237" s="12"/>
    </row>
    <row r="238" spans="3:11" s="28" customFormat="1">
      <c r="C238" s="42"/>
      <c r="D238" s="12"/>
      <c r="E238" s="12"/>
      <c r="F238" s="12"/>
      <c r="G238" s="12"/>
      <c r="H238" s="12"/>
      <c r="I238" s="12"/>
      <c r="J238" s="12"/>
      <c r="K238" s="12"/>
    </row>
    <row r="239" spans="3:11" s="28" customFormat="1">
      <c r="C239" s="42"/>
      <c r="D239" s="12"/>
      <c r="E239" s="12"/>
      <c r="F239" s="12"/>
      <c r="G239" s="12"/>
      <c r="H239" s="12"/>
      <c r="I239" s="12"/>
      <c r="J239" s="12"/>
      <c r="K239" s="12"/>
    </row>
    <row r="240" spans="3:11" s="28" customFormat="1">
      <c r="C240" s="42"/>
      <c r="D240" s="12"/>
      <c r="E240" s="12"/>
      <c r="F240" s="12"/>
      <c r="G240" s="12"/>
      <c r="H240" s="12"/>
      <c r="I240" s="12"/>
      <c r="J240" s="12"/>
      <c r="K240" s="12"/>
    </row>
    <row r="241" spans="3:11" s="28" customFormat="1">
      <c r="C241" s="42"/>
      <c r="D241" s="12"/>
      <c r="E241" s="12"/>
      <c r="F241" s="12"/>
      <c r="G241" s="12"/>
      <c r="H241" s="12"/>
      <c r="I241" s="12"/>
      <c r="J241" s="12"/>
      <c r="K241" s="12"/>
    </row>
    <row r="242" spans="3:11" s="28" customFormat="1">
      <c r="C242" s="42"/>
      <c r="D242" s="12"/>
      <c r="E242" s="12"/>
      <c r="F242" s="12"/>
      <c r="G242" s="12"/>
      <c r="H242" s="12"/>
      <c r="I242" s="12"/>
      <c r="J242" s="12"/>
      <c r="K242" s="12"/>
    </row>
    <row r="243" spans="3:11" s="28" customFormat="1">
      <c r="C243" s="42"/>
      <c r="D243" s="12"/>
      <c r="E243" s="12"/>
      <c r="F243" s="12"/>
      <c r="G243" s="12"/>
      <c r="H243" s="12"/>
      <c r="I243" s="12"/>
      <c r="J243" s="12"/>
      <c r="K243" s="12"/>
    </row>
    <row r="244" spans="3:11" s="28" customFormat="1">
      <c r="C244" s="42"/>
      <c r="D244" s="12"/>
      <c r="E244" s="12"/>
      <c r="F244" s="12"/>
      <c r="G244" s="12"/>
      <c r="H244" s="12"/>
      <c r="I244" s="12"/>
      <c r="J244" s="12"/>
      <c r="K244" s="12"/>
    </row>
    <row r="245" spans="3:11" s="28" customFormat="1">
      <c r="C245" s="42"/>
      <c r="D245" s="12"/>
      <c r="E245" s="12"/>
      <c r="F245" s="12"/>
      <c r="G245" s="12"/>
      <c r="H245" s="12"/>
      <c r="I245" s="12"/>
      <c r="J245" s="12"/>
      <c r="K245" s="12"/>
    </row>
    <row r="246" spans="3:11" s="28" customFormat="1">
      <c r="C246" s="42"/>
      <c r="D246" s="12"/>
      <c r="E246" s="12"/>
      <c r="F246" s="12"/>
      <c r="G246" s="12"/>
      <c r="H246" s="12"/>
      <c r="I246" s="12"/>
      <c r="J246" s="12"/>
      <c r="K246" s="12"/>
    </row>
    <row r="247" spans="3:11" s="28" customFormat="1">
      <c r="C247" s="42"/>
      <c r="D247" s="12"/>
      <c r="E247" s="12"/>
      <c r="F247" s="12"/>
      <c r="G247" s="12"/>
      <c r="H247" s="12"/>
      <c r="I247" s="12"/>
      <c r="J247" s="12"/>
      <c r="K247" s="12"/>
    </row>
    <row r="248" spans="3:11" s="28" customFormat="1">
      <c r="C248" s="42"/>
      <c r="D248" s="12"/>
      <c r="E248" s="12"/>
      <c r="F248" s="12"/>
      <c r="G248" s="12"/>
      <c r="H248" s="12"/>
      <c r="I248" s="12"/>
      <c r="J248" s="12"/>
      <c r="K248" s="12"/>
    </row>
    <row r="249" spans="3:11" s="28" customFormat="1">
      <c r="C249" s="42"/>
      <c r="D249" s="12"/>
      <c r="E249" s="12"/>
      <c r="F249" s="12"/>
      <c r="G249" s="12"/>
      <c r="H249" s="12"/>
      <c r="I249" s="12"/>
      <c r="J249" s="12"/>
      <c r="K249" s="12"/>
    </row>
    <row r="250" spans="3:11" s="28" customFormat="1">
      <c r="C250" s="42"/>
      <c r="D250" s="12"/>
      <c r="E250" s="12"/>
      <c r="F250" s="12"/>
      <c r="G250" s="12"/>
      <c r="H250" s="12"/>
      <c r="I250" s="12"/>
      <c r="J250" s="12"/>
      <c r="K250" s="12"/>
    </row>
    <row r="251" spans="3:11" s="28" customFormat="1">
      <c r="C251" s="42"/>
      <c r="D251" s="12"/>
      <c r="E251" s="12"/>
      <c r="F251" s="12"/>
      <c r="G251" s="12"/>
      <c r="H251" s="12"/>
      <c r="I251" s="12"/>
      <c r="J251" s="12"/>
      <c r="K251" s="12"/>
    </row>
    <row r="252" spans="3:11" s="28" customFormat="1">
      <c r="C252" s="42"/>
      <c r="D252" s="12"/>
      <c r="E252" s="12"/>
      <c r="F252" s="12"/>
      <c r="G252" s="12"/>
      <c r="H252" s="12"/>
      <c r="I252" s="12"/>
      <c r="J252" s="12"/>
      <c r="K252" s="12"/>
    </row>
    <row r="253" spans="3:11" s="28" customFormat="1">
      <c r="C253" s="42"/>
      <c r="D253" s="12"/>
      <c r="E253" s="12"/>
      <c r="F253" s="12"/>
      <c r="G253" s="12"/>
      <c r="H253" s="12"/>
      <c r="I253" s="12"/>
      <c r="J253" s="12"/>
      <c r="K253" s="12"/>
    </row>
    <row r="254" spans="3:11" s="28" customFormat="1">
      <c r="C254" s="42"/>
      <c r="D254" s="12"/>
      <c r="E254" s="12"/>
      <c r="F254" s="12"/>
      <c r="G254" s="12"/>
      <c r="H254" s="12"/>
      <c r="I254" s="12"/>
      <c r="J254" s="12"/>
      <c r="K254" s="12"/>
    </row>
    <row r="255" spans="3:11" s="28" customFormat="1">
      <c r="C255" s="42"/>
      <c r="D255" s="12"/>
      <c r="E255" s="12"/>
      <c r="F255" s="12"/>
      <c r="G255" s="12"/>
      <c r="H255" s="12"/>
      <c r="I255" s="12"/>
      <c r="J255" s="12"/>
      <c r="K255" s="12"/>
    </row>
    <row r="256" spans="3:11" s="28" customFormat="1">
      <c r="C256" s="42"/>
      <c r="D256" s="12"/>
      <c r="E256" s="12"/>
      <c r="F256" s="12"/>
      <c r="G256" s="12"/>
      <c r="H256" s="12"/>
      <c r="I256" s="12"/>
      <c r="J256" s="12"/>
      <c r="K256" s="12"/>
    </row>
    <row r="257" spans="3:11" s="28" customFormat="1">
      <c r="C257" s="42"/>
      <c r="D257" s="12"/>
      <c r="E257" s="12"/>
      <c r="F257" s="12"/>
      <c r="G257" s="12"/>
      <c r="H257" s="12"/>
      <c r="I257" s="12"/>
      <c r="J257" s="12"/>
      <c r="K257" s="12"/>
    </row>
    <row r="258" spans="3:11" s="28" customFormat="1">
      <c r="C258" s="42"/>
      <c r="D258" s="12"/>
      <c r="E258" s="12"/>
      <c r="F258" s="12"/>
      <c r="G258" s="12"/>
      <c r="H258" s="12"/>
      <c r="I258" s="12"/>
      <c r="J258" s="12"/>
      <c r="K258" s="12"/>
    </row>
    <row r="259" spans="3:11" s="28" customFormat="1">
      <c r="C259" s="42"/>
      <c r="D259" s="12"/>
      <c r="E259" s="12"/>
      <c r="F259" s="12"/>
      <c r="G259" s="12"/>
      <c r="H259" s="12"/>
      <c r="I259" s="12"/>
      <c r="J259" s="12"/>
      <c r="K259" s="12"/>
    </row>
    <row r="260" spans="3:11" s="28" customFormat="1">
      <c r="C260" s="42"/>
      <c r="D260" s="12"/>
      <c r="E260" s="12"/>
      <c r="F260" s="12"/>
      <c r="G260" s="12"/>
      <c r="H260" s="12"/>
      <c r="I260" s="12"/>
      <c r="J260" s="12"/>
      <c r="K260" s="12"/>
    </row>
    <row r="261" spans="3:11" s="28" customFormat="1">
      <c r="C261" s="42"/>
      <c r="D261" s="12"/>
      <c r="E261" s="12"/>
      <c r="F261" s="12"/>
      <c r="G261" s="12"/>
      <c r="H261" s="12"/>
      <c r="I261" s="12"/>
      <c r="J261" s="12"/>
      <c r="K261" s="12"/>
    </row>
    <row r="262" spans="3:11" s="28" customFormat="1">
      <c r="C262" s="42"/>
      <c r="D262" s="12"/>
      <c r="E262" s="12"/>
      <c r="F262" s="12"/>
      <c r="G262" s="12"/>
      <c r="H262" s="12"/>
      <c r="I262" s="12"/>
      <c r="J262" s="12"/>
      <c r="K262" s="12"/>
    </row>
    <row r="263" spans="3:11" s="28" customFormat="1">
      <c r="C263" s="42"/>
      <c r="D263" s="12"/>
      <c r="E263" s="12"/>
      <c r="F263" s="12"/>
      <c r="G263" s="12"/>
      <c r="H263" s="12"/>
      <c r="I263" s="12"/>
      <c r="J263" s="12"/>
      <c r="K263" s="12"/>
    </row>
    <row r="264" spans="3:11" s="28" customFormat="1">
      <c r="C264" s="42"/>
      <c r="D264" s="12"/>
      <c r="E264" s="12"/>
      <c r="F264" s="12"/>
      <c r="G264" s="12"/>
      <c r="H264" s="12"/>
      <c r="I264" s="12"/>
      <c r="J264" s="12"/>
      <c r="K264" s="12"/>
    </row>
    <row r="265" spans="3:11" s="28" customFormat="1">
      <c r="C265" s="42"/>
      <c r="D265" s="12"/>
      <c r="E265" s="12"/>
      <c r="F265" s="12"/>
      <c r="G265" s="12"/>
      <c r="H265" s="12"/>
      <c r="I265" s="12"/>
      <c r="J265" s="12"/>
      <c r="K265" s="12"/>
    </row>
    <row r="266" spans="3:11" s="28" customFormat="1">
      <c r="C266" s="42"/>
      <c r="D266" s="12"/>
      <c r="E266" s="12"/>
      <c r="F266" s="12"/>
      <c r="G266" s="12"/>
      <c r="H266" s="12"/>
      <c r="I266" s="12"/>
      <c r="J266" s="12"/>
      <c r="K266" s="12"/>
    </row>
    <row r="267" spans="3:11" s="28" customFormat="1">
      <c r="C267" s="42"/>
      <c r="D267" s="12"/>
      <c r="E267" s="12"/>
      <c r="F267" s="12"/>
      <c r="G267" s="12"/>
      <c r="H267" s="12"/>
      <c r="I267" s="12"/>
      <c r="J267" s="12"/>
      <c r="K267" s="12"/>
    </row>
    <row r="268" spans="3:11" s="28" customFormat="1">
      <c r="C268" s="42"/>
      <c r="D268" s="12"/>
      <c r="E268" s="12"/>
      <c r="F268" s="12"/>
      <c r="G268" s="12"/>
      <c r="H268" s="12"/>
      <c r="I268" s="12"/>
      <c r="J268" s="12"/>
      <c r="K268" s="12"/>
    </row>
    <row r="269" spans="3:11" s="28" customFormat="1">
      <c r="C269" s="42"/>
      <c r="D269" s="12"/>
      <c r="E269" s="12"/>
      <c r="F269" s="12"/>
      <c r="G269" s="12"/>
      <c r="H269" s="12"/>
      <c r="I269" s="12"/>
      <c r="J269" s="12"/>
      <c r="K269" s="12"/>
    </row>
    <row r="270" spans="3:11" s="28" customFormat="1">
      <c r="C270" s="42"/>
      <c r="D270" s="12"/>
      <c r="E270" s="12"/>
      <c r="F270" s="12"/>
      <c r="G270" s="12"/>
      <c r="H270" s="12"/>
      <c r="I270" s="12"/>
      <c r="J270" s="12"/>
      <c r="K270" s="12"/>
    </row>
    <row r="271" spans="3:11" s="28" customFormat="1">
      <c r="C271" s="42"/>
      <c r="D271" s="12"/>
      <c r="E271" s="12"/>
      <c r="F271" s="12"/>
      <c r="G271" s="12"/>
      <c r="H271" s="12"/>
      <c r="I271" s="12"/>
      <c r="J271" s="12"/>
      <c r="K271" s="12"/>
    </row>
    <row r="272" spans="3:11" s="28" customFormat="1">
      <c r="C272" s="42"/>
      <c r="D272" s="12"/>
      <c r="E272" s="12"/>
      <c r="F272" s="12"/>
      <c r="G272" s="12"/>
      <c r="H272" s="12"/>
      <c r="I272" s="12"/>
      <c r="J272" s="12"/>
      <c r="K272" s="12"/>
    </row>
    <row r="273" spans="3:11" s="28" customFormat="1">
      <c r="C273" s="42"/>
      <c r="D273" s="12"/>
      <c r="E273" s="12"/>
      <c r="F273" s="12"/>
      <c r="G273" s="12"/>
      <c r="H273" s="12"/>
      <c r="I273" s="12"/>
      <c r="J273" s="12"/>
      <c r="K273" s="12"/>
    </row>
    <row r="274" spans="3:11" s="28" customFormat="1">
      <c r="C274" s="42"/>
      <c r="D274" s="12"/>
      <c r="E274" s="12"/>
      <c r="F274" s="12"/>
      <c r="G274" s="12"/>
      <c r="H274" s="12"/>
      <c r="I274" s="12"/>
      <c r="J274" s="12"/>
      <c r="K274" s="12"/>
    </row>
    <row r="275" spans="3:11" s="28" customFormat="1">
      <c r="C275" s="42"/>
      <c r="D275" s="12"/>
      <c r="E275" s="12"/>
      <c r="F275" s="12"/>
      <c r="G275" s="12"/>
      <c r="H275" s="12"/>
      <c r="I275" s="12"/>
      <c r="J275" s="12"/>
      <c r="K275" s="12"/>
    </row>
    <row r="276" spans="3:11" s="28" customFormat="1">
      <c r="C276" s="42"/>
      <c r="D276" s="12"/>
      <c r="E276" s="12"/>
      <c r="F276" s="12"/>
      <c r="G276" s="12"/>
      <c r="H276" s="12"/>
      <c r="I276" s="12"/>
      <c r="J276" s="12"/>
      <c r="K276" s="12"/>
    </row>
    <row r="277" spans="3:11" s="28" customFormat="1">
      <c r="C277" s="42"/>
      <c r="D277" s="12"/>
      <c r="E277" s="12"/>
      <c r="F277" s="12"/>
      <c r="G277" s="12"/>
      <c r="H277" s="12"/>
      <c r="I277" s="12"/>
      <c r="J277" s="12"/>
      <c r="K277" s="12"/>
    </row>
    <row r="278" spans="3:11" s="28" customFormat="1">
      <c r="C278" s="42"/>
      <c r="D278" s="12"/>
      <c r="E278" s="12"/>
      <c r="F278" s="12"/>
      <c r="G278" s="12"/>
      <c r="H278" s="12"/>
      <c r="I278" s="12"/>
      <c r="J278" s="12"/>
      <c r="K278" s="12"/>
    </row>
    <row r="279" spans="3:11" s="28" customFormat="1">
      <c r="C279" s="42"/>
      <c r="D279" s="12"/>
      <c r="E279" s="12"/>
      <c r="F279" s="12"/>
      <c r="G279" s="12"/>
      <c r="H279" s="12"/>
      <c r="I279" s="12"/>
      <c r="J279" s="12"/>
      <c r="K279" s="12"/>
    </row>
    <row r="280" spans="3:11" s="28" customFormat="1">
      <c r="C280" s="42"/>
      <c r="D280" s="12"/>
      <c r="E280" s="12"/>
      <c r="F280" s="12"/>
      <c r="G280" s="12"/>
      <c r="H280" s="12"/>
      <c r="I280" s="12"/>
      <c r="J280" s="12"/>
      <c r="K280" s="12"/>
    </row>
    <row r="281" spans="3:11" s="28" customFormat="1">
      <c r="C281" s="42"/>
      <c r="D281" s="12"/>
      <c r="E281" s="12"/>
      <c r="F281" s="12"/>
      <c r="G281" s="12"/>
      <c r="H281" s="12"/>
      <c r="I281" s="12"/>
      <c r="J281" s="12"/>
      <c r="K281" s="12"/>
    </row>
    <row r="282" spans="3:11" s="28" customFormat="1">
      <c r="C282" s="42"/>
      <c r="D282" s="12"/>
      <c r="E282" s="12"/>
      <c r="F282" s="12"/>
      <c r="G282" s="12"/>
      <c r="H282" s="12"/>
      <c r="I282" s="12"/>
      <c r="J282" s="12"/>
      <c r="K282" s="12"/>
    </row>
    <row r="283" spans="3:11" s="28" customFormat="1">
      <c r="C283" s="42"/>
      <c r="D283" s="12"/>
      <c r="E283" s="12"/>
      <c r="F283" s="12"/>
      <c r="G283" s="12"/>
      <c r="H283" s="12"/>
      <c r="I283" s="12"/>
      <c r="J283" s="12"/>
      <c r="K283" s="12"/>
    </row>
    <row r="284" spans="3:11" s="28" customFormat="1">
      <c r="C284" s="42"/>
      <c r="D284" s="12"/>
      <c r="E284" s="12"/>
      <c r="F284" s="12"/>
      <c r="G284" s="12"/>
      <c r="H284" s="12"/>
      <c r="I284" s="12"/>
      <c r="J284" s="12"/>
      <c r="K284" s="12"/>
    </row>
    <row r="285" spans="3:11" s="28" customFormat="1">
      <c r="C285" s="42"/>
      <c r="D285" s="12"/>
      <c r="E285" s="12"/>
      <c r="F285" s="12"/>
      <c r="G285" s="12"/>
      <c r="H285" s="12"/>
      <c r="I285" s="12"/>
      <c r="J285" s="12"/>
      <c r="K285" s="12"/>
    </row>
    <row r="286" spans="3:11" s="28" customFormat="1">
      <c r="C286" s="42"/>
      <c r="D286" s="12"/>
      <c r="E286" s="12"/>
      <c r="F286" s="12"/>
      <c r="G286" s="12"/>
      <c r="H286" s="12"/>
      <c r="I286" s="12"/>
      <c r="J286" s="12"/>
      <c r="K286" s="12"/>
    </row>
    <row r="287" spans="3:11" s="28" customFormat="1">
      <c r="C287" s="42"/>
      <c r="D287" s="12"/>
      <c r="E287" s="12"/>
      <c r="F287" s="12"/>
      <c r="G287" s="12"/>
      <c r="H287" s="12"/>
      <c r="I287" s="12"/>
      <c r="J287" s="12"/>
      <c r="K287" s="12"/>
    </row>
    <row r="288" spans="3:11" s="28" customFormat="1">
      <c r="C288" s="42"/>
      <c r="D288" s="12"/>
      <c r="E288" s="12"/>
      <c r="F288" s="12"/>
      <c r="G288" s="12"/>
      <c r="H288" s="12"/>
      <c r="I288" s="12"/>
      <c r="J288" s="12"/>
      <c r="K288" s="12"/>
    </row>
    <row r="289" spans="3:11" s="28" customFormat="1">
      <c r="C289" s="42"/>
      <c r="D289" s="12"/>
      <c r="E289" s="12"/>
      <c r="F289" s="12"/>
      <c r="G289" s="12"/>
      <c r="H289" s="12"/>
      <c r="I289" s="12"/>
      <c r="J289" s="12"/>
      <c r="K289" s="12"/>
    </row>
    <row r="290" spans="3:11" s="28" customFormat="1">
      <c r="C290" s="42"/>
      <c r="D290" s="12"/>
      <c r="E290" s="12"/>
      <c r="F290" s="12"/>
      <c r="G290" s="12"/>
      <c r="H290" s="12"/>
      <c r="I290" s="12"/>
      <c r="J290" s="12"/>
      <c r="K290" s="12"/>
    </row>
    <row r="291" spans="3:11" s="28" customFormat="1">
      <c r="C291" s="42"/>
      <c r="D291" s="12"/>
      <c r="E291" s="12"/>
      <c r="F291" s="12"/>
      <c r="G291" s="12"/>
      <c r="H291" s="12"/>
      <c r="I291" s="12"/>
      <c r="J291" s="12"/>
      <c r="K291" s="12"/>
    </row>
    <row r="292" spans="3:11" s="28" customFormat="1">
      <c r="C292" s="42"/>
      <c r="D292" s="12"/>
      <c r="E292" s="12"/>
      <c r="F292" s="12"/>
      <c r="G292" s="12"/>
      <c r="H292" s="12"/>
      <c r="I292" s="12"/>
      <c r="J292" s="12"/>
      <c r="K292" s="12"/>
    </row>
    <row r="293" spans="3:11" s="28" customFormat="1">
      <c r="C293" s="42"/>
      <c r="D293" s="12"/>
      <c r="E293" s="12"/>
      <c r="F293" s="12"/>
      <c r="G293" s="12"/>
      <c r="H293" s="12"/>
      <c r="I293" s="12"/>
      <c r="J293" s="12"/>
      <c r="K293" s="12"/>
    </row>
    <row r="294" spans="3:11" s="28" customFormat="1">
      <c r="C294" s="42"/>
      <c r="D294" s="12"/>
      <c r="E294" s="12"/>
      <c r="F294" s="12"/>
      <c r="G294" s="12"/>
      <c r="H294" s="12"/>
      <c r="I294" s="12"/>
      <c r="J294" s="12"/>
      <c r="K294" s="12"/>
    </row>
    <row r="295" spans="3:11" s="28" customFormat="1">
      <c r="C295" s="42"/>
      <c r="D295" s="12"/>
      <c r="E295" s="12"/>
      <c r="F295" s="12"/>
      <c r="G295" s="12"/>
      <c r="H295" s="12"/>
      <c r="I295" s="12"/>
      <c r="J295" s="12"/>
      <c r="K295" s="12"/>
    </row>
    <row r="296" spans="3:11" s="28" customFormat="1">
      <c r="C296" s="42"/>
      <c r="D296" s="12"/>
      <c r="E296" s="12"/>
      <c r="F296" s="12"/>
      <c r="G296" s="12"/>
      <c r="H296" s="12"/>
      <c r="I296" s="12"/>
      <c r="J296" s="12"/>
      <c r="K296" s="12"/>
    </row>
    <row r="297" spans="3:11" s="28" customFormat="1">
      <c r="C297" s="42"/>
      <c r="D297" s="12"/>
      <c r="E297" s="12"/>
      <c r="F297" s="12"/>
      <c r="G297" s="12"/>
      <c r="H297" s="12"/>
      <c r="I297" s="12"/>
      <c r="J297" s="12"/>
      <c r="K297" s="12"/>
    </row>
    <row r="298" spans="3:11" s="28" customFormat="1">
      <c r="C298" s="42"/>
      <c r="D298" s="12"/>
      <c r="E298" s="12"/>
      <c r="F298" s="12"/>
      <c r="G298" s="12"/>
      <c r="H298" s="12"/>
      <c r="I298" s="12"/>
      <c r="J298" s="12"/>
      <c r="K298" s="12"/>
    </row>
    <row r="299" spans="3:11" s="28" customFormat="1">
      <c r="C299" s="42"/>
      <c r="D299" s="12"/>
      <c r="E299" s="12"/>
      <c r="F299" s="12"/>
      <c r="G299" s="12"/>
      <c r="H299" s="12"/>
      <c r="I299" s="12"/>
      <c r="J299" s="12"/>
      <c r="K299" s="12"/>
    </row>
    <row r="300" spans="3:11" s="28" customFormat="1">
      <c r="C300" s="42"/>
      <c r="D300" s="12"/>
      <c r="E300" s="12"/>
      <c r="F300" s="12"/>
      <c r="G300" s="12"/>
      <c r="H300" s="12"/>
      <c r="I300" s="12"/>
      <c r="J300" s="12"/>
      <c r="K300" s="12"/>
    </row>
    <row r="301" spans="3:11" s="28" customFormat="1">
      <c r="C301" s="42"/>
      <c r="D301" s="12"/>
      <c r="E301" s="12"/>
      <c r="F301" s="12"/>
      <c r="G301" s="12"/>
      <c r="H301" s="12"/>
      <c r="I301" s="12"/>
      <c r="J301" s="12"/>
      <c r="K301" s="12"/>
    </row>
    <row r="302" spans="3:11" s="28" customFormat="1">
      <c r="C302" s="42"/>
      <c r="D302" s="12"/>
      <c r="E302" s="12"/>
      <c r="F302" s="12"/>
      <c r="G302" s="12"/>
      <c r="H302" s="12"/>
      <c r="I302" s="12"/>
      <c r="J302" s="12"/>
      <c r="K302" s="12"/>
    </row>
    <row r="303" spans="3:11" s="28" customFormat="1">
      <c r="C303" s="42"/>
      <c r="D303" s="12"/>
      <c r="E303" s="12"/>
      <c r="F303" s="12"/>
      <c r="G303" s="12"/>
      <c r="H303" s="12"/>
      <c r="I303" s="12"/>
      <c r="J303" s="12"/>
      <c r="K303" s="12"/>
    </row>
    <row r="304" spans="3:11" s="28" customFormat="1">
      <c r="C304" s="42"/>
      <c r="D304" s="12"/>
      <c r="E304" s="12"/>
      <c r="F304" s="12"/>
      <c r="G304" s="12"/>
      <c r="H304" s="12"/>
      <c r="I304" s="12"/>
      <c r="J304" s="12"/>
      <c r="K304" s="12"/>
    </row>
    <row r="305" spans="3:11" s="28" customFormat="1">
      <c r="C305" s="42"/>
      <c r="D305" s="12"/>
      <c r="E305" s="12"/>
      <c r="F305" s="12"/>
      <c r="G305" s="12"/>
      <c r="H305" s="12"/>
      <c r="I305" s="12"/>
      <c r="J305" s="12"/>
      <c r="K305" s="12"/>
    </row>
    <row r="306" spans="3:11" s="28" customFormat="1">
      <c r="C306" s="42"/>
      <c r="D306" s="12"/>
      <c r="E306" s="12"/>
      <c r="F306" s="12"/>
      <c r="G306" s="12"/>
      <c r="H306" s="12"/>
      <c r="I306" s="12"/>
      <c r="J306" s="12"/>
      <c r="K306" s="12"/>
    </row>
    <row r="307" spans="3:11" s="28" customFormat="1">
      <c r="C307" s="42"/>
      <c r="D307" s="12"/>
      <c r="E307" s="12"/>
      <c r="F307" s="12"/>
      <c r="G307" s="12"/>
      <c r="H307" s="12"/>
      <c r="I307" s="12"/>
      <c r="J307" s="12"/>
      <c r="K307" s="12"/>
    </row>
    <row r="308" spans="3:11" s="28" customFormat="1">
      <c r="C308" s="42"/>
      <c r="D308" s="12"/>
      <c r="E308" s="12"/>
      <c r="F308" s="12"/>
      <c r="G308" s="12"/>
      <c r="H308" s="12"/>
      <c r="I308" s="12"/>
      <c r="J308" s="12"/>
      <c r="K308" s="12"/>
    </row>
    <row r="309" spans="3:11" s="28" customFormat="1">
      <c r="C309" s="42"/>
      <c r="D309" s="12"/>
      <c r="E309" s="12"/>
      <c r="F309" s="12"/>
      <c r="G309" s="12"/>
      <c r="H309" s="12"/>
      <c r="I309" s="12"/>
      <c r="J309" s="12"/>
      <c r="K309" s="12"/>
    </row>
    <row r="310" spans="3:11" s="28" customFormat="1">
      <c r="C310" s="42"/>
      <c r="D310" s="12"/>
      <c r="E310" s="12"/>
      <c r="F310" s="12"/>
      <c r="G310" s="12"/>
      <c r="H310" s="12"/>
      <c r="I310" s="12"/>
      <c r="J310" s="12"/>
      <c r="K310" s="12"/>
    </row>
    <row r="311" spans="3:11" s="28" customFormat="1">
      <c r="C311" s="42"/>
      <c r="D311" s="12"/>
      <c r="E311" s="12"/>
      <c r="F311" s="12"/>
      <c r="G311" s="12"/>
      <c r="H311" s="12"/>
      <c r="I311" s="12"/>
      <c r="J311" s="12"/>
      <c r="K311" s="12"/>
    </row>
    <row r="312" spans="3:11" s="28" customFormat="1">
      <c r="C312" s="42"/>
      <c r="D312" s="12"/>
      <c r="E312" s="12"/>
      <c r="F312" s="12"/>
      <c r="G312" s="12"/>
      <c r="H312" s="12"/>
      <c r="I312" s="12"/>
      <c r="J312" s="12"/>
      <c r="K312" s="12"/>
    </row>
    <row r="313" spans="3:11" s="28" customFormat="1">
      <c r="C313" s="42"/>
      <c r="D313" s="12"/>
      <c r="E313" s="12"/>
      <c r="F313" s="12"/>
      <c r="G313" s="12"/>
      <c r="H313" s="12"/>
      <c r="I313" s="12"/>
      <c r="J313" s="12"/>
      <c r="K313" s="12"/>
    </row>
    <row r="314" spans="3:11" s="28" customFormat="1">
      <c r="C314" s="42"/>
      <c r="D314" s="12"/>
      <c r="E314" s="12"/>
      <c r="F314" s="12"/>
      <c r="G314" s="12"/>
      <c r="H314" s="12"/>
      <c r="I314" s="12"/>
      <c r="J314" s="12"/>
      <c r="K314" s="12"/>
    </row>
    <row r="315" spans="3:11" s="28" customFormat="1">
      <c r="C315" s="42"/>
      <c r="D315" s="12"/>
      <c r="E315" s="12"/>
      <c r="F315" s="12"/>
      <c r="G315" s="12"/>
      <c r="H315" s="12"/>
      <c r="I315" s="12"/>
      <c r="J315" s="12"/>
      <c r="K315" s="12"/>
    </row>
    <row r="316" spans="3:11" s="28" customFormat="1">
      <c r="C316" s="42"/>
      <c r="D316" s="12"/>
      <c r="E316" s="12"/>
      <c r="F316" s="12"/>
      <c r="G316" s="12"/>
      <c r="H316" s="12"/>
      <c r="I316" s="12"/>
      <c r="J316" s="12"/>
      <c r="K316" s="12"/>
    </row>
    <row r="317" spans="3:11" s="28" customFormat="1">
      <c r="C317" s="42"/>
      <c r="D317" s="12"/>
      <c r="E317" s="12"/>
      <c r="F317" s="12"/>
      <c r="G317" s="12"/>
      <c r="H317" s="12"/>
      <c r="I317" s="12"/>
      <c r="J317" s="12"/>
      <c r="K317" s="12"/>
    </row>
    <row r="318" spans="3:11" s="28" customFormat="1">
      <c r="C318" s="42"/>
      <c r="D318" s="12"/>
      <c r="E318" s="12"/>
      <c r="F318" s="12"/>
      <c r="G318" s="12"/>
      <c r="H318" s="12"/>
      <c r="I318" s="12"/>
      <c r="J318" s="12"/>
      <c r="K318" s="12"/>
    </row>
    <row r="319" spans="3:11" s="28" customFormat="1">
      <c r="C319" s="42"/>
      <c r="D319" s="12"/>
      <c r="E319" s="12"/>
      <c r="F319" s="12"/>
      <c r="G319" s="12"/>
      <c r="H319" s="12"/>
      <c r="I319" s="12"/>
      <c r="J319" s="12"/>
      <c r="K319" s="12"/>
    </row>
    <row r="320" spans="3:11" s="28" customFormat="1">
      <c r="C320" s="42"/>
      <c r="D320" s="12"/>
      <c r="E320" s="12"/>
      <c r="F320" s="12"/>
      <c r="G320" s="12"/>
      <c r="H320" s="12"/>
      <c r="I320" s="12"/>
      <c r="J320" s="12"/>
      <c r="K320" s="12"/>
    </row>
    <row r="321" spans="3:11" s="28" customFormat="1">
      <c r="C321" s="42"/>
      <c r="D321" s="12"/>
      <c r="E321" s="12"/>
      <c r="F321" s="12"/>
      <c r="G321" s="12"/>
      <c r="H321" s="12"/>
      <c r="I321" s="12"/>
      <c r="J321" s="12"/>
      <c r="K321" s="12"/>
    </row>
    <row r="322" spans="3:11" s="28" customFormat="1">
      <c r="C322" s="42"/>
      <c r="D322" s="12"/>
      <c r="E322" s="12"/>
      <c r="F322" s="12"/>
      <c r="G322" s="12"/>
      <c r="H322" s="12"/>
      <c r="I322" s="12"/>
      <c r="J322" s="12"/>
      <c r="K322" s="12"/>
    </row>
    <row r="323" spans="3:11" s="28" customFormat="1">
      <c r="C323" s="42"/>
      <c r="D323" s="12"/>
      <c r="E323" s="12"/>
      <c r="F323" s="12"/>
      <c r="G323" s="12"/>
      <c r="H323" s="12"/>
      <c r="I323" s="12"/>
      <c r="J323" s="12"/>
      <c r="K323" s="12"/>
    </row>
    <row r="324" spans="3:11" s="28" customFormat="1">
      <c r="C324" s="42"/>
      <c r="D324" s="12"/>
      <c r="E324" s="12"/>
      <c r="F324" s="12"/>
      <c r="G324" s="12"/>
      <c r="H324" s="12"/>
      <c r="I324" s="12"/>
      <c r="J324" s="12"/>
      <c r="K324" s="12"/>
    </row>
    <row r="325" spans="3:11" s="28" customFormat="1">
      <c r="C325" s="42"/>
      <c r="D325" s="12"/>
      <c r="E325" s="12"/>
      <c r="F325" s="12"/>
      <c r="G325" s="12"/>
      <c r="H325" s="12"/>
      <c r="I325" s="12"/>
      <c r="J325" s="12"/>
      <c r="K325" s="12"/>
    </row>
    <row r="326" spans="3:11" s="28" customFormat="1">
      <c r="C326" s="42"/>
      <c r="D326" s="12"/>
      <c r="E326" s="12"/>
      <c r="F326" s="12"/>
      <c r="G326" s="12"/>
      <c r="H326" s="12"/>
      <c r="I326" s="12"/>
      <c r="J326" s="12"/>
      <c r="K326" s="12"/>
    </row>
    <row r="327" spans="3:11" s="28" customFormat="1">
      <c r="C327" s="42"/>
      <c r="D327" s="12"/>
      <c r="E327" s="12"/>
      <c r="F327" s="12"/>
      <c r="G327" s="12"/>
      <c r="H327" s="12"/>
      <c r="I327" s="12"/>
      <c r="J327" s="12"/>
      <c r="K327" s="12"/>
    </row>
    <row r="328" spans="3:11" s="28" customFormat="1">
      <c r="C328" s="42"/>
      <c r="D328" s="12"/>
      <c r="E328" s="12"/>
      <c r="F328" s="12"/>
      <c r="G328" s="12"/>
      <c r="H328" s="12"/>
      <c r="I328" s="12"/>
      <c r="J328" s="12"/>
      <c r="K328" s="12"/>
    </row>
    <row r="329" spans="3:11" s="28" customFormat="1">
      <c r="C329" s="42"/>
      <c r="D329" s="12"/>
      <c r="E329" s="12"/>
      <c r="F329" s="12"/>
      <c r="G329" s="12"/>
      <c r="H329" s="12"/>
      <c r="I329" s="12"/>
      <c r="J329" s="12"/>
      <c r="K329" s="12"/>
    </row>
    <row r="330" spans="3:11" s="28" customFormat="1">
      <c r="C330" s="42"/>
      <c r="D330" s="12"/>
      <c r="E330" s="12"/>
      <c r="F330" s="12"/>
      <c r="G330" s="12"/>
      <c r="H330" s="12"/>
      <c r="I330" s="12"/>
      <c r="J330" s="12"/>
      <c r="K330" s="12"/>
    </row>
    <row r="331" spans="3:11" s="28" customFormat="1">
      <c r="C331" s="42"/>
      <c r="D331" s="12"/>
      <c r="E331" s="12"/>
      <c r="F331" s="12"/>
      <c r="G331" s="12"/>
      <c r="H331" s="12"/>
      <c r="I331" s="12"/>
      <c r="J331" s="12"/>
      <c r="K331" s="12"/>
    </row>
    <row r="332" spans="3:11" s="28" customFormat="1">
      <c r="C332" s="42"/>
      <c r="D332" s="12"/>
      <c r="E332" s="12"/>
      <c r="F332" s="12"/>
      <c r="G332" s="12"/>
      <c r="H332" s="12"/>
      <c r="I332" s="12"/>
      <c r="J332" s="12"/>
      <c r="K332" s="12"/>
    </row>
    <row r="333" spans="3:11" s="28" customFormat="1">
      <c r="C333" s="42"/>
      <c r="D333" s="12"/>
      <c r="E333" s="12"/>
      <c r="F333" s="12"/>
      <c r="G333" s="12"/>
      <c r="H333" s="12"/>
      <c r="I333" s="12"/>
      <c r="J333" s="12"/>
      <c r="K333" s="12"/>
    </row>
    <row r="334" spans="3:11" s="28" customFormat="1">
      <c r="C334" s="42"/>
      <c r="D334" s="12"/>
      <c r="E334" s="12"/>
      <c r="F334" s="12"/>
      <c r="G334" s="12"/>
      <c r="H334" s="12"/>
      <c r="I334" s="12"/>
      <c r="J334" s="12"/>
      <c r="K334" s="12"/>
    </row>
    <row r="335" spans="3:11" s="28" customFormat="1">
      <c r="C335" s="42"/>
      <c r="D335" s="12"/>
      <c r="E335" s="12"/>
      <c r="F335" s="12"/>
      <c r="G335" s="12"/>
      <c r="H335" s="12"/>
      <c r="I335" s="12"/>
      <c r="J335" s="12"/>
      <c r="K335" s="12"/>
    </row>
    <row r="336" spans="3:11" s="28" customFormat="1">
      <c r="C336" s="42"/>
      <c r="D336" s="12"/>
      <c r="E336" s="12"/>
      <c r="F336" s="12"/>
      <c r="G336" s="12"/>
      <c r="H336" s="12"/>
      <c r="I336" s="12"/>
      <c r="J336" s="12"/>
      <c r="K336" s="12"/>
    </row>
    <row r="337" spans="3:11" s="28" customFormat="1">
      <c r="C337" s="42"/>
      <c r="D337" s="12"/>
      <c r="E337" s="12"/>
      <c r="F337" s="12"/>
      <c r="G337" s="12"/>
      <c r="H337" s="12"/>
      <c r="I337" s="12"/>
      <c r="J337" s="12"/>
      <c r="K337" s="12"/>
    </row>
    <row r="338" spans="3:11" s="28" customFormat="1">
      <c r="C338" s="42"/>
      <c r="D338" s="12"/>
      <c r="E338" s="12"/>
      <c r="F338" s="12"/>
      <c r="G338" s="12"/>
      <c r="H338" s="12"/>
      <c r="I338" s="12"/>
      <c r="J338" s="12"/>
      <c r="K338" s="12"/>
    </row>
    <row r="339" spans="3:11" s="28" customFormat="1">
      <c r="C339" s="42"/>
      <c r="D339" s="12"/>
      <c r="E339" s="12"/>
      <c r="F339" s="12"/>
      <c r="G339" s="12"/>
      <c r="H339" s="12"/>
      <c r="I339" s="12"/>
      <c r="J339" s="12"/>
      <c r="K339" s="12"/>
    </row>
  </sheetData>
  <mergeCells count="27">
    <mergeCell ref="C4:C5"/>
    <mergeCell ref="D4:K4"/>
    <mergeCell ref="B2:K2"/>
    <mergeCell ref="D34:K34"/>
    <mergeCell ref="C34:C35"/>
    <mergeCell ref="B32:K32"/>
    <mergeCell ref="A34:B35"/>
    <mergeCell ref="B3:K3"/>
    <mergeCell ref="A43:A44"/>
    <mergeCell ref="A45:A46"/>
    <mergeCell ref="A4:B5"/>
    <mergeCell ref="A8:A10"/>
    <mergeCell ref="A20:A21"/>
    <mergeCell ref="A24:A25"/>
    <mergeCell ref="A15:A16"/>
    <mergeCell ref="A76:A77"/>
    <mergeCell ref="A96:A97"/>
    <mergeCell ref="A99:A100"/>
    <mergeCell ref="A55:A56"/>
    <mergeCell ref="A61:B62"/>
    <mergeCell ref="B84:K84"/>
    <mergeCell ref="A86:B87"/>
    <mergeCell ref="C86:C87"/>
    <mergeCell ref="D86:K86"/>
    <mergeCell ref="D61:K61"/>
    <mergeCell ref="C61:C62"/>
    <mergeCell ref="B59:K59"/>
  </mergeCells>
  <pageMargins left="0.7" right="0.35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1"/>
  <sheetViews>
    <sheetView topLeftCell="A73" zoomScale="90" zoomScaleNormal="90" workbookViewId="0">
      <selection activeCell="N130" sqref="N130"/>
    </sheetView>
  </sheetViews>
  <sheetFormatPr baseColWidth="10" defaultRowHeight="13.5"/>
  <cols>
    <col min="1" max="1" width="18.85546875" style="7" customWidth="1"/>
    <col min="2" max="2" width="19.85546875" style="44" customWidth="1"/>
    <col min="3" max="3" width="12.28515625" style="6" customWidth="1"/>
    <col min="4" max="4" width="11.7109375" style="8" customWidth="1"/>
    <col min="5" max="5" width="12.85546875" style="8" customWidth="1"/>
    <col min="6" max="6" width="12.5703125" style="8" customWidth="1"/>
    <col min="7" max="7" width="13" style="8" customWidth="1"/>
    <col min="8" max="8" width="14.28515625" style="8" customWidth="1"/>
    <col min="9" max="9" width="13.140625" style="8" customWidth="1"/>
    <col min="10" max="10" width="12.85546875" style="8" customWidth="1"/>
    <col min="11" max="11" width="12.42578125" style="8" customWidth="1"/>
    <col min="12" max="12" width="11.42578125" style="5"/>
    <col min="13" max="21" width="11.42578125" style="28"/>
    <col min="22" max="16384" width="11.42578125" style="7"/>
  </cols>
  <sheetData>
    <row r="1" spans="1:21" s="28" customFormat="1" ht="15.75">
      <c r="B1" s="521"/>
      <c r="C1" s="253"/>
      <c r="D1" s="253"/>
      <c r="E1" s="253"/>
      <c r="F1" s="253"/>
      <c r="G1" s="253"/>
      <c r="H1" s="253"/>
      <c r="I1" s="253"/>
      <c r="J1" s="504"/>
      <c r="K1" s="506" t="s">
        <v>77</v>
      </c>
      <c r="L1" s="5"/>
    </row>
    <row r="2" spans="1:21" s="28" customFormat="1" ht="15.75"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  <c r="L2" s="5"/>
    </row>
    <row r="3" spans="1:21" s="28" customFormat="1" ht="26.25" customHeight="1">
      <c r="B3" s="559" t="s">
        <v>309</v>
      </c>
      <c r="C3" s="559"/>
      <c r="D3" s="559"/>
      <c r="E3" s="559"/>
      <c r="F3" s="559"/>
      <c r="G3" s="559"/>
      <c r="H3" s="559"/>
      <c r="I3" s="559"/>
      <c r="J3" s="559"/>
      <c r="K3" s="559"/>
      <c r="L3" s="5"/>
    </row>
    <row r="4" spans="1:21" ht="21" customHeight="1">
      <c r="A4" s="543" t="s">
        <v>108</v>
      </c>
      <c r="B4" s="543"/>
      <c r="C4" s="560" t="s">
        <v>2</v>
      </c>
      <c r="D4" s="572" t="s">
        <v>37</v>
      </c>
      <c r="E4" s="573"/>
      <c r="F4" s="573"/>
      <c r="G4" s="573"/>
      <c r="H4" s="573"/>
      <c r="I4" s="573"/>
      <c r="J4" s="573"/>
      <c r="K4" s="562"/>
    </row>
    <row r="5" spans="1:21" ht="21" customHeight="1">
      <c r="A5" s="543"/>
      <c r="B5" s="543"/>
      <c r="C5" s="561"/>
      <c r="D5" s="234" t="s">
        <v>61</v>
      </c>
      <c r="E5" s="234" t="s">
        <v>62</v>
      </c>
      <c r="F5" s="234" t="s">
        <v>63</v>
      </c>
      <c r="G5" s="234" t="s">
        <v>64</v>
      </c>
      <c r="H5" s="234" t="s">
        <v>65</v>
      </c>
      <c r="I5" s="234" t="s">
        <v>66</v>
      </c>
      <c r="J5" s="233" t="s">
        <v>67</v>
      </c>
      <c r="K5" s="234" t="s">
        <v>68</v>
      </c>
    </row>
    <row r="6" spans="1:21" ht="19.899999999999999" customHeight="1">
      <c r="A6" s="423" t="s">
        <v>46</v>
      </c>
      <c r="B6" s="182"/>
      <c r="C6" s="80"/>
      <c r="D6" s="81"/>
      <c r="E6" s="81"/>
      <c r="F6" s="81"/>
      <c r="G6" s="81"/>
      <c r="H6" s="81"/>
      <c r="I6" s="81"/>
      <c r="J6" s="81"/>
      <c r="K6" s="81"/>
    </row>
    <row r="7" spans="1:21" ht="19.899999999999999" customHeight="1">
      <c r="A7" s="547" t="s">
        <v>113</v>
      </c>
      <c r="B7" s="184" t="s">
        <v>209</v>
      </c>
      <c r="C7" s="129" t="s">
        <v>3</v>
      </c>
      <c r="D7" s="130">
        <v>1751.590909090909</v>
      </c>
      <c r="E7" s="130">
        <v>1465.4545454545455</v>
      </c>
      <c r="F7" s="130">
        <v>1799.125</v>
      </c>
      <c r="G7" s="130">
        <v>1440</v>
      </c>
      <c r="H7" s="130">
        <v>1478</v>
      </c>
      <c r="I7" s="130">
        <v>1592.2181818181818</v>
      </c>
      <c r="J7" s="130">
        <v>1712.0833333333333</v>
      </c>
      <c r="K7" s="130">
        <v>1497.2555</v>
      </c>
      <c r="L7" s="84"/>
      <c r="M7" s="33"/>
      <c r="N7" s="33"/>
      <c r="O7" s="33"/>
      <c r="P7" s="33"/>
      <c r="Q7" s="33"/>
      <c r="R7" s="33"/>
      <c r="S7" s="33"/>
      <c r="T7" s="33"/>
      <c r="U7" s="33"/>
    </row>
    <row r="8" spans="1:21" ht="19.899999999999999" customHeight="1">
      <c r="A8" s="549"/>
      <c r="B8" s="184" t="s">
        <v>210</v>
      </c>
      <c r="C8" s="129" t="s">
        <v>3</v>
      </c>
      <c r="D8" s="130">
        <v>1851.25</v>
      </c>
      <c r="E8" s="130">
        <v>1666.2727272727273</v>
      </c>
      <c r="F8" s="130">
        <v>2049.4791666666665</v>
      </c>
      <c r="G8" s="130">
        <v>1600</v>
      </c>
      <c r="H8" s="130">
        <v>1655.8333333333333</v>
      </c>
      <c r="I8" s="130">
        <v>1721.5636363636365</v>
      </c>
      <c r="J8" s="130">
        <v>1815.8333333333333</v>
      </c>
      <c r="K8" s="130">
        <v>1705.1500000000003</v>
      </c>
      <c r="L8" s="84"/>
      <c r="M8" s="33"/>
      <c r="N8" s="33"/>
      <c r="O8" s="33"/>
      <c r="P8" s="33"/>
      <c r="Q8" s="33"/>
      <c r="R8" s="33"/>
    </row>
    <row r="9" spans="1:21" ht="19.899999999999999" customHeight="1">
      <c r="A9" s="548"/>
      <c r="B9" s="184" t="s">
        <v>211</v>
      </c>
      <c r="C9" s="129" t="s">
        <v>3</v>
      </c>
      <c r="D9" s="130">
        <v>1975.5555555555557</v>
      </c>
      <c r="E9" s="130">
        <v>2015.6363636363637</v>
      </c>
      <c r="F9" s="130"/>
      <c r="G9" s="130"/>
      <c r="H9" s="130">
        <v>2137.5</v>
      </c>
      <c r="I9" s="130">
        <v>1960.1111111111111</v>
      </c>
      <c r="J9" s="130"/>
      <c r="K9" s="130"/>
      <c r="L9" s="84"/>
      <c r="M9" s="33"/>
      <c r="N9" s="33"/>
      <c r="O9" s="33"/>
      <c r="P9" s="33"/>
      <c r="Q9" s="33"/>
      <c r="R9" s="33"/>
    </row>
    <row r="10" spans="1:21" ht="19.899999999999999" customHeight="1">
      <c r="A10" s="193"/>
      <c r="B10" s="184" t="s">
        <v>6</v>
      </c>
      <c r="C10" s="129" t="s">
        <v>3</v>
      </c>
      <c r="D10" s="130">
        <v>1033.409090909091</v>
      </c>
      <c r="E10" s="130">
        <v>872.58333333333337</v>
      </c>
      <c r="F10" s="130">
        <v>900.55555555555566</v>
      </c>
      <c r="G10" s="130">
        <v>987.70833333333337</v>
      </c>
      <c r="H10" s="130">
        <v>1005.4166666666666</v>
      </c>
      <c r="I10" s="130">
        <v>931.7</v>
      </c>
      <c r="J10" s="130">
        <v>883.33333333333337</v>
      </c>
      <c r="K10" s="130">
        <v>1261.6110416666668</v>
      </c>
      <c r="L10" s="84"/>
      <c r="N10" s="33"/>
    </row>
    <row r="11" spans="1:21" ht="19.899999999999999" customHeight="1">
      <c r="A11" s="423" t="s">
        <v>47</v>
      </c>
      <c r="B11" s="182"/>
      <c r="C11" s="80"/>
      <c r="D11" s="17"/>
      <c r="E11" s="17"/>
      <c r="F11" s="17"/>
      <c r="G11" s="17"/>
      <c r="H11" s="17"/>
      <c r="I11" s="17"/>
      <c r="J11" s="17"/>
      <c r="K11" s="17"/>
      <c r="L11" s="84"/>
      <c r="N11" s="33"/>
    </row>
    <row r="12" spans="1:21" ht="19.899999999999999" customHeight="1">
      <c r="A12" s="198"/>
      <c r="B12" s="184" t="s">
        <v>7</v>
      </c>
      <c r="C12" s="129" t="s">
        <v>3</v>
      </c>
      <c r="D12" s="130">
        <v>633.85416666666663</v>
      </c>
      <c r="E12" s="130">
        <v>655.90909090909088</v>
      </c>
      <c r="F12" s="130">
        <v>588.75</v>
      </c>
      <c r="G12" s="130">
        <v>768.75</v>
      </c>
      <c r="H12" s="130">
        <v>813.88888888888903</v>
      </c>
      <c r="I12" s="130">
        <v>723.36363636363637</v>
      </c>
      <c r="J12" s="130">
        <v>552.08333333333337</v>
      </c>
      <c r="K12" s="130">
        <v>1049.0277777777778</v>
      </c>
      <c r="L12" s="84"/>
      <c r="N12" s="33"/>
    </row>
    <row r="13" spans="1:21" ht="19.899999999999999" customHeight="1">
      <c r="A13" s="201"/>
      <c r="B13" s="184" t="s">
        <v>8</v>
      </c>
      <c r="C13" s="129" t="s">
        <v>3</v>
      </c>
      <c r="D13" s="130">
        <v>2371.875</v>
      </c>
      <c r="E13" s="130">
        <v>1920.340909090909</v>
      </c>
      <c r="F13" s="130">
        <v>2285.7575757575755</v>
      </c>
      <c r="G13" s="130">
        <v>2210.4166666666665</v>
      </c>
      <c r="H13" s="130">
        <v>2816.25</v>
      </c>
      <c r="I13" s="130">
        <v>1481.4444444444443</v>
      </c>
      <c r="J13" s="130">
        <v>1920.8333333333333</v>
      </c>
      <c r="K13" s="130">
        <v>1927.243125</v>
      </c>
      <c r="L13" s="84"/>
      <c r="N13" s="33"/>
    </row>
    <row r="14" spans="1:21" ht="19.899999999999999" customHeight="1">
      <c r="A14" s="199"/>
      <c r="B14" s="184" t="s">
        <v>9</v>
      </c>
      <c r="C14" s="129" t="s">
        <v>3</v>
      </c>
      <c r="D14" s="130">
        <v>1205.2083333333333</v>
      </c>
      <c r="E14" s="130">
        <v>1409.7027972027972</v>
      </c>
      <c r="F14" s="130">
        <v>1386.4583333333333</v>
      </c>
      <c r="G14" s="130">
        <v>1235</v>
      </c>
      <c r="H14" s="130">
        <v>1692.4242424242423</v>
      </c>
      <c r="I14" s="130">
        <v>1036.6704545454545</v>
      </c>
      <c r="J14" s="130">
        <v>1271.875</v>
      </c>
      <c r="K14" s="130">
        <v>1281.5833333333333</v>
      </c>
      <c r="L14" s="84"/>
      <c r="N14" s="33"/>
    </row>
    <row r="15" spans="1:21" ht="19.899999999999999" customHeight="1">
      <c r="A15" s="402" t="s">
        <v>117</v>
      </c>
      <c r="B15" s="184" t="s">
        <v>245</v>
      </c>
      <c r="C15" s="129" t="s">
        <v>3</v>
      </c>
      <c r="D15" s="130">
        <v>3436.875</v>
      </c>
      <c r="E15" s="130">
        <v>2814.2045454545455</v>
      </c>
      <c r="F15" s="130">
        <v>3505.9523809523807</v>
      </c>
      <c r="G15" s="130"/>
      <c r="H15" s="130">
        <v>4829.166666666667</v>
      </c>
      <c r="I15" s="130"/>
      <c r="J15" s="130">
        <v>2903.409090909091</v>
      </c>
      <c r="K15" s="130">
        <v>3628.8636363636365</v>
      </c>
      <c r="L15" s="84"/>
      <c r="N15" s="33"/>
    </row>
    <row r="16" spans="1:21" ht="19.899999999999999" customHeight="1">
      <c r="A16" s="403"/>
      <c r="B16" s="184" t="s">
        <v>246</v>
      </c>
      <c r="C16" s="129" t="s">
        <v>3</v>
      </c>
      <c r="D16" s="130">
        <v>3130.8333333333335</v>
      </c>
      <c r="E16" s="130">
        <v>2816.5416666666665</v>
      </c>
      <c r="F16" s="130">
        <v>2678.4722222222222</v>
      </c>
      <c r="G16" s="130">
        <v>3441.6666666666665</v>
      </c>
      <c r="H16" s="130">
        <v>3699.4444444444439</v>
      </c>
      <c r="I16" s="130">
        <v>2227.2727272727275</v>
      </c>
      <c r="J16" s="130">
        <v>2435.4166666666665</v>
      </c>
      <c r="K16" s="130">
        <v>3163.4583333333335</v>
      </c>
      <c r="L16" s="84"/>
      <c r="N16" s="33"/>
    </row>
    <row r="17" spans="1:21" ht="19.899999999999999" customHeight="1">
      <c r="A17" s="404"/>
      <c r="B17" s="184" t="s">
        <v>48</v>
      </c>
      <c r="C17" s="129" t="s">
        <v>3</v>
      </c>
      <c r="D17" s="130">
        <v>3076.125</v>
      </c>
      <c r="E17" s="130">
        <v>3066.8928571428573</v>
      </c>
      <c r="F17" s="130">
        <v>2400</v>
      </c>
      <c r="G17" s="130"/>
      <c r="H17" s="130">
        <v>4114.583333333333</v>
      </c>
      <c r="I17" s="130">
        <v>2000</v>
      </c>
      <c r="J17" s="130">
        <v>3000</v>
      </c>
      <c r="K17" s="130"/>
      <c r="L17" s="84"/>
      <c r="N17" s="33"/>
    </row>
    <row r="18" spans="1:21" ht="19.899999999999999" customHeight="1">
      <c r="A18" s="200"/>
      <c r="B18" s="184" t="s">
        <v>10</v>
      </c>
      <c r="C18" s="129" t="s">
        <v>3</v>
      </c>
      <c r="D18" s="130">
        <v>1051.4583333333333</v>
      </c>
      <c r="E18" s="130">
        <v>940.43333333333317</v>
      </c>
      <c r="F18" s="130">
        <v>1180.3472222222224</v>
      </c>
      <c r="G18" s="130">
        <v>1350</v>
      </c>
      <c r="H18" s="130">
        <v>1070.5555555555557</v>
      </c>
      <c r="I18" s="130">
        <v>834</v>
      </c>
      <c r="J18" s="130">
        <v>743.75</v>
      </c>
      <c r="K18" s="130">
        <v>1033.0554166666668</v>
      </c>
      <c r="L18" s="84"/>
      <c r="N18" s="33"/>
    </row>
    <row r="19" spans="1:21" ht="19.899999999999999" customHeight="1">
      <c r="A19" s="71" t="s">
        <v>49</v>
      </c>
      <c r="B19" s="67"/>
      <c r="C19" s="80"/>
      <c r="D19" s="17"/>
      <c r="E19" s="17"/>
      <c r="F19" s="17"/>
      <c r="G19" s="17"/>
      <c r="H19" s="17"/>
      <c r="I19" s="17"/>
      <c r="J19" s="17"/>
      <c r="K19" s="17"/>
      <c r="L19" s="84"/>
      <c r="N19" s="33"/>
    </row>
    <row r="20" spans="1:21" ht="19.899999999999999" customHeight="1">
      <c r="A20" s="576" t="s">
        <v>120</v>
      </c>
      <c r="B20" s="184" t="s">
        <v>121</v>
      </c>
      <c r="C20" s="129" t="s">
        <v>59</v>
      </c>
      <c r="D20" s="130"/>
      <c r="E20" s="130"/>
      <c r="F20" s="130"/>
      <c r="G20" s="130">
        <v>860.83333333333337</v>
      </c>
      <c r="H20" s="130"/>
      <c r="I20" s="130"/>
      <c r="J20" s="130"/>
      <c r="K20" s="130">
        <v>889.6797916666668</v>
      </c>
      <c r="L20" s="84"/>
      <c r="N20" s="33"/>
    </row>
    <row r="21" spans="1:21" ht="19.899999999999999" customHeight="1">
      <c r="A21" s="576"/>
      <c r="B21" s="184" t="s">
        <v>122</v>
      </c>
      <c r="C21" s="129" t="s">
        <v>59</v>
      </c>
      <c r="D21" s="130"/>
      <c r="E21" s="130"/>
      <c r="F21" s="130"/>
      <c r="G21" s="130"/>
      <c r="H21" s="130"/>
      <c r="I21" s="130">
        <v>407.72727272727275</v>
      </c>
      <c r="J21" s="130">
        <v>611.54166666666663</v>
      </c>
      <c r="K21" s="130"/>
      <c r="L21" s="84"/>
      <c r="N21" s="33"/>
    </row>
    <row r="22" spans="1:21" ht="19.899999999999999" customHeight="1">
      <c r="A22" s="576"/>
      <c r="B22" s="184" t="s">
        <v>123</v>
      </c>
      <c r="C22" s="129" t="s">
        <v>59</v>
      </c>
      <c r="D22" s="130">
        <v>672.70833333333337</v>
      </c>
      <c r="E22" s="130">
        <v>599.62045454545455</v>
      </c>
      <c r="F22" s="130"/>
      <c r="G22" s="130"/>
      <c r="H22" s="130">
        <v>608.61111111111109</v>
      </c>
      <c r="I22" s="130"/>
      <c r="J22" s="130"/>
      <c r="K22" s="130">
        <v>613.53795454545445</v>
      </c>
      <c r="L22" s="84"/>
      <c r="N22" s="33"/>
    </row>
    <row r="23" spans="1:21" ht="19.899999999999999" customHeight="1">
      <c r="A23" s="576"/>
      <c r="B23" s="184" t="s">
        <v>124</v>
      </c>
      <c r="C23" s="129" t="s">
        <v>59</v>
      </c>
      <c r="D23" s="130"/>
      <c r="E23" s="130">
        <v>300</v>
      </c>
      <c r="F23" s="130"/>
      <c r="G23" s="130"/>
      <c r="H23" s="130">
        <v>375</v>
      </c>
      <c r="I23" s="130"/>
      <c r="J23" s="130"/>
      <c r="K23" s="130"/>
      <c r="L23" s="84"/>
      <c r="N23" s="33"/>
    </row>
    <row r="24" spans="1:21" ht="19.899999999999999" customHeight="1">
      <c r="A24" s="576"/>
      <c r="B24" s="184" t="s">
        <v>217</v>
      </c>
      <c r="C24" s="129" t="s">
        <v>59</v>
      </c>
      <c r="D24" s="130"/>
      <c r="E24" s="130"/>
      <c r="F24" s="130">
        <v>747.01249999999993</v>
      </c>
      <c r="G24" s="130"/>
      <c r="H24" s="130"/>
      <c r="I24" s="130"/>
      <c r="J24" s="130"/>
      <c r="K24" s="130"/>
      <c r="L24" s="84"/>
      <c r="N24" s="33"/>
    </row>
    <row r="25" spans="1:21" ht="19.899999999999999" customHeight="1">
      <c r="A25" s="576"/>
      <c r="B25" s="184" t="s">
        <v>218</v>
      </c>
      <c r="C25" s="129" t="s">
        <v>59</v>
      </c>
      <c r="D25" s="130"/>
      <c r="E25" s="130"/>
      <c r="F25" s="130">
        <v>557.36111111111109</v>
      </c>
      <c r="G25" s="130"/>
      <c r="H25" s="130"/>
      <c r="I25" s="130"/>
      <c r="J25" s="130"/>
      <c r="K25" s="130"/>
      <c r="L25" s="84"/>
      <c r="N25" s="33"/>
    </row>
    <row r="26" spans="1:21" ht="19.899999999999999" customHeight="1">
      <c r="A26" s="576"/>
      <c r="B26" s="209" t="s">
        <v>219</v>
      </c>
      <c r="C26" s="129" t="s">
        <v>59</v>
      </c>
      <c r="D26" s="130">
        <v>295.83333333333331</v>
      </c>
      <c r="E26" s="130">
        <v>271</v>
      </c>
      <c r="F26" s="130"/>
      <c r="G26" s="130"/>
      <c r="H26" s="130">
        <v>200</v>
      </c>
      <c r="I26" s="130"/>
      <c r="J26" s="130"/>
      <c r="K26" s="130"/>
      <c r="L26" s="84"/>
      <c r="N26" s="33"/>
    </row>
    <row r="27" spans="1:21" ht="19.899999999999999" customHeight="1">
      <c r="A27" s="576"/>
      <c r="B27" s="184" t="s">
        <v>186</v>
      </c>
      <c r="C27" s="129" t="s">
        <v>59</v>
      </c>
      <c r="D27" s="130"/>
      <c r="E27" s="130">
        <v>240</v>
      </c>
      <c r="F27" s="130"/>
      <c r="G27" s="130"/>
      <c r="H27" s="130"/>
      <c r="I27" s="130"/>
      <c r="J27" s="130"/>
      <c r="K27" s="130"/>
      <c r="L27" s="84"/>
      <c r="N27" s="33"/>
    </row>
    <row r="28" spans="1:21" ht="19.899999999999999" customHeight="1">
      <c r="A28" s="211"/>
      <c r="B28" s="245" t="s">
        <v>11</v>
      </c>
      <c r="C28" s="129" t="s">
        <v>59</v>
      </c>
      <c r="D28" s="130">
        <v>185.0902777777778</v>
      </c>
      <c r="E28" s="130">
        <v>211.15104166666669</v>
      </c>
      <c r="F28" s="130">
        <v>235.65</v>
      </c>
      <c r="G28" s="130">
        <v>192.04545454545453</v>
      </c>
      <c r="H28" s="130">
        <v>155.88541666666666</v>
      </c>
      <c r="I28" s="130">
        <v>173.03030303030303</v>
      </c>
      <c r="J28" s="130">
        <v>138.20454545454547</v>
      </c>
      <c r="K28" s="130"/>
      <c r="L28" s="84"/>
      <c r="N28" s="33"/>
    </row>
    <row r="29" spans="1:21" ht="3" customHeight="1">
      <c r="A29" s="424"/>
      <c r="B29" s="246"/>
      <c r="C29" s="203"/>
      <c r="D29" s="203"/>
      <c r="E29" s="203"/>
      <c r="F29" s="203"/>
      <c r="G29" s="203"/>
      <c r="H29" s="203"/>
      <c r="I29" s="203"/>
      <c r="J29" s="203"/>
      <c r="K29" s="203"/>
      <c r="L29" s="84"/>
      <c r="N29" s="33"/>
    </row>
    <row r="30" spans="1:21" s="28" customFormat="1" ht="15.75">
      <c r="B30" s="521"/>
      <c r="C30" s="253"/>
      <c r="D30" s="253"/>
      <c r="E30" s="253"/>
      <c r="F30" s="253"/>
      <c r="G30" s="253"/>
      <c r="H30" s="253"/>
      <c r="I30" s="253"/>
      <c r="J30" s="504"/>
      <c r="K30" s="506" t="s">
        <v>78</v>
      </c>
      <c r="L30" s="5"/>
    </row>
    <row r="31" spans="1:21" s="256" customFormat="1" ht="19.899999999999999" customHeight="1">
      <c r="A31" s="253"/>
      <c r="B31" s="544" t="s">
        <v>292</v>
      </c>
      <c r="C31" s="544"/>
      <c r="D31" s="544"/>
      <c r="E31" s="544"/>
      <c r="F31" s="544"/>
      <c r="G31" s="544"/>
      <c r="H31" s="544"/>
      <c r="I31" s="544"/>
      <c r="J31" s="544"/>
      <c r="K31" s="544"/>
      <c r="L31" s="254"/>
      <c r="M31" s="253"/>
      <c r="N31" s="255"/>
      <c r="O31" s="253"/>
      <c r="P31" s="253"/>
      <c r="Q31" s="253"/>
      <c r="R31" s="253"/>
      <c r="S31" s="253"/>
      <c r="T31" s="253"/>
      <c r="U31" s="253"/>
    </row>
    <row r="32" spans="1:21" s="28" customFormat="1" ht="30" customHeight="1">
      <c r="B32" s="559" t="s">
        <v>309</v>
      </c>
      <c r="C32" s="559"/>
      <c r="D32" s="559"/>
      <c r="E32" s="559"/>
      <c r="F32" s="559"/>
      <c r="G32" s="559"/>
      <c r="H32" s="559"/>
      <c r="I32" s="559"/>
      <c r="J32" s="559"/>
      <c r="K32" s="559"/>
      <c r="L32" s="5"/>
    </row>
    <row r="33" spans="1:14" ht="19.899999999999999" customHeight="1">
      <c r="A33" s="543" t="s">
        <v>108</v>
      </c>
      <c r="B33" s="543"/>
      <c r="C33" s="227" t="s">
        <v>2</v>
      </c>
      <c r="D33" s="572" t="s">
        <v>37</v>
      </c>
      <c r="E33" s="573"/>
      <c r="F33" s="573"/>
      <c r="G33" s="573"/>
      <c r="H33" s="573"/>
      <c r="I33" s="573"/>
      <c r="J33" s="573"/>
      <c r="K33" s="562"/>
      <c r="L33" s="84"/>
      <c r="N33" s="33"/>
    </row>
    <row r="34" spans="1:14" ht="19.899999999999999" customHeight="1">
      <c r="A34" s="543"/>
      <c r="B34" s="543"/>
      <c r="C34" s="231"/>
      <c r="D34" s="234" t="s">
        <v>61</v>
      </c>
      <c r="E34" s="234" t="s">
        <v>62</v>
      </c>
      <c r="F34" s="234" t="s">
        <v>63</v>
      </c>
      <c r="G34" s="234" t="s">
        <v>64</v>
      </c>
      <c r="H34" s="234" t="s">
        <v>65</v>
      </c>
      <c r="I34" s="234" t="s">
        <v>66</v>
      </c>
      <c r="J34" s="233" t="s">
        <v>67</v>
      </c>
      <c r="K34" s="234" t="s">
        <v>68</v>
      </c>
      <c r="L34" s="84"/>
      <c r="N34" s="33"/>
    </row>
    <row r="35" spans="1:14" ht="21" customHeight="1">
      <c r="A35" s="71" t="s">
        <v>50</v>
      </c>
      <c r="B35" s="247"/>
      <c r="C35" s="80"/>
      <c r="D35" s="17"/>
      <c r="E35" s="17"/>
      <c r="F35" s="17"/>
      <c r="G35" s="17"/>
      <c r="H35" s="17"/>
      <c r="I35" s="17"/>
      <c r="J35" s="17"/>
      <c r="K35" s="17"/>
    </row>
    <row r="36" spans="1:14" ht="21.95" customHeight="1">
      <c r="A36" s="547" t="s">
        <v>226</v>
      </c>
      <c r="B36" s="184" t="s">
        <v>227</v>
      </c>
      <c r="C36" s="129" t="s">
        <v>3</v>
      </c>
      <c r="D36" s="130">
        <v>1294.7222222222222</v>
      </c>
      <c r="E36" s="130">
        <v>1705.7291666666665</v>
      </c>
      <c r="F36" s="130">
        <v>1652.651515151515</v>
      </c>
      <c r="G36" s="130"/>
      <c r="H36" s="130"/>
      <c r="I36" s="130">
        <v>1722.6984126984128</v>
      </c>
      <c r="J36" s="130">
        <v>1596.2962962962963</v>
      </c>
      <c r="K36" s="130"/>
    </row>
    <row r="37" spans="1:14" ht="21.95" customHeight="1">
      <c r="A37" s="548"/>
      <c r="B37" s="184" t="s">
        <v>228</v>
      </c>
      <c r="C37" s="129" t="s">
        <v>3</v>
      </c>
      <c r="D37" s="130"/>
      <c r="E37" s="130"/>
      <c r="F37" s="130">
        <v>3425</v>
      </c>
      <c r="G37" s="130"/>
      <c r="H37" s="130">
        <v>3462.5</v>
      </c>
      <c r="I37" s="130"/>
      <c r="J37" s="130">
        <v>3512.5</v>
      </c>
      <c r="K37" s="130"/>
      <c r="N37" s="33"/>
    </row>
    <row r="38" spans="1:14" ht="21.95" customHeight="1">
      <c r="A38" s="194"/>
      <c r="B38" s="184" t="s">
        <v>126</v>
      </c>
      <c r="C38" s="129" t="s">
        <v>3</v>
      </c>
      <c r="D38" s="130">
        <v>3779.5</v>
      </c>
      <c r="E38" s="130">
        <v>3789.3936363636367</v>
      </c>
      <c r="F38" s="130">
        <v>3621.4583333333335</v>
      </c>
      <c r="G38" s="130">
        <v>4050</v>
      </c>
      <c r="H38" s="130">
        <v>3858.3333333333335</v>
      </c>
      <c r="I38" s="130">
        <v>4050</v>
      </c>
      <c r="J38" s="130"/>
      <c r="K38" s="130">
        <v>3484.9790972222222</v>
      </c>
      <c r="N38" s="33"/>
    </row>
    <row r="39" spans="1:14" ht="21.95" customHeight="1">
      <c r="A39" s="195"/>
      <c r="B39" s="184" t="s">
        <v>127</v>
      </c>
      <c r="C39" s="129" t="s">
        <v>3</v>
      </c>
      <c r="D39" s="130">
        <v>3816.875</v>
      </c>
      <c r="E39" s="130">
        <v>4120.8333333333339</v>
      </c>
      <c r="F39" s="130"/>
      <c r="G39" s="130">
        <v>4100</v>
      </c>
      <c r="H39" s="130">
        <v>4226.3888888888896</v>
      </c>
      <c r="I39" s="130">
        <v>4201.636363636364</v>
      </c>
      <c r="J39" s="130">
        <v>3915.0039660416664</v>
      </c>
      <c r="K39" s="130">
        <v>3429</v>
      </c>
      <c r="N39" s="33"/>
    </row>
    <row r="40" spans="1:14" ht="21.95" customHeight="1">
      <c r="A40" s="201" t="s">
        <v>128</v>
      </c>
      <c r="B40" s="184" t="s">
        <v>129</v>
      </c>
      <c r="C40" s="129" t="s">
        <v>3</v>
      </c>
      <c r="D40" s="130">
        <v>3318.5416666666665</v>
      </c>
      <c r="E40" s="130">
        <v>3361.3636363636365</v>
      </c>
      <c r="F40" s="130">
        <v>3150.3472222222226</v>
      </c>
      <c r="G40" s="130">
        <v>3470</v>
      </c>
      <c r="H40" s="130">
        <v>3553.75</v>
      </c>
      <c r="I40" s="130">
        <v>3431.181818181818</v>
      </c>
      <c r="J40" s="130">
        <v>3272.340909090909</v>
      </c>
      <c r="K40" s="130">
        <v>3093.875</v>
      </c>
      <c r="N40" s="33"/>
    </row>
    <row r="41" spans="1:14" ht="21.95" customHeight="1">
      <c r="A41" s="195"/>
      <c r="B41" s="184" t="s">
        <v>130</v>
      </c>
      <c r="C41" s="129" t="s">
        <v>3</v>
      </c>
      <c r="D41" s="130">
        <v>3126.5277777777774</v>
      </c>
      <c r="E41" s="130">
        <v>3773.75</v>
      </c>
      <c r="F41" s="130">
        <v>3033.3333333333335</v>
      </c>
      <c r="G41" s="130">
        <v>2975</v>
      </c>
      <c r="H41" s="130">
        <v>4031.25</v>
      </c>
      <c r="I41" s="130">
        <v>3617.2727272727275</v>
      </c>
      <c r="J41" s="130">
        <v>3456.5833333333335</v>
      </c>
      <c r="K41" s="130">
        <v>3478.2291666666665</v>
      </c>
      <c r="N41" s="33"/>
    </row>
    <row r="42" spans="1:14" ht="21.95" customHeight="1">
      <c r="A42" s="196"/>
      <c r="B42" s="184" t="s">
        <v>241</v>
      </c>
      <c r="C42" s="129" t="s">
        <v>3</v>
      </c>
      <c r="D42" s="130">
        <v>3485.4166666666665</v>
      </c>
      <c r="E42" s="130">
        <v>3605</v>
      </c>
      <c r="F42" s="130">
        <v>4131.25</v>
      </c>
      <c r="G42" s="130">
        <v>3955.5555555555557</v>
      </c>
      <c r="H42" s="130">
        <v>4076.3888888888891</v>
      </c>
      <c r="I42" s="130">
        <v>3672.3333333333335</v>
      </c>
      <c r="J42" s="130">
        <v>3720.8333333333335</v>
      </c>
      <c r="K42" s="130">
        <v>3296.2916666666665</v>
      </c>
      <c r="N42" s="33"/>
    </row>
    <row r="43" spans="1:14" ht="21.95" customHeight="1">
      <c r="A43" s="425" t="s">
        <v>51</v>
      </c>
      <c r="B43" s="182"/>
      <c r="C43" s="80"/>
      <c r="D43" s="17"/>
      <c r="E43" s="17"/>
      <c r="F43" s="17"/>
      <c r="G43" s="17"/>
      <c r="H43" s="17"/>
      <c r="I43" s="17"/>
      <c r="J43" s="17"/>
      <c r="K43" s="17"/>
      <c r="N43" s="33"/>
    </row>
    <row r="44" spans="1:14" ht="21.95" customHeight="1">
      <c r="A44" s="193"/>
      <c r="B44" s="184" t="s">
        <v>12</v>
      </c>
      <c r="C44" s="129" t="s">
        <v>59</v>
      </c>
      <c r="D44" s="130">
        <v>2128.125</v>
      </c>
      <c r="E44" s="130">
        <v>1951.875</v>
      </c>
      <c r="F44" s="130">
        <v>925</v>
      </c>
      <c r="G44" s="130">
        <v>2681.25</v>
      </c>
      <c r="H44" s="130">
        <v>1818.1818181818182</v>
      </c>
      <c r="I44" s="130">
        <v>1616.9</v>
      </c>
      <c r="J44" s="130">
        <v>1735.4166666666667</v>
      </c>
      <c r="K44" s="130">
        <v>1307.7083333333333</v>
      </c>
      <c r="N44" s="33"/>
    </row>
    <row r="45" spans="1:14" ht="21.95" customHeight="1">
      <c r="A45" s="71" t="s">
        <v>52</v>
      </c>
      <c r="B45" s="248"/>
      <c r="C45" s="80"/>
      <c r="D45" s="17"/>
      <c r="E45" s="17"/>
      <c r="F45" s="17"/>
      <c r="G45" s="17"/>
      <c r="H45" s="17"/>
      <c r="I45" s="17"/>
      <c r="J45" s="17"/>
      <c r="K45" s="17"/>
      <c r="N45" s="33"/>
    </row>
    <row r="46" spans="1:14" ht="21.95" customHeight="1">
      <c r="A46" s="194"/>
      <c r="B46" s="184" t="s">
        <v>132</v>
      </c>
      <c r="C46" s="129" t="s">
        <v>3</v>
      </c>
      <c r="D46" s="130">
        <v>2235.4166666666665</v>
      </c>
      <c r="E46" s="130">
        <v>1996.0227272727273</v>
      </c>
      <c r="F46" s="130">
        <v>2069.7916666666665</v>
      </c>
      <c r="G46" s="130">
        <v>2350.4545454545455</v>
      </c>
      <c r="H46" s="130">
        <v>3537.9166666666665</v>
      </c>
      <c r="I46" s="130">
        <v>1691.4545454545455</v>
      </c>
      <c r="J46" s="130">
        <v>1684.375</v>
      </c>
      <c r="K46" s="130">
        <v>2576.0833333333335</v>
      </c>
      <c r="N46" s="33"/>
    </row>
    <row r="47" spans="1:14" ht="21.95" customHeight="1">
      <c r="A47" s="201" t="s">
        <v>133</v>
      </c>
      <c r="B47" s="184" t="s">
        <v>134</v>
      </c>
      <c r="C47" s="129" t="s">
        <v>3</v>
      </c>
      <c r="D47" s="130"/>
      <c r="E47" s="130"/>
      <c r="F47" s="130"/>
      <c r="G47" s="130">
        <v>2700</v>
      </c>
      <c r="H47" s="130">
        <v>2362.5</v>
      </c>
      <c r="I47" s="130">
        <v>1994.8</v>
      </c>
      <c r="J47" s="130"/>
      <c r="K47" s="130"/>
      <c r="N47" s="33"/>
    </row>
    <row r="48" spans="1:14" ht="21.95" customHeight="1">
      <c r="A48" s="201"/>
      <c r="B48" s="184" t="s">
        <v>135</v>
      </c>
      <c r="C48" s="129" t="s">
        <v>3</v>
      </c>
      <c r="D48" s="130"/>
      <c r="E48" s="130"/>
      <c r="F48" s="130"/>
      <c r="G48" s="130"/>
      <c r="H48" s="130">
        <v>2537.5</v>
      </c>
      <c r="I48" s="130"/>
      <c r="J48" s="130"/>
      <c r="K48" s="130"/>
      <c r="N48" s="33"/>
    </row>
    <row r="49" spans="1:14" ht="21.95" customHeight="1">
      <c r="A49" s="199"/>
      <c r="B49" s="184" t="s">
        <v>136</v>
      </c>
      <c r="C49" s="129" t="s">
        <v>3</v>
      </c>
      <c r="D49" s="130">
        <v>3546.25</v>
      </c>
      <c r="E49" s="130">
        <v>3004.375</v>
      </c>
      <c r="F49" s="130">
        <v>3302.5</v>
      </c>
      <c r="G49" s="130">
        <v>3137.5</v>
      </c>
      <c r="H49" s="130">
        <v>4725</v>
      </c>
      <c r="I49" s="130">
        <v>4846.5</v>
      </c>
      <c r="J49" s="130">
        <v>3346.5277777777774</v>
      </c>
      <c r="K49" s="130"/>
      <c r="N49" s="33"/>
    </row>
    <row r="50" spans="1:14" ht="21.95" customHeight="1">
      <c r="A50" s="547" t="s">
        <v>137</v>
      </c>
      <c r="B50" s="184" t="s">
        <v>138</v>
      </c>
      <c r="C50" s="129" t="s">
        <v>3</v>
      </c>
      <c r="D50" s="130">
        <v>11331.458333333334</v>
      </c>
      <c r="E50" s="130">
        <v>10203.409090909092</v>
      </c>
      <c r="F50" s="130">
        <v>8861.1111111111113</v>
      </c>
      <c r="G50" s="130">
        <v>11579.166666666666</v>
      </c>
      <c r="H50" s="130">
        <v>13328.472222222221</v>
      </c>
      <c r="I50" s="130">
        <v>10184.090909090908</v>
      </c>
      <c r="J50" s="130">
        <v>8802.0833333333339</v>
      </c>
      <c r="K50" s="130">
        <v>10181.805833333334</v>
      </c>
      <c r="N50" s="33"/>
    </row>
    <row r="51" spans="1:14" ht="21.95" customHeight="1">
      <c r="A51" s="548"/>
      <c r="B51" s="184" t="s">
        <v>139</v>
      </c>
      <c r="C51" s="129" t="s">
        <v>3</v>
      </c>
      <c r="D51" s="130">
        <v>11000</v>
      </c>
      <c r="E51" s="130">
        <v>8100</v>
      </c>
      <c r="F51" s="130">
        <v>8356.25</v>
      </c>
      <c r="G51" s="130">
        <v>10500</v>
      </c>
      <c r="H51" s="130">
        <v>12000</v>
      </c>
      <c r="I51" s="130"/>
      <c r="J51" s="130">
        <v>8718.75</v>
      </c>
      <c r="K51" s="130">
        <v>10875</v>
      </c>
      <c r="N51" s="33"/>
    </row>
    <row r="52" spans="1:14" ht="21.95" customHeight="1">
      <c r="A52" s="200"/>
      <c r="B52" s="184" t="s">
        <v>13</v>
      </c>
      <c r="C52" s="129" t="s">
        <v>3</v>
      </c>
      <c r="D52" s="130">
        <v>1431.875</v>
      </c>
      <c r="E52" s="130">
        <v>1447.0661157024792</v>
      </c>
      <c r="F52" s="130">
        <v>1302.2916666666667</v>
      </c>
      <c r="G52" s="130">
        <v>1200</v>
      </c>
      <c r="H52" s="130">
        <v>2092.7777777777778</v>
      </c>
      <c r="I52" s="130">
        <v>795.22727272727275</v>
      </c>
      <c r="J52" s="130">
        <v>1093.5606060606062</v>
      </c>
      <c r="K52" s="130"/>
      <c r="N52" s="33"/>
    </row>
    <row r="53" spans="1:14" ht="21.95" customHeight="1">
      <c r="A53" s="549" t="s">
        <v>14</v>
      </c>
      <c r="B53" s="219" t="s">
        <v>229</v>
      </c>
      <c r="C53" s="129" t="s">
        <v>3</v>
      </c>
      <c r="D53" s="130">
        <v>1014.5833333333334</v>
      </c>
      <c r="E53" s="130">
        <v>925.7954545454545</v>
      </c>
      <c r="F53" s="130">
        <v>1022.4652777777778</v>
      </c>
      <c r="G53" s="130">
        <v>784.09090909090912</v>
      </c>
      <c r="H53" s="130">
        <v>1033.4821428571429</v>
      </c>
      <c r="I53" s="130">
        <v>870.83999999999992</v>
      </c>
      <c r="J53" s="130">
        <v>645.83333333333337</v>
      </c>
      <c r="K53" s="130">
        <v>1053.2639583333332</v>
      </c>
      <c r="N53" s="33"/>
    </row>
    <row r="54" spans="1:14" ht="21.95" customHeight="1">
      <c r="A54" s="548"/>
      <c r="B54" s="184" t="s">
        <v>230</v>
      </c>
      <c r="C54" s="129" t="s">
        <v>3</v>
      </c>
      <c r="D54" s="130"/>
      <c r="E54" s="130"/>
      <c r="F54" s="130"/>
      <c r="G54" s="130"/>
      <c r="H54" s="130"/>
      <c r="I54" s="130"/>
      <c r="J54" s="130"/>
      <c r="K54" s="130"/>
      <c r="N54" s="33"/>
    </row>
    <row r="55" spans="1:14" ht="21.95" customHeight="1">
      <c r="A55" s="547" t="s">
        <v>140</v>
      </c>
      <c r="B55" s="184" t="s">
        <v>141</v>
      </c>
      <c r="C55" s="129" t="s">
        <v>3</v>
      </c>
      <c r="D55" s="130">
        <v>3262.5</v>
      </c>
      <c r="E55" s="130">
        <v>3313.75</v>
      </c>
      <c r="F55" s="130">
        <v>3500</v>
      </c>
      <c r="G55" s="130">
        <v>3647.7272727272725</v>
      </c>
      <c r="H55" s="130">
        <v>4073</v>
      </c>
      <c r="I55" s="130"/>
      <c r="J55" s="130">
        <v>2989.5833333333335</v>
      </c>
      <c r="K55" s="130">
        <v>3380.666666666667</v>
      </c>
      <c r="N55" s="33"/>
    </row>
    <row r="56" spans="1:14" ht="21.95" customHeight="1">
      <c r="A56" s="549"/>
      <c r="B56" s="184" t="s">
        <v>142</v>
      </c>
      <c r="C56" s="129" t="s">
        <v>3</v>
      </c>
      <c r="D56" s="130">
        <v>3034.8958333333335</v>
      </c>
      <c r="E56" s="130">
        <v>2852.1969696969695</v>
      </c>
      <c r="F56" s="130">
        <v>3590.909090909091</v>
      </c>
      <c r="G56" s="130">
        <v>3956.25</v>
      </c>
      <c r="H56" s="130">
        <v>3978.8636363636365</v>
      </c>
      <c r="I56" s="130">
        <v>3230.6666666666665</v>
      </c>
      <c r="J56" s="130">
        <v>3010.4166666666665</v>
      </c>
      <c r="K56" s="130">
        <v>2811.4515277777778</v>
      </c>
      <c r="N56" s="33"/>
    </row>
    <row r="57" spans="1:14" ht="21.95" customHeight="1">
      <c r="A57" s="548"/>
      <c r="B57" s="184" t="s">
        <v>143</v>
      </c>
      <c r="C57" s="129" t="s">
        <v>3</v>
      </c>
      <c r="D57" s="130">
        <v>3228.75</v>
      </c>
      <c r="E57" s="130">
        <v>4200</v>
      </c>
      <c r="F57" s="130"/>
      <c r="G57" s="130"/>
      <c r="H57" s="130"/>
      <c r="I57" s="130">
        <v>3150</v>
      </c>
      <c r="J57" s="130"/>
      <c r="K57" s="130"/>
      <c r="N57" s="33"/>
    </row>
    <row r="58" spans="1:14" ht="21.95" customHeight="1">
      <c r="A58" s="180"/>
      <c r="B58" s="184" t="s">
        <v>15</v>
      </c>
      <c r="C58" s="129" t="s">
        <v>3</v>
      </c>
      <c r="D58" s="130">
        <v>1439.6527777777781</v>
      </c>
      <c r="E58" s="130">
        <v>1260.627990430622</v>
      </c>
      <c r="F58" s="130">
        <v>1535</v>
      </c>
      <c r="G58" s="130">
        <v>1204.5</v>
      </c>
      <c r="H58" s="130">
        <v>2204.8611111111113</v>
      </c>
      <c r="I58" s="130">
        <v>1304.7</v>
      </c>
      <c r="J58" s="130">
        <v>1156.25</v>
      </c>
      <c r="K58" s="130">
        <v>2006.7360416666668</v>
      </c>
      <c r="N58" s="33"/>
    </row>
    <row r="59" spans="1:14" ht="21.95" customHeight="1">
      <c r="A59" s="198" t="s">
        <v>220</v>
      </c>
      <c r="B59" s="184" t="s">
        <v>231</v>
      </c>
      <c r="C59" s="129" t="s">
        <v>3</v>
      </c>
      <c r="D59" s="130"/>
      <c r="E59" s="130"/>
      <c r="F59" s="130"/>
      <c r="G59" s="130"/>
      <c r="H59" s="130"/>
      <c r="I59" s="130"/>
      <c r="J59" s="130"/>
      <c r="K59" s="130"/>
      <c r="N59" s="33"/>
    </row>
    <row r="60" spans="1:14" ht="21.95" customHeight="1">
      <c r="A60" s="199"/>
      <c r="B60" s="184" t="s">
        <v>232</v>
      </c>
      <c r="C60" s="129" t="s">
        <v>247</v>
      </c>
      <c r="D60" s="130"/>
      <c r="E60" s="130"/>
      <c r="F60" s="130"/>
      <c r="G60" s="130"/>
      <c r="H60" s="130">
        <v>4125</v>
      </c>
      <c r="I60" s="130"/>
      <c r="J60" s="130"/>
      <c r="K60" s="130"/>
      <c r="N60" s="33"/>
    </row>
    <row r="61" spans="1:14" ht="21.95" customHeight="1">
      <c r="A61" s="61"/>
      <c r="B61" s="245" t="s">
        <v>54</v>
      </c>
      <c r="C61" s="129" t="s">
        <v>247</v>
      </c>
      <c r="D61" s="130"/>
      <c r="E61" s="130"/>
      <c r="F61" s="130"/>
      <c r="G61" s="130"/>
      <c r="H61" s="130">
        <v>3500</v>
      </c>
      <c r="I61" s="130"/>
      <c r="J61" s="130"/>
      <c r="K61" s="130">
        <v>2500</v>
      </c>
      <c r="N61" s="33"/>
    </row>
    <row r="62" spans="1:14" ht="21.95" customHeight="1">
      <c r="A62" s="180"/>
      <c r="B62" s="184" t="s">
        <v>17</v>
      </c>
      <c r="C62" s="129" t="s">
        <v>3</v>
      </c>
      <c r="D62" s="130">
        <v>1148.75</v>
      </c>
      <c r="E62" s="130">
        <v>1074.7685185185185</v>
      </c>
      <c r="F62" s="130">
        <v>1121.5277777777776</v>
      </c>
      <c r="G62" s="130"/>
      <c r="H62" s="130">
        <v>2083.3333333333298</v>
      </c>
      <c r="I62" s="130">
        <v>844</v>
      </c>
      <c r="J62" s="130">
        <v>369.27083333333331</v>
      </c>
      <c r="K62" s="130"/>
      <c r="L62" s="28"/>
      <c r="N62" s="33"/>
    </row>
    <row r="63" spans="1:14" s="28" customFormat="1" ht="21.95" customHeight="1">
      <c r="A63" s="180"/>
      <c r="B63" s="184" t="s">
        <v>18</v>
      </c>
      <c r="C63" s="129" t="s">
        <v>3</v>
      </c>
      <c r="D63" s="130">
        <v>655.27777777777771</v>
      </c>
      <c r="E63" s="130">
        <v>944.04040404040393</v>
      </c>
      <c r="F63" s="130">
        <v>553.125</v>
      </c>
      <c r="G63" s="130">
        <v>575.16233766233768</v>
      </c>
      <c r="H63" s="130">
        <v>1007.1212121212121</v>
      </c>
      <c r="I63" s="130">
        <v>894.07407407407402</v>
      </c>
      <c r="J63" s="130">
        <v>604.6875</v>
      </c>
      <c r="K63" s="130"/>
      <c r="N63" s="33"/>
    </row>
    <row r="64" spans="1:14" s="28" customFormat="1" ht="21.95" customHeight="1">
      <c r="A64" s="180"/>
      <c r="B64" s="184" t="s">
        <v>19</v>
      </c>
      <c r="C64" s="129" t="s">
        <v>3</v>
      </c>
      <c r="D64" s="130">
        <v>3391.3888888888887</v>
      </c>
      <c r="E64" s="130"/>
      <c r="F64" s="130">
        <v>3700</v>
      </c>
      <c r="G64" s="130"/>
      <c r="H64" s="130"/>
      <c r="I64" s="130"/>
      <c r="J64" s="130">
        <v>3864.5833333333335</v>
      </c>
      <c r="K64" s="130"/>
      <c r="N64" s="33"/>
    </row>
    <row r="65" spans="1:14" ht="21.95" customHeight="1">
      <c r="A65" s="180"/>
      <c r="B65" s="184" t="s">
        <v>20</v>
      </c>
      <c r="C65" s="129" t="s">
        <v>3</v>
      </c>
      <c r="D65" s="130">
        <v>1947.5</v>
      </c>
      <c r="E65" s="130">
        <v>1385</v>
      </c>
      <c r="F65" s="130"/>
      <c r="G65" s="130"/>
      <c r="H65" s="130">
        <v>2658.333333333333</v>
      </c>
      <c r="I65" s="130">
        <v>2314</v>
      </c>
      <c r="J65" s="130">
        <v>3085.9375</v>
      </c>
      <c r="K65" s="130"/>
    </row>
    <row r="66" spans="1:14" ht="21.95" customHeight="1">
      <c r="A66" s="547" t="s">
        <v>144</v>
      </c>
      <c r="B66" s="184" t="s">
        <v>145</v>
      </c>
      <c r="C66" s="129" t="s">
        <v>55</v>
      </c>
      <c r="D66" s="130">
        <v>11.722222222222223</v>
      </c>
      <c r="E66" s="130"/>
      <c r="F66" s="130">
        <v>6.5</v>
      </c>
      <c r="G66" s="130"/>
      <c r="H66" s="130">
        <v>6.25</v>
      </c>
      <c r="I66" s="130"/>
      <c r="J66" s="130"/>
      <c r="K66" s="130"/>
    </row>
    <row r="67" spans="1:14" ht="21.95" customHeight="1">
      <c r="A67" s="548"/>
      <c r="B67" s="184" t="s">
        <v>146</v>
      </c>
      <c r="C67" s="222" t="s">
        <v>56</v>
      </c>
      <c r="D67" s="130">
        <v>1567.2916666666667</v>
      </c>
      <c r="E67" s="130">
        <v>1690.2548209366389</v>
      </c>
      <c r="F67" s="130">
        <v>1691.6666666666667</v>
      </c>
      <c r="G67" s="130">
        <v>1908.3333333333333</v>
      </c>
      <c r="H67" s="130">
        <v>2805.4166666666665</v>
      </c>
      <c r="I67" s="130">
        <v>1626.1111111111111</v>
      </c>
      <c r="J67" s="130">
        <v>1275</v>
      </c>
      <c r="K67" s="130">
        <v>1699.9579124579125</v>
      </c>
    </row>
    <row r="68" spans="1:14" ht="3" customHeight="1">
      <c r="A68" s="223"/>
      <c r="B68" s="249"/>
      <c r="C68" s="224"/>
      <c r="D68" s="105"/>
      <c r="E68" s="105"/>
      <c r="F68" s="105"/>
      <c r="G68" s="105"/>
      <c r="H68" s="105"/>
      <c r="I68" s="105"/>
      <c r="J68" s="105"/>
      <c r="K68" s="105"/>
    </row>
    <row r="69" spans="1:14" s="28" customFormat="1" ht="19.899999999999999" customHeight="1">
      <c r="B69" s="393"/>
      <c r="C69" s="525"/>
      <c r="D69" s="394"/>
      <c r="E69" s="394"/>
      <c r="F69" s="394"/>
      <c r="G69" s="394"/>
      <c r="H69" s="394"/>
      <c r="I69" s="394"/>
      <c r="J69" s="394"/>
      <c r="K69" s="526" t="s">
        <v>79</v>
      </c>
      <c r="L69" s="5"/>
      <c r="N69" s="33"/>
    </row>
    <row r="70" spans="1:14" s="28" customFormat="1" ht="19.899999999999999" customHeight="1">
      <c r="B70" s="544" t="s">
        <v>292</v>
      </c>
      <c r="C70" s="544"/>
      <c r="D70" s="544"/>
      <c r="E70" s="544"/>
      <c r="F70" s="544"/>
      <c r="G70" s="544"/>
      <c r="H70" s="544"/>
      <c r="I70" s="544"/>
      <c r="J70" s="544"/>
      <c r="K70" s="544"/>
      <c r="L70" s="5"/>
      <c r="N70" s="33"/>
    </row>
    <row r="71" spans="1:14" s="28" customFormat="1" ht="27" customHeight="1">
      <c r="B71" s="559" t="s">
        <v>309</v>
      </c>
      <c r="C71" s="559"/>
      <c r="D71" s="559"/>
      <c r="E71" s="559"/>
      <c r="F71" s="559"/>
      <c r="G71" s="559"/>
      <c r="H71" s="559"/>
      <c r="I71" s="559"/>
      <c r="J71" s="559"/>
      <c r="K71" s="559"/>
      <c r="L71" s="5"/>
    </row>
    <row r="72" spans="1:14" ht="19.899999999999999" customHeight="1">
      <c r="A72" s="543" t="s">
        <v>108</v>
      </c>
      <c r="B72" s="543"/>
      <c r="C72" s="227" t="s">
        <v>2</v>
      </c>
      <c r="D72" s="228" t="s">
        <v>37</v>
      </c>
      <c r="E72" s="229"/>
      <c r="F72" s="229"/>
      <c r="G72" s="229"/>
      <c r="H72" s="229"/>
      <c r="I72" s="229"/>
      <c r="J72" s="229"/>
      <c r="K72" s="230"/>
      <c r="N72" s="33"/>
    </row>
    <row r="73" spans="1:14" ht="19.899999999999999" customHeight="1">
      <c r="A73" s="574"/>
      <c r="B73" s="574"/>
      <c r="C73" s="232"/>
      <c r="D73" s="233" t="s">
        <v>61</v>
      </c>
      <c r="E73" s="233" t="s">
        <v>62</v>
      </c>
      <c r="F73" s="233" t="s">
        <v>63</v>
      </c>
      <c r="G73" s="233" t="s">
        <v>64</v>
      </c>
      <c r="H73" s="233" t="s">
        <v>65</v>
      </c>
      <c r="I73" s="233" t="s">
        <v>66</v>
      </c>
      <c r="J73" s="233" t="s">
        <v>67</v>
      </c>
      <c r="K73" s="233" t="s">
        <v>68</v>
      </c>
      <c r="N73" s="33"/>
    </row>
    <row r="74" spans="1:14" ht="19.899999999999999" customHeight="1">
      <c r="A74" s="180"/>
      <c r="B74" s="184" t="s">
        <v>91</v>
      </c>
      <c r="C74" s="222" t="s">
        <v>3</v>
      </c>
      <c r="D74" s="130">
        <v>1295.4166666666667</v>
      </c>
      <c r="E74" s="130">
        <v>1215.2146464646464</v>
      </c>
      <c r="F74" s="130">
        <v>1320.4861111111111</v>
      </c>
      <c r="G74" s="130">
        <v>1213.8888888888889</v>
      </c>
      <c r="H74" s="130">
        <v>2090.4545454545455</v>
      </c>
      <c r="I74" s="130">
        <v>1150.3</v>
      </c>
      <c r="J74" s="130">
        <v>696.35416666666663</v>
      </c>
      <c r="K74" s="130">
        <v>1798.9772727272727</v>
      </c>
      <c r="N74" s="33"/>
    </row>
    <row r="75" spans="1:14" ht="19.899999999999999" customHeight="1">
      <c r="A75" s="180"/>
      <c r="B75" s="184" t="s">
        <v>22</v>
      </c>
      <c r="C75" s="222" t="s">
        <v>59</v>
      </c>
      <c r="D75" s="130">
        <v>28.418749999999999</v>
      </c>
      <c r="E75" s="130">
        <v>51.833333333333343</v>
      </c>
      <c r="F75" s="130">
        <v>31.770833333333336</v>
      </c>
      <c r="G75" s="130"/>
      <c r="H75" s="130">
        <v>61.090909090909093</v>
      </c>
      <c r="I75" s="130">
        <v>41.444444444444443</v>
      </c>
      <c r="J75" s="130">
        <v>47.489583333333336</v>
      </c>
      <c r="K75" s="130"/>
      <c r="N75" s="33"/>
    </row>
    <row r="76" spans="1:14" s="28" customFormat="1" ht="19.899999999999999" customHeight="1">
      <c r="A76" s="198" t="s">
        <v>147</v>
      </c>
      <c r="B76" s="184" t="s">
        <v>234</v>
      </c>
      <c r="C76" s="222" t="s">
        <v>3</v>
      </c>
      <c r="D76" s="130">
        <v>2123.9583333333335</v>
      </c>
      <c r="E76" s="130">
        <v>2144.318181818182</v>
      </c>
      <c r="F76" s="130">
        <v>2359.375</v>
      </c>
      <c r="G76" s="130">
        <v>1790.625</v>
      </c>
      <c r="H76" s="130">
        <v>2591.6666666666665</v>
      </c>
      <c r="I76" s="130">
        <v>1621.9166666666665</v>
      </c>
      <c r="J76" s="130">
        <v>1564.3640350877195</v>
      </c>
      <c r="K76" s="130">
        <v>2044.8486111111113</v>
      </c>
      <c r="N76" s="33"/>
    </row>
    <row r="77" spans="1:14" ht="19.899999999999999" customHeight="1">
      <c r="A77" s="199"/>
      <c r="B77" s="245" t="s">
        <v>233</v>
      </c>
      <c r="C77" s="222" t="s">
        <v>3</v>
      </c>
      <c r="D77" s="130">
        <v>1616.3888888888889</v>
      </c>
      <c r="E77" s="130">
        <v>1791.0818713450292</v>
      </c>
      <c r="F77" s="130">
        <v>1857.9545454545455</v>
      </c>
      <c r="G77" s="130">
        <v>1600</v>
      </c>
      <c r="H77" s="130">
        <v>2093.1944444444443</v>
      </c>
      <c r="I77" s="130">
        <v>1616.4166666666665</v>
      </c>
      <c r="J77" s="130">
        <v>1150</v>
      </c>
      <c r="K77" s="130">
        <v>2221.0094135802469</v>
      </c>
      <c r="N77" s="33"/>
    </row>
    <row r="78" spans="1:14" ht="19.899999999999999" customHeight="1">
      <c r="A78" s="198"/>
      <c r="B78" s="184" t="s">
        <v>23</v>
      </c>
      <c r="C78" s="222" t="s">
        <v>3</v>
      </c>
      <c r="D78" s="130">
        <v>2598.5416666666665</v>
      </c>
      <c r="E78" s="130">
        <v>2438.4259259259261</v>
      </c>
      <c r="F78" s="130">
        <v>2616.6666666666665</v>
      </c>
      <c r="G78" s="130">
        <v>3800</v>
      </c>
      <c r="H78" s="130">
        <v>4038.6111111111113</v>
      </c>
      <c r="I78" s="130">
        <v>3487.5</v>
      </c>
      <c r="J78" s="130">
        <v>3050</v>
      </c>
      <c r="K78" s="130"/>
      <c r="N78" s="33"/>
    </row>
    <row r="79" spans="1:14" ht="19.899999999999999" customHeight="1">
      <c r="A79" s="201"/>
      <c r="B79" s="184" t="s">
        <v>24</v>
      </c>
      <c r="C79" s="222" t="s">
        <v>3</v>
      </c>
      <c r="D79" s="130">
        <v>2618.9583333333335</v>
      </c>
      <c r="E79" s="130">
        <v>2438.8888888888887</v>
      </c>
      <c r="F79" s="130">
        <v>2616.6666666666665</v>
      </c>
      <c r="G79" s="130">
        <v>3611.3636363636365</v>
      </c>
      <c r="H79" s="130">
        <v>4038.6111111111113</v>
      </c>
      <c r="I79" s="130">
        <v>3258.5714285714284</v>
      </c>
      <c r="J79" s="130">
        <v>3019.7916666666665</v>
      </c>
      <c r="K79" s="130"/>
      <c r="N79" s="33"/>
    </row>
    <row r="80" spans="1:14" ht="19.899999999999999" hidden="1" customHeight="1">
      <c r="A80" s="196"/>
      <c r="B80" s="184" t="s">
        <v>25</v>
      </c>
      <c r="C80" s="222" t="s">
        <v>3</v>
      </c>
      <c r="D80" s="130">
        <v>1590.2777777777778</v>
      </c>
      <c r="E80" s="130">
        <v>1687.5</v>
      </c>
      <c r="F80" s="130"/>
      <c r="G80" s="130"/>
      <c r="H80" s="130">
        <v>2423.333333333333</v>
      </c>
      <c r="I80" s="130">
        <v>1666.6666666666667</v>
      </c>
      <c r="J80" s="130"/>
      <c r="K80" s="130"/>
      <c r="N80" s="33"/>
    </row>
    <row r="81" spans="1:14" ht="19.899999999999999" customHeight="1">
      <c r="A81" s="236"/>
      <c r="B81" s="250"/>
      <c r="C81" s="237" t="s">
        <v>59</v>
      </c>
      <c r="D81" s="172">
        <v>829.62121212121212</v>
      </c>
      <c r="E81" s="172">
        <v>633.125</v>
      </c>
      <c r="F81" s="172">
        <v>750</v>
      </c>
      <c r="G81" s="130">
        <v>800</v>
      </c>
      <c r="H81" s="130">
        <v>941.66666666666663</v>
      </c>
      <c r="I81" s="130">
        <v>826.88888888888891</v>
      </c>
      <c r="J81" s="130">
        <v>574.16666666666674</v>
      </c>
      <c r="K81" s="130"/>
      <c r="N81" s="33"/>
    </row>
    <row r="82" spans="1:14" ht="19.899999999999999" customHeight="1">
      <c r="A82" s="427" t="s">
        <v>57</v>
      </c>
      <c r="B82" s="251"/>
      <c r="C82" s="239"/>
      <c r="D82" s="240"/>
      <c r="E82" s="240"/>
      <c r="F82" s="240"/>
      <c r="G82" s="81"/>
      <c r="H82" s="81"/>
      <c r="I82" s="81"/>
      <c r="J82" s="81"/>
      <c r="K82" s="81"/>
      <c r="N82" s="33"/>
    </row>
    <row r="83" spans="1:14" ht="19.899999999999999" customHeight="1">
      <c r="A83" s="570" t="s">
        <v>27</v>
      </c>
      <c r="B83" s="219" t="s">
        <v>150</v>
      </c>
      <c r="C83" s="238" t="s">
        <v>59</v>
      </c>
      <c r="D83" s="175">
        <v>1484.4444444444443</v>
      </c>
      <c r="E83" s="175">
        <v>1506.25</v>
      </c>
      <c r="F83" s="175">
        <v>735.625</v>
      </c>
      <c r="G83" s="130">
        <v>2013.1818181818182</v>
      </c>
      <c r="H83" s="130">
        <v>1730</v>
      </c>
      <c r="I83" s="130">
        <v>747.875</v>
      </c>
      <c r="J83" s="130">
        <v>723.35185185185185</v>
      </c>
      <c r="K83" s="130">
        <v>1541.2917499999999</v>
      </c>
      <c r="N83" s="33"/>
    </row>
    <row r="84" spans="1:14" ht="19.899999999999999" customHeight="1">
      <c r="A84" s="571"/>
      <c r="B84" s="184" t="s">
        <v>151</v>
      </c>
      <c r="C84" s="222" t="s">
        <v>59</v>
      </c>
      <c r="D84" s="130">
        <v>2884.375</v>
      </c>
      <c r="E84" s="130"/>
      <c r="F84" s="130">
        <v>4125</v>
      </c>
      <c r="G84" s="130"/>
      <c r="H84" s="130">
        <v>2541.6666666666665</v>
      </c>
      <c r="I84" s="130"/>
      <c r="J84" s="130"/>
      <c r="K84" s="130"/>
      <c r="N84" s="33"/>
    </row>
    <row r="85" spans="1:14" ht="19.899999999999999" customHeight="1">
      <c r="A85" s="571"/>
      <c r="B85" s="184" t="s">
        <v>223</v>
      </c>
      <c r="C85" s="222" t="s">
        <v>59</v>
      </c>
      <c r="D85" s="130"/>
      <c r="E85" s="130"/>
      <c r="F85" s="130"/>
      <c r="G85" s="130"/>
      <c r="H85" s="130">
        <v>3666.665</v>
      </c>
      <c r="I85" s="130"/>
      <c r="J85" s="130"/>
      <c r="K85" s="130"/>
      <c r="N85" s="33"/>
    </row>
    <row r="86" spans="1:14" ht="21.95" customHeight="1">
      <c r="A86" s="575"/>
      <c r="B86" s="184" t="s">
        <v>224</v>
      </c>
      <c r="C86" s="222" t="s">
        <v>59</v>
      </c>
      <c r="D86" s="130"/>
      <c r="E86" s="130"/>
      <c r="F86" s="130"/>
      <c r="G86" s="130"/>
      <c r="H86" s="130"/>
      <c r="I86" s="130"/>
      <c r="J86" s="130"/>
      <c r="K86" s="130"/>
      <c r="N86" s="33"/>
    </row>
    <row r="87" spans="1:14" ht="21.95" customHeight="1">
      <c r="B87" s="244" t="s">
        <v>28</v>
      </c>
      <c r="C87" s="222" t="s">
        <v>59</v>
      </c>
      <c r="D87" s="130">
        <v>1858.3333333333333</v>
      </c>
      <c r="E87" s="130"/>
      <c r="F87" s="130">
        <v>1214.2857142857142</v>
      </c>
      <c r="G87" s="130">
        <v>2200</v>
      </c>
      <c r="H87" s="130">
        <v>2483.3333333333335</v>
      </c>
      <c r="I87" s="130">
        <v>2200</v>
      </c>
      <c r="J87" s="130">
        <v>1460.4027777777781</v>
      </c>
      <c r="K87" s="130">
        <v>1723.2500925925926</v>
      </c>
      <c r="N87" s="33"/>
    </row>
    <row r="88" spans="1:14" ht="21.95" customHeight="1">
      <c r="A88" s="405" t="s">
        <v>152</v>
      </c>
      <c r="B88" s="184" t="s">
        <v>153</v>
      </c>
      <c r="C88" s="222" t="s">
        <v>59</v>
      </c>
      <c r="D88" s="130"/>
      <c r="E88" s="130">
        <v>3450</v>
      </c>
      <c r="F88" s="130"/>
      <c r="G88" s="130">
        <v>5125</v>
      </c>
      <c r="H88" s="130"/>
      <c r="I88" s="130"/>
      <c r="J88" s="130"/>
      <c r="K88" s="130"/>
      <c r="N88" s="33"/>
    </row>
    <row r="89" spans="1:14" ht="21.95" customHeight="1">
      <c r="A89" s="407"/>
      <c r="B89" s="184" t="s">
        <v>154</v>
      </c>
      <c r="C89" s="222" t="s">
        <v>59</v>
      </c>
      <c r="D89" s="130"/>
      <c r="E89" s="130">
        <v>2450</v>
      </c>
      <c r="F89" s="130"/>
      <c r="G89" s="130"/>
      <c r="H89" s="130"/>
      <c r="I89" s="130"/>
      <c r="J89" s="130"/>
      <c r="K89" s="130"/>
      <c r="N89" s="33"/>
    </row>
    <row r="90" spans="1:14" ht="21.95" customHeight="1">
      <c r="A90" s="407"/>
      <c r="B90" s="184" t="s">
        <v>155</v>
      </c>
      <c r="C90" s="222" t="s">
        <v>59</v>
      </c>
      <c r="D90" s="130"/>
      <c r="E90" s="130">
        <v>1250</v>
      </c>
      <c r="F90" s="130"/>
      <c r="G90" s="130"/>
      <c r="H90" s="130"/>
      <c r="I90" s="130"/>
      <c r="J90" s="130"/>
      <c r="K90" s="130"/>
      <c r="N90" s="33"/>
    </row>
    <row r="91" spans="1:14" ht="21.95" customHeight="1">
      <c r="A91" s="407"/>
      <c r="B91" s="184" t="s">
        <v>204</v>
      </c>
      <c r="C91" s="222" t="s">
        <v>59</v>
      </c>
      <c r="D91" s="130"/>
      <c r="E91" s="130">
        <v>4276.8518518518513</v>
      </c>
      <c r="F91" s="130">
        <v>4721.875</v>
      </c>
      <c r="G91" s="130">
        <v>5400</v>
      </c>
      <c r="H91" s="130">
        <v>6143.4</v>
      </c>
      <c r="I91" s="130">
        <v>2750</v>
      </c>
      <c r="J91" s="130">
        <v>4667.5</v>
      </c>
      <c r="K91" s="130"/>
      <c r="N91" s="33"/>
    </row>
    <row r="92" spans="1:14" ht="21.95" customHeight="1">
      <c r="A92" s="407"/>
      <c r="B92" s="184" t="s">
        <v>205</v>
      </c>
      <c r="C92" s="222" t="s">
        <v>59</v>
      </c>
      <c r="D92" s="130">
        <v>3012.5868055555561</v>
      </c>
      <c r="E92" s="130">
        <v>2725</v>
      </c>
      <c r="F92" s="130">
        <v>3124.166666666667</v>
      </c>
      <c r="G92" s="130"/>
      <c r="H92" s="130"/>
      <c r="I92" s="130">
        <v>2543.4</v>
      </c>
      <c r="J92" s="130">
        <v>2110.677083333333</v>
      </c>
      <c r="K92" s="130">
        <v>2779.9312500000001</v>
      </c>
      <c r="N92" s="33"/>
    </row>
    <row r="93" spans="1:14" ht="21.95" customHeight="1">
      <c r="A93" s="406"/>
      <c r="B93" s="184" t="s">
        <v>206</v>
      </c>
      <c r="C93" s="222" t="s">
        <v>59</v>
      </c>
      <c r="D93" s="130">
        <v>2473.9583333333335</v>
      </c>
      <c r="E93" s="130">
        <v>1742.8571428571429</v>
      </c>
      <c r="F93" s="130">
        <v>2550</v>
      </c>
      <c r="G93" s="130">
        <v>1864.5833333333335</v>
      </c>
      <c r="H93" s="130"/>
      <c r="I93" s="130">
        <v>2125</v>
      </c>
      <c r="J93" s="130">
        <v>1602.0833333333333</v>
      </c>
      <c r="K93" s="130"/>
      <c r="N93" s="33"/>
    </row>
    <row r="94" spans="1:14" ht="21.95" customHeight="1">
      <c r="A94" s="180"/>
      <c r="B94" s="184" t="s">
        <v>92</v>
      </c>
      <c r="C94" s="222" t="s">
        <v>59</v>
      </c>
      <c r="D94" s="130">
        <v>203.53333333333336</v>
      </c>
      <c r="E94" s="130">
        <v>319.6875</v>
      </c>
      <c r="F94" s="130">
        <v>175.55555555555554</v>
      </c>
      <c r="G94" s="130">
        <v>335.41666666666669</v>
      </c>
      <c r="H94" s="130">
        <v>425</v>
      </c>
      <c r="I94" s="130">
        <v>372.01754385964909</v>
      </c>
      <c r="J94" s="130">
        <v>296.09895833333326</v>
      </c>
      <c r="K94" s="130">
        <v>422.78325000000007</v>
      </c>
      <c r="N94" s="33"/>
    </row>
    <row r="95" spans="1:14" ht="21.95" customHeight="1">
      <c r="A95" s="399" t="s">
        <v>159</v>
      </c>
      <c r="B95" s="184" t="s">
        <v>242</v>
      </c>
      <c r="C95" s="222" t="s">
        <v>59</v>
      </c>
      <c r="D95" s="130">
        <v>311.66666666666669</v>
      </c>
      <c r="E95" s="130">
        <v>280</v>
      </c>
      <c r="F95" s="130">
        <v>305.5</v>
      </c>
      <c r="G95" s="130">
        <v>250</v>
      </c>
      <c r="H95" s="130">
        <v>350</v>
      </c>
      <c r="I95" s="130">
        <v>191.66666666666669</v>
      </c>
      <c r="J95" s="130">
        <v>192.63888888888889</v>
      </c>
      <c r="K95" s="130">
        <v>94.375</v>
      </c>
      <c r="N95" s="33"/>
    </row>
    <row r="96" spans="1:14" s="28" customFormat="1" ht="21.95" customHeight="1">
      <c r="A96" s="400"/>
      <c r="B96" s="184" t="s">
        <v>244</v>
      </c>
      <c r="C96" s="222" t="s">
        <v>59</v>
      </c>
      <c r="D96" s="130">
        <v>408.71212121212119</v>
      </c>
      <c r="E96" s="130">
        <v>554.58333333333326</v>
      </c>
      <c r="F96" s="130">
        <v>360.07575757575756</v>
      </c>
      <c r="G96" s="130"/>
      <c r="H96" s="130">
        <v>559.5454545454545</v>
      </c>
      <c r="I96" s="130">
        <v>263.33333333333331</v>
      </c>
      <c r="J96" s="130">
        <v>345.18181818181819</v>
      </c>
      <c r="K96" s="130">
        <v>327.29545454545456</v>
      </c>
      <c r="N96" s="33"/>
    </row>
    <row r="97" spans="1:21" s="28" customFormat="1" ht="21.95" customHeight="1">
      <c r="A97" s="399" t="s">
        <v>162</v>
      </c>
      <c r="B97" s="184" t="s">
        <v>163</v>
      </c>
      <c r="C97" s="222" t="s">
        <v>59</v>
      </c>
      <c r="D97" s="130">
        <v>3641.6666666666665</v>
      </c>
      <c r="E97" s="130">
        <v>4452.5</v>
      </c>
      <c r="F97" s="130"/>
      <c r="G97" s="130"/>
      <c r="H97" s="130">
        <v>6591.6666666666679</v>
      </c>
      <c r="I97" s="130">
        <v>2737.5</v>
      </c>
      <c r="J97" s="130">
        <v>2625</v>
      </c>
      <c r="K97" s="130">
        <v>3511.7121212121215</v>
      </c>
      <c r="N97" s="33"/>
    </row>
    <row r="98" spans="1:21" ht="21.95" customHeight="1">
      <c r="A98" s="400"/>
      <c r="B98" s="184" t="s">
        <v>164</v>
      </c>
      <c r="C98" s="222" t="s">
        <v>59</v>
      </c>
      <c r="D98" s="130">
        <v>2541.666666666667</v>
      </c>
      <c r="E98" s="130">
        <v>2860</v>
      </c>
      <c r="F98" s="130"/>
      <c r="G98" s="130"/>
      <c r="H98" s="130">
        <v>5708.3333333333339</v>
      </c>
      <c r="I98" s="130">
        <v>1750</v>
      </c>
      <c r="J98" s="130">
        <v>2787.878787878788</v>
      </c>
      <c r="K98" s="130">
        <v>3575</v>
      </c>
    </row>
    <row r="99" spans="1:21" ht="21.95" customHeight="1">
      <c r="A99" s="399" t="s">
        <v>165</v>
      </c>
      <c r="B99" s="184" t="s">
        <v>202</v>
      </c>
      <c r="C99" s="222" t="s">
        <v>167</v>
      </c>
      <c r="D99" s="130">
        <v>2553.75</v>
      </c>
      <c r="E99" s="130">
        <v>3618.181818181818</v>
      </c>
      <c r="F99" s="130">
        <v>3028.5714285714284</v>
      </c>
      <c r="G99" s="130">
        <v>3838.8888888888891</v>
      </c>
      <c r="H99" s="130">
        <v>3107.6388888888882</v>
      </c>
      <c r="I99" s="130">
        <v>1898.8333333333333</v>
      </c>
      <c r="J99" s="130">
        <v>2853.8958333333335</v>
      </c>
      <c r="K99" s="130">
        <v>2427.7298611111109</v>
      </c>
    </row>
    <row r="100" spans="1:21" ht="21" customHeight="1">
      <c r="A100" s="400"/>
      <c r="B100" s="184" t="s">
        <v>203</v>
      </c>
      <c r="C100" s="222" t="s">
        <v>167</v>
      </c>
      <c r="D100" s="130">
        <v>4862.9166666666661</v>
      </c>
      <c r="E100" s="130">
        <v>5862.5</v>
      </c>
      <c r="F100" s="130">
        <v>4805</v>
      </c>
      <c r="G100" s="130">
        <v>4066.6666666666665</v>
      </c>
      <c r="H100" s="130">
        <v>3448.333333333333</v>
      </c>
      <c r="I100" s="130">
        <v>2739</v>
      </c>
      <c r="J100" s="130">
        <v>2613.4499999999998</v>
      </c>
      <c r="K100" s="130">
        <v>3666.9993055555556</v>
      </c>
    </row>
    <row r="101" spans="1:21" ht="21" customHeight="1">
      <c r="A101" s="399" t="s">
        <v>31</v>
      </c>
      <c r="B101" s="184" t="s">
        <v>243</v>
      </c>
      <c r="C101" s="130">
        <v>3765.35</v>
      </c>
      <c r="D101" s="130">
        <v>4318.75</v>
      </c>
      <c r="E101" s="130"/>
      <c r="F101" s="130">
        <v>6062.5</v>
      </c>
      <c r="G101" s="130">
        <v>4420.1388888888887</v>
      </c>
      <c r="H101" s="130">
        <v>4632.5</v>
      </c>
      <c r="I101" s="130">
        <v>4091.9444444444439</v>
      </c>
      <c r="J101" s="130">
        <v>3685.5625694444443</v>
      </c>
      <c r="K101" s="130"/>
    </row>
    <row r="102" spans="1:21" ht="19.899999999999999" customHeight="1">
      <c r="A102" s="400"/>
      <c r="B102" s="184" t="s">
        <v>240</v>
      </c>
      <c r="C102" s="130">
        <v>4187.5</v>
      </c>
      <c r="D102" s="130">
        <v>4500</v>
      </c>
      <c r="E102" s="130"/>
      <c r="F102" s="130"/>
      <c r="G102" s="130"/>
      <c r="H102" s="130"/>
      <c r="I102" s="130"/>
      <c r="J102" s="130"/>
      <c r="K102" s="130"/>
      <c r="N102" s="33"/>
    </row>
    <row r="103" spans="1:21" ht="19.899999999999999" customHeight="1">
      <c r="A103" s="207"/>
      <c r="B103" s="516"/>
      <c r="C103" s="394"/>
      <c r="D103" s="394"/>
      <c r="E103" s="394"/>
      <c r="F103" s="394"/>
      <c r="G103" s="394"/>
      <c r="H103" s="394"/>
      <c r="I103" s="394"/>
      <c r="J103" s="394"/>
      <c r="K103" s="394"/>
      <c r="N103" s="33"/>
    </row>
    <row r="104" spans="1:21" s="28" customFormat="1" ht="22.5" customHeight="1">
      <c r="B104" s="393"/>
      <c r="C104" s="525"/>
      <c r="D104" s="394"/>
      <c r="E104" s="394"/>
      <c r="F104" s="394"/>
      <c r="G104" s="394"/>
      <c r="H104" s="394"/>
      <c r="I104" s="394"/>
      <c r="J104" s="394"/>
      <c r="K104" s="526" t="s">
        <v>88</v>
      </c>
      <c r="L104" s="5"/>
      <c r="N104" s="33"/>
    </row>
    <row r="105" spans="1:21" s="5" customFormat="1" ht="21.95" customHeight="1">
      <c r="A105" s="86"/>
      <c r="B105" s="544" t="s">
        <v>292</v>
      </c>
      <c r="C105" s="544"/>
      <c r="D105" s="544"/>
      <c r="E105" s="544"/>
      <c r="F105" s="544"/>
      <c r="G105" s="544"/>
      <c r="H105" s="544"/>
      <c r="I105" s="544"/>
      <c r="J105" s="544"/>
      <c r="K105" s="544"/>
    </row>
    <row r="106" spans="1:21" customFormat="1" ht="35.1" customHeight="1">
      <c r="A106" s="86"/>
      <c r="B106" s="559" t="s">
        <v>309</v>
      </c>
      <c r="C106" s="559"/>
      <c r="D106" s="559"/>
      <c r="E106" s="559"/>
      <c r="F106" s="559"/>
      <c r="G106" s="559"/>
      <c r="H106" s="559"/>
      <c r="I106" s="559"/>
      <c r="J106" s="559"/>
      <c r="K106" s="559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.899999999999999" customHeight="1">
      <c r="A107" s="543" t="s">
        <v>108</v>
      </c>
      <c r="B107" s="543"/>
      <c r="C107" s="227" t="s">
        <v>2</v>
      </c>
      <c r="D107" s="572" t="s">
        <v>37</v>
      </c>
      <c r="E107" s="573"/>
      <c r="F107" s="573"/>
      <c r="G107" s="573"/>
      <c r="H107" s="573"/>
      <c r="I107" s="573"/>
      <c r="J107" s="573"/>
      <c r="K107" s="562"/>
      <c r="N107" s="33"/>
    </row>
    <row r="108" spans="1:21" ht="19.899999999999999" customHeight="1">
      <c r="A108" s="574"/>
      <c r="B108" s="574"/>
      <c r="C108" s="232"/>
      <c r="D108" s="233" t="s">
        <v>61</v>
      </c>
      <c r="E108" s="233" t="s">
        <v>62</v>
      </c>
      <c r="F108" s="233" t="s">
        <v>63</v>
      </c>
      <c r="G108" s="233" t="s">
        <v>64</v>
      </c>
      <c r="H108" s="233" t="s">
        <v>65</v>
      </c>
      <c r="I108" s="233" t="s">
        <v>66</v>
      </c>
      <c r="J108" s="233" t="s">
        <v>67</v>
      </c>
      <c r="K108" s="233" t="s">
        <v>68</v>
      </c>
      <c r="N108" s="33"/>
    </row>
    <row r="109" spans="1:21" ht="21.95" customHeight="1">
      <c r="A109" s="225"/>
      <c r="B109" s="244" t="s">
        <v>32</v>
      </c>
      <c r="C109" s="129" t="s">
        <v>59</v>
      </c>
      <c r="D109" s="130">
        <v>570.41666666666663</v>
      </c>
      <c r="E109" s="130">
        <v>662.5</v>
      </c>
      <c r="F109" s="130"/>
      <c r="G109" s="130"/>
      <c r="H109" s="130">
        <v>800</v>
      </c>
      <c r="I109" s="130">
        <v>286.66666666666669</v>
      </c>
      <c r="J109" s="130">
        <v>309.71666666666664</v>
      </c>
      <c r="K109" s="130">
        <v>1076.9621212121212</v>
      </c>
      <c r="N109" s="33"/>
    </row>
    <row r="110" spans="1:21" ht="21.95" customHeight="1">
      <c r="A110" s="241"/>
      <c r="B110" s="184" t="s">
        <v>33</v>
      </c>
      <c r="C110" s="129" t="s">
        <v>59</v>
      </c>
      <c r="D110" s="130">
        <v>1251.1111111111111</v>
      </c>
      <c r="E110" s="130">
        <v>778.57142857142856</v>
      </c>
      <c r="F110" s="130"/>
      <c r="G110" s="130">
        <v>1621.6666666666667</v>
      </c>
      <c r="H110" s="130">
        <v>1488.5</v>
      </c>
      <c r="I110" s="130"/>
      <c r="J110" s="130">
        <v>2261.666666666667</v>
      </c>
      <c r="K110" s="130"/>
      <c r="N110" s="33"/>
    </row>
    <row r="111" spans="1:21" ht="21.95" customHeight="1">
      <c r="A111" s="242"/>
      <c r="B111" s="184" t="s">
        <v>93</v>
      </c>
      <c r="C111" s="129" t="s">
        <v>59</v>
      </c>
      <c r="D111" s="130">
        <v>516.97918055555556</v>
      </c>
      <c r="E111" s="130">
        <v>469.81060606060601</v>
      </c>
      <c r="F111" s="130">
        <v>471.11111111111109</v>
      </c>
      <c r="G111" s="130">
        <v>572.5</v>
      </c>
      <c r="H111" s="130">
        <v>447.22222222222223</v>
      </c>
      <c r="I111" s="130">
        <v>318</v>
      </c>
      <c r="J111" s="130">
        <v>271.3260416666667</v>
      </c>
      <c r="K111" s="130"/>
      <c r="N111" s="33"/>
    </row>
    <row r="112" spans="1:21" ht="21.95" customHeight="1">
      <c r="A112" s="243"/>
      <c r="B112" s="184" t="s">
        <v>69</v>
      </c>
      <c r="C112" s="129" t="s">
        <v>70</v>
      </c>
      <c r="D112" s="130">
        <v>542.66666666666663</v>
      </c>
      <c r="E112" s="130">
        <v>487.5</v>
      </c>
      <c r="F112" s="130">
        <v>550</v>
      </c>
      <c r="G112" s="130"/>
      <c r="H112" s="130"/>
      <c r="I112" s="130"/>
      <c r="J112" s="130">
        <v>536.41666666666663</v>
      </c>
      <c r="K112" s="130"/>
      <c r="N112" s="33"/>
    </row>
    <row r="113" spans="1:14" ht="21.95" customHeight="1">
      <c r="A113" s="547" t="s">
        <v>35</v>
      </c>
      <c r="B113" s="184" t="s">
        <v>197</v>
      </c>
      <c r="C113" s="129" t="s">
        <v>71</v>
      </c>
      <c r="D113" s="130">
        <f>20800/100</f>
        <v>208</v>
      </c>
      <c r="E113" s="130">
        <v>180</v>
      </c>
      <c r="F113" s="130"/>
      <c r="G113" s="130"/>
      <c r="H113" s="130">
        <v>420</v>
      </c>
      <c r="I113" s="130"/>
      <c r="J113" s="130"/>
      <c r="K113" s="130"/>
      <c r="N113" s="33"/>
    </row>
    <row r="114" spans="1:14" ht="21.95" customHeight="1">
      <c r="A114" s="549"/>
      <c r="B114" s="184" t="s">
        <v>173</v>
      </c>
      <c r="C114" s="129" t="s">
        <v>71</v>
      </c>
      <c r="D114" s="130"/>
      <c r="E114" s="130">
        <v>139.6875</v>
      </c>
      <c r="F114" s="130"/>
      <c r="G114" s="130"/>
      <c r="H114" s="130"/>
      <c r="I114" s="130"/>
      <c r="J114" s="130"/>
      <c r="K114" s="130"/>
      <c r="N114" s="33"/>
    </row>
    <row r="115" spans="1:14" ht="21.95" customHeight="1">
      <c r="A115" s="548"/>
      <c r="B115" s="184" t="s">
        <v>174</v>
      </c>
      <c r="C115" s="129" t="s">
        <v>71</v>
      </c>
      <c r="D115" s="130"/>
      <c r="E115" s="130">
        <v>75</v>
      </c>
      <c r="F115" s="130"/>
      <c r="G115" s="130">
        <v>85.833333333333002</v>
      </c>
      <c r="H115" s="130">
        <v>133.333333333333</v>
      </c>
      <c r="I115" s="130"/>
      <c r="J115" s="130"/>
      <c r="K115" s="130"/>
      <c r="N115" s="33"/>
    </row>
    <row r="116" spans="1:14" ht="21.95" customHeight="1">
      <c r="A116" s="399" t="s">
        <v>36</v>
      </c>
      <c r="B116" s="245" t="s">
        <v>193</v>
      </c>
      <c r="C116" s="129" t="s">
        <v>59</v>
      </c>
      <c r="D116" s="130"/>
      <c r="E116" s="130">
        <v>800</v>
      </c>
      <c r="F116" s="130"/>
      <c r="G116" s="130">
        <v>1050</v>
      </c>
      <c r="H116" s="130"/>
      <c r="I116" s="130">
        <v>750</v>
      </c>
      <c r="J116" s="130"/>
      <c r="K116" s="130"/>
      <c r="N116" s="33"/>
    </row>
    <row r="117" spans="1:14" ht="21.95" customHeight="1">
      <c r="A117" s="401"/>
      <c r="B117" s="245" t="s">
        <v>198</v>
      </c>
      <c r="C117" s="129" t="s">
        <v>59</v>
      </c>
      <c r="D117" s="130">
        <v>864.0625</v>
      </c>
      <c r="E117" s="130"/>
      <c r="F117" s="130"/>
      <c r="G117" s="130"/>
      <c r="H117" s="130"/>
      <c r="I117" s="130"/>
      <c r="J117" s="130"/>
      <c r="K117" s="130"/>
      <c r="N117" s="33"/>
    </row>
    <row r="118" spans="1:14" ht="21.95" customHeight="1">
      <c r="A118" s="401"/>
      <c r="B118" s="245" t="s">
        <v>199</v>
      </c>
      <c r="C118" s="129" t="s">
        <v>59</v>
      </c>
      <c r="D118" s="130"/>
      <c r="E118" s="130"/>
      <c r="F118" s="130"/>
      <c r="G118" s="130">
        <v>672.5</v>
      </c>
      <c r="H118" s="130"/>
      <c r="I118" s="130"/>
      <c r="J118" s="130">
        <v>700</v>
      </c>
      <c r="K118" s="130"/>
      <c r="N118" s="33"/>
    </row>
    <row r="119" spans="1:14" ht="21.95" customHeight="1">
      <c r="A119" s="400"/>
      <c r="B119" s="245" t="s">
        <v>194</v>
      </c>
      <c r="C119" s="129" t="s">
        <v>59</v>
      </c>
      <c r="D119" s="130"/>
      <c r="E119" s="130">
        <v>800</v>
      </c>
      <c r="F119" s="130"/>
      <c r="G119" s="130"/>
      <c r="H119" s="130"/>
      <c r="I119" s="130">
        <v>650</v>
      </c>
      <c r="J119" s="130"/>
      <c r="K119" s="130"/>
      <c r="N119" s="33"/>
    </row>
    <row r="120" spans="1:14" ht="21.95" customHeight="1">
      <c r="A120" s="408"/>
      <c r="B120" s="245" t="s">
        <v>195</v>
      </c>
      <c r="C120" s="129" t="s">
        <v>59</v>
      </c>
      <c r="D120" s="130"/>
      <c r="E120" s="130"/>
      <c r="F120" s="130"/>
      <c r="G120" s="130"/>
      <c r="H120" s="130"/>
      <c r="I120" s="130"/>
      <c r="J120" s="130">
        <v>462.5</v>
      </c>
      <c r="K120" s="130"/>
      <c r="N120" s="33"/>
    </row>
    <row r="121" spans="1:14" ht="21.95" customHeight="1">
      <c r="A121" s="423" t="s">
        <v>175</v>
      </c>
      <c r="B121" s="182"/>
      <c r="C121" s="182"/>
      <c r="D121" s="182"/>
      <c r="E121" s="81"/>
      <c r="F121" s="81"/>
      <c r="G121" s="81"/>
      <c r="H121" s="81"/>
      <c r="I121" s="81"/>
      <c r="J121" s="81"/>
      <c r="K121" s="81"/>
      <c r="N121" s="33"/>
    </row>
    <row r="122" spans="1:14" ht="21.95" customHeight="1">
      <c r="A122" s="547" t="s">
        <v>176</v>
      </c>
      <c r="B122" s="184" t="s">
        <v>95</v>
      </c>
      <c r="C122" s="129" t="s">
        <v>3</v>
      </c>
      <c r="D122" s="130">
        <v>8338.181818181818</v>
      </c>
      <c r="E122" s="130">
        <v>5431.875</v>
      </c>
      <c r="F122" s="130">
        <v>6647.2222222222226</v>
      </c>
      <c r="G122" s="130">
        <v>6200</v>
      </c>
      <c r="H122" s="130">
        <v>7570.8333333333339</v>
      </c>
      <c r="I122" s="130">
        <v>5684.090909090909</v>
      </c>
      <c r="J122" s="130"/>
      <c r="K122" s="130"/>
      <c r="N122" s="33"/>
    </row>
    <row r="123" spans="1:14" ht="21.95" customHeight="1">
      <c r="A123" s="548"/>
      <c r="B123" s="184" t="s">
        <v>96</v>
      </c>
      <c r="C123" s="129" t="s">
        <v>3</v>
      </c>
      <c r="D123" s="130">
        <v>7220</v>
      </c>
      <c r="E123" s="130">
        <v>6116.25</v>
      </c>
      <c r="F123" s="130">
        <v>5759.375</v>
      </c>
      <c r="G123" s="130">
        <v>7000</v>
      </c>
      <c r="H123" s="130">
        <v>6992.6666666666661</v>
      </c>
      <c r="I123" s="130">
        <v>6385</v>
      </c>
      <c r="J123" s="130"/>
      <c r="K123" s="130"/>
    </row>
    <row r="124" spans="1:14" ht="21.95" customHeight="1">
      <c r="A124" s="547" t="s">
        <v>177</v>
      </c>
      <c r="B124" s="184" t="s">
        <v>237</v>
      </c>
      <c r="C124" s="129" t="s">
        <v>3</v>
      </c>
      <c r="D124" s="130">
        <v>4059.1666666666665</v>
      </c>
      <c r="E124" s="130">
        <v>3850</v>
      </c>
      <c r="F124" s="130">
        <v>3862.5694444444439</v>
      </c>
      <c r="G124" s="130">
        <v>3879.1666666666665</v>
      </c>
      <c r="H124" s="130">
        <v>3650</v>
      </c>
      <c r="I124" s="130">
        <v>3982.7272727272725</v>
      </c>
      <c r="J124" s="130">
        <v>4593.270833333333</v>
      </c>
      <c r="K124" s="130"/>
    </row>
    <row r="125" spans="1:14" ht="21.95" customHeight="1">
      <c r="A125" s="548"/>
      <c r="B125" s="184" t="s">
        <v>238</v>
      </c>
      <c r="C125" s="129" t="s">
        <v>3</v>
      </c>
      <c r="D125" s="130"/>
      <c r="E125" s="130">
        <v>3257.5</v>
      </c>
      <c r="F125" s="130">
        <v>2853.645833333333</v>
      </c>
      <c r="G125" s="130">
        <v>2833.3333333333335</v>
      </c>
      <c r="H125" s="130">
        <v>2982.1666666666665</v>
      </c>
      <c r="I125" s="130">
        <v>3274.5</v>
      </c>
      <c r="J125" s="130">
        <v>3508.3333333333335</v>
      </c>
      <c r="K125" s="130"/>
    </row>
    <row r="126" spans="1:14" ht="21.95" customHeight="1">
      <c r="A126" s="200"/>
      <c r="B126" s="184" t="s">
        <v>5</v>
      </c>
      <c r="C126" s="129" t="s">
        <v>59</v>
      </c>
      <c r="D126" s="130">
        <v>374.11111111111109</v>
      </c>
      <c r="E126" s="130">
        <v>389.24242424242425</v>
      </c>
      <c r="F126" s="130">
        <v>466.66666666666669</v>
      </c>
      <c r="G126" s="130">
        <v>414.62500000000006</v>
      </c>
      <c r="H126" s="130">
        <v>415.3819444444444</v>
      </c>
      <c r="I126" s="130">
        <v>424.18181818181819</v>
      </c>
      <c r="J126" s="130">
        <v>427.5625</v>
      </c>
      <c r="K126" s="130">
        <v>452.15263888888882</v>
      </c>
    </row>
    <row r="127" spans="1:14" s="28" customFormat="1" ht="9.75" customHeight="1">
      <c r="A127" s="14"/>
      <c r="B127" s="252"/>
      <c r="L127" s="5"/>
    </row>
    <row r="128" spans="1:14" ht="14.25">
      <c r="A128" s="46" t="s">
        <v>100</v>
      </c>
      <c r="B128" s="252"/>
      <c r="C128" s="15"/>
      <c r="D128" s="16"/>
      <c r="E128" s="16"/>
      <c r="F128" s="16"/>
      <c r="G128" s="16"/>
      <c r="H128" s="16"/>
      <c r="I128" s="16"/>
      <c r="J128" s="16"/>
      <c r="K128" s="16"/>
    </row>
    <row r="129" spans="1:21" ht="14.25">
      <c r="A129" s="25" t="s">
        <v>105</v>
      </c>
      <c r="B129" s="252"/>
      <c r="C129" s="46"/>
      <c r="D129" s="46"/>
      <c r="E129" s="46"/>
      <c r="F129" s="46"/>
      <c r="G129" s="46"/>
      <c r="H129" s="46"/>
      <c r="I129" s="46"/>
      <c r="J129" s="46"/>
      <c r="K129" s="12"/>
    </row>
    <row r="130" spans="1:21" ht="12.75">
      <c r="C130" s="30"/>
      <c r="D130" s="27"/>
      <c r="E130" s="27"/>
      <c r="F130" s="27"/>
      <c r="G130" s="27"/>
      <c r="H130" s="27"/>
      <c r="I130" s="27"/>
      <c r="J130" s="27"/>
      <c r="K130" s="12"/>
    </row>
    <row r="131" spans="1:21">
      <c r="C131" s="42"/>
      <c r="D131" s="12"/>
      <c r="E131" s="12"/>
      <c r="F131" s="12"/>
      <c r="G131" s="12"/>
      <c r="H131" s="12"/>
      <c r="I131" s="12"/>
      <c r="J131" s="12"/>
      <c r="K131" s="12"/>
    </row>
    <row r="132" spans="1:21" s="44" customFormat="1">
      <c r="C132" s="42"/>
      <c r="D132" s="12"/>
      <c r="E132" s="12"/>
      <c r="F132" s="12"/>
      <c r="G132" s="12"/>
      <c r="H132" s="12"/>
      <c r="I132" s="12"/>
      <c r="J132" s="12"/>
      <c r="K132" s="12"/>
      <c r="L132" s="47"/>
      <c r="M132" s="47"/>
      <c r="N132" s="47"/>
      <c r="O132" s="47"/>
      <c r="P132" s="47"/>
      <c r="Q132" s="47"/>
      <c r="R132" s="47"/>
      <c r="S132" s="47"/>
      <c r="T132" s="47"/>
      <c r="U132" s="47"/>
    </row>
    <row r="133" spans="1:21" s="44" customFormat="1">
      <c r="C133" s="42"/>
      <c r="D133" s="12"/>
      <c r="E133" s="12"/>
      <c r="F133" s="12"/>
      <c r="G133" s="12"/>
      <c r="H133" s="12"/>
      <c r="I133" s="12"/>
      <c r="J133" s="12"/>
      <c r="K133" s="12"/>
      <c r="L133" s="47"/>
      <c r="M133" s="47"/>
      <c r="N133" s="47"/>
      <c r="O133" s="47"/>
      <c r="P133" s="47"/>
      <c r="Q133" s="47"/>
      <c r="R133" s="47"/>
      <c r="S133" s="47"/>
      <c r="T133" s="47"/>
      <c r="U133" s="47"/>
    </row>
    <row r="134" spans="1:21" s="44" customFormat="1">
      <c r="C134" s="45"/>
      <c r="D134" s="22"/>
      <c r="E134" s="22"/>
      <c r="F134" s="22"/>
      <c r="G134" s="22"/>
      <c r="H134" s="22"/>
      <c r="I134" s="22"/>
      <c r="J134" s="22"/>
      <c r="K134" s="12"/>
      <c r="L134" s="47"/>
      <c r="M134" s="47"/>
      <c r="N134" s="47"/>
      <c r="O134" s="47"/>
      <c r="P134" s="47"/>
      <c r="Q134" s="47"/>
      <c r="R134" s="47"/>
      <c r="S134" s="47"/>
      <c r="T134" s="47"/>
      <c r="U134" s="47"/>
    </row>
    <row r="135" spans="1:21" s="44" customFormat="1">
      <c r="C135" s="45"/>
      <c r="D135" s="22"/>
      <c r="E135" s="22"/>
      <c r="F135" s="22"/>
      <c r="G135" s="22"/>
      <c r="H135" s="22"/>
      <c r="I135" s="22"/>
      <c r="J135" s="22"/>
      <c r="K135" s="12"/>
      <c r="L135" s="47"/>
      <c r="M135" s="47"/>
      <c r="N135" s="47"/>
      <c r="O135" s="47"/>
      <c r="P135" s="47"/>
      <c r="Q135" s="47"/>
      <c r="R135" s="47"/>
      <c r="S135" s="47"/>
      <c r="T135" s="47"/>
      <c r="U135" s="47"/>
    </row>
    <row r="136" spans="1:21">
      <c r="C136" s="45"/>
      <c r="D136" s="22"/>
      <c r="E136" s="22"/>
      <c r="F136" s="22"/>
      <c r="G136" s="22"/>
      <c r="H136" s="22"/>
      <c r="I136" s="22"/>
      <c r="J136" s="22"/>
      <c r="K136" s="12"/>
    </row>
    <row r="137" spans="1:21">
      <c r="C137" s="42"/>
      <c r="D137" s="12"/>
      <c r="E137" s="12"/>
      <c r="F137" s="12"/>
      <c r="G137" s="12"/>
      <c r="H137" s="12"/>
      <c r="I137" s="12"/>
      <c r="J137" s="12"/>
      <c r="K137" s="12"/>
    </row>
    <row r="138" spans="1:21">
      <c r="C138" s="45"/>
      <c r="D138" s="22"/>
      <c r="E138" s="22"/>
      <c r="F138" s="22"/>
      <c r="G138" s="22"/>
      <c r="H138" s="22"/>
      <c r="I138" s="22"/>
      <c r="J138" s="22"/>
      <c r="K138" s="22"/>
    </row>
    <row r="139" spans="1:21">
      <c r="C139" s="45"/>
      <c r="D139" s="22"/>
      <c r="E139" s="22"/>
      <c r="F139" s="22"/>
      <c r="G139" s="22"/>
      <c r="H139" s="22"/>
      <c r="I139" s="22"/>
      <c r="J139" s="22"/>
      <c r="K139" s="22"/>
    </row>
    <row r="140" spans="1:21">
      <c r="C140" s="45"/>
      <c r="D140" s="22"/>
      <c r="E140" s="22"/>
      <c r="F140" s="22"/>
      <c r="G140" s="22"/>
      <c r="H140" s="22"/>
      <c r="I140" s="22"/>
      <c r="J140" s="22"/>
      <c r="K140" s="22"/>
    </row>
    <row r="141" spans="1:21">
      <c r="C141" s="45"/>
      <c r="D141" s="22"/>
      <c r="E141" s="22"/>
      <c r="F141" s="22"/>
      <c r="G141" s="22"/>
      <c r="H141" s="22"/>
      <c r="I141" s="22"/>
      <c r="J141" s="22"/>
      <c r="K141" s="22"/>
    </row>
    <row r="142" spans="1:21">
      <c r="C142" s="42"/>
      <c r="D142" s="12"/>
      <c r="E142" s="12"/>
      <c r="F142" s="12"/>
      <c r="G142" s="12"/>
      <c r="H142" s="12"/>
      <c r="I142" s="12"/>
      <c r="J142" s="12"/>
      <c r="K142" s="12"/>
    </row>
    <row r="143" spans="1:21">
      <c r="C143" s="42"/>
      <c r="D143" s="12"/>
      <c r="E143" s="12"/>
      <c r="F143" s="12"/>
      <c r="G143" s="12"/>
      <c r="H143" s="12"/>
      <c r="I143" s="12"/>
      <c r="J143" s="12"/>
      <c r="K143" s="12"/>
    </row>
    <row r="144" spans="1:21">
      <c r="C144" s="42"/>
      <c r="D144" s="12"/>
      <c r="E144" s="12"/>
      <c r="F144" s="12"/>
      <c r="G144" s="12"/>
      <c r="H144" s="12"/>
      <c r="I144" s="12"/>
      <c r="J144" s="12"/>
      <c r="K144" s="12"/>
    </row>
    <row r="145" spans="3:11">
      <c r="C145" s="42"/>
      <c r="D145" s="12"/>
      <c r="E145" s="12"/>
      <c r="F145" s="12"/>
      <c r="G145" s="12"/>
      <c r="H145" s="12"/>
      <c r="I145" s="12"/>
      <c r="J145" s="12"/>
      <c r="K145" s="12"/>
    </row>
    <row r="146" spans="3:11">
      <c r="C146" s="42"/>
      <c r="D146" s="12"/>
      <c r="E146" s="12"/>
      <c r="F146" s="12"/>
      <c r="G146" s="12"/>
      <c r="H146" s="12"/>
      <c r="I146" s="12"/>
      <c r="J146" s="12"/>
      <c r="K146" s="12"/>
    </row>
    <row r="147" spans="3:11">
      <c r="C147" s="42"/>
      <c r="D147" s="12"/>
      <c r="E147" s="12"/>
      <c r="F147" s="12"/>
      <c r="G147" s="12"/>
      <c r="H147" s="12"/>
      <c r="I147" s="12"/>
      <c r="J147" s="12"/>
      <c r="K147" s="12"/>
    </row>
    <row r="148" spans="3:11">
      <c r="C148" s="42"/>
      <c r="D148" s="12"/>
      <c r="E148" s="12"/>
      <c r="F148" s="12"/>
      <c r="G148" s="12"/>
      <c r="H148" s="12"/>
      <c r="I148" s="12"/>
      <c r="J148" s="12"/>
      <c r="K148" s="12"/>
    </row>
    <row r="149" spans="3:11">
      <c r="C149" s="42"/>
      <c r="D149" s="12"/>
      <c r="E149" s="12"/>
      <c r="F149" s="12"/>
      <c r="G149" s="12"/>
      <c r="H149" s="12"/>
      <c r="I149" s="12"/>
      <c r="J149" s="12"/>
      <c r="K149" s="12"/>
    </row>
    <row r="150" spans="3:11">
      <c r="C150" s="42"/>
      <c r="D150" s="12"/>
      <c r="E150" s="12"/>
      <c r="F150" s="12"/>
      <c r="G150" s="12"/>
      <c r="H150" s="12"/>
      <c r="I150" s="12"/>
      <c r="J150" s="12"/>
      <c r="K150" s="12"/>
    </row>
    <row r="151" spans="3:11">
      <c r="C151" s="42"/>
      <c r="D151" s="12"/>
      <c r="E151" s="12"/>
      <c r="F151" s="12"/>
      <c r="G151" s="12"/>
      <c r="H151" s="12"/>
      <c r="I151" s="12"/>
      <c r="J151" s="12"/>
      <c r="K151" s="12"/>
    </row>
    <row r="152" spans="3:11">
      <c r="C152" s="42"/>
      <c r="D152" s="12"/>
      <c r="E152" s="12"/>
      <c r="F152" s="12"/>
      <c r="G152" s="12"/>
      <c r="H152" s="12"/>
      <c r="I152" s="12"/>
      <c r="J152" s="12"/>
      <c r="K152" s="12"/>
    </row>
    <row r="153" spans="3:11">
      <c r="C153" s="42"/>
      <c r="D153" s="12"/>
      <c r="E153" s="12"/>
      <c r="F153" s="12"/>
      <c r="G153" s="12"/>
      <c r="H153" s="12"/>
      <c r="I153" s="12"/>
      <c r="J153" s="12"/>
      <c r="K153" s="12"/>
    </row>
    <row r="154" spans="3:11">
      <c r="C154" s="42"/>
      <c r="D154" s="12"/>
      <c r="E154" s="12"/>
      <c r="F154" s="12"/>
      <c r="G154" s="12"/>
      <c r="H154" s="12"/>
      <c r="I154" s="12"/>
      <c r="J154" s="12"/>
      <c r="K154" s="12"/>
    </row>
    <row r="155" spans="3:11">
      <c r="C155" s="42"/>
      <c r="D155" s="12"/>
      <c r="E155" s="12"/>
      <c r="F155" s="12"/>
      <c r="G155" s="12"/>
      <c r="H155" s="12"/>
      <c r="I155" s="12"/>
      <c r="J155" s="12"/>
      <c r="K155" s="12"/>
    </row>
    <row r="156" spans="3:11">
      <c r="C156" s="42"/>
      <c r="D156" s="12"/>
      <c r="E156" s="12"/>
      <c r="F156" s="12"/>
      <c r="G156" s="12"/>
      <c r="H156" s="12"/>
      <c r="I156" s="12"/>
      <c r="J156" s="12"/>
      <c r="K156" s="12"/>
    </row>
    <row r="157" spans="3:11">
      <c r="C157" s="42"/>
      <c r="D157" s="12"/>
      <c r="E157" s="12"/>
      <c r="F157" s="12"/>
      <c r="G157" s="12"/>
      <c r="H157" s="12"/>
      <c r="I157" s="12"/>
      <c r="J157" s="12"/>
      <c r="K157" s="12"/>
    </row>
    <row r="158" spans="3:11">
      <c r="C158" s="42"/>
      <c r="D158" s="12"/>
      <c r="E158" s="12"/>
      <c r="F158" s="12"/>
      <c r="G158" s="12"/>
      <c r="H158" s="12"/>
      <c r="I158" s="12"/>
      <c r="J158" s="12"/>
      <c r="K158" s="12"/>
    </row>
    <row r="159" spans="3:11">
      <c r="C159" s="42"/>
      <c r="D159" s="12"/>
      <c r="E159" s="12"/>
      <c r="F159" s="12"/>
      <c r="G159" s="12"/>
      <c r="H159" s="12"/>
      <c r="I159" s="12"/>
      <c r="J159" s="12"/>
      <c r="K159" s="12"/>
    </row>
    <row r="160" spans="3:11">
      <c r="C160" s="42"/>
      <c r="D160" s="12"/>
      <c r="E160" s="12"/>
      <c r="F160" s="12"/>
      <c r="G160" s="12"/>
      <c r="H160" s="12"/>
      <c r="I160" s="12"/>
      <c r="J160" s="12"/>
      <c r="K160" s="12"/>
    </row>
    <row r="161" spans="3:11">
      <c r="C161" s="42"/>
      <c r="D161" s="12"/>
      <c r="E161" s="12"/>
      <c r="F161" s="12"/>
      <c r="G161" s="12"/>
      <c r="H161" s="12"/>
      <c r="I161" s="12"/>
      <c r="J161" s="12"/>
      <c r="K161" s="12"/>
    </row>
    <row r="162" spans="3:11">
      <c r="C162" s="42"/>
      <c r="D162" s="12"/>
      <c r="E162" s="12"/>
      <c r="F162" s="12"/>
      <c r="G162" s="12"/>
      <c r="H162" s="12"/>
      <c r="I162" s="12"/>
      <c r="J162" s="12"/>
      <c r="K162" s="12"/>
    </row>
    <row r="163" spans="3:11">
      <c r="C163" s="42"/>
      <c r="D163" s="12"/>
      <c r="E163" s="12"/>
      <c r="F163" s="12"/>
      <c r="G163" s="12"/>
      <c r="H163" s="12"/>
      <c r="I163" s="12"/>
      <c r="J163" s="12"/>
      <c r="K163" s="12"/>
    </row>
    <row r="164" spans="3:11">
      <c r="C164" s="42"/>
      <c r="D164" s="12"/>
      <c r="E164" s="12"/>
      <c r="F164" s="12"/>
      <c r="G164" s="12"/>
      <c r="H164" s="12"/>
      <c r="I164" s="12"/>
      <c r="J164" s="12"/>
      <c r="K164" s="12"/>
    </row>
    <row r="165" spans="3:11">
      <c r="C165" s="42"/>
      <c r="D165" s="12"/>
      <c r="E165" s="12"/>
      <c r="F165" s="12"/>
      <c r="G165" s="12"/>
      <c r="H165" s="12"/>
      <c r="I165" s="12"/>
      <c r="J165" s="12"/>
      <c r="K165" s="12"/>
    </row>
    <row r="166" spans="3:11">
      <c r="C166" s="42"/>
      <c r="D166" s="12"/>
      <c r="E166" s="12"/>
      <c r="F166" s="12"/>
      <c r="G166" s="12"/>
      <c r="H166" s="12"/>
      <c r="I166" s="12"/>
      <c r="J166" s="12"/>
      <c r="K166" s="12"/>
    </row>
    <row r="167" spans="3:11">
      <c r="C167" s="42"/>
      <c r="D167" s="12"/>
      <c r="E167" s="12"/>
      <c r="F167" s="12"/>
      <c r="G167" s="12"/>
      <c r="H167" s="12"/>
      <c r="I167" s="12"/>
      <c r="J167" s="12"/>
      <c r="K167" s="12"/>
    </row>
    <row r="168" spans="3:11">
      <c r="C168" s="42"/>
      <c r="D168" s="12"/>
      <c r="E168" s="12"/>
      <c r="F168" s="12"/>
      <c r="G168" s="12"/>
      <c r="H168" s="12"/>
      <c r="I168" s="12"/>
      <c r="J168" s="12"/>
      <c r="K168" s="12"/>
    </row>
    <row r="169" spans="3:11">
      <c r="C169" s="42"/>
      <c r="D169" s="12"/>
      <c r="E169" s="12"/>
      <c r="F169" s="12"/>
      <c r="G169" s="12"/>
      <c r="H169" s="12"/>
      <c r="I169" s="12"/>
      <c r="J169" s="12"/>
      <c r="K169" s="12"/>
    </row>
    <row r="170" spans="3:11">
      <c r="C170" s="42"/>
      <c r="D170" s="12"/>
      <c r="E170" s="12"/>
      <c r="F170" s="12"/>
      <c r="G170" s="12"/>
      <c r="H170" s="12"/>
      <c r="I170" s="12"/>
      <c r="J170" s="12"/>
      <c r="K170" s="12"/>
    </row>
    <row r="171" spans="3:11">
      <c r="C171" s="42"/>
      <c r="D171" s="12"/>
      <c r="E171" s="12"/>
      <c r="F171" s="12"/>
      <c r="G171" s="12"/>
      <c r="H171" s="12"/>
      <c r="I171" s="12"/>
      <c r="J171" s="12"/>
      <c r="K171" s="12"/>
    </row>
    <row r="172" spans="3:11">
      <c r="C172" s="42"/>
      <c r="D172" s="12"/>
      <c r="E172" s="12"/>
      <c r="F172" s="12"/>
      <c r="G172" s="12"/>
      <c r="H172" s="12"/>
      <c r="I172" s="12"/>
      <c r="J172" s="12"/>
      <c r="K172" s="12"/>
    </row>
    <row r="173" spans="3:11">
      <c r="C173" s="42"/>
      <c r="D173" s="12"/>
      <c r="E173" s="12"/>
      <c r="F173" s="12"/>
      <c r="G173" s="12"/>
      <c r="H173" s="12"/>
      <c r="I173" s="12"/>
      <c r="J173" s="12"/>
      <c r="K173" s="12"/>
    </row>
    <row r="174" spans="3:11">
      <c r="C174" s="42"/>
      <c r="D174" s="12"/>
      <c r="E174" s="12"/>
      <c r="F174" s="12"/>
      <c r="G174" s="12"/>
      <c r="H174" s="12"/>
      <c r="I174" s="12"/>
      <c r="J174" s="12"/>
      <c r="K174" s="12"/>
    </row>
    <row r="175" spans="3:11">
      <c r="C175" s="42"/>
      <c r="D175" s="12"/>
      <c r="E175" s="12"/>
      <c r="F175" s="12"/>
      <c r="G175" s="12"/>
      <c r="H175" s="12"/>
      <c r="I175" s="12"/>
      <c r="J175" s="12"/>
      <c r="K175" s="12"/>
    </row>
    <row r="176" spans="3:11">
      <c r="C176" s="42"/>
      <c r="D176" s="12"/>
      <c r="E176" s="12"/>
      <c r="F176" s="12"/>
      <c r="G176" s="12"/>
      <c r="H176" s="12"/>
      <c r="I176" s="12"/>
      <c r="J176" s="12"/>
      <c r="K176" s="12"/>
    </row>
    <row r="177" spans="3:11">
      <c r="C177" s="42"/>
      <c r="D177" s="12"/>
      <c r="E177" s="12"/>
      <c r="F177" s="12"/>
      <c r="G177" s="12"/>
      <c r="H177" s="12"/>
      <c r="I177" s="12"/>
      <c r="J177" s="12"/>
      <c r="K177" s="12"/>
    </row>
    <row r="178" spans="3:11">
      <c r="C178" s="42"/>
      <c r="D178" s="12"/>
      <c r="E178" s="12"/>
      <c r="F178" s="12"/>
      <c r="G178" s="12"/>
      <c r="H178" s="12"/>
      <c r="I178" s="12"/>
      <c r="J178" s="12"/>
      <c r="K178" s="12"/>
    </row>
    <row r="179" spans="3:11">
      <c r="C179" s="42"/>
      <c r="D179" s="12"/>
      <c r="E179" s="12"/>
      <c r="F179" s="12"/>
      <c r="G179" s="12"/>
      <c r="H179" s="12"/>
      <c r="I179" s="12"/>
      <c r="J179" s="12"/>
      <c r="K179" s="12"/>
    </row>
    <row r="180" spans="3:11">
      <c r="C180" s="42"/>
      <c r="D180" s="12"/>
      <c r="E180" s="12"/>
      <c r="F180" s="12"/>
      <c r="G180" s="12"/>
      <c r="H180" s="12"/>
      <c r="I180" s="12"/>
      <c r="J180" s="12"/>
      <c r="K180" s="12"/>
    </row>
    <row r="181" spans="3:11">
      <c r="C181" s="42"/>
      <c r="D181" s="12"/>
      <c r="E181" s="12"/>
      <c r="F181" s="12"/>
      <c r="G181" s="12"/>
      <c r="H181" s="12"/>
      <c r="I181" s="12"/>
      <c r="J181" s="12"/>
      <c r="K181" s="12"/>
    </row>
    <row r="182" spans="3:11">
      <c r="C182" s="42"/>
      <c r="D182" s="12"/>
      <c r="E182" s="12"/>
      <c r="F182" s="12"/>
      <c r="G182" s="12"/>
      <c r="H182" s="12"/>
      <c r="I182" s="12"/>
      <c r="J182" s="12"/>
      <c r="K182" s="12"/>
    </row>
    <row r="183" spans="3:11">
      <c r="C183" s="42"/>
      <c r="D183" s="12"/>
      <c r="E183" s="12"/>
      <c r="F183" s="12"/>
      <c r="G183" s="12"/>
      <c r="H183" s="12"/>
      <c r="I183" s="12"/>
      <c r="J183" s="12"/>
      <c r="K183" s="12"/>
    </row>
    <row r="184" spans="3:11">
      <c r="C184" s="42"/>
      <c r="D184" s="12"/>
      <c r="E184" s="12"/>
      <c r="F184" s="12"/>
      <c r="G184" s="12"/>
      <c r="H184" s="12"/>
      <c r="I184" s="12"/>
      <c r="J184" s="12"/>
      <c r="K184" s="12"/>
    </row>
    <row r="185" spans="3:11">
      <c r="C185" s="42"/>
      <c r="D185" s="12"/>
      <c r="E185" s="12"/>
      <c r="F185" s="12"/>
      <c r="G185" s="12"/>
      <c r="H185" s="12"/>
      <c r="I185" s="12"/>
      <c r="J185" s="12"/>
      <c r="K185" s="12"/>
    </row>
    <row r="186" spans="3:11">
      <c r="C186" s="42"/>
      <c r="D186" s="12"/>
      <c r="E186" s="12"/>
      <c r="F186" s="12"/>
      <c r="G186" s="12"/>
      <c r="H186" s="12"/>
      <c r="I186" s="12"/>
      <c r="J186" s="12"/>
      <c r="K186" s="12"/>
    </row>
    <row r="187" spans="3:11">
      <c r="C187" s="42"/>
      <c r="D187" s="12"/>
      <c r="E187" s="12"/>
      <c r="F187" s="12"/>
      <c r="G187" s="12"/>
      <c r="H187" s="12"/>
      <c r="I187" s="12"/>
      <c r="J187" s="12"/>
      <c r="K187" s="12"/>
    </row>
    <row r="188" spans="3:11">
      <c r="C188" s="42"/>
      <c r="D188" s="12"/>
      <c r="E188" s="12"/>
      <c r="F188" s="12"/>
      <c r="G188" s="12"/>
      <c r="H188" s="12"/>
      <c r="I188" s="12"/>
      <c r="J188" s="12"/>
      <c r="K188" s="12"/>
    </row>
    <row r="189" spans="3:11">
      <c r="C189" s="42"/>
      <c r="D189" s="12"/>
      <c r="E189" s="12"/>
      <c r="F189" s="12"/>
      <c r="G189" s="12"/>
      <c r="H189" s="12"/>
      <c r="I189" s="12"/>
      <c r="J189" s="12"/>
      <c r="K189" s="12"/>
    </row>
    <row r="190" spans="3:11">
      <c r="C190" s="42"/>
      <c r="D190" s="12"/>
      <c r="E190" s="12"/>
      <c r="F190" s="12"/>
      <c r="G190" s="12"/>
      <c r="H190" s="12"/>
      <c r="I190" s="12"/>
      <c r="J190" s="12"/>
      <c r="K190" s="12"/>
    </row>
    <row r="191" spans="3:11">
      <c r="C191" s="42"/>
      <c r="D191" s="12"/>
      <c r="E191" s="12"/>
      <c r="F191" s="12"/>
      <c r="G191" s="12"/>
      <c r="H191" s="12"/>
      <c r="I191" s="12"/>
      <c r="J191" s="12"/>
      <c r="K191" s="12"/>
    </row>
    <row r="192" spans="3:11">
      <c r="C192" s="42"/>
      <c r="D192" s="12"/>
      <c r="E192" s="12"/>
      <c r="F192" s="12"/>
      <c r="G192" s="12"/>
      <c r="H192" s="12"/>
      <c r="I192" s="12"/>
      <c r="J192" s="12"/>
      <c r="K192" s="12"/>
    </row>
    <row r="193" spans="3:11">
      <c r="C193" s="42"/>
      <c r="D193" s="12"/>
      <c r="E193" s="12"/>
      <c r="F193" s="12"/>
      <c r="G193" s="12"/>
      <c r="H193" s="12"/>
      <c r="I193" s="12"/>
      <c r="J193" s="12"/>
      <c r="K193" s="12"/>
    </row>
    <row r="194" spans="3:11">
      <c r="C194" s="42"/>
      <c r="D194" s="12"/>
      <c r="E194" s="12"/>
      <c r="F194" s="12"/>
      <c r="G194" s="12"/>
      <c r="H194" s="12"/>
      <c r="I194" s="12"/>
      <c r="J194" s="12"/>
      <c r="K194" s="12"/>
    </row>
    <row r="195" spans="3:11">
      <c r="C195" s="42"/>
      <c r="D195" s="12"/>
      <c r="E195" s="12"/>
      <c r="F195" s="12"/>
      <c r="G195" s="12"/>
      <c r="H195" s="12"/>
      <c r="I195" s="12"/>
      <c r="J195" s="12"/>
      <c r="K195" s="12"/>
    </row>
    <row r="196" spans="3:11">
      <c r="C196" s="42"/>
      <c r="D196" s="12"/>
      <c r="E196" s="12"/>
      <c r="F196" s="12"/>
      <c r="G196" s="12"/>
      <c r="H196" s="12"/>
      <c r="I196" s="12"/>
      <c r="J196" s="12"/>
      <c r="K196" s="12"/>
    </row>
    <row r="197" spans="3:11">
      <c r="C197" s="42"/>
      <c r="D197" s="12"/>
      <c r="E197" s="12"/>
      <c r="F197" s="12"/>
      <c r="G197" s="12"/>
      <c r="H197" s="12"/>
      <c r="I197" s="12"/>
      <c r="J197" s="12"/>
      <c r="K197" s="12"/>
    </row>
    <row r="198" spans="3:11">
      <c r="C198" s="42"/>
      <c r="D198" s="12"/>
      <c r="E198" s="12"/>
      <c r="F198" s="12"/>
      <c r="G198" s="12"/>
      <c r="H198" s="12"/>
      <c r="I198" s="12"/>
      <c r="J198" s="12"/>
      <c r="K198" s="12"/>
    </row>
    <row r="199" spans="3:11">
      <c r="C199" s="42"/>
      <c r="D199" s="12"/>
      <c r="E199" s="12"/>
      <c r="F199" s="12"/>
      <c r="G199" s="12"/>
      <c r="H199" s="12"/>
      <c r="I199" s="12"/>
      <c r="J199" s="12"/>
      <c r="K199" s="12"/>
    </row>
    <row r="200" spans="3:11">
      <c r="C200" s="42"/>
      <c r="D200" s="12"/>
      <c r="E200" s="12"/>
      <c r="F200" s="12"/>
      <c r="G200" s="12"/>
      <c r="H200" s="12"/>
      <c r="I200" s="12"/>
      <c r="J200" s="12"/>
      <c r="K200" s="12"/>
    </row>
    <row r="201" spans="3:11">
      <c r="C201" s="42"/>
      <c r="D201" s="12"/>
      <c r="E201" s="12"/>
      <c r="F201" s="12"/>
      <c r="G201" s="12"/>
      <c r="H201" s="12"/>
      <c r="I201" s="12"/>
      <c r="J201" s="12"/>
      <c r="K201" s="12"/>
    </row>
    <row r="202" spans="3:11">
      <c r="C202" s="42"/>
      <c r="D202" s="12"/>
      <c r="E202" s="12"/>
      <c r="F202" s="12"/>
      <c r="G202" s="12"/>
      <c r="H202" s="12"/>
      <c r="I202" s="12"/>
      <c r="J202" s="12"/>
      <c r="K202" s="12"/>
    </row>
    <row r="203" spans="3:11">
      <c r="C203" s="42"/>
      <c r="D203" s="12"/>
      <c r="E203" s="12"/>
      <c r="F203" s="12"/>
      <c r="G203" s="12"/>
      <c r="H203" s="12"/>
      <c r="I203" s="12"/>
      <c r="J203" s="12"/>
      <c r="K203" s="12"/>
    </row>
    <row r="204" spans="3:11">
      <c r="C204" s="42"/>
      <c r="D204" s="12"/>
      <c r="E204" s="12"/>
      <c r="F204" s="12"/>
      <c r="G204" s="12"/>
      <c r="H204" s="12"/>
      <c r="I204" s="12"/>
      <c r="J204" s="12"/>
      <c r="K204" s="12"/>
    </row>
    <row r="205" spans="3:11">
      <c r="C205" s="42"/>
      <c r="D205" s="12"/>
      <c r="E205" s="12"/>
      <c r="F205" s="12"/>
      <c r="G205" s="12"/>
      <c r="H205" s="12"/>
      <c r="I205" s="12"/>
      <c r="J205" s="12"/>
      <c r="K205" s="12"/>
    </row>
    <row r="206" spans="3:11">
      <c r="C206" s="42"/>
      <c r="D206" s="12"/>
      <c r="E206" s="12"/>
      <c r="F206" s="12"/>
      <c r="G206" s="12"/>
      <c r="H206" s="12"/>
      <c r="I206" s="12"/>
      <c r="J206" s="12"/>
      <c r="K206" s="12"/>
    </row>
    <row r="207" spans="3:11">
      <c r="C207" s="42"/>
      <c r="D207" s="12"/>
      <c r="E207" s="12"/>
      <c r="F207" s="12"/>
      <c r="G207" s="12"/>
      <c r="H207" s="12"/>
      <c r="I207" s="12"/>
      <c r="J207" s="12"/>
      <c r="K207" s="12"/>
    </row>
    <row r="208" spans="3:11">
      <c r="C208" s="42"/>
      <c r="D208" s="12"/>
      <c r="E208" s="12"/>
      <c r="F208" s="12"/>
      <c r="G208" s="12"/>
      <c r="H208" s="12"/>
      <c r="I208" s="12"/>
      <c r="J208" s="12"/>
      <c r="K208" s="12"/>
    </row>
    <row r="209" spans="3:11">
      <c r="C209" s="42"/>
      <c r="D209" s="12"/>
      <c r="E209" s="12"/>
      <c r="F209" s="12"/>
      <c r="G209" s="12"/>
      <c r="H209" s="12"/>
      <c r="I209" s="12"/>
      <c r="J209" s="12"/>
      <c r="K209" s="12"/>
    </row>
    <row r="210" spans="3:11">
      <c r="C210" s="42"/>
      <c r="D210" s="12"/>
      <c r="E210" s="12"/>
      <c r="F210" s="12"/>
      <c r="G210" s="12"/>
      <c r="H210" s="12"/>
      <c r="I210" s="12"/>
      <c r="J210" s="12"/>
      <c r="K210" s="12"/>
    </row>
    <row r="211" spans="3:11">
      <c r="C211" s="42"/>
      <c r="D211" s="12"/>
      <c r="E211" s="12"/>
      <c r="F211" s="12"/>
      <c r="G211" s="12"/>
      <c r="H211" s="12"/>
      <c r="I211" s="12"/>
      <c r="J211" s="12"/>
      <c r="K211" s="12"/>
    </row>
    <row r="212" spans="3:11">
      <c r="C212" s="42"/>
      <c r="D212" s="12"/>
      <c r="E212" s="12"/>
      <c r="F212" s="12"/>
      <c r="G212" s="12"/>
      <c r="H212" s="12"/>
      <c r="I212" s="12"/>
      <c r="J212" s="12"/>
      <c r="K212" s="12"/>
    </row>
    <row r="213" spans="3:11">
      <c r="C213" s="42"/>
      <c r="D213" s="12"/>
      <c r="E213" s="12"/>
      <c r="F213" s="12"/>
      <c r="G213" s="12"/>
      <c r="H213" s="12"/>
      <c r="I213" s="12"/>
      <c r="J213" s="12"/>
      <c r="K213" s="12"/>
    </row>
    <row r="214" spans="3:11">
      <c r="C214" s="42"/>
      <c r="D214" s="12"/>
      <c r="E214" s="12"/>
      <c r="F214" s="12"/>
      <c r="G214" s="12"/>
      <c r="H214" s="12"/>
      <c r="I214" s="12"/>
      <c r="J214" s="12"/>
      <c r="K214" s="12"/>
    </row>
    <row r="222" spans="3:11">
      <c r="C222" s="42"/>
      <c r="D222" s="12"/>
      <c r="E222" s="12"/>
      <c r="F222" s="12"/>
      <c r="G222" s="12"/>
      <c r="H222" s="12"/>
      <c r="I222" s="12"/>
      <c r="J222" s="12"/>
      <c r="K222" s="12"/>
    </row>
    <row r="223" spans="3:11">
      <c r="C223" s="42"/>
      <c r="D223" s="12"/>
      <c r="E223" s="12"/>
      <c r="F223" s="12"/>
      <c r="G223" s="12"/>
      <c r="H223" s="12"/>
      <c r="I223" s="12"/>
      <c r="J223" s="12"/>
      <c r="K223" s="12"/>
    </row>
    <row r="224" spans="3:11">
      <c r="C224" s="42"/>
      <c r="D224" s="12"/>
      <c r="E224" s="12"/>
      <c r="F224" s="12"/>
      <c r="G224" s="12"/>
      <c r="H224" s="12"/>
      <c r="I224" s="12"/>
      <c r="J224" s="12"/>
      <c r="K224" s="12"/>
    </row>
    <row r="225" spans="3:11">
      <c r="C225" s="42"/>
      <c r="D225" s="12"/>
      <c r="E225" s="12"/>
      <c r="F225" s="12"/>
      <c r="G225" s="12"/>
      <c r="H225" s="12"/>
      <c r="I225" s="12"/>
      <c r="J225" s="12"/>
      <c r="K225" s="12"/>
    </row>
    <row r="226" spans="3:11">
      <c r="C226" s="42"/>
      <c r="D226" s="12"/>
      <c r="E226" s="12"/>
      <c r="F226" s="12"/>
      <c r="G226" s="12"/>
      <c r="H226" s="12"/>
      <c r="I226" s="12"/>
      <c r="J226" s="12"/>
      <c r="K226" s="12"/>
    </row>
    <row r="227" spans="3:11">
      <c r="C227" s="42"/>
      <c r="D227" s="12"/>
      <c r="E227" s="12"/>
      <c r="F227" s="12"/>
      <c r="G227" s="12"/>
      <c r="H227" s="12"/>
      <c r="I227" s="12"/>
      <c r="J227" s="12"/>
      <c r="K227" s="12"/>
    </row>
    <row r="228" spans="3:11">
      <c r="C228" s="42"/>
      <c r="D228" s="12"/>
      <c r="E228" s="12"/>
      <c r="F228" s="12"/>
      <c r="G228" s="12"/>
      <c r="H228" s="12"/>
      <c r="I228" s="12"/>
      <c r="J228" s="12"/>
      <c r="K228" s="12"/>
    </row>
    <row r="229" spans="3:11">
      <c r="C229" s="42"/>
      <c r="D229" s="12"/>
      <c r="E229" s="12"/>
      <c r="F229" s="12"/>
      <c r="G229" s="12"/>
      <c r="H229" s="12"/>
      <c r="I229" s="12"/>
      <c r="J229" s="12"/>
      <c r="K229" s="12"/>
    </row>
    <row r="230" spans="3:11">
      <c r="C230" s="42"/>
      <c r="D230" s="12"/>
      <c r="E230" s="12"/>
      <c r="F230" s="12"/>
      <c r="G230" s="12"/>
      <c r="H230" s="12"/>
      <c r="I230" s="12"/>
      <c r="J230" s="12"/>
      <c r="K230" s="12"/>
    </row>
    <row r="231" spans="3:11">
      <c r="C231" s="42"/>
      <c r="D231" s="12"/>
      <c r="E231" s="12"/>
      <c r="F231" s="12"/>
      <c r="G231" s="12"/>
      <c r="H231" s="12"/>
      <c r="I231" s="12"/>
      <c r="J231" s="12"/>
      <c r="K231" s="12"/>
    </row>
  </sheetData>
  <mergeCells count="27">
    <mergeCell ref="A53:A54"/>
    <mergeCell ref="A4:B5"/>
    <mergeCell ref="A7:A9"/>
    <mergeCell ref="A20:A27"/>
    <mergeCell ref="C4:C5"/>
    <mergeCell ref="A124:A125"/>
    <mergeCell ref="A113:A115"/>
    <mergeCell ref="B2:K2"/>
    <mergeCell ref="B31:K31"/>
    <mergeCell ref="B32:K32"/>
    <mergeCell ref="A107:B108"/>
    <mergeCell ref="D107:K107"/>
    <mergeCell ref="A83:A86"/>
    <mergeCell ref="A122:A123"/>
    <mergeCell ref="A55:A57"/>
    <mergeCell ref="A66:A67"/>
    <mergeCell ref="D33:K33"/>
    <mergeCell ref="A72:B73"/>
    <mergeCell ref="A33:B34"/>
    <mergeCell ref="A36:A37"/>
    <mergeCell ref="A50:A51"/>
    <mergeCell ref="B3:K3"/>
    <mergeCell ref="B71:K71"/>
    <mergeCell ref="B106:K106"/>
    <mergeCell ref="B70:K70"/>
    <mergeCell ref="B105:K105"/>
    <mergeCell ref="D4:K4"/>
  </mergeCells>
  <phoneticPr fontId="49" type="noConversion"/>
  <pageMargins left="0.7" right="0.35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20"/>
  <sheetViews>
    <sheetView topLeftCell="A74" zoomScale="80" zoomScaleNormal="80" workbookViewId="0">
      <selection activeCell="N120" sqref="N120"/>
    </sheetView>
  </sheetViews>
  <sheetFormatPr baseColWidth="10" defaultRowHeight="13.5"/>
  <cols>
    <col min="1" max="1" width="23.42578125" style="426" customWidth="1"/>
    <col min="2" max="2" width="20.5703125" customWidth="1"/>
    <col min="3" max="3" width="11.28515625" style="6" customWidth="1"/>
    <col min="4" max="11" width="15.7109375" style="49" customWidth="1"/>
    <col min="12" max="19" width="11.42578125" style="5"/>
  </cols>
  <sheetData>
    <row r="1" spans="1:20" s="5" customFormat="1" ht="23.25" customHeight="1">
      <c r="A1" s="86"/>
      <c r="B1" s="520"/>
      <c r="C1" s="507"/>
      <c r="D1" s="520"/>
      <c r="E1" s="520"/>
      <c r="F1" s="520"/>
      <c r="G1" s="520"/>
      <c r="H1" s="520"/>
      <c r="I1" s="520"/>
      <c r="J1" s="520"/>
      <c r="K1" s="518" t="s">
        <v>85</v>
      </c>
      <c r="L1" s="54"/>
    </row>
    <row r="2" spans="1:20" s="5" customFormat="1" ht="15.75">
      <c r="A2" s="86"/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0" ht="35.25" customHeight="1">
      <c r="A3" s="86"/>
      <c r="B3" s="559" t="s">
        <v>307</v>
      </c>
      <c r="C3" s="559"/>
      <c r="D3" s="559"/>
      <c r="E3" s="559"/>
      <c r="F3" s="559"/>
      <c r="G3" s="559"/>
      <c r="H3" s="559"/>
      <c r="I3" s="559"/>
      <c r="J3" s="559"/>
      <c r="K3" s="559"/>
      <c r="T3" s="5"/>
    </row>
    <row r="4" spans="1:20" ht="1.5" customHeight="1" thickBot="1">
      <c r="C4" s="587"/>
      <c r="D4" s="587"/>
      <c r="E4" s="587"/>
      <c r="F4" s="587"/>
      <c r="G4" s="587"/>
      <c r="H4" s="587"/>
      <c r="I4" s="587"/>
      <c r="J4" s="587"/>
      <c r="K4" s="587"/>
    </row>
    <row r="5" spans="1:20" ht="21.95" customHeight="1" thickBot="1">
      <c r="A5" s="543" t="s">
        <v>108</v>
      </c>
      <c r="B5" s="581"/>
      <c r="C5" s="582" t="s">
        <v>82</v>
      </c>
      <c r="D5" s="584" t="s">
        <v>83</v>
      </c>
      <c r="E5" s="585"/>
      <c r="F5" s="585"/>
      <c r="G5" s="585"/>
      <c r="H5" s="585"/>
      <c r="I5" s="585"/>
      <c r="J5" s="585"/>
      <c r="K5" s="586"/>
    </row>
    <row r="6" spans="1:20" ht="21.95" customHeight="1" thickBot="1">
      <c r="A6" s="543"/>
      <c r="B6" s="581"/>
      <c r="C6" s="583"/>
      <c r="D6" s="95" t="s">
        <v>61</v>
      </c>
      <c r="E6" s="95" t="s">
        <v>62</v>
      </c>
      <c r="F6" s="95" t="s">
        <v>63</v>
      </c>
      <c r="G6" s="95" t="s">
        <v>64</v>
      </c>
      <c r="H6" s="95" t="s">
        <v>65</v>
      </c>
      <c r="I6" s="95" t="s">
        <v>66</v>
      </c>
      <c r="J6" s="95" t="s">
        <v>67</v>
      </c>
      <c r="K6" s="95" t="s">
        <v>68</v>
      </c>
    </row>
    <row r="7" spans="1:20" s="5" customFormat="1" ht="21" customHeight="1">
      <c r="A7" s="423" t="s">
        <v>46</v>
      </c>
      <c r="B7" s="182"/>
      <c r="C7" s="50"/>
      <c r="D7" s="52"/>
      <c r="E7" s="52"/>
      <c r="F7" s="52"/>
      <c r="G7" s="52"/>
      <c r="H7" s="52"/>
      <c r="I7" s="52"/>
      <c r="J7" s="52"/>
      <c r="K7" s="52"/>
    </row>
    <row r="8" spans="1:20" s="5" customFormat="1" ht="21" customHeight="1">
      <c r="A8" s="547" t="s">
        <v>113</v>
      </c>
      <c r="B8" s="184" t="s">
        <v>114</v>
      </c>
      <c r="C8" s="129" t="s">
        <v>3</v>
      </c>
      <c r="D8" s="130">
        <v>1753.2142857142858</v>
      </c>
      <c r="E8" s="130">
        <v>1620.8333333333333</v>
      </c>
      <c r="F8" s="130">
        <v>1782.4541818181817</v>
      </c>
      <c r="G8" s="130">
        <v>1440</v>
      </c>
      <c r="H8" s="130">
        <v>1631.1676428571429</v>
      </c>
      <c r="I8" s="130">
        <v>1611.3962777777779</v>
      </c>
      <c r="J8" s="130">
        <v>1719.090909090909</v>
      </c>
      <c r="K8" s="130">
        <v>1757.1666666666667</v>
      </c>
      <c r="L8" s="16"/>
    </row>
    <row r="9" spans="1:20" s="5" customFormat="1" ht="21" customHeight="1">
      <c r="A9" s="549"/>
      <c r="B9" s="184" t="s">
        <v>115</v>
      </c>
      <c r="C9" s="129" t="s">
        <v>3</v>
      </c>
      <c r="D9" s="130">
        <v>1874.7727272727273</v>
      </c>
      <c r="E9" s="130">
        <v>1811</v>
      </c>
      <c r="F9" s="130">
        <v>1919.0443333333335</v>
      </c>
      <c r="G9" s="130">
        <v>1740</v>
      </c>
      <c r="H9" s="130">
        <v>1810.2630208333333</v>
      </c>
      <c r="I9" s="130">
        <v>1757.5221666666666</v>
      </c>
      <c r="J9" s="130">
        <v>1815.45454545455</v>
      </c>
      <c r="K9" s="130">
        <v>1773.8333333333333</v>
      </c>
      <c r="L9" s="53"/>
    </row>
    <row r="10" spans="1:20" s="5" customFormat="1" ht="21" customHeight="1">
      <c r="A10" s="548"/>
      <c r="B10" s="184" t="s">
        <v>116</v>
      </c>
      <c r="C10" s="129" t="s">
        <v>3</v>
      </c>
      <c r="D10" s="130">
        <v>2195.9259259259256</v>
      </c>
      <c r="E10" s="130">
        <v>2010.4166666666667</v>
      </c>
      <c r="F10" s="130">
        <v>2300</v>
      </c>
      <c r="G10" s="130">
        <v>2000</v>
      </c>
      <c r="H10" s="130">
        <v>2196.2272727272725</v>
      </c>
      <c r="I10" s="130">
        <v>2047.7013888888887</v>
      </c>
      <c r="J10" s="130"/>
      <c r="K10" s="130">
        <v>2258.1875</v>
      </c>
      <c r="L10" s="53"/>
    </row>
    <row r="11" spans="1:20" s="5" customFormat="1" ht="21" customHeight="1">
      <c r="A11" s="193"/>
      <c r="B11" s="184" t="s">
        <v>6</v>
      </c>
      <c r="C11" s="129" t="s">
        <v>3</v>
      </c>
      <c r="D11" s="130">
        <v>1081.2121212121212</v>
      </c>
      <c r="E11" s="130">
        <v>1014.5833333333334</v>
      </c>
      <c r="F11" s="130">
        <v>986.07939393939409</v>
      </c>
      <c r="G11" s="130">
        <v>1000</v>
      </c>
      <c r="H11" s="130">
        <v>1076.8181818181818</v>
      </c>
      <c r="I11" s="130">
        <v>1122.7647569444443</v>
      </c>
      <c r="J11" s="130">
        <v>955.11363636363637</v>
      </c>
      <c r="K11" s="130">
        <v>1503.75</v>
      </c>
      <c r="L11" s="53"/>
    </row>
    <row r="12" spans="1:20" s="5" customFormat="1" ht="21" customHeight="1">
      <c r="A12" s="423" t="s">
        <v>47</v>
      </c>
      <c r="B12" s="182"/>
      <c r="C12" s="50"/>
      <c r="D12" s="16"/>
      <c r="E12" s="16"/>
      <c r="F12" s="16"/>
      <c r="G12" s="16"/>
      <c r="H12" s="16"/>
      <c r="I12" s="16"/>
      <c r="J12" s="16"/>
      <c r="K12" s="16"/>
      <c r="L12" s="53"/>
    </row>
    <row r="13" spans="1:20" s="5" customFormat="1" ht="21" customHeight="1">
      <c r="A13" s="198"/>
      <c r="B13" s="184" t="s">
        <v>7</v>
      </c>
      <c r="C13" s="129" t="s">
        <v>3</v>
      </c>
      <c r="D13" s="130">
        <v>909.92424242424238</v>
      </c>
      <c r="E13" s="130">
        <v>779.16666666666663</v>
      </c>
      <c r="F13" s="130">
        <v>778.99679166666658</v>
      </c>
      <c r="G13" s="130">
        <v>1032.5</v>
      </c>
      <c r="H13" s="130">
        <v>860.41666666666663</v>
      </c>
      <c r="I13" s="130">
        <v>769.66145833333337</v>
      </c>
      <c r="J13" s="130">
        <v>705.5554545454545</v>
      </c>
      <c r="K13" s="130">
        <v>1092.4652777777778</v>
      </c>
      <c r="L13" s="53"/>
    </row>
    <row r="14" spans="1:20" s="5" customFormat="1" ht="21" customHeight="1">
      <c r="A14" s="201"/>
      <c r="B14" s="184" t="s">
        <v>8</v>
      </c>
      <c r="C14" s="129" t="s">
        <v>3</v>
      </c>
      <c r="D14" s="130">
        <v>1994.5454545454545</v>
      </c>
      <c r="E14" s="130">
        <v>1861.0833333333333</v>
      </c>
      <c r="F14" s="130">
        <v>1583.1666</v>
      </c>
      <c r="G14" s="130">
        <v>1830</v>
      </c>
      <c r="H14" s="130">
        <v>2340.625</v>
      </c>
      <c r="I14" s="130">
        <v>1228.2552083333333</v>
      </c>
      <c r="J14" s="130">
        <v>1734.090909090909</v>
      </c>
      <c r="K14" s="130">
        <v>1735.4545454545455</v>
      </c>
      <c r="L14" s="53"/>
    </row>
    <row r="15" spans="1:20" s="5" customFormat="1" ht="21" customHeight="1">
      <c r="A15" s="199"/>
      <c r="B15" s="184" t="s">
        <v>9</v>
      </c>
      <c r="C15" s="129" t="s">
        <v>3</v>
      </c>
      <c r="D15" s="130">
        <v>1579.5454545454545</v>
      </c>
      <c r="E15" s="130">
        <v>1884.762820512821</v>
      </c>
      <c r="F15" s="130">
        <v>1406.7501500000001</v>
      </c>
      <c r="G15" s="130">
        <v>1382.5</v>
      </c>
      <c r="H15" s="130">
        <v>1810.75</v>
      </c>
      <c r="I15" s="130">
        <v>1187.403102114899</v>
      </c>
      <c r="J15" s="130">
        <v>1545.4545454545455</v>
      </c>
      <c r="K15" s="130">
        <v>1145.9583333333333</v>
      </c>
      <c r="L15" s="53"/>
    </row>
    <row r="16" spans="1:20" s="5" customFormat="1" ht="21" customHeight="1">
      <c r="A16" s="402" t="s">
        <v>117</v>
      </c>
      <c r="B16" s="184" t="s">
        <v>118</v>
      </c>
      <c r="C16" s="129" t="s">
        <v>3</v>
      </c>
      <c r="D16" s="130">
        <v>2753.939393939394</v>
      </c>
      <c r="E16" s="130">
        <v>2741.6666666666665</v>
      </c>
      <c r="F16" s="130">
        <v>2833.3333333333335</v>
      </c>
      <c r="G16" s="130"/>
      <c r="H16" s="130">
        <v>3659.375</v>
      </c>
      <c r="I16" s="130"/>
      <c r="J16" s="130">
        <v>2636.3636363636365</v>
      </c>
      <c r="K16" s="130">
        <v>3506.6666666666665</v>
      </c>
      <c r="L16" s="53"/>
    </row>
    <row r="17" spans="1:18" s="5" customFormat="1" ht="21" customHeight="1">
      <c r="A17" s="403"/>
      <c r="B17" s="184" t="s">
        <v>119</v>
      </c>
      <c r="C17" s="129" t="s">
        <v>3</v>
      </c>
      <c r="D17" s="130">
        <v>2479.2424242424245</v>
      </c>
      <c r="E17" s="130">
        <v>2026.3333333333333</v>
      </c>
      <c r="F17" s="130">
        <v>2391.7424999999998</v>
      </c>
      <c r="G17" s="130">
        <v>2847.5</v>
      </c>
      <c r="H17" s="130">
        <v>2797.7777777777774</v>
      </c>
      <c r="I17" s="130">
        <v>1760.9809114583331</v>
      </c>
      <c r="J17" s="130">
        <v>2193.181818181818</v>
      </c>
      <c r="K17" s="130">
        <v>2774.5833333333335</v>
      </c>
      <c r="L17" s="53"/>
    </row>
    <row r="18" spans="1:18" s="5" customFormat="1" ht="21" customHeight="1">
      <c r="A18" s="404"/>
      <c r="B18" s="184" t="s">
        <v>48</v>
      </c>
      <c r="C18" s="129" t="s">
        <v>3</v>
      </c>
      <c r="D18" s="130">
        <v>3127.575757575758</v>
      </c>
      <c r="E18" s="130">
        <v>3275</v>
      </c>
      <c r="F18" s="130">
        <v>2287.5</v>
      </c>
      <c r="G18" s="130"/>
      <c r="H18" s="130">
        <v>3547.8125</v>
      </c>
      <c r="I18" s="130"/>
      <c r="J18" s="130">
        <v>3022.7272727272725</v>
      </c>
      <c r="K18" s="130">
        <v>2384.7727272727275</v>
      </c>
      <c r="L18" s="53"/>
    </row>
    <row r="19" spans="1:18" s="5" customFormat="1" ht="21" customHeight="1">
      <c r="A19" s="200"/>
      <c r="B19" s="184" t="s">
        <v>10</v>
      </c>
      <c r="C19" s="129" t="s">
        <v>3</v>
      </c>
      <c r="D19" s="130">
        <v>802.25000000000011</v>
      </c>
      <c r="E19" s="130">
        <v>763.3</v>
      </c>
      <c r="F19" s="130">
        <v>884.3806249999999</v>
      </c>
      <c r="G19" s="130"/>
      <c r="H19" s="130">
        <v>839.30555555555554</v>
      </c>
      <c r="I19" s="130">
        <v>673.13312770562777</v>
      </c>
      <c r="J19" s="130">
        <v>348</v>
      </c>
      <c r="K19" s="130">
        <v>809.73484848484838</v>
      </c>
      <c r="L19" s="53"/>
    </row>
    <row r="20" spans="1:18" s="5" customFormat="1" ht="21" customHeight="1">
      <c r="A20" s="71" t="s">
        <v>49</v>
      </c>
      <c r="B20" s="53"/>
      <c r="C20" s="50"/>
      <c r="D20" s="16"/>
      <c r="E20" s="16"/>
      <c r="F20" s="16"/>
      <c r="G20" s="16"/>
      <c r="H20" s="16"/>
      <c r="I20" s="16"/>
      <c r="J20" s="16"/>
      <c r="K20" s="16"/>
      <c r="L20" s="53"/>
    </row>
    <row r="21" spans="1:18" s="5" customFormat="1" ht="21" customHeight="1">
      <c r="A21" s="576" t="s">
        <v>120</v>
      </c>
      <c r="B21" s="184" t="s">
        <v>121</v>
      </c>
      <c r="C21" s="129" t="s">
        <v>59</v>
      </c>
      <c r="D21" s="130"/>
      <c r="E21" s="130"/>
      <c r="F21" s="130">
        <v>675</v>
      </c>
      <c r="G21" s="130">
        <v>720.83333333333337</v>
      </c>
      <c r="H21" s="130">
        <v>1380</v>
      </c>
      <c r="I21" s="130">
        <v>568.75</v>
      </c>
      <c r="J21" s="130">
        <v>632.91499999999996</v>
      </c>
      <c r="K21" s="130">
        <v>1107.0833333333333</v>
      </c>
      <c r="L21" s="53"/>
    </row>
    <row r="22" spans="1:18" s="5" customFormat="1" ht="21" customHeight="1">
      <c r="A22" s="576"/>
      <c r="B22" s="184" t="s">
        <v>122</v>
      </c>
      <c r="C22" s="129" t="s">
        <v>59</v>
      </c>
      <c r="D22" s="130"/>
      <c r="E22" s="130"/>
      <c r="F22" s="130">
        <v>513.75</v>
      </c>
      <c r="G22" s="130"/>
      <c r="H22" s="130">
        <v>790</v>
      </c>
      <c r="I22" s="130">
        <v>387.85858585858585</v>
      </c>
      <c r="J22" s="130">
        <v>470.57291666666663</v>
      </c>
      <c r="K22" s="130">
        <v>594.375</v>
      </c>
      <c r="L22" s="53"/>
    </row>
    <row r="23" spans="1:18" s="5" customFormat="1" ht="21" customHeight="1">
      <c r="A23" s="576"/>
      <c r="B23" s="184" t="s">
        <v>123</v>
      </c>
      <c r="C23" s="129" t="s">
        <v>59</v>
      </c>
      <c r="D23" s="130">
        <v>831.22727272727275</v>
      </c>
      <c r="E23" s="130">
        <v>716.66666666666663</v>
      </c>
      <c r="F23" s="130"/>
      <c r="G23" s="130"/>
      <c r="H23" s="130">
        <v>828.40909090909088</v>
      </c>
      <c r="I23" s="130"/>
      <c r="J23" s="130"/>
      <c r="K23" s="130">
        <v>712.5</v>
      </c>
      <c r="L23" s="53"/>
    </row>
    <row r="24" spans="1:18" s="5" customFormat="1" ht="21" customHeight="1">
      <c r="A24" s="576"/>
      <c r="B24" s="184" t="s">
        <v>124</v>
      </c>
      <c r="C24" s="129" t="s">
        <v>59</v>
      </c>
      <c r="D24" s="130"/>
      <c r="E24" s="130">
        <v>475</v>
      </c>
      <c r="F24" s="130"/>
      <c r="G24" s="130"/>
      <c r="H24" s="130">
        <v>519.75</v>
      </c>
      <c r="I24" s="130"/>
      <c r="J24" s="130"/>
      <c r="K24" s="130">
        <v>300</v>
      </c>
      <c r="L24" s="53"/>
      <c r="M24" s="28"/>
      <c r="N24" s="28"/>
      <c r="O24" s="28"/>
      <c r="P24" s="28"/>
      <c r="Q24" s="28"/>
      <c r="R24" s="28"/>
    </row>
    <row r="25" spans="1:18" s="5" customFormat="1" ht="21" customHeight="1">
      <c r="A25" s="576"/>
      <c r="B25" s="184" t="s">
        <v>217</v>
      </c>
      <c r="C25" s="129" t="s">
        <v>59</v>
      </c>
      <c r="D25" s="130"/>
      <c r="E25" s="130"/>
      <c r="F25" s="130">
        <v>973.37879545454552</v>
      </c>
      <c r="G25" s="130"/>
      <c r="H25" s="130"/>
      <c r="I25" s="130"/>
      <c r="J25" s="130"/>
      <c r="K25" s="130"/>
      <c r="L25" s="53"/>
      <c r="M25" s="28"/>
      <c r="N25" s="28"/>
      <c r="O25" s="28"/>
      <c r="P25" s="28"/>
      <c r="Q25" s="28"/>
      <c r="R25" s="28"/>
    </row>
    <row r="26" spans="1:18" s="5" customFormat="1" ht="21" customHeight="1">
      <c r="A26" s="576"/>
      <c r="B26" s="184" t="s">
        <v>218</v>
      </c>
      <c r="C26" s="129" t="s">
        <v>59</v>
      </c>
      <c r="D26" s="130"/>
      <c r="E26" s="130"/>
      <c r="F26" s="130">
        <v>835.04631111111121</v>
      </c>
      <c r="G26" s="130"/>
      <c r="H26" s="130"/>
      <c r="I26" s="130"/>
      <c r="J26" s="130"/>
      <c r="K26" s="130"/>
      <c r="L26" s="53"/>
      <c r="M26" s="28"/>
      <c r="N26" s="28"/>
      <c r="O26" s="28"/>
      <c r="P26" s="28"/>
      <c r="Q26" s="28"/>
      <c r="R26" s="28"/>
    </row>
    <row r="27" spans="1:18" s="5" customFormat="1" ht="21" customHeight="1">
      <c r="A27" s="576"/>
      <c r="B27" s="209" t="s">
        <v>219</v>
      </c>
      <c r="C27" s="129" t="s">
        <v>59</v>
      </c>
      <c r="D27" s="130">
        <v>433.44166666666661</v>
      </c>
      <c r="E27" s="130">
        <v>387.5</v>
      </c>
      <c r="F27" s="130">
        <v>866.66666666666674</v>
      </c>
      <c r="G27" s="130"/>
      <c r="H27" s="130">
        <v>411.83333333333331</v>
      </c>
      <c r="I27" s="130"/>
      <c r="J27" s="130">
        <v>475</v>
      </c>
      <c r="K27" s="130"/>
      <c r="L27" s="53"/>
      <c r="M27" s="28"/>
      <c r="N27" s="28"/>
      <c r="O27" s="28"/>
      <c r="P27" s="28"/>
      <c r="Q27" s="28"/>
      <c r="R27" s="28"/>
    </row>
    <row r="28" spans="1:18" s="5" customFormat="1" ht="21" customHeight="1">
      <c r="A28" s="576"/>
      <c r="B28" s="184" t="s">
        <v>186</v>
      </c>
      <c r="C28" s="129" t="s">
        <v>59</v>
      </c>
      <c r="D28" s="130"/>
      <c r="E28" s="130">
        <v>387.5</v>
      </c>
      <c r="F28" s="130">
        <v>100</v>
      </c>
      <c r="G28" s="130"/>
      <c r="H28" s="130">
        <v>513.33333333333337</v>
      </c>
      <c r="I28" s="130">
        <v>285.5</v>
      </c>
      <c r="J28" s="130"/>
      <c r="K28" s="130"/>
      <c r="L28" s="53"/>
      <c r="M28" s="28"/>
      <c r="N28" s="28"/>
      <c r="O28" s="28"/>
      <c r="P28" s="28"/>
      <c r="Q28" s="28"/>
      <c r="R28" s="28"/>
    </row>
    <row r="29" spans="1:18" s="5" customFormat="1" ht="21" customHeight="1">
      <c r="A29" s="211"/>
      <c r="B29" s="122" t="s">
        <v>11</v>
      </c>
      <c r="C29" s="129" t="s">
        <v>59</v>
      </c>
      <c r="D29" s="130">
        <v>190.6212121212121</v>
      </c>
      <c r="E29" s="130">
        <v>147.22222222222223</v>
      </c>
      <c r="F29" s="130">
        <v>168.19155555555554</v>
      </c>
      <c r="G29" s="130"/>
      <c r="H29" s="130">
        <v>187.91666666666666</v>
      </c>
      <c r="I29" s="130">
        <v>130.36517518939394</v>
      </c>
      <c r="J29" s="130">
        <v>135.66287878787878</v>
      </c>
      <c r="K29" s="130">
        <v>294.89583333333331</v>
      </c>
      <c r="L29" s="53"/>
      <c r="M29" s="28"/>
      <c r="N29" s="28"/>
      <c r="O29" s="28"/>
      <c r="P29" s="28"/>
      <c r="Q29" s="28"/>
      <c r="R29" s="28"/>
    </row>
    <row r="30" spans="1:18" s="5" customFormat="1" ht="3" customHeight="1">
      <c r="A30" s="424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53"/>
      <c r="M30" s="28"/>
      <c r="N30" s="28"/>
      <c r="O30" s="28"/>
      <c r="P30" s="28"/>
      <c r="Q30" s="28"/>
      <c r="R30" s="28"/>
    </row>
    <row r="31" spans="1:18" s="5" customFormat="1" ht="21.75" customHeight="1">
      <c r="A31" s="86"/>
      <c r="B31" s="520"/>
      <c r="C31" s="507"/>
      <c r="D31" s="520"/>
      <c r="E31" s="520"/>
      <c r="F31" s="520"/>
      <c r="G31" s="520"/>
      <c r="H31" s="520"/>
      <c r="I31" s="520"/>
      <c r="J31" s="520"/>
      <c r="K31" s="518" t="s">
        <v>86</v>
      </c>
    </row>
    <row r="32" spans="1:18" s="5" customFormat="1" ht="17.25" customHeight="1">
      <c r="A32" s="86"/>
      <c r="B32" s="520"/>
      <c r="C32" s="559"/>
      <c r="D32" s="559"/>
      <c r="E32" s="559"/>
      <c r="F32" s="559"/>
      <c r="G32" s="559"/>
      <c r="H32" s="559"/>
      <c r="I32" s="559"/>
      <c r="J32" s="559"/>
      <c r="K32" s="559"/>
      <c r="L32" s="53"/>
      <c r="M32" s="28"/>
      <c r="N32" s="28"/>
      <c r="O32" s="28"/>
      <c r="P32" s="28"/>
      <c r="Q32" s="28"/>
      <c r="R32" s="28"/>
    </row>
    <row r="33" spans="1:18" s="5" customFormat="1" ht="22.5" customHeight="1">
      <c r="A33" s="86"/>
      <c r="B33" s="544" t="s">
        <v>292</v>
      </c>
      <c r="C33" s="544"/>
      <c r="D33" s="544"/>
      <c r="E33" s="544"/>
      <c r="F33" s="544"/>
      <c r="G33" s="544"/>
      <c r="H33" s="544"/>
      <c r="I33" s="544"/>
      <c r="J33" s="544"/>
      <c r="K33" s="544"/>
      <c r="L33" s="53"/>
    </row>
    <row r="34" spans="1:18" s="5" customFormat="1" ht="35.1" customHeight="1" thickBot="1">
      <c r="A34" s="86"/>
      <c r="B34" s="559" t="s">
        <v>293</v>
      </c>
      <c r="C34" s="559"/>
      <c r="D34" s="559"/>
      <c r="E34" s="559"/>
      <c r="F34" s="559"/>
      <c r="G34" s="559"/>
      <c r="H34" s="559"/>
      <c r="I34" s="559"/>
      <c r="J34" s="559"/>
      <c r="K34" s="559"/>
    </row>
    <row r="35" spans="1:18" s="5" customFormat="1" ht="21.95" customHeight="1" thickBot="1">
      <c r="A35" s="543" t="s">
        <v>108</v>
      </c>
      <c r="B35" s="543"/>
      <c r="C35" s="577" t="s">
        <v>82</v>
      </c>
      <c r="D35" s="579" t="s">
        <v>83</v>
      </c>
      <c r="E35" s="579"/>
      <c r="F35" s="579"/>
      <c r="G35" s="579"/>
      <c r="H35" s="579"/>
      <c r="I35" s="579"/>
      <c r="J35" s="579"/>
      <c r="K35" s="579"/>
      <c r="L35" s="53"/>
      <c r="M35" s="28"/>
      <c r="N35" s="28"/>
      <c r="O35" s="28"/>
      <c r="P35" s="28"/>
      <c r="Q35" s="28"/>
      <c r="R35" s="28"/>
    </row>
    <row r="36" spans="1:18" s="5" customFormat="1" ht="21.95" customHeight="1" thickBot="1">
      <c r="A36" s="543"/>
      <c r="B36" s="543"/>
      <c r="C36" s="588"/>
      <c r="D36" s="95" t="s">
        <v>61</v>
      </c>
      <c r="E36" s="95" t="s">
        <v>62</v>
      </c>
      <c r="F36" s="95" t="s">
        <v>63</v>
      </c>
      <c r="G36" s="95" t="s">
        <v>64</v>
      </c>
      <c r="H36" s="95" t="s">
        <v>65</v>
      </c>
      <c r="I36" s="95" t="s">
        <v>66</v>
      </c>
      <c r="J36" s="95" t="s">
        <v>67</v>
      </c>
      <c r="K36" s="95" t="s">
        <v>68</v>
      </c>
      <c r="L36" s="53"/>
      <c r="M36" s="28"/>
      <c r="N36" s="28"/>
      <c r="O36" s="28"/>
      <c r="P36" s="28"/>
      <c r="Q36" s="28"/>
      <c r="R36" s="28"/>
    </row>
    <row r="37" spans="1:18" s="5" customFormat="1" ht="21" customHeight="1">
      <c r="A37" s="71" t="s">
        <v>50</v>
      </c>
      <c r="B37" s="55"/>
      <c r="C37" s="50"/>
      <c r="L37" s="53"/>
      <c r="M37" s="28"/>
      <c r="N37" s="28"/>
      <c r="O37" s="28"/>
      <c r="P37" s="28"/>
      <c r="Q37" s="28"/>
      <c r="R37" s="28"/>
    </row>
    <row r="38" spans="1:18" s="5" customFormat="1" ht="21.95" customHeight="1">
      <c r="A38" s="547" t="s">
        <v>226</v>
      </c>
      <c r="B38" s="184" t="s">
        <v>227</v>
      </c>
      <c r="C38" s="129" t="s">
        <v>3</v>
      </c>
      <c r="D38" s="130">
        <v>1794.1666666666665</v>
      </c>
      <c r="E38" s="130">
        <v>1811.1111111111111</v>
      </c>
      <c r="F38" s="130">
        <v>1477.5378636363637</v>
      </c>
      <c r="G38" s="130"/>
      <c r="H38" s="130">
        <v>3400</v>
      </c>
      <c r="I38" s="130">
        <v>2066.3095238095239</v>
      </c>
      <c r="J38" s="130">
        <v>1483.6363636363637</v>
      </c>
      <c r="K38" s="130"/>
      <c r="L38" s="53"/>
      <c r="M38" s="28"/>
      <c r="N38" s="28"/>
      <c r="O38" s="28"/>
      <c r="P38" s="28"/>
      <c r="Q38" s="28"/>
      <c r="R38" s="28"/>
    </row>
    <row r="39" spans="1:18" s="5" customFormat="1" ht="21.95" customHeight="1">
      <c r="A39" s="548"/>
      <c r="B39" s="184" t="s">
        <v>228</v>
      </c>
      <c r="C39" s="129" t="s">
        <v>3</v>
      </c>
      <c r="D39" s="130"/>
      <c r="E39" s="130"/>
      <c r="F39" s="130">
        <v>2325</v>
      </c>
      <c r="G39" s="130"/>
      <c r="H39" s="130">
        <v>3850</v>
      </c>
      <c r="I39" s="130"/>
      <c r="J39" s="130">
        <v>4063.6363636363635</v>
      </c>
      <c r="K39" s="130">
        <v>1000</v>
      </c>
      <c r="L39" s="53"/>
      <c r="M39" s="28"/>
      <c r="N39" s="28"/>
      <c r="O39" s="28"/>
      <c r="P39" s="28"/>
      <c r="Q39" s="28"/>
      <c r="R39" s="28"/>
    </row>
    <row r="40" spans="1:18" s="5" customFormat="1" ht="21.95" customHeight="1">
      <c r="A40" s="194"/>
      <c r="B40" s="184" t="s">
        <v>126</v>
      </c>
      <c r="C40" s="129" t="s">
        <v>3</v>
      </c>
      <c r="D40" s="130">
        <v>4095.6060606060605</v>
      </c>
      <c r="E40" s="130">
        <v>4092</v>
      </c>
      <c r="F40" s="130">
        <v>3358.333333333333</v>
      </c>
      <c r="G40" s="130">
        <v>4605.5555555555557</v>
      </c>
      <c r="H40" s="130">
        <v>4326.25</v>
      </c>
      <c r="I40" s="130">
        <v>4161.7</v>
      </c>
      <c r="J40" s="130">
        <v>4209.875</v>
      </c>
      <c r="K40" s="130">
        <v>3826.0416666666665</v>
      </c>
      <c r="L40" s="53"/>
      <c r="M40" s="28"/>
      <c r="N40" s="28"/>
      <c r="O40" s="28"/>
      <c r="P40" s="28"/>
      <c r="Q40" s="28"/>
      <c r="R40" s="28"/>
    </row>
    <row r="41" spans="1:18" s="5" customFormat="1" ht="21.95" customHeight="1">
      <c r="A41" s="195"/>
      <c r="B41" s="184" t="s">
        <v>127</v>
      </c>
      <c r="C41" s="129" t="s">
        <v>3</v>
      </c>
      <c r="D41" s="130">
        <v>4040</v>
      </c>
      <c r="E41" s="130">
        <v>3968.181818181818</v>
      </c>
      <c r="F41" s="130">
        <v>3494.5247499999996</v>
      </c>
      <c r="G41" s="130"/>
      <c r="H41" s="130">
        <v>4375</v>
      </c>
      <c r="I41" s="130">
        <v>4288.8888690476188</v>
      </c>
      <c r="J41" s="130">
        <v>4244.5749999999998</v>
      </c>
      <c r="K41" s="130">
        <v>3673.8541666666665</v>
      </c>
      <c r="L41" s="53"/>
      <c r="M41" s="28"/>
      <c r="N41" s="28"/>
      <c r="O41" s="28"/>
      <c r="P41" s="28"/>
      <c r="Q41" s="28"/>
      <c r="R41" s="28"/>
    </row>
    <row r="42" spans="1:18" s="5" customFormat="1" ht="21.95" customHeight="1">
      <c r="A42" s="201" t="s">
        <v>128</v>
      </c>
      <c r="B42" s="184" t="s">
        <v>129</v>
      </c>
      <c r="C42" s="129" t="s">
        <v>3</v>
      </c>
      <c r="D42" s="130">
        <v>3335</v>
      </c>
      <c r="E42" s="130">
        <v>3440.909090909091</v>
      </c>
      <c r="F42" s="130">
        <v>3168.020958333334</v>
      </c>
      <c r="G42" s="130">
        <v>3244.4444444444443</v>
      </c>
      <c r="H42" s="130">
        <v>3445</v>
      </c>
      <c r="I42" s="130">
        <v>3259.2882031249997</v>
      </c>
      <c r="J42" s="130">
        <v>3086.3636363636365</v>
      </c>
      <c r="K42" s="130">
        <v>2940.9375</v>
      </c>
      <c r="L42" s="53"/>
      <c r="M42" s="28"/>
      <c r="N42" s="28"/>
      <c r="O42" s="28"/>
      <c r="P42" s="28"/>
      <c r="Q42" s="28"/>
      <c r="R42" s="28"/>
    </row>
    <row r="43" spans="1:18" s="5" customFormat="1" ht="21.95" customHeight="1">
      <c r="A43" s="195"/>
      <c r="B43" s="184" t="s">
        <v>130</v>
      </c>
      <c r="C43" s="129" t="s">
        <v>3</v>
      </c>
      <c r="D43" s="130">
        <v>3943.75</v>
      </c>
      <c r="E43" s="130">
        <v>4022.7272727272725</v>
      </c>
      <c r="F43" s="130">
        <v>3228.5714285714284</v>
      </c>
      <c r="G43" s="130">
        <v>4100</v>
      </c>
      <c r="H43" s="130">
        <v>3912.0833333333335</v>
      </c>
      <c r="I43" s="130">
        <v>3545.2380952380954</v>
      </c>
      <c r="J43" s="130">
        <v>4001.1363636363635</v>
      </c>
      <c r="K43" s="130">
        <v>3521.5625</v>
      </c>
      <c r="L43" s="53"/>
      <c r="M43" s="28"/>
      <c r="N43" s="28"/>
      <c r="O43" s="28"/>
      <c r="P43" s="28"/>
      <c r="Q43" s="28"/>
      <c r="R43" s="28"/>
    </row>
    <row r="44" spans="1:18" s="5" customFormat="1" ht="21.95" customHeight="1">
      <c r="A44" s="196"/>
      <c r="B44" s="184" t="s">
        <v>241</v>
      </c>
      <c r="C44" s="129" t="s">
        <v>3</v>
      </c>
      <c r="D44" s="130">
        <v>3466.060606060606</v>
      </c>
      <c r="E44" s="130">
        <v>3900</v>
      </c>
      <c r="F44" s="130"/>
      <c r="G44" s="130">
        <v>4037.5</v>
      </c>
      <c r="H44" s="130">
        <v>3995.9027777777778</v>
      </c>
      <c r="I44" s="130">
        <v>3680.9523809523812</v>
      </c>
      <c r="J44" s="130">
        <v>3461.7272727272725</v>
      </c>
      <c r="K44" s="130">
        <v>3694.7916666666665</v>
      </c>
      <c r="L44" s="53"/>
      <c r="M44" s="28"/>
      <c r="N44" s="28"/>
      <c r="O44" s="28"/>
      <c r="P44" s="28"/>
      <c r="Q44" s="28"/>
      <c r="R44" s="28"/>
    </row>
    <row r="45" spans="1:18" s="5" customFormat="1" ht="21" customHeight="1">
      <c r="A45" s="425" t="s">
        <v>51</v>
      </c>
      <c r="B45" s="182"/>
      <c r="C45" s="50"/>
      <c r="D45" s="16"/>
      <c r="E45" s="16"/>
      <c r="F45" s="16"/>
      <c r="G45" s="16"/>
      <c r="H45" s="16"/>
      <c r="I45" s="16"/>
      <c r="J45" s="16"/>
      <c r="K45" s="16"/>
      <c r="L45" s="53"/>
      <c r="M45" s="28"/>
      <c r="N45" s="28"/>
      <c r="O45" s="28"/>
      <c r="P45" s="28"/>
      <c r="Q45" s="28"/>
      <c r="R45" s="28"/>
    </row>
    <row r="46" spans="1:18" s="5" customFormat="1" ht="21.95" customHeight="1">
      <c r="A46" s="193"/>
      <c r="B46" s="184" t="s">
        <v>12</v>
      </c>
      <c r="C46" s="129" t="s">
        <v>59</v>
      </c>
      <c r="D46" s="130">
        <v>2521.5151515151515</v>
      </c>
      <c r="E46" s="130">
        <v>2422.7272727272725</v>
      </c>
      <c r="F46" s="130">
        <v>3541.6666666666665</v>
      </c>
      <c r="G46" s="130">
        <v>2910</v>
      </c>
      <c r="H46" s="130">
        <v>2125.4545454545455</v>
      </c>
      <c r="I46" s="130">
        <v>1334.2261904761906</v>
      </c>
      <c r="J46" s="130">
        <v>1977.2727272727273</v>
      </c>
      <c r="K46" s="130">
        <v>2095</v>
      </c>
      <c r="L46" s="53"/>
      <c r="M46" s="28"/>
      <c r="N46" s="28"/>
      <c r="O46" s="28"/>
      <c r="P46" s="28"/>
      <c r="Q46" s="28"/>
      <c r="R46" s="28"/>
    </row>
    <row r="47" spans="1:18" s="5" customFormat="1" ht="21" customHeight="1">
      <c r="A47" s="71" t="s">
        <v>52</v>
      </c>
      <c r="B47" s="61"/>
      <c r="C47" s="50"/>
      <c r="D47" s="16"/>
      <c r="E47" s="16"/>
      <c r="F47" s="16"/>
      <c r="G47" s="16"/>
      <c r="H47" s="16"/>
      <c r="I47" s="16"/>
      <c r="J47" s="16"/>
      <c r="K47" s="16"/>
      <c r="L47" s="53"/>
      <c r="M47" s="28"/>
      <c r="N47" s="28"/>
      <c r="O47" s="28"/>
      <c r="P47" s="28"/>
      <c r="Q47" s="28"/>
      <c r="R47" s="28"/>
    </row>
    <row r="48" spans="1:18" s="5" customFormat="1" ht="21.95" customHeight="1">
      <c r="A48" s="194"/>
      <c r="B48" s="184" t="s">
        <v>132</v>
      </c>
      <c r="C48" s="129" t="s">
        <v>3</v>
      </c>
      <c r="D48" s="130">
        <v>2482.9545454545455</v>
      </c>
      <c r="E48" s="130">
        <v>2214.6666666666665</v>
      </c>
      <c r="F48" s="130">
        <v>2256.3538194444445</v>
      </c>
      <c r="G48" s="130">
        <v>2683.3333333333335</v>
      </c>
      <c r="H48" s="130">
        <v>3328.2638888888887</v>
      </c>
      <c r="I48" s="130">
        <v>1906.7890625</v>
      </c>
      <c r="J48" s="130">
        <v>1748.1061363636363</v>
      </c>
      <c r="K48" s="130">
        <v>2350.7341269841268</v>
      </c>
      <c r="L48" s="53"/>
      <c r="M48" s="28"/>
      <c r="N48" s="28"/>
      <c r="O48" s="28"/>
      <c r="P48" s="28"/>
      <c r="Q48" s="28"/>
      <c r="R48" s="28"/>
    </row>
    <row r="49" spans="1:18" s="5" customFormat="1" ht="21.95" customHeight="1">
      <c r="A49" s="201" t="s">
        <v>133</v>
      </c>
      <c r="B49" s="184" t="s">
        <v>134</v>
      </c>
      <c r="C49" s="129" t="s">
        <v>3</v>
      </c>
      <c r="D49" s="130"/>
      <c r="E49" s="130">
        <v>1183</v>
      </c>
      <c r="F49" s="130">
        <v>3460.5339999999997</v>
      </c>
      <c r="G49" s="130">
        <v>2700</v>
      </c>
      <c r="H49" s="130">
        <v>2838.8636363636365</v>
      </c>
      <c r="I49" s="130">
        <v>3123.8148148148152</v>
      </c>
      <c r="J49" s="130"/>
      <c r="K49" s="130">
        <v>4252.0436507936511</v>
      </c>
      <c r="L49" s="53"/>
      <c r="M49" s="28"/>
      <c r="N49" s="28"/>
      <c r="O49" s="28"/>
      <c r="P49" s="28"/>
      <c r="Q49" s="28"/>
      <c r="R49" s="28"/>
    </row>
    <row r="50" spans="1:18" s="5" customFormat="1" ht="21.95" customHeight="1">
      <c r="A50" s="201"/>
      <c r="B50" s="184" t="s">
        <v>135</v>
      </c>
      <c r="C50" s="129" t="s">
        <v>3</v>
      </c>
      <c r="D50" s="130"/>
      <c r="E50" s="130"/>
      <c r="F50" s="130"/>
      <c r="G50" s="130">
        <v>2825</v>
      </c>
      <c r="H50" s="130">
        <v>2795.7954545454545</v>
      </c>
      <c r="I50" s="130"/>
      <c r="J50" s="130"/>
      <c r="K50" s="130">
        <v>2956.5873015873017</v>
      </c>
      <c r="L50" s="53"/>
      <c r="M50" s="28"/>
      <c r="N50" s="28"/>
      <c r="O50" s="28"/>
      <c r="P50" s="28"/>
      <c r="Q50" s="28"/>
      <c r="R50" s="28"/>
    </row>
    <row r="51" spans="1:18" s="5" customFormat="1" ht="21.95" customHeight="1">
      <c r="A51" s="199"/>
      <c r="B51" s="184" t="s">
        <v>136</v>
      </c>
      <c r="C51" s="129" t="s">
        <v>3</v>
      </c>
      <c r="D51" s="130">
        <v>3578.3333333333339</v>
      </c>
      <c r="E51" s="130">
        <v>3232.6666666666665</v>
      </c>
      <c r="F51" s="130">
        <v>3315.625</v>
      </c>
      <c r="G51" s="130"/>
      <c r="H51" s="130">
        <v>4341.666666666667</v>
      </c>
      <c r="I51" s="130">
        <v>4086.4583333333335</v>
      </c>
      <c r="J51" s="130">
        <v>3333.3333333333335</v>
      </c>
      <c r="K51" s="130">
        <v>1999.3055555555554</v>
      </c>
      <c r="L51" s="53"/>
      <c r="M51" s="28"/>
      <c r="N51" s="28"/>
      <c r="O51" s="28"/>
      <c r="P51" s="28"/>
      <c r="Q51" s="28"/>
      <c r="R51" s="28"/>
    </row>
    <row r="52" spans="1:18" s="5" customFormat="1" ht="21.95" customHeight="1">
      <c r="A52" s="547" t="s">
        <v>137</v>
      </c>
      <c r="B52" s="184" t="s">
        <v>138</v>
      </c>
      <c r="C52" s="129" t="s">
        <v>3</v>
      </c>
      <c r="D52" s="130">
        <v>14692.272727272728</v>
      </c>
      <c r="E52" s="130">
        <v>12821.969696969696</v>
      </c>
      <c r="F52" s="130">
        <v>8383.3333333333339</v>
      </c>
      <c r="G52" s="130">
        <v>13417.5</v>
      </c>
      <c r="H52" s="130">
        <v>15499.398148148148</v>
      </c>
      <c r="I52" s="130">
        <v>13259.248737373739</v>
      </c>
      <c r="J52" s="130">
        <v>11152.272727272728</v>
      </c>
      <c r="K52" s="130">
        <v>14799.01515151515</v>
      </c>
      <c r="L52" s="53"/>
      <c r="M52" s="28"/>
      <c r="N52" s="28"/>
      <c r="O52" s="28"/>
      <c r="P52" s="28"/>
      <c r="Q52" s="28"/>
      <c r="R52" s="28"/>
    </row>
    <row r="53" spans="1:18" s="5" customFormat="1" ht="21.95" customHeight="1">
      <c r="A53" s="548"/>
      <c r="B53" s="184" t="s">
        <v>139</v>
      </c>
      <c r="C53" s="129" t="s">
        <v>3</v>
      </c>
      <c r="D53" s="130"/>
      <c r="E53" s="130">
        <v>9660</v>
      </c>
      <c r="F53" s="130"/>
      <c r="G53" s="130">
        <v>11400</v>
      </c>
      <c r="H53" s="130">
        <v>13680</v>
      </c>
      <c r="I53" s="130"/>
      <c r="J53" s="130">
        <v>9363.636363636364</v>
      </c>
      <c r="K53" s="130">
        <v>12163.541666666668</v>
      </c>
      <c r="L53" s="53"/>
      <c r="M53" s="28"/>
      <c r="N53" s="28"/>
      <c r="O53" s="28"/>
      <c r="P53" s="28"/>
      <c r="Q53" s="28"/>
      <c r="R53" s="28"/>
    </row>
    <row r="54" spans="1:18" s="5" customFormat="1" ht="21.95" customHeight="1">
      <c r="A54" s="200"/>
      <c r="B54" s="184" t="s">
        <v>13</v>
      </c>
      <c r="C54" s="129" t="s">
        <v>3</v>
      </c>
      <c r="D54" s="130">
        <v>1529.6212121212122</v>
      </c>
      <c r="E54" s="130">
        <v>1590.909090909091</v>
      </c>
      <c r="F54" s="130">
        <v>1322.2349999999999</v>
      </c>
      <c r="G54" s="130">
        <v>1441.6666666666667</v>
      </c>
      <c r="H54" s="130">
        <v>2530.2272727272725</v>
      </c>
      <c r="I54" s="130">
        <v>1223.5979929161747</v>
      </c>
      <c r="J54" s="130">
        <v>985.64805555555563</v>
      </c>
      <c r="K54" s="130"/>
      <c r="L54" s="53"/>
      <c r="M54" s="28"/>
      <c r="N54" s="28"/>
      <c r="O54" s="28"/>
      <c r="P54" s="28"/>
      <c r="Q54" s="28"/>
      <c r="R54" s="28"/>
    </row>
    <row r="55" spans="1:18" s="5" customFormat="1" ht="3" customHeight="1">
      <c r="A55" s="424"/>
      <c r="B55" s="203"/>
      <c r="C55" s="102"/>
      <c r="D55" s="105"/>
      <c r="E55" s="105"/>
      <c r="F55" s="105"/>
      <c r="G55" s="105"/>
      <c r="H55" s="105"/>
      <c r="I55" s="105"/>
      <c r="J55" s="105"/>
      <c r="K55" s="105"/>
      <c r="L55" s="53"/>
      <c r="M55" s="28"/>
      <c r="N55" s="28"/>
      <c r="O55" s="28"/>
      <c r="P55" s="28"/>
      <c r="Q55" s="28"/>
      <c r="R55" s="28"/>
    </row>
    <row r="56" spans="1:18" s="5" customFormat="1" ht="21.75" customHeight="1">
      <c r="A56" s="86"/>
      <c r="B56" s="520"/>
      <c r="C56" s="507"/>
      <c r="D56" s="520"/>
      <c r="E56" s="520"/>
      <c r="F56" s="520"/>
      <c r="G56" s="520"/>
      <c r="H56" s="520"/>
      <c r="I56" s="520"/>
      <c r="J56" s="520"/>
      <c r="K56" s="518" t="s">
        <v>87</v>
      </c>
    </row>
    <row r="57" spans="1:18" s="5" customFormat="1" ht="22.5" customHeight="1">
      <c r="A57" s="86"/>
      <c r="B57" s="544" t="s">
        <v>292</v>
      </c>
      <c r="C57" s="544"/>
      <c r="D57" s="544"/>
      <c r="E57" s="544"/>
      <c r="F57" s="544"/>
      <c r="G57" s="544"/>
      <c r="H57" s="544"/>
      <c r="I57" s="544"/>
      <c r="J57" s="544"/>
      <c r="K57" s="544"/>
      <c r="L57" s="53"/>
    </row>
    <row r="58" spans="1:18" s="5" customFormat="1" ht="35.1" customHeight="1" thickBot="1">
      <c r="A58" s="86"/>
      <c r="B58" s="559" t="s">
        <v>293</v>
      </c>
      <c r="C58" s="559"/>
      <c r="D58" s="559"/>
      <c r="E58" s="559"/>
      <c r="F58" s="559"/>
      <c r="G58" s="559"/>
      <c r="H58" s="559"/>
      <c r="I58" s="559"/>
      <c r="J58" s="559"/>
      <c r="K58" s="559"/>
    </row>
    <row r="59" spans="1:18" s="5" customFormat="1" ht="22.5" customHeight="1" thickBot="1">
      <c r="A59" s="543" t="s">
        <v>108</v>
      </c>
      <c r="B59" s="543"/>
      <c r="C59" s="577" t="s">
        <v>82</v>
      </c>
      <c r="D59" s="579" t="s">
        <v>83</v>
      </c>
      <c r="E59" s="579"/>
      <c r="F59" s="579"/>
      <c r="G59" s="579"/>
      <c r="H59" s="579"/>
      <c r="I59" s="579"/>
      <c r="J59" s="579"/>
      <c r="K59" s="579"/>
      <c r="L59" s="53"/>
      <c r="M59" s="28"/>
      <c r="N59" s="28"/>
      <c r="O59" s="28"/>
      <c r="P59" s="28"/>
      <c r="Q59" s="28"/>
      <c r="R59" s="28"/>
    </row>
    <row r="60" spans="1:18" s="5" customFormat="1" ht="22.5" customHeight="1">
      <c r="A60" s="574"/>
      <c r="B60" s="574"/>
      <c r="C60" s="578"/>
      <c r="D60" s="220" t="s">
        <v>61</v>
      </c>
      <c r="E60" s="220" t="s">
        <v>62</v>
      </c>
      <c r="F60" s="220" t="s">
        <v>63</v>
      </c>
      <c r="G60" s="220" t="s">
        <v>64</v>
      </c>
      <c r="H60" s="220" t="s">
        <v>65</v>
      </c>
      <c r="I60" s="220" t="s">
        <v>66</v>
      </c>
      <c r="J60" s="220" t="s">
        <v>67</v>
      </c>
      <c r="K60" s="220" t="s">
        <v>68</v>
      </c>
      <c r="L60" s="53"/>
      <c r="M60" s="28"/>
      <c r="N60" s="28"/>
      <c r="O60" s="28"/>
      <c r="P60" s="28"/>
      <c r="Q60" s="28"/>
      <c r="R60" s="28"/>
    </row>
    <row r="61" spans="1:18" s="5" customFormat="1" ht="21.95" customHeight="1">
      <c r="A61" s="549" t="s">
        <v>14</v>
      </c>
      <c r="B61" s="219" t="s">
        <v>229</v>
      </c>
      <c r="C61" s="174" t="s">
        <v>3</v>
      </c>
      <c r="D61" s="175">
        <v>1062.7575757575758</v>
      </c>
      <c r="E61" s="175">
        <v>845.93333333333339</v>
      </c>
      <c r="F61" s="175">
        <v>1196.7927575757576</v>
      </c>
      <c r="G61" s="175">
        <v>825</v>
      </c>
      <c r="H61" s="175">
        <v>1243.0266203703707</v>
      </c>
      <c r="I61" s="175">
        <v>822.47035256410254</v>
      </c>
      <c r="J61" s="175">
        <v>705.68181818181813</v>
      </c>
      <c r="K61" s="175">
        <v>1100.0569800569801</v>
      </c>
      <c r="L61" s="53"/>
      <c r="M61" s="28"/>
      <c r="N61" s="28"/>
      <c r="O61" s="28"/>
      <c r="P61" s="28"/>
      <c r="Q61" s="28"/>
      <c r="R61" s="28"/>
    </row>
    <row r="62" spans="1:18" s="5" customFormat="1" ht="21.95" customHeight="1">
      <c r="A62" s="548"/>
      <c r="B62" s="184" t="s">
        <v>230</v>
      </c>
      <c r="C62" s="129" t="s">
        <v>3</v>
      </c>
      <c r="D62" s="130"/>
      <c r="E62" s="130"/>
      <c r="F62" s="130"/>
      <c r="G62" s="130"/>
      <c r="H62" s="130"/>
      <c r="I62" s="130"/>
      <c r="J62" s="130"/>
      <c r="K62" s="130"/>
      <c r="L62" s="53"/>
      <c r="M62" s="28"/>
      <c r="N62" s="28"/>
      <c r="O62" s="28"/>
      <c r="P62" s="28"/>
      <c r="Q62" s="28"/>
      <c r="R62" s="28"/>
    </row>
    <row r="63" spans="1:18" s="5" customFormat="1" ht="21.95" customHeight="1">
      <c r="A63" s="547" t="s">
        <v>140</v>
      </c>
      <c r="B63" s="184" t="s">
        <v>141</v>
      </c>
      <c r="C63" s="129" t="s">
        <v>3</v>
      </c>
      <c r="D63" s="130"/>
      <c r="E63" s="130">
        <v>3150</v>
      </c>
      <c r="F63" s="130">
        <v>3177.7777777777778</v>
      </c>
      <c r="G63" s="130">
        <v>3612.5</v>
      </c>
      <c r="H63" s="130">
        <v>4290</v>
      </c>
      <c r="I63" s="130">
        <v>2450</v>
      </c>
      <c r="J63" s="130">
        <v>2422.7272727272725</v>
      </c>
      <c r="K63" s="130">
        <v>4069.4444444444448</v>
      </c>
      <c r="L63" s="53"/>
      <c r="M63" s="28"/>
      <c r="N63" s="28"/>
      <c r="O63" s="28"/>
      <c r="P63" s="28"/>
      <c r="Q63" s="28"/>
      <c r="R63" s="28"/>
    </row>
    <row r="64" spans="1:18" s="5" customFormat="1" ht="21.95" customHeight="1">
      <c r="A64" s="549"/>
      <c r="B64" s="184" t="s">
        <v>142</v>
      </c>
      <c r="C64" s="129" t="s">
        <v>3</v>
      </c>
      <c r="D64" s="130">
        <v>3413</v>
      </c>
      <c r="E64" s="130">
        <v>2593.8333333333335</v>
      </c>
      <c r="F64" s="130">
        <v>3326.5625</v>
      </c>
      <c r="G64" s="130">
        <v>3650</v>
      </c>
      <c r="H64" s="130">
        <v>3938</v>
      </c>
      <c r="I64" s="130">
        <v>2902.090909090909</v>
      </c>
      <c r="J64" s="130">
        <v>2879.818181818182</v>
      </c>
      <c r="K64" s="130">
        <v>3475.2083333333335</v>
      </c>
      <c r="L64" s="53"/>
      <c r="M64" s="28"/>
      <c r="N64" s="28"/>
      <c r="O64" s="28"/>
      <c r="P64" s="28"/>
      <c r="Q64" s="28"/>
      <c r="R64" s="28"/>
    </row>
    <row r="65" spans="1:18" s="5" customFormat="1" ht="21.95" customHeight="1">
      <c r="A65" s="548"/>
      <c r="B65" s="184" t="s">
        <v>143</v>
      </c>
      <c r="C65" s="129" t="s">
        <v>3</v>
      </c>
      <c r="D65" s="130">
        <v>3595.2380952380954</v>
      </c>
      <c r="E65" s="130">
        <v>2900</v>
      </c>
      <c r="F65" s="130"/>
      <c r="G65" s="130">
        <v>4233.333333333333</v>
      </c>
      <c r="H65" s="130">
        <v>4416.8181818181811</v>
      </c>
      <c r="I65" s="130"/>
      <c r="J65" s="130">
        <v>2200</v>
      </c>
      <c r="K65" s="130">
        <v>3206.25</v>
      </c>
      <c r="L65" s="53"/>
      <c r="M65" s="28"/>
      <c r="N65" s="28"/>
      <c r="O65" s="28"/>
      <c r="P65" s="28"/>
      <c r="Q65" s="28"/>
      <c r="R65" s="28"/>
    </row>
    <row r="66" spans="1:18" s="5" customFormat="1" ht="21.95" customHeight="1">
      <c r="A66" s="180"/>
      <c r="B66" s="184" t="s">
        <v>15</v>
      </c>
      <c r="C66" s="129" t="s">
        <v>3</v>
      </c>
      <c r="D66" s="130">
        <v>1515.757575757576</v>
      </c>
      <c r="E66" s="130">
        <v>1307.0175438596491</v>
      </c>
      <c r="F66" s="130">
        <v>1436.3425925925924</v>
      </c>
      <c r="G66" s="130">
        <v>1460.5555555555557</v>
      </c>
      <c r="H66" s="130">
        <v>2409.7999999999997</v>
      </c>
      <c r="I66" s="130">
        <v>1143.3331048976609</v>
      </c>
      <c r="J66" s="130">
        <v>1020.8333333333334</v>
      </c>
      <c r="K66" s="130">
        <v>2172.5</v>
      </c>
      <c r="L66" s="53"/>
      <c r="M66" s="28"/>
      <c r="N66" s="28"/>
      <c r="O66" s="28"/>
      <c r="P66" s="28"/>
      <c r="Q66" s="28"/>
      <c r="R66" s="28"/>
    </row>
    <row r="67" spans="1:18" s="5" customFormat="1" ht="21.95" customHeight="1">
      <c r="A67" s="198" t="s">
        <v>220</v>
      </c>
      <c r="B67" s="184" t="s">
        <v>231</v>
      </c>
      <c r="C67" s="129" t="s">
        <v>3</v>
      </c>
      <c r="D67" s="130"/>
      <c r="E67" s="130"/>
      <c r="F67" s="130"/>
      <c r="G67" s="130"/>
      <c r="H67" s="130"/>
      <c r="I67" s="130"/>
      <c r="J67" s="130"/>
      <c r="K67" s="130"/>
      <c r="L67" s="53"/>
      <c r="M67" s="28"/>
      <c r="N67" s="28"/>
      <c r="O67" s="28"/>
      <c r="P67" s="28"/>
      <c r="Q67" s="28"/>
      <c r="R67" s="28"/>
    </row>
    <row r="68" spans="1:18" s="5" customFormat="1" ht="21.95" customHeight="1">
      <c r="A68" s="199"/>
      <c r="B68" s="184" t="s">
        <v>232</v>
      </c>
      <c r="C68" s="129" t="s">
        <v>90</v>
      </c>
      <c r="D68" s="130"/>
      <c r="E68" s="130">
        <v>2250</v>
      </c>
      <c r="F68" s="130"/>
      <c r="G68" s="130"/>
      <c r="H68" s="130">
        <v>4347.2222222222226</v>
      </c>
      <c r="I68" s="130">
        <v>3561.6666666666665</v>
      </c>
      <c r="J68" s="130">
        <v>6811.0714285714284</v>
      </c>
      <c r="K68" s="130"/>
      <c r="L68" s="53"/>
      <c r="M68" s="28"/>
      <c r="N68" s="28"/>
      <c r="O68" s="28"/>
      <c r="P68" s="28"/>
      <c r="Q68" s="28"/>
      <c r="R68" s="28"/>
    </row>
    <row r="69" spans="1:18" s="5" customFormat="1" ht="21.95" customHeight="1">
      <c r="A69" s="61"/>
      <c r="B69" s="122" t="s">
        <v>54</v>
      </c>
      <c r="C69" s="129" t="s">
        <v>90</v>
      </c>
      <c r="D69" s="130"/>
      <c r="E69" s="130"/>
      <c r="F69" s="130"/>
      <c r="G69" s="130"/>
      <c r="H69" s="130"/>
      <c r="I69" s="130"/>
      <c r="J69" s="130"/>
      <c r="K69" s="130">
        <v>8000</v>
      </c>
      <c r="L69" s="53"/>
      <c r="M69" s="28"/>
      <c r="N69" s="28"/>
      <c r="O69" s="28"/>
      <c r="P69" s="28"/>
      <c r="Q69" s="28"/>
      <c r="R69" s="28"/>
    </row>
    <row r="70" spans="1:18" s="5" customFormat="1" ht="21.95" customHeight="1">
      <c r="A70" s="180"/>
      <c r="B70" s="184" t="s">
        <v>16</v>
      </c>
      <c r="C70" s="129" t="s">
        <v>90</v>
      </c>
      <c r="D70" s="130"/>
      <c r="E70" s="130">
        <v>3000</v>
      </c>
      <c r="F70" s="130">
        <v>3000</v>
      </c>
      <c r="G70" s="130"/>
      <c r="H70" s="130">
        <v>3683.3333333333335</v>
      </c>
      <c r="I70" s="130">
        <v>3270</v>
      </c>
      <c r="J70" s="130">
        <v>1015.625</v>
      </c>
      <c r="K70" s="130"/>
      <c r="L70" s="53"/>
      <c r="M70" s="28"/>
      <c r="N70" s="28"/>
      <c r="O70" s="28"/>
      <c r="P70" s="28"/>
      <c r="Q70" s="28"/>
      <c r="R70" s="28"/>
    </row>
    <row r="71" spans="1:18" s="5" customFormat="1" ht="21.95" customHeight="1">
      <c r="A71" s="180"/>
      <c r="B71" s="184" t="s">
        <v>17</v>
      </c>
      <c r="C71" s="129" t="s">
        <v>3</v>
      </c>
      <c r="D71" s="130">
        <v>1371.8181818181818</v>
      </c>
      <c r="E71" s="130">
        <v>1420.1851851851852</v>
      </c>
      <c r="F71" s="130">
        <v>1084.0277777777778</v>
      </c>
      <c r="G71" s="130"/>
      <c r="H71" s="130">
        <v>2130.9375</v>
      </c>
      <c r="I71" s="130">
        <v>826.1574074074075</v>
      </c>
      <c r="J71" s="130">
        <v>598.86363636363637</v>
      </c>
      <c r="K71" s="130">
        <v>660.41666666666674</v>
      </c>
      <c r="L71" s="53"/>
      <c r="M71" s="28"/>
      <c r="N71" s="28"/>
      <c r="O71" s="28"/>
      <c r="P71" s="28"/>
      <c r="Q71" s="28"/>
      <c r="R71" s="28"/>
    </row>
    <row r="72" spans="1:18" s="5" customFormat="1" ht="21.95" customHeight="1">
      <c r="A72" s="180"/>
      <c r="B72" s="184" t="s">
        <v>18</v>
      </c>
      <c r="C72" s="129" t="s">
        <v>3</v>
      </c>
      <c r="D72" s="130">
        <v>926.25</v>
      </c>
      <c r="E72" s="130">
        <v>888.18181818181813</v>
      </c>
      <c r="F72" s="130">
        <v>737.5</v>
      </c>
      <c r="G72" s="130">
        <v>625.71428571428567</v>
      </c>
      <c r="H72" s="130">
        <v>1165.1041666666667</v>
      </c>
      <c r="I72" s="130">
        <v>1221.6512345679012</v>
      </c>
      <c r="J72" s="130">
        <v>762.5</v>
      </c>
      <c r="K72" s="130">
        <v>781.58333333333337</v>
      </c>
      <c r="L72" s="53"/>
      <c r="M72" s="28"/>
      <c r="N72" s="28"/>
      <c r="O72" s="28"/>
      <c r="P72" s="28"/>
      <c r="Q72" s="28"/>
      <c r="R72" s="28"/>
    </row>
    <row r="73" spans="1:18" s="5" customFormat="1" ht="21.95" customHeight="1">
      <c r="A73" s="180"/>
      <c r="B73" s="184" t="s">
        <v>19</v>
      </c>
      <c r="C73" s="129" t="s">
        <v>3</v>
      </c>
      <c r="D73" s="130">
        <v>3812.5</v>
      </c>
      <c r="E73" s="130"/>
      <c r="F73" s="130">
        <v>3122.916666666667</v>
      </c>
      <c r="G73" s="130"/>
      <c r="H73" s="130"/>
      <c r="I73" s="130">
        <v>2466.4186507936506</v>
      </c>
      <c r="J73" s="130">
        <v>1895.767195767196</v>
      </c>
      <c r="K73" s="130"/>
      <c r="L73" s="53"/>
      <c r="M73" s="33"/>
      <c r="N73" s="28"/>
      <c r="O73" s="28"/>
      <c r="P73" s="28"/>
      <c r="Q73" s="28"/>
      <c r="R73" s="28"/>
    </row>
    <row r="74" spans="1:18" s="5" customFormat="1" ht="21.95" customHeight="1">
      <c r="A74" s="180"/>
      <c r="B74" s="184" t="s">
        <v>20</v>
      </c>
      <c r="C74" s="129" t="s">
        <v>3</v>
      </c>
      <c r="D74" s="130">
        <v>3900</v>
      </c>
      <c r="E74" s="130">
        <v>2012.090909090909</v>
      </c>
      <c r="F74" s="130"/>
      <c r="G74" s="130"/>
      <c r="H74" s="130">
        <v>2559.5</v>
      </c>
      <c r="I74" s="130">
        <v>3217.8571428571427</v>
      </c>
      <c r="J74" s="130">
        <v>3468.75</v>
      </c>
      <c r="K74" s="130"/>
      <c r="L74" s="53"/>
      <c r="M74" s="28"/>
      <c r="N74" s="28"/>
      <c r="O74" s="28"/>
      <c r="P74" s="28"/>
      <c r="Q74" s="28"/>
      <c r="R74" s="28"/>
    </row>
    <row r="75" spans="1:18" s="5" customFormat="1" ht="21.95" customHeight="1">
      <c r="A75" s="547" t="s">
        <v>144</v>
      </c>
      <c r="B75" s="184" t="s">
        <v>145</v>
      </c>
      <c r="C75" s="129" t="s">
        <v>84</v>
      </c>
      <c r="D75" s="130"/>
      <c r="E75" s="130"/>
      <c r="F75" s="130">
        <v>670</v>
      </c>
      <c r="G75" s="130"/>
      <c r="H75" s="130">
        <v>426.22222222222223</v>
      </c>
      <c r="I75" s="130">
        <v>197.83571428571426</v>
      </c>
      <c r="J75" s="130"/>
      <c r="K75" s="130"/>
      <c r="L75" s="53"/>
      <c r="M75" s="28"/>
      <c r="N75" s="28"/>
      <c r="O75" s="28"/>
      <c r="P75" s="28"/>
      <c r="Q75" s="28"/>
      <c r="R75" s="28"/>
    </row>
    <row r="76" spans="1:18" s="5" customFormat="1" ht="21.95" customHeight="1">
      <c r="A76" s="548"/>
      <c r="B76" s="184" t="s">
        <v>146</v>
      </c>
      <c r="C76" s="129" t="s">
        <v>56</v>
      </c>
      <c r="D76" s="130">
        <v>1794.3939393939393</v>
      </c>
      <c r="E76" s="130">
        <v>1666.6666666666663</v>
      </c>
      <c r="F76" s="130">
        <v>1765.0833333333335</v>
      </c>
      <c r="G76" s="130"/>
      <c r="H76" s="130">
        <v>2923.375</v>
      </c>
      <c r="I76" s="130">
        <v>1854.7375541125541</v>
      </c>
      <c r="J76" s="130">
        <v>1273.75</v>
      </c>
      <c r="K76" s="130">
        <v>1297.360339506173</v>
      </c>
      <c r="L76" s="53"/>
      <c r="M76" s="28"/>
      <c r="N76" s="28"/>
      <c r="O76" s="28"/>
      <c r="P76" s="28"/>
      <c r="Q76" s="28"/>
      <c r="R76" s="28"/>
    </row>
    <row r="77" spans="1:18" s="5" customFormat="1" ht="21.95" customHeight="1">
      <c r="A77" s="180"/>
      <c r="B77" s="184" t="s">
        <v>91</v>
      </c>
      <c r="C77" s="129" t="s">
        <v>3</v>
      </c>
      <c r="D77" s="130">
        <v>1581.6666666666665</v>
      </c>
      <c r="E77" s="130">
        <v>1306.4814814814815</v>
      </c>
      <c r="F77" s="130">
        <v>1274.0277777777778</v>
      </c>
      <c r="G77" s="130">
        <v>2051.25</v>
      </c>
      <c r="H77" s="130">
        <v>2333.75</v>
      </c>
      <c r="I77" s="130">
        <v>1256.5810185185185</v>
      </c>
      <c r="J77" s="130">
        <v>957.5</v>
      </c>
      <c r="K77" s="130">
        <v>2211.1111111111109</v>
      </c>
      <c r="L77" s="53"/>
      <c r="M77" s="28"/>
      <c r="N77" s="28"/>
      <c r="O77" s="28"/>
      <c r="P77" s="28"/>
      <c r="Q77" s="28"/>
      <c r="R77" s="28"/>
    </row>
    <row r="78" spans="1:18" s="5" customFormat="1" ht="21.95" customHeight="1">
      <c r="A78" s="180"/>
      <c r="B78" s="184" t="s">
        <v>22</v>
      </c>
      <c r="C78" s="129" t="s">
        <v>71</v>
      </c>
      <c r="D78" s="130">
        <v>34.827272727272721</v>
      </c>
      <c r="E78" s="130">
        <v>52.5</v>
      </c>
      <c r="F78" s="130">
        <v>28.75</v>
      </c>
      <c r="G78" s="130"/>
      <c r="H78" s="130">
        <v>67.256944444444443</v>
      </c>
      <c r="I78" s="130">
        <v>41.611111111111107</v>
      </c>
      <c r="J78" s="130">
        <v>57.5</v>
      </c>
      <c r="K78" s="130">
        <v>37.595238095238095</v>
      </c>
      <c r="L78" s="53"/>
      <c r="M78" s="28"/>
      <c r="N78" s="28"/>
      <c r="O78" s="28"/>
      <c r="P78" s="28"/>
      <c r="Q78" s="28"/>
      <c r="R78" s="28"/>
    </row>
    <row r="79" spans="1:18" s="5" customFormat="1" ht="21.95" customHeight="1">
      <c r="A79" s="198" t="s">
        <v>147</v>
      </c>
      <c r="B79" s="184" t="s">
        <v>234</v>
      </c>
      <c r="C79" s="129" t="s">
        <v>3</v>
      </c>
      <c r="D79" s="130">
        <v>2244.69696969697</v>
      </c>
      <c r="E79" s="130">
        <v>1831.1403508771925</v>
      </c>
      <c r="F79" s="130">
        <v>2437.4074074074074</v>
      </c>
      <c r="G79" s="130">
        <v>1722.2222222222222</v>
      </c>
      <c r="H79" s="130">
        <v>3024.625</v>
      </c>
      <c r="I79" s="130">
        <v>1419.6378533138402</v>
      </c>
      <c r="J79" s="130">
        <v>1670</v>
      </c>
      <c r="K79" s="130">
        <v>1766.835648148148</v>
      </c>
      <c r="L79" s="53"/>
      <c r="M79" s="28"/>
      <c r="N79" s="28"/>
      <c r="O79" s="28"/>
      <c r="P79" s="28"/>
      <c r="Q79" s="28"/>
      <c r="R79" s="28"/>
    </row>
    <row r="80" spans="1:18" s="5" customFormat="1" ht="21.95" customHeight="1">
      <c r="A80" s="199"/>
      <c r="B80" s="122" t="s">
        <v>233</v>
      </c>
      <c r="C80" s="129" t="s">
        <v>3</v>
      </c>
      <c r="D80" s="130">
        <v>1624.8333333333335</v>
      </c>
      <c r="E80" s="130">
        <v>1506.0307017543857</v>
      </c>
      <c r="F80" s="130">
        <v>1725</v>
      </c>
      <c r="G80" s="130"/>
      <c r="H80" s="130">
        <v>2363.6805555555557</v>
      </c>
      <c r="I80" s="130">
        <v>1536.4087765710574</v>
      </c>
      <c r="J80" s="130">
        <v>1133.3333333333333</v>
      </c>
      <c r="K80" s="130">
        <v>1870.0336700336702</v>
      </c>
      <c r="L80" s="53"/>
      <c r="M80" s="28"/>
      <c r="N80" s="28"/>
      <c r="O80" s="28"/>
      <c r="P80" s="28"/>
      <c r="Q80" s="28"/>
      <c r="R80" s="28"/>
    </row>
    <row r="81" spans="1:18" s="5" customFormat="1" ht="21.95" customHeight="1">
      <c r="A81" s="198"/>
      <c r="B81" s="184" t="s">
        <v>23</v>
      </c>
      <c r="C81" s="129" t="s">
        <v>3</v>
      </c>
      <c r="D81" s="130">
        <v>2752.1212121212125</v>
      </c>
      <c r="E81" s="130">
        <v>3083.3333333333335</v>
      </c>
      <c r="F81" s="130">
        <v>2706.25</v>
      </c>
      <c r="G81" s="130">
        <v>4000</v>
      </c>
      <c r="H81" s="130">
        <v>3912.9545454545455</v>
      </c>
      <c r="I81" s="130">
        <v>4437.8555555555549</v>
      </c>
      <c r="J81" s="130">
        <v>3229.1666666666665</v>
      </c>
      <c r="K81" s="130">
        <v>2008.3333333333333</v>
      </c>
      <c r="L81" s="53"/>
      <c r="M81" s="28"/>
      <c r="N81" s="28"/>
      <c r="O81" s="28"/>
      <c r="P81" s="28"/>
      <c r="Q81" s="28"/>
      <c r="R81" s="28"/>
    </row>
    <row r="82" spans="1:18" s="5" customFormat="1" ht="21.95" customHeight="1">
      <c r="A82" s="201"/>
      <c r="B82" s="184" t="s">
        <v>24</v>
      </c>
      <c r="C82" s="129" t="s">
        <v>3</v>
      </c>
      <c r="D82" s="130">
        <v>2574.6969696969695</v>
      </c>
      <c r="E82" s="130">
        <v>3083.3333333333335</v>
      </c>
      <c r="F82" s="130">
        <v>2712.5</v>
      </c>
      <c r="G82" s="130">
        <v>4640.625</v>
      </c>
      <c r="H82" s="130">
        <v>3917.5</v>
      </c>
      <c r="I82" s="130">
        <v>4448.3981481481478</v>
      </c>
      <c r="J82" s="130">
        <v>3247.395833333333</v>
      </c>
      <c r="K82" s="130">
        <v>4333.3333333333339</v>
      </c>
      <c r="L82" s="53"/>
      <c r="M82" s="28"/>
      <c r="N82" s="28"/>
      <c r="O82" s="28"/>
      <c r="P82" s="28"/>
      <c r="Q82" s="28"/>
      <c r="R82" s="28"/>
    </row>
    <row r="83" spans="1:18" s="5" customFormat="1" ht="21.95" customHeight="1">
      <c r="A83" s="196"/>
      <c r="B83" s="184" t="s">
        <v>25</v>
      </c>
      <c r="C83" s="129" t="s">
        <v>3</v>
      </c>
      <c r="D83" s="130">
        <v>1711.6666666666667</v>
      </c>
      <c r="E83" s="130">
        <v>1977.5</v>
      </c>
      <c r="F83" s="130"/>
      <c r="G83" s="130"/>
      <c r="H83" s="130">
        <v>3048.181818181818</v>
      </c>
      <c r="I83" s="130">
        <v>1680.3888888888889</v>
      </c>
      <c r="J83" s="130">
        <v>1165</v>
      </c>
      <c r="K83" s="130"/>
      <c r="L83" s="53"/>
      <c r="M83" s="28"/>
      <c r="N83" s="28"/>
      <c r="O83" s="28"/>
      <c r="P83" s="28"/>
      <c r="Q83" s="28"/>
      <c r="R83" s="28"/>
    </row>
    <row r="84" spans="1:18" s="5" customFormat="1" ht="3" customHeight="1">
      <c r="A84" s="424"/>
      <c r="B84" s="203"/>
      <c r="C84" s="102"/>
      <c r="D84" s="105"/>
      <c r="E84" s="105"/>
      <c r="F84" s="105"/>
      <c r="G84" s="105"/>
      <c r="H84" s="105"/>
      <c r="I84" s="105"/>
      <c r="J84" s="105"/>
      <c r="K84" s="105"/>
      <c r="L84" s="53"/>
      <c r="M84" s="28"/>
      <c r="N84" s="28"/>
      <c r="O84" s="28"/>
      <c r="P84" s="28"/>
      <c r="Q84" s="28"/>
      <c r="R84" s="28"/>
    </row>
    <row r="85" spans="1:18" s="5" customFormat="1" ht="21.75" customHeight="1">
      <c r="A85" s="86"/>
      <c r="B85" s="520"/>
      <c r="C85" s="507"/>
      <c r="D85" s="520"/>
      <c r="E85" s="520"/>
      <c r="F85" s="520"/>
      <c r="G85" s="520"/>
      <c r="H85" s="520"/>
      <c r="I85" s="520"/>
      <c r="J85" s="520"/>
      <c r="K85" s="518" t="s">
        <v>88</v>
      </c>
    </row>
    <row r="86" spans="1:18" s="5" customFormat="1" ht="22.5" customHeight="1">
      <c r="A86" s="86"/>
      <c r="B86" s="544" t="s">
        <v>292</v>
      </c>
      <c r="C86" s="544"/>
      <c r="D86" s="544"/>
      <c r="E86" s="544"/>
      <c r="F86" s="544"/>
      <c r="G86" s="544"/>
      <c r="H86" s="544"/>
      <c r="I86" s="544"/>
      <c r="J86" s="544"/>
      <c r="K86" s="544"/>
      <c r="L86" s="53"/>
    </row>
    <row r="87" spans="1:18" s="5" customFormat="1" ht="35.1" customHeight="1" thickBot="1">
      <c r="A87" s="86"/>
      <c r="B87" s="559" t="s">
        <v>293</v>
      </c>
      <c r="C87" s="559"/>
      <c r="D87" s="559"/>
      <c r="E87" s="559"/>
      <c r="F87" s="559"/>
      <c r="G87" s="559"/>
      <c r="H87" s="559"/>
      <c r="I87" s="559"/>
      <c r="J87" s="559"/>
      <c r="K87" s="559"/>
    </row>
    <row r="88" spans="1:18" s="5" customFormat="1" ht="21.95" customHeight="1" thickBot="1">
      <c r="A88" s="543" t="s">
        <v>108</v>
      </c>
      <c r="B88" s="543"/>
      <c r="C88" s="577" t="s">
        <v>82</v>
      </c>
      <c r="D88" s="579" t="s">
        <v>83</v>
      </c>
      <c r="E88" s="579"/>
      <c r="F88" s="579"/>
      <c r="G88" s="579"/>
      <c r="H88" s="579"/>
      <c r="I88" s="579"/>
      <c r="J88" s="579"/>
      <c r="K88" s="579"/>
      <c r="L88" s="53"/>
      <c r="M88" s="28"/>
      <c r="N88" s="28"/>
      <c r="O88" s="28"/>
      <c r="P88" s="28"/>
      <c r="Q88" s="28"/>
      <c r="R88" s="28"/>
    </row>
    <row r="89" spans="1:18" s="5" customFormat="1" ht="21.95" customHeight="1">
      <c r="A89" s="574"/>
      <c r="B89" s="574"/>
      <c r="C89" s="578"/>
      <c r="D89" s="220" t="s">
        <v>61</v>
      </c>
      <c r="E89" s="220" t="s">
        <v>62</v>
      </c>
      <c r="F89" s="220" t="s">
        <v>63</v>
      </c>
      <c r="G89" s="220" t="s">
        <v>64</v>
      </c>
      <c r="H89" s="220" t="s">
        <v>65</v>
      </c>
      <c r="I89" s="220" t="s">
        <v>66</v>
      </c>
      <c r="J89" s="220" t="s">
        <v>67</v>
      </c>
      <c r="K89" s="220" t="s">
        <v>68</v>
      </c>
      <c r="L89" s="53"/>
      <c r="M89" s="28"/>
      <c r="N89" s="28"/>
      <c r="O89" s="28"/>
      <c r="P89" s="28"/>
      <c r="Q89" s="28"/>
      <c r="R89" s="28"/>
    </row>
    <row r="90" spans="1:18" s="5" customFormat="1" ht="21.95" customHeight="1">
      <c r="A90" s="193"/>
      <c r="B90" s="184" t="s">
        <v>26</v>
      </c>
      <c r="C90" s="129" t="s">
        <v>59</v>
      </c>
      <c r="D90" s="130">
        <v>783.71212121212113</v>
      </c>
      <c r="E90" s="130">
        <v>668.63636363636363</v>
      </c>
      <c r="F90" s="130">
        <v>637.12066666666669</v>
      </c>
      <c r="G90" s="130">
        <v>1040</v>
      </c>
      <c r="H90" s="130">
        <v>1046.875</v>
      </c>
      <c r="I90" s="130">
        <v>901.3359375</v>
      </c>
      <c r="J90" s="130">
        <v>626.85185185185173</v>
      </c>
      <c r="K90" s="130">
        <v>820.37037037037032</v>
      </c>
      <c r="L90" s="53"/>
      <c r="M90" s="28"/>
      <c r="N90" s="28"/>
      <c r="O90" s="28"/>
      <c r="P90" s="28"/>
      <c r="Q90" s="28"/>
      <c r="R90" s="28"/>
    </row>
    <row r="91" spans="1:18" s="5" customFormat="1" ht="21" customHeight="1">
      <c r="A91" s="423" t="s">
        <v>57</v>
      </c>
      <c r="B91" s="182"/>
      <c r="C91" s="50"/>
      <c r="D91" s="16"/>
      <c r="E91" s="16"/>
      <c r="F91" s="16"/>
      <c r="G91" s="16"/>
      <c r="H91" s="16"/>
      <c r="I91" s="16"/>
      <c r="J91" s="16"/>
      <c r="K91" s="16"/>
      <c r="L91" s="53"/>
      <c r="M91" s="28"/>
      <c r="N91" s="28"/>
      <c r="O91" s="28"/>
      <c r="P91" s="28"/>
      <c r="Q91" s="28"/>
      <c r="R91" s="28"/>
    </row>
    <row r="92" spans="1:18" s="5" customFormat="1" ht="21.95" customHeight="1">
      <c r="A92" s="570" t="s">
        <v>27</v>
      </c>
      <c r="B92" s="184" t="s">
        <v>150</v>
      </c>
      <c r="C92" s="129" t="s">
        <v>59</v>
      </c>
      <c r="D92" s="130">
        <v>1171.875</v>
      </c>
      <c r="E92" s="130">
        <v>750</v>
      </c>
      <c r="F92" s="130">
        <v>848.77085</v>
      </c>
      <c r="G92" s="130">
        <v>2213.8888888888887</v>
      </c>
      <c r="H92" s="130">
        <v>2191.25</v>
      </c>
      <c r="I92" s="130">
        <v>923.33333333333326</v>
      </c>
      <c r="J92" s="130">
        <v>647.19047619047626</v>
      </c>
      <c r="K92" s="130">
        <v>1579.6428571428571</v>
      </c>
      <c r="L92" s="53"/>
      <c r="M92" s="28"/>
      <c r="N92" s="28"/>
      <c r="O92" s="28"/>
      <c r="P92" s="28"/>
      <c r="Q92" s="28"/>
      <c r="R92" s="28"/>
    </row>
    <row r="93" spans="1:18" s="5" customFormat="1" ht="21.95" customHeight="1">
      <c r="A93" s="571"/>
      <c r="B93" s="184" t="s">
        <v>151</v>
      </c>
      <c r="C93" s="129" t="s">
        <v>59</v>
      </c>
      <c r="D93" s="130"/>
      <c r="E93" s="130"/>
      <c r="F93" s="130"/>
      <c r="G93" s="130"/>
      <c r="H93" s="130"/>
      <c r="I93" s="130"/>
      <c r="J93" s="130"/>
      <c r="K93" s="130"/>
      <c r="L93" s="53"/>
      <c r="M93" s="28"/>
      <c r="N93" s="28"/>
      <c r="O93" s="28"/>
      <c r="P93" s="28"/>
      <c r="Q93" s="28"/>
      <c r="R93" s="28"/>
    </row>
    <row r="94" spans="1:18" s="5" customFormat="1" ht="21.95" customHeight="1">
      <c r="A94" s="571"/>
      <c r="B94" s="184" t="s">
        <v>223</v>
      </c>
      <c r="C94" s="129" t="s">
        <v>59</v>
      </c>
      <c r="D94" s="130"/>
      <c r="E94" s="130">
        <v>1050</v>
      </c>
      <c r="F94" s="130"/>
      <c r="G94" s="130">
        <v>3962.5</v>
      </c>
      <c r="H94" s="130">
        <v>3175</v>
      </c>
      <c r="I94" s="130">
        <v>3075</v>
      </c>
      <c r="J94" s="130"/>
      <c r="K94" s="130">
        <v>2086.666666666667</v>
      </c>
      <c r="L94" s="53"/>
      <c r="M94" s="28"/>
      <c r="N94" s="28"/>
      <c r="O94" s="28"/>
      <c r="P94" s="28"/>
      <c r="Q94" s="28"/>
      <c r="R94" s="28"/>
    </row>
    <row r="95" spans="1:18" s="5" customFormat="1" ht="21.95" hidden="1" customHeight="1">
      <c r="A95" s="571"/>
      <c r="B95" s="184" t="s">
        <v>224</v>
      </c>
      <c r="C95" s="129" t="s">
        <v>59</v>
      </c>
      <c r="D95" s="130"/>
      <c r="E95" s="130"/>
      <c r="F95" s="130"/>
      <c r="G95" s="130"/>
      <c r="H95" s="130"/>
      <c r="I95" s="130"/>
      <c r="J95" s="130"/>
      <c r="K95" s="130"/>
      <c r="L95" s="53"/>
      <c r="M95" s="28"/>
      <c r="N95" s="28"/>
      <c r="O95" s="28"/>
      <c r="P95" s="28"/>
      <c r="Q95" s="28"/>
      <c r="R95" s="28"/>
    </row>
    <row r="96" spans="1:18" s="5" customFormat="1" ht="21.95" customHeight="1">
      <c r="A96" s="554" t="s">
        <v>152</v>
      </c>
      <c r="B96" s="184" t="s">
        <v>153</v>
      </c>
      <c r="C96" s="129" t="s">
        <v>59</v>
      </c>
      <c r="D96" s="130">
        <v>3833.3333333333335</v>
      </c>
      <c r="E96" s="130">
        <v>4187.727272727273</v>
      </c>
      <c r="F96" s="130">
        <v>4499.3343333333332</v>
      </c>
      <c r="G96" s="130">
        <v>4321.4285714285716</v>
      </c>
      <c r="H96" s="130">
        <v>5900</v>
      </c>
      <c r="I96" s="130">
        <v>3893.75</v>
      </c>
      <c r="J96" s="130"/>
      <c r="K96" s="130">
        <v>3813.5416666666665</v>
      </c>
      <c r="L96" s="53"/>
      <c r="M96" s="28"/>
      <c r="N96" s="28"/>
      <c r="O96" s="28"/>
      <c r="P96" s="28"/>
      <c r="Q96" s="28"/>
      <c r="R96" s="28"/>
    </row>
    <row r="97" spans="1:18" s="5" customFormat="1" ht="21.95" customHeight="1">
      <c r="A97" s="580"/>
      <c r="B97" s="184" t="s">
        <v>154</v>
      </c>
      <c r="C97" s="129" t="s">
        <v>59</v>
      </c>
      <c r="D97" s="130"/>
      <c r="E97" s="130">
        <v>3487.7272727272725</v>
      </c>
      <c r="F97" s="130">
        <v>2757.8125</v>
      </c>
      <c r="G97" s="130"/>
      <c r="H97" s="130">
        <v>3446.4166666666665</v>
      </c>
      <c r="I97" s="130">
        <v>2910.4166666666665</v>
      </c>
      <c r="J97" s="130">
        <v>2317.7083333333335</v>
      </c>
      <c r="K97" s="130">
        <v>2670.5555555555557</v>
      </c>
      <c r="L97" s="53"/>
      <c r="N97" s="28"/>
      <c r="O97" s="28"/>
      <c r="P97" s="28"/>
      <c r="Q97" s="28"/>
      <c r="R97" s="28"/>
    </row>
    <row r="98" spans="1:18" s="5" customFormat="1" ht="21.95" customHeight="1">
      <c r="A98" s="580"/>
      <c r="B98" s="184" t="s">
        <v>155</v>
      </c>
      <c r="C98" s="129" t="s">
        <v>59</v>
      </c>
      <c r="D98" s="130"/>
      <c r="E98" s="130">
        <v>2766.6666666666665</v>
      </c>
      <c r="F98" s="130">
        <v>2243.75</v>
      </c>
      <c r="G98" s="130"/>
      <c r="H98" s="130">
        <v>2583.3333333333335</v>
      </c>
      <c r="I98" s="130">
        <v>1925</v>
      </c>
      <c r="J98" s="130">
        <v>262.5</v>
      </c>
      <c r="K98" s="130">
        <v>2416.6666666666665</v>
      </c>
      <c r="L98" s="53"/>
    </row>
    <row r="99" spans="1:18" s="5" customFormat="1" ht="21.95" customHeight="1">
      <c r="A99" s="580"/>
      <c r="B99" s="184" t="s">
        <v>204</v>
      </c>
      <c r="C99" s="129" t="s">
        <v>59</v>
      </c>
      <c r="D99" s="130">
        <v>3970.8333333333326</v>
      </c>
      <c r="E99" s="130">
        <v>4230.416666666667</v>
      </c>
      <c r="F99" s="130">
        <v>5510</v>
      </c>
      <c r="G99" s="130"/>
      <c r="H99" s="130">
        <v>6300</v>
      </c>
      <c r="I99" s="130">
        <v>2798.6300505050503</v>
      </c>
      <c r="J99" s="130">
        <v>2454.8611111111109</v>
      </c>
      <c r="K99" s="130">
        <v>3766.666666666667</v>
      </c>
      <c r="L99" s="53"/>
    </row>
    <row r="100" spans="1:18" s="5" customFormat="1" ht="21.95" customHeight="1">
      <c r="A100" s="580"/>
      <c r="B100" s="184" t="s">
        <v>205</v>
      </c>
      <c r="C100" s="129" t="s">
        <v>59</v>
      </c>
      <c r="D100" s="130">
        <v>3895.8333333333335</v>
      </c>
      <c r="E100" s="130">
        <v>3492.9166666666665</v>
      </c>
      <c r="F100" s="130">
        <v>866.66666666666674</v>
      </c>
      <c r="G100" s="130"/>
      <c r="H100" s="130">
        <v>2800</v>
      </c>
      <c r="I100" s="130">
        <v>2012.7272727272727</v>
      </c>
      <c r="J100" s="130">
        <v>2292.4768518518517</v>
      </c>
      <c r="K100" s="130">
        <v>3325</v>
      </c>
      <c r="L100" s="53"/>
    </row>
    <row r="101" spans="1:18" s="5" customFormat="1" ht="21.95" customHeight="1">
      <c r="A101" s="555"/>
      <c r="B101" s="184" t="s">
        <v>206</v>
      </c>
      <c r="C101" s="129" t="s">
        <v>59</v>
      </c>
      <c r="D101" s="130">
        <v>3000</v>
      </c>
      <c r="E101" s="130">
        <v>2768.75</v>
      </c>
      <c r="F101" s="130">
        <v>1575</v>
      </c>
      <c r="G101" s="130"/>
      <c r="H101" s="130">
        <v>1450</v>
      </c>
      <c r="I101" s="130">
        <v>1092.659090909091</v>
      </c>
      <c r="J101" s="130">
        <v>2281.25</v>
      </c>
      <c r="K101" s="130">
        <v>2305.5555555555557</v>
      </c>
      <c r="L101" s="53"/>
    </row>
    <row r="102" spans="1:18" s="5" customFormat="1" ht="21.95" customHeight="1">
      <c r="A102" s="180"/>
      <c r="B102" s="184" t="s">
        <v>92</v>
      </c>
      <c r="C102" s="129" t="s">
        <v>59</v>
      </c>
      <c r="D102" s="130">
        <v>202</v>
      </c>
      <c r="E102" s="130">
        <v>345.39473684210526</v>
      </c>
      <c r="F102" s="130">
        <v>179.55</v>
      </c>
      <c r="G102" s="130">
        <v>222.22222222222223</v>
      </c>
      <c r="H102" s="130">
        <v>474.94629629629628</v>
      </c>
      <c r="I102" s="130">
        <v>566.5092878028405</v>
      </c>
      <c r="J102" s="130">
        <v>256.30689814814815</v>
      </c>
      <c r="K102" s="130">
        <v>335.99879133212465</v>
      </c>
      <c r="L102" s="53"/>
    </row>
    <row r="103" spans="1:18" s="5" customFormat="1" ht="21.95" customHeight="1">
      <c r="A103" s="547" t="s">
        <v>159</v>
      </c>
      <c r="B103" s="184" t="s">
        <v>242</v>
      </c>
      <c r="C103" s="129" t="s">
        <v>59</v>
      </c>
      <c r="D103" s="130">
        <v>461.969696969697</v>
      </c>
      <c r="E103" s="130">
        <v>180</v>
      </c>
      <c r="F103" s="130">
        <v>343.8308383838384</v>
      </c>
      <c r="G103" s="130"/>
      <c r="H103" s="130">
        <v>388.66666666666669</v>
      </c>
      <c r="I103" s="130">
        <v>198.6875</v>
      </c>
      <c r="J103" s="130">
        <v>179.16666666666669</v>
      </c>
      <c r="K103" s="130">
        <v>141.85416666666666</v>
      </c>
      <c r="L103" s="53"/>
    </row>
    <row r="104" spans="1:18" s="5" customFormat="1" ht="21.95" customHeight="1">
      <c r="A104" s="548"/>
      <c r="B104" s="184" t="s">
        <v>244</v>
      </c>
      <c r="C104" s="129" t="s">
        <v>59</v>
      </c>
      <c r="D104" s="130">
        <v>505.530303030303</v>
      </c>
      <c r="E104" s="130">
        <v>639.27777777777783</v>
      </c>
      <c r="F104" s="130">
        <v>405.23611805555555</v>
      </c>
      <c r="G104" s="130"/>
      <c r="H104" s="130">
        <v>521.45833333333337</v>
      </c>
      <c r="I104" s="130">
        <v>406.23611111111114</v>
      </c>
      <c r="J104" s="130">
        <v>292.68716666666666</v>
      </c>
      <c r="K104" s="130">
        <v>366.65277777777783</v>
      </c>
      <c r="L104" s="53"/>
    </row>
    <row r="105" spans="1:18" s="5" customFormat="1" ht="21.95" customHeight="1">
      <c r="A105" s="547" t="s">
        <v>162</v>
      </c>
      <c r="B105" s="184" t="s">
        <v>163</v>
      </c>
      <c r="C105" s="129" t="s">
        <v>59</v>
      </c>
      <c r="D105" s="130">
        <v>5269.2592592592591</v>
      </c>
      <c r="E105" s="130">
        <v>4172.083333333333</v>
      </c>
      <c r="F105" s="130">
        <v>3868.75</v>
      </c>
      <c r="G105" s="130"/>
      <c r="H105" s="130">
        <v>6023.484848484848</v>
      </c>
      <c r="I105" s="130">
        <v>2378.5714285714284</v>
      </c>
      <c r="J105" s="130">
        <v>2690.104166666667</v>
      </c>
      <c r="K105" s="130">
        <v>3905.8333333333335</v>
      </c>
      <c r="L105" s="53"/>
    </row>
    <row r="106" spans="1:18" s="5" customFormat="1" ht="21.95" customHeight="1">
      <c r="A106" s="548"/>
      <c r="B106" s="184" t="s">
        <v>164</v>
      </c>
      <c r="C106" s="129" t="s">
        <v>59</v>
      </c>
      <c r="D106" s="130">
        <v>3333.3333333333335</v>
      </c>
      <c r="E106" s="130">
        <v>3310</v>
      </c>
      <c r="F106" s="130">
        <v>2500</v>
      </c>
      <c r="G106" s="130"/>
      <c r="H106" s="130">
        <v>4806.0606060606069</v>
      </c>
      <c r="I106" s="130">
        <v>1696.6666666666667</v>
      </c>
      <c r="J106" s="130">
        <v>3000</v>
      </c>
      <c r="K106" s="130">
        <v>2645.4545454545455</v>
      </c>
      <c r="L106" s="53"/>
    </row>
    <row r="107" spans="1:18" s="5" customFormat="1" ht="21.95" customHeight="1">
      <c r="A107" s="547" t="s">
        <v>165</v>
      </c>
      <c r="B107" s="184" t="s">
        <v>202</v>
      </c>
      <c r="C107" s="129" t="s">
        <v>167</v>
      </c>
      <c r="D107" s="130">
        <v>3632.5</v>
      </c>
      <c r="E107" s="130">
        <v>5659.090909090909</v>
      </c>
      <c r="F107" s="130">
        <v>3758.5714285714284</v>
      </c>
      <c r="G107" s="130">
        <v>3500</v>
      </c>
      <c r="H107" s="130">
        <v>3325.6944444444448</v>
      </c>
      <c r="I107" s="130">
        <v>2697.1666666666665</v>
      </c>
      <c r="J107" s="130">
        <v>2393.9821428571422</v>
      </c>
      <c r="K107" s="130">
        <v>4068.1597222222222</v>
      </c>
      <c r="L107" s="53"/>
    </row>
    <row r="108" spans="1:18" s="5" customFormat="1" ht="21.95" hidden="1" customHeight="1">
      <c r="A108" s="548"/>
      <c r="B108" s="184" t="s">
        <v>168</v>
      </c>
      <c r="C108" s="129" t="s">
        <v>59</v>
      </c>
      <c r="D108" s="130"/>
      <c r="E108" s="130"/>
      <c r="F108" s="130"/>
      <c r="G108" s="130"/>
      <c r="H108" s="130"/>
      <c r="I108" s="130"/>
      <c r="J108" s="130"/>
      <c r="K108" s="130"/>
      <c r="L108" s="53"/>
    </row>
    <row r="109" spans="1:18" s="5" customFormat="1" ht="21.95" customHeight="1">
      <c r="A109" s="547" t="s">
        <v>31</v>
      </c>
      <c r="B109" s="184" t="s">
        <v>243</v>
      </c>
      <c r="C109" s="129" t="s">
        <v>59</v>
      </c>
      <c r="D109" s="130">
        <v>3560.1666666666665</v>
      </c>
      <c r="E109" s="130">
        <v>3691.6666666666665</v>
      </c>
      <c r="F109" s="130"/>
      <c r="G109" s="130">
        <v>4437.5</v>
      </c>
      <c r="H109" s="130">
        <v>4816.666666666667</v>
      </c>
      <c r="I109" s="130">
        <v>4684.5194805194806</v>
      </c>
      <c r="J109" s="130">
        <v>3899.242424242424</v>
      </c>
      <c r="K109" s="130">
        <v>3538.0303030303025</v>
      </c>
      <c r="L109" s="53"/>
    </row>
    <row r="110" spans="1:18" s="5" customFormat="1" ht="21.95" customHeight="1">
      <c r="A110" s="548"/>
      <c r="B110" s="184" t="s">
        <v>240</v>
      </c>
      <c r="C110" s="129" t="s">
        <v>59</v>
      </c>
      <c r="D110" s="130">
        <v>5100</v>
      </c>
      <c r="E110" s="130">
        <v>3725</v>
      </c>
      <c r="F110" s="130"/>
      <c r="G110" s="130"/>
      <c r="H110" s="130">
        <v>4216.6666666666661</v>
      </c>
      <c r="I110" s="130">
        <v>3100</v>
      </c>
      <c r="J110" s="130"/>
      <c r="K110" s="130">
        <v>3511.666666666667</v>
      </c>
      <c r="L110" s="53"/>
    </row>
    <row r="111" spans="1:18" s="5" customFormat="1" ht="21.95" customHeight="1">
      <c r="A111" s="200"/>
      <c r="B111" s="184" t="s">
        <v>32</v>
      </c>
      <c r="C111" s="129" t="s">
        <v>59</v>
      </c>
      <c r="D111" s="130">
        <v>553.125</v>
      </c>
      <c r="E111" s="130">
        <v>687.5</v>
      </c>
      <c r="F111" s="130"/>
      <c r="G111" s="130"/>
      <c r="H111" s="130"/>
      <c r="I111" s="130">
        <v>475</v>
      </c>
      <c r="J111" s="130">
        <v>300.75</v>
      </c>
      <c r="K111" s="130"/>
      <c r="L111" s="53"/>
    </row>
    <row r="112" spans="1:18" s="5" customFormat="1" ht="3" customHeight="1">
      <c r="A112" s="424"/>
      <c r="B112" s="203"/>
      <c r="C112" s="102"/>
      <c r="D112" s="105"/>
      <c r="E112" s="105"/>
      <c r="F112" s="105"/>
      <c r="G112" s="105"/>
      <c r="H112" s="105"/>
      <c r="I112" s="105"/>
      <c r="J112" s="105"/>
      <c r="K112" s="105"/>
      <c r="L112" s="53"/>
    </row>
    <row r="113" spans="1:16" s="5" customFormat="1" ht="3" customHeight="1">
      <c r="A113" s="424"/>
      <c r="B113" s="203"/>
      <c r="C113" s="102"/>
      <c r="D113" s="105"/>
      <c r="E113" s="105"/>
      <c r="F113" s="105"/>
      <c r="G113" s="105"/>
      <c r="H113" s="105"/>
      <c r="I113" s="105"/>
      <c r="J113" s="105"/>
      <c r="K113" s="105"/>
      <c r="L113" s="53"/>
    </row>
    <row r="114" spans="1:16" s="5" customFormat="1" ht="21.75" customHeight="1">
      <c r="A114" s="86"/>
      <c r="B114" s="520"/>
      <c r="C114" s="507"/>
      <c r="D114" s="520"/>
      <c r="E114" s="520"/>
      <c r="F114" s="520"/>
      <c r="G114" s="520"/>
      <c r="H114" s="520"/>
      <c r="I114" s="520"/>
      <c r="J114" s="520"/>
      <c r="K114" s="518" t="s">
        <v>89</v>
      </c>
    </row>
    <row r="115" spans="1:16" s="5" customFormat="1" ht="22.5" customHeight="1">
      <c r="A115" s="86"/>
      <c r="B115" s="544" t="s">
        <v>292</v>
      </c>
      <c r="C115" s="544"/>
      <c r="D115" s="544"/>
      <c r="E115" s="544"/>
      <c r="F115" s="544"/>
      <c r="G115" s="544"/>
      <c r="H115" s="544"/>
      <c r="I115" s="544"/>
      <c r="J115" s="544"/>
      <c r="K115" s="544"/>
      <c r="L115" s="53"/>
    </row>
    <row r="116" spans="1:16" s="5" customFormat="1" ht="22.5" customHeight="1" thickBot="1">
      <c r="A116" s="86"/>
      <c r="B116" s="559" t="s">
        <v>293</v>
      </c>
      <c r="C116" s="559"/>
      <c r="D116" s="559"/>
      <c r="E116" s="559"/>
      <c r="F116" s="559"/>
      <c r="G116" s="559"/>
      <c r="H116" s="559"/>
      <c r="I116" s="559"/>
      <c r="J116" s="559"/>
      <c r="K116" s="559"/>
    </row>
    <row r="117" spans="1:16" s="5" customFormat="1" ht="21.95" customHeight="1" thickBot="1">
      <c r="A117" s="543" t="s">
        <v>108</v>
      </c>
      <c r="B117" s="543"/>
      <c r="C117" s="577" t="s">
        <v>82</v>
      </c>
      <c r="D117" s="579" t="s">
        <v>83</v>
      </c>
      <c r="E117" s="579"/>
      <c r="F117" s="579"/>
      <c r="G117" s="579"/>
      <c r="H117" s="579"/>
      <c r="I117" s="579"/>
      <c r="J117" s="579"/>
      <c r="K117" s="579"/>
    </row>
    <row r="118" spans="1:16" s="5" customFormat="1" ht="21.95" customHeight="1">
      <c r="A118" s="574"/>
      <c r="B118" s="574"/>
      <c r="C118" s="578"/>
      <c r="D118" s="220" t="s">
        <v>61</v>
      </c>
      <c r="E118" s="220" t="s">
        <v>62</v>
      </c>
      <c r="F118" s="220" t="s">
        <v>63</v>
      </c>
      <c r="G118" s="220" t="s">
        <v>64</v>
      </c>
      <c r="H118" s="220" t="s">
        <v>65</v>
      </c>
      <c r="I118" s="220" t="s">
        <v>66</v>
      </c>
      <c r="J118" s="220" t="s">
        <v>67</v>
      </c>
      <c r="K118" s="220" t="s">
        <v>68</v>
      </c>
    </row>
    <row r="119" spans="1:16" s="5" customFormat="1" ht="21.95" customHeight="1">
      <c r="A119" s="194"/>
      <c r="B119" s="184" t="s">
        <v>33</v>
      </c>
      <c r="C119" s="129" t="s">
        <v>59</v>
      </c>
      <c r="D119" s="130">
        <v>1355.3030303030303</v>
      </c>
      <c r="E119" s="130">
        <v>941.66666666666663</v>
      </c>
      <c r="F119" s="130"/>
      <c r="G119" s="130">
        <v>2772.2222222222222</v>
      </c>
      <c r="H119" s="130">
        <v>1767.0833333333333</v>
      </c>
      <c r="I119" s="130">
        <v>1288.1944444444446</v>
      </c>
      <c r="J119" s="130">
        <v>2820.8333333333335</v>
      </c>
      <c r="K119" s="130">
        <v>1906.9444444444443</v>
      </c>
    </row>
    <row r="120" spans="1:16" s="5" customFormat="1" ht="21.95" customHeight="1">
      <c r="A120" s="195"/>
      <c r="B120" s="184" t="s">
        <v>93</v>
      </c>
      <c r="C120" s="129" t="s">
        <v>59</v>
      </c>
      <c r="D120" s="130">
        <v>632.42424242424238</v>
      </c>
      <c r="E120" s="130">
        <v>588.33333333333337</v>
      </c>
      <c r="F120" s="130">
        <v>359.56481481481484</v>
      </c>
      <c r="G120" s="130">
        <v>647.5</v>
      </c>
      <c r="H120" s="130">
        <v>579.16666666666663</v>
      </c>
      <c r="I120" s="130">
        <v>351.63068181818181</v>
      </c>
      <c r="J120" s="130">
        <v>375.04650000000004</v>
      </c>
      <c r="K120" s="130">
        <v>1045.8333333333335</v>
      </c>
    </row>
    <row r="121" spans="1:16" s="5" customFormat="1" ht="21.95" customHeight="1">
      <c r="A121" s="196"/>
      <c r="B121" s="184" t="s">
        <v>69</v>
      </c>
      <c r="C121" s="129" t="s">
        <v>94</v>
      </c>
      <c r="D121" s="130">
        <v>598.51666666666665</v>
      </c>
      <c r="E121" s="130">
        <v>533.33333333333337</v>
      </c>
      <c r="F121" s="130">
        <v>472.77777777777777</v>
      </c>
      <c r="G121" s="130"/>
      <c r="H121" s="130">
        <v>602.08333333333337</v>
      </c>
      <c r="I121" s="130">
        <v>494.4444444444444</v>
      </c>
      <c r="J121" s="130">
        <v>540.06333333333328</v>
      </c>
      <c r="K121" s="130"/>
      <c r="L121" s="50"/>
      <c r="M121" s="50"/>
    </row>
    <row r="122" spans="1:16" s="5" customFormat="1" ht="21.95" customHeight="1">
      <c r="A122" s="547" t="s">
        <v>35</v>
      </c>
      <c r="B122" s="184" t="s">
        <v>172</v>
      </c>
      <c r="C122" s="129" t="s">
        <v>71</v>
      </c>
      <c r="D122" s="130"/>
      <c r="E122" s="130">
        <v>164.44444444444446</v>
      </c>
      <c r="F122" s="130">
        <v>180</v>
      </c>
      <c r="G122" s="130">
        <v>126.5625</v>
      </c>
      <c r="H122" s="130">
        <v>147.67222222222222</v>
      </c>
      <c r="I122" s="130"/>
      <c r="J122" s="130"/>
      <c r="K122" s="130">
        <v>181.18055555555557</v>
      </c>
      <c r="N122" s="50"/>
      <c r="O122" s="50"/>
      <c r="P122" s="50"/>
    </row>
    <row r="123" spans="1:16" s="5" customFormat="1" ht="21.95" customHeight="1">
      <c r="A123" s="549"/>
      <c r="B123" s="184" t="s">
        <v>173</v>
      </c>
      <c r="C123" s="129" t="s">
        <v>71</v>
      </c>
      <c r="D123" s="130"/>
      <c r="E123" s="130">
        <v>130</v>
      </c>
      <c r="F123" s="130"/>
      <c r="G123" s="130"/>
      <c r="H123" s="130">
        <v>126.22999999999999</v>
      </c>
      <c r="I123" s="130">
        <v>72.538888888888891</v>
      </c>
      <c r="J123" s="130"/>
      <c r="K123" s="130">
        <v>107.4074074074074</v>
      </c>
    </row>
    <row r="124" spans="1:16" s="5" customFormat="1" ht="21.95" customHeight="1">
      <c r="A124" s="548"/>
      <c r="B124" s="184" t="s">
        <v>174</v>
      </c>
      <c r="C124" s="129" t="s">
        <v>71</v>
      </c>
      <c r="D124" s="130"/>
      <c r="E124" s="130">
        <v>73.333333333333329</v>
      </c>
      <c r="F124" s="130">
        <v>70</v>
      </c>
      <c r="G124" s="130">
        <v>62.375</v>
      </c>
      <c r="H124" s="130">
        <v>118.75</v>
      </c>
      <c r="I124" s="130"/>
      <c r="J124" s="130"/>
      <c r="K124" s="130"/>
    </row>
    <row r="125" spans="1:16" s="5" customFormat="1" ht="21.95" customHeight="1">
      <c r="A125" s="547" t="s">
        <v>36</v>
      </c>
      <c r="B125" s="122" t="s">
        <v>193</v>
      </c>
      <c r="C125" s="129" t="s">
        <v>59</v>
      </c>
      <c r="D125" s="130"/>
      <c r="E125" s="130"/>
      <c r="F125" s="130"/>
      <c r="G125" s="130"/>
      <c r="H125" s="130"/>
      <c r="I125" s="130"/>
      <c r="J125" s="130"/>
      <c r="K125" s="130"/>
    </row>
    <row r="126" spans="1:16" s="5" customFormat="1" ht="21.95" customHeight="1">
      <c r="A126" s="549"/>
      <c r="B126" s="122" t="s">
        <v>198</v>
      </c>
      <c r="C126" s="129" t="s">
        <v>59</v>
      </c>
      <c r="D126" s="130">
        <v>884.375</v>
      </c>
      <c r="E126" s="130">
        <v>700</v>
      </c>
      <c r="F126" s="130"/>
      <c r="G126" s="130">
        <v>490</v>
      </c>
      <c r="H126" s="130">
        <v>400</v>
      </c>
      <c r="I126" s="130">
        <v>615.625</v>
      </c>
      <c r="J126" s="130"/>
      <c r="K126" s="130">
        <v>856.25</v>
      </c>
    </row>
    <row r="127" spans="1:16" s="5" customFormat="1" ht="21.95" hidden="1" customHeight="1">
      <c r="A127" s="549"/>
      <c r="B127" s="122" t="s">
        <v>199</v>
      </c>
      <c r="C127" s="129" t="s">
        <v>59</v>
      </c>
      <c r="D127" s="130"/>
      <c r="E127" s="130"/>
      <c r="F127" s="130"/>
      <c r="G127" s="130"/>
      <c r="H127" s="130"/>
      <c r="I127" s="130"/>
      <c r="J127" s="130"/>
      <c r="K127" s="130"/>
    </row>
    <row r="128" spans="1:16" s="5" customFormat="1" ht="21.95" hidden="1" customHeight="1">
      <c r="A128" s="549"/>
      <c r="B128" s="122" t="s">
        <v>200</v>
      </c>
      <c r="C128" s="129" t="s">
        <v>59</v>
      </c>
      <c r="D128" s="130"/>
      <c r="E128" s="130"/>
      <c r="F128" s="130"/>
      <c r="G128" s="130"/>
      <c r="H128" s="130"/>
      <c r="I128" s="130"/>
      <c r="J128" s="130"/>
      <c r="K128" s="130"/>
    </row>
    <row r="129" spans="1:11" s="5" customFormat="1" ht="21.95" customHeight="1">
      <c r="A129" s="548"/>
      <c r="B129" s="122" t="s">
        <v>194</v>
      </c>
      <c r="C129" s="129" t="s">
        <v>59</v>
      </c>
      <c r="D129" s="130"/>
      <c r="E129" s="130">
        <v>1500</v>
      </c>
      <c r="F129" s="130">
        <v>1600</v>
      </c>
      <c r="G129" s="130"/>
      <c r="H129" s="130">
        <v>1900</v>
      </c>
      <c r="I129" s="130">
        <v>760.83333333333337</v>
      </c>
      <c r="J129" s="130">
        <v>519.79166666666663</v>
      </c>
      <c r="K129" s="130">
        <v>1047.2222222222222</v>
      </c>
    </row>
    <row r="130" spans="1:11" s="5" customFormat="1" ht="21.95" hidden="1" customHeight="1">
      <c r="A130" s="408"/>
      <c r="B130" s="122" t="s">
        <v>235</v>
      </c>
      <c r="C130" s="129" t="s">
        <v>59</v>
      </c>
      <c r="D130" s="130"/>
      <c r="E130" s="130"/>
      <c r="F130" s="130"/>
      <c r="G130" s="130"/>
      <c r="H130" s="130"/>
      <c r="I130" s="130"/>
      <c r="J130" s="130"/>
      <c r="K130" s="130"/>
    </row>
    <row r="131" spans="1:11" s="5" customFormat="1" ht="21" customHeight="1">
      <c r="A131" s="423" t="s">
        <v>175</v>
      </c>
      <c r="B131" s="182"/>
      <c r="C131" s="50"/>
      <c r="D131" s="16"/>
      <c r="E131" s="16"/>
      <c r="F131" s="16"/>
      <c r="G131" s="16"/>
      <c r="H131" s="16"/>
      <c r="I131" s="16"/>
      <c r="J131" s="16"/>
      <c r="K131" s="16"/>
    </row>
    <row r="132" spans="1:11" s="5" customFormat="1" ht="21.95" customHeight="1">
      <c r="A132" s="547" t="s">
        <v>176</v>
      </c>
      <c r="B132" s="184" t="s">
        <v>95</v>
      </c>
      <c r="C132" s="129" t="s">
        <v>3</v>
      </c>
      <c r="D132" s="130"/>
      <c r="E132" s="130">
        <v>4500</v>
      </c>
      <c r="F132" s="130">
        <v>5866.0414583333331</v>
      </c>
      <c r="G132" s="130">
        <v>7500</v>
      </c>
      <c r="H132" s="130"/>
      <c r="I132" s="130">
        <v>6040.1909375000005</v>
      </c>
      <c r="J132" s="130">
        <v>5986.1111111111113</v>
      </c>
      <c r="K132" s="130">
        <v>9187.5</v>
      </c>
    </row>
    <row r="133" spans="1:11" ht="21.95" customHeight="1">
      <c r="A133" s="548"/>
      <c r="B133" s="184" t="s">
        <v>96</v>
      </c>
      <c r="C133" s="129" t="s">
        <v>3</v>
      </c>
      <c r="D133" s="130"/>
      <c r="E133" s="130">
        <v>5208.333333333333</v>
      </c>
      <c r="F133" s="130">
        <v>5153.8195000000005</v>
      </c>
      <c r="G133" s="130"/>
      <c r="H133" s="130"/>
      <c r="I133" s="130">
        <v>6152.4305208333344</v>
      </c>
      <c r="J133" s="130">
        <v>5298.6111111111113</v>
      </c>
      <c r="K133" s="130">
        <v>7937.5</v>
      </c>
    </row>
    <row r="134" spans="1:11" ht="21.95" customHeight="1">
      <c r="A134" s="547" t="s">
        <v>177</v>
      </c>
      <c r="B134" s="184" t="s">
        <v>237</v>
      </c>
      <c r="C134" s="129" t="s">
        <v>3</v>
      </c>
      <c r="D134" s="130">
        <v>4153.1060606060601</v>
      </c>
      <c r="E134" s="130">
        <v>4322.916666666667</v>
      </c>
      <c r="F134" s="130">
        <v>3698.75</v>
      </c>
      <c r="G134" s="130">
        <v>4009.375</v>
      </c>
      <c r="H134" s="130"/>
      <c r="I134" s="130">
        <v>3832.5</v>
      </c>
      <c r="J134" s="130">
        <v>4485.227272727273</v>
      </c>
      <c r="K134" s="130">
        <v>3950</v>
      </c>
    </row>
    <row r="135" spans="1:11" ht="21.95" customHeight="1">
      <c r="A135" s="548"/>
      <c r="B135" s="184" t="s">
        <v>238</v>
      </c>
      <c r="C135" s="129" t="s">
        <v>3</v>
      </c>
      <c r="D135" s="130"/>
      <c r="E135" s="130">
        <v>3625</v>
      </c>
      <c r="F135" s="130">
        <v>3184.0970833333336</v>
      </c>
      <c r="G135" s="130">
        <v>3029.1666666666665</v>
      </c>
      <c r="H135" s="130"/>
      <c r="I135" s="130">
        <v>3395.6944166666667</v>
      </c>
      <c r="J135" s="130">
        <v>3421.590909090909</v>
      </c>
      <c r="K135" s="130">
        <v>3191.6666666666665</v>
      </c>
    </row>
    <row r="136" spans="1:11" ht="21.95" customHeight="1">
      <c r="A136" s="200"/>
      <c r="B136" s="184" t="s">
        <v>5</v>
      </c>
      <c r="C136" s="129" t="s">
        <v>59</v>
      </c>
      <c r="D136" s="130">
        <v>405.35606060606057</v>
      </c>
      <c r="E136" s="130">
        <v>355</v>
      </c>
      <c r="F136" s="130">
        <v>468.02847222222221</v>
      </c>
      <c r="G136" s="130">
        <v>471.25</v>
      </c>
      <c r="H136" s="130">
        <v>414.02777777777783</v>
      </c>
      <c r="I136" s="130">
        <v>432.7756493506493</v>
      </c>
      <c r="J136" s="130">
        <v>423.63636363636363</v>
      </c>
      <c r="K136" s="130">
        <v>442.0707070707071</v>
      </c>
    </row>
    <row r="137" spans="1:11" ht="3" customHeight="1">
      <c r="A137" s="99"/>
      <c r="B137" s="99"/>
      <c r="C137" s="102"/>
      <c r="D137" s="105"/>
      <c r="E137" s="105"/>
      <c r="F137" s="105"/>
      <c r="G137" s="105"/>
      <c r="H137" s="105"/>
      <c r="I137" s="105"/>
      <c r="J137" s="105"/>
      <c r="K137" s="105"/>
    </row>
    <row r="138" spans="1:11" s="5" customFormat="1" ht="17.25" customHeight="1">
      <c r="A138" s="14" t="s">
        <v>98</v>
      </c>
      <c r="B138" s="206"/>
      <c r="C138" s="42"/>
      <c r="D138" s="51"/>
      <c r="E138" s="51"/>
      <c r="F138" s="51"/>
      <c r="G138" s="51"/>
      <c r="H138" s="51"/>
      <c r="I138" s="51"/>
      <c r="J138" s="51"/>
      <c r="K138" s="51"/>
    </row>
    <row r="139" spans="1:11" s="5" customFormat="1">
      <c r="A139" s="14" t="s">
        <v>97</v>
      </c>
      <c r="B139" s="206"/>
      <c r="C139" s="42"/>
      <c r="D139" s="51"/>
      <c r="E139" s="51"/>
      <c r="F139" s="51"/>
      <c r="G139" s="51"/>
      <c r="H139" s="51"/>
      <c r="I139" s="51"/>
      <c r="J139" s="51"/>
      <c r="K139" s="51"/>
    </row>
    <row r="140" spans="1:11" s="5" customFormat="1">
      <c r="A140" s="206"/>
      <c r="B140" s="206"/>
      <c r="C140" s="42"/>
      <c r="D140" s="51"/>
      <c r="E140" s="51"/>
      <c r="F140" s="51"/>
      <c r="G140" s="51"/>
      <c r="H140" s="51"/>
      <c r="I140" s="51"/>
      <c r="J140" s="51"/>
      <c r="K140" s="51"/>
    </row>
    <row r="141" spans="1:11" s="5" customFormat="1">
      <c r="A141" s="86"/>
      <c r="C141" s="42"/>
      <c r="D141" s="51"/>
      <c r="E141" s="51"/>
      <c r="F141" s="51"/>
      <c r="G141" s="51"/>
      <c r="H141" s="51"/>
      <c r="I141" s="51"/>
      <c r="J141" s="51"/>
      <c r="K141" s="51"/>
    </row>
    <row r="142" spans="1:11" s="5" customFormat="1">
      <c r="A142" s="86"/>
      <c r="C142" s="42"/>
      <c r="D142" s="51"/>
      <c r="E142" s="51"/>
      <c r="F142" s="51"/>
      <c r="G142" s="51"/>
      <c r="H142" s="51"/>
      <c r="I142" s="51"/>
      <c r="J142" s="51"/>
      <c r="K142" s="51"/>
    </row>
    <row r="143" spans="1:11" s="5" customFormat="1">
      <c r="A143" s="86"/>
      <c r="C143" s="42"/>
      <c r="D143" s="51"/>
      <c r="E143" s="51"/>
      <c r="F143" s="51"/>
      <c r="G143" s="51"/>
      <c r="H143" s="51"/>
      <c r="I143" s="51"/>
      <c r="J143" s="51"/>
      <c r="K143" s="51"/>
    </row>
    <row r="144" spans="1:11" s="5" customFormat="1">
      <c r="A144" s="86"/>
      <c r="C144" s="42"/>
      <c r="D144" s="51"/>
      <c r="E144" s="51"/>
      <c r="F144" s="51"/>
      <c r="G144" s="51"/>
      <c r="H144" s="51"/>
      <c r="I144" s="51"/>
      <c r="J144" s="51"/>
      <c r="K144" s="51"/>
    </row>
    <row r="145" spans="1:11" s="5" customFormat="1">
      <c r="A145" s="86"/>
      <c r="C145" s="42"/>
      <c r="D145" s="51"/>
      <c r="E145" s="51"/>
      <c r="F145" s="51"/>
      <c r="G145" s="51"/>
      <c r="H145" s="51"/>
      <c r="I145" s="51"/>
      <c r="J145" s="51"/>
      <c r="K145" s="51"/>
    </row>
    <row r="146" spans="1:11" s="5" customFormat="1">
      <c r="A146" s="86"/>
      <c r="C146" s="42"/>
      <c r="D146" s="51"/>
      <c r="E146" s="51"/>
      <c r="F146" s="51"/>
      <c r="G146" s="51"/>
      <c r="H146" s="51"/>
      <c r="I146" s="51"/>
      <c r="J146" s="51"/>
      <c r="K146" s="51"/>
    </row>
    <row r="147" spans="1:11" s="5" customFormat="1">
      <c r="A147" s="86"/>
      <c r="C147" s="42"/>
      <c r="D147" s="51"/>
      <c r="E147" s="51"/>
      <c r="F147" s="51"/>
      <c r="G147" s="51"/>
      <c r="H147" s="51"/>
      <c r="I147" s="51"/>
      <c r="J147" s="51"/>
      <c r="K147" s="51"/>
    </row>
    <row r="148" spans="1:11" s="5" customFormat="1">
      <c r="A148" s="86"/>
      <c r="C148" s="42"/>
      <c r="D148" s="51"/>
      <c r="E148" s="51"/>
      <c r="F148" s="51"/>
      <c r="G148" s="51"/>
      <c r="H148" s="51"/>
      <c r="I148" s="51"/>
      <c r="J148" s="51"/>
      <c r="K148" s="51"/>
    </row>
    <row r="149" spans="1:11" s="5" customFormat="1">
      <c r="A149" s="86"/>
      <c r="C149" s="42"/>
      <c r="D149" s="51"/>
      <c r="E149" s="51"/>
      <c r="F149" s="51"/>
      <c r="G149" s="51"/>
      <c r="H149" s="51"/>
      <c r="I149" s="51"/>
      <c r="J149" s="51"/>
      <c r="K149" s="51"/>
    </row>
    <row r="150" spans="1:11" s="5" customFormat="1">
      <c r="A150" s="86"/>
      <c r="C150" s="42"/>
      <c r="D150" s="51"/>
      <c r="E150" s="51"/>
      <c r="F150" s="51"/>
      <c r="G150" s="51"/>
      <c r="H150" s="51"/>
      <c r="I150" s="51"/>
      <c r="J150" s="51"/>
      <c r="K150" s="51"/>
    </row>
    <row r="151" spans="1:11" s="5" customFormat="1">
      <c r="A151" s="86"/>
      <c r="C151" s="42"/>
      <c r="D151" s="51"/>
      <c r="E151" s="51"/>
      <c r="F151" s="51"/>
      <c r="G151" s="51"/>
      <c r="H151" s="51"/>
      <c r="I151" s="51"/>
      <c r="J151" s="51"/>
      <c r="K151" s="51"/>
    </row>
    <row r="152" spans="1:11" s="5" customFormat="1">
      <c r="A152" s="86"/>
      <c r="C152" s="42"/>
      <c r="D152" s="51"/>
      <c r="E152" s="51"/>
      <c r="F152" s="51"/>
      <c r="G152" s="51"/>
      <c r="H152" s="51"/>
      <c r="I152" s="51"/>
      <c r="J152" s="51"/>
      <c r="K152" s="51"/>
    </row>
    <row r="153" spans="1:11" s="5" customFormat="1">
      <c r="A153" s="86"/>
      <c r="C153" s="42"/>
      <c r="D153" s="51"/>
      <c r="E153" s="51"/>
      <c r="F153" s="51"/>
      <c r="G153" s="51"/>
      <c r="H153" s="51"/>
      <c r="I153" s="51"/>
      <c r="J153" s="51"/>
      <c r="K153" s="51"/>
    </row>
    <row r="154" spans="1:11" s="5" customFormat="1">
      <c r="A154" s="86"/>
      <c r="C154" s="42"/>
      <c r="D154" s="51"/>
      <c r="E154" s="51"/>
      <c r="F154" s="51"/>
      <c r="G154" s="51"/>
      <c r="H154" s="51"/>
      <c r="I154" s="51"/>
      <c r="J154" s="51"/>
      <c r="K154" s="51"/>
    </row>
    <row r="155" spans="1:11" s="5" customFormat="1">
      <c r="A155" s="86"/>
      <c r="C155" s="42"/>
      <c r="D155" s="51"/>
      <c r="E155" s="51"/>
      <c r="F155" s="51"/>
      <c r="G155" s="51"/>
      <c r="H155" s="51"/>
      <c r="I155" s="51"/>
      <c r="J155" s="51"/>
      <c r="K155" s="51"/>
    </row>
    <row r="156" spans="1:11" s="5" customFormat="1">
      <c r="A156" s="86"/>
      <c r="C156" s="42"/>
      <c r="D156" s="51"/>
      <c r="E156" s="51"/>
      <c r="F156" s="51"/>
      <c r="G156" s="51"/>
      <c r="H156" s="51"/>
      <c r="I156" s="51"/>
      <c r="J156" s="51"/>
      <c r="K156" s="51"/>
    </row>
    <row r="157" spans="1:11" s="5" customFormat="1">
      <c r="A157" s="86"/>
      <c r="C157" s="42"/>
      <c r="D157" s="51"/>
      <c r="E157" s="51"/>
      <c r="F157" s="51"/>
      <c r="G157" s="51"/>
      <c r="H157" s="51"/>
      <c r="I157" s="51"/>
      <c r="J157" s="51"/>
      <c r="K157" s="51"/>
    </row>
    <row r="158" spans="1:11" s="5" customFormat="1">
      <c r="A158" s="86"/>
      <c r="C158" s="42"/>
      <c r="D158" s="51"/>
      <c r="E158" s="51"/>
      <c r="F158" s="51"/>
      <c r="G158" s="51"/>
      <c r="H158" s="51"/>
      <c r="I158" s="51"/>
      <c r="J158" s="51"/>
      <c r="K158" s="51"/>
    </row>
    <row r="159" spans="1:11" s="5" customFormat="1">
      <c r="A159" s="86"/>
      <c r="C159" s="42"/>
      <c r="D159" s="51"/>
      <c r="E159" s="51"/>
      <c r="F159" s="51"/>
      <c r="G159" s="51"/>
      <c r="H159" s="51"/>
      <c r="I159" s="51"/>
      <c r="J159" s="51"/>
      <c r="K159" s="51"/>
    </row>
    <row r="160" spans="1:11" s="5" customFormat="1">
      <c r="A160" s="86"/>
      <c r="C160" s="42"/>
      <c r="D160" s="51"/>
      <c r="E160" s="51"/>
      <c r="F160" s="51"/>
      <c r="G160" s="51"/>
      <c r="H160" s="51"/>
      <c r="I160" s="51"/>
      <c r="J160" s="51"/>
      <c r="K160" s="51"/>
    </row>
    <row r="161" spans="1:11" s="5" customFormat="1">
      <c r="A161" s="86"/>
      <c r="C161" s="42"/>
      <c r="D161" s="51"/>
      <c r="E161" s="51"/>
      <c r="F161" s="51"/>
      <c r="G161" s="51"/>
      <c r="H161" s="51"/>
      <c r="I161" s="51"/>
      <c r="J161" s="51"/>
      <c r="K161" s="51"/>
    </row>
    <row r="162" spans="1:11" s="5" customFormat="1">
      <c r="A162" s="86"/>
      <c r="C162" s="42"/>
      <c r="D162" s="51"/>
      <c r="E162" s="51"/>
      <c r="F162" s="51"/>
      <c r="G162" s="51"/>
      <c r="H162" s="51"/>
      <c r="I162" s="51"/>
      <c r="J162" s="51"/>
      <c r="K162" s="51"/>
    </row>
    <row r="163" spans="1:11" s="5" customFormat="1">
      <c r="A163" s="86"/>
      <c r="C163" s="42"/>
      <c r="D163" s="51"/>
      <c r="E163" s="51"/>
      <c r="F163" s="51"/>
      <c r="G163" s="51"/>
      <c r="H163" s="51"/>
      <c r="I163" s="51"/>
      <c r="J163" s="51"/>
      <c r="K163" s="51"/>
    </row>
    <row r="164" spans="1:11" s="5" customFormat="1">
      <c r="A164" s="86"/>
      <c r="C164" s="42"/>
      <c r="D164" s="51"/>
      <c r="E164" s="51"/>
      <c r="F164" s="51"/>
      <c r="G164" s="51"/>
      <c r="H164" s="51"/>
      <c r="I164" s="51"/>
      <c r="J164" s="51"/>
      <c r="K164" s="51"/>
    </row>
    <row r="165" spans="1:11" s="5" customFormat="1">
      <c r="A165" s="86"/>
      <c r="C165" s="42"/>
      <c r="D165" s="51"/>
      <c r="E165" s="51"/>
      <c r="F165" s="51"/>
      <c r="G165" s="51"/>
      <c r="H165" s="51"/>
      <c r="I165" s="51"/>
      <c r="J165" s="51"/>
      <c r="K165" s="51"/>
    </row>
    <row r="166" spans="1:11" s="5" customFormat="1">
      <c r="A166" s="86"/>
      <c r="C166" s="42"/>
      <c r="D166" s="51"/>
      <c r="E166" s="51"/>
      <c r="F166" s="51"/>
      <c r="G166" s="51"/>
      <c r="H166" s="51"/>
      <c r="I166" s="51"/>
      <c r="J166" s="51"/>
      <c r="K166" s="51"/>
    </row>
    <row r="167" spans="1:11" s="5" customFormat="1">
      <c r="A167" s="86"/>
      <c r="C167" s="42"/>
      <c r="D167" s="51"/>
      <c r="E167" s="51"/>
      <c r="F167" s="51"/>
      <c r="G167" s="51"/>
      <c r="H167" s="51"/>
      <c r="I167" s="51"/>
      <c r="J167" s="51"/>
      <c r="K167" s="51"/>
    </row>
    <row r="168" spans="1:11" s="5" customFormat="1">
      <c r="A168" s="86"/>
      <c r="C168" s="42"/>
      <c r="D168" s="51"/>
      <c r="E168" s="51"/>
      <c r="F168" s="51"/>
      <c r="G168" s="51"/>
      <c r="H168" s="51"/>
      <c r="I168" s="51"/>
      <c r="J168" s="51"/>
      <c r="K168" s="51"/>
    </row>
    <row r="169" spans="1:11" s="5" customFormat="1">
      <c r="A169" s="86"/>
      <c r="C169" s="42"/>
      <c r="D169" s="51"/>
      <c r="E169" s="51"/>
      <c r="F169" s="51"/>
      <c r="G169" s="51"/>
      <c r="H169" s="51"/>
      <c r="I169" s="51"/>
      <c r="J169" s="51"/>
      <c r="K169" s="51"/>
    </row>
    <row r="170" spans="1:11" s="5" customFormat="1">
      <c r="A170" s="86"/>
      <c r="C170" s="42"/>
      <c r="D170" s="51"/>
      <c r="E170" s="51"/>
      <c r="F170" s="51"/>
      <c r="G170" s="51"/>
      <c r="H170" s="51"/>
      <c r="I170" s="51"/>
      <c r="J170" s="51"/>
      <c r="K170" s="51"/>
    </row>
    <row r="171" spans="1:11" s="5" customFormat="1">
      <c r="A171" s="86"/>
      <c r="C171" s="42"/>
      <c r="D171" s="51"/>
      <c r="E171" s="51"/>
      <c r="F171" s="51"/>
      <c r="G171" s="51"/>
      <c r="H171" s="51"/>
      <c r="I171" s="51"/>
      <c r="J171" s="51"/>
      <c r="K171" s="51"/>
    </row>
    <row r="172" spans="1:11" s="5" customFormat="1">
      <c r="A172" s="86"/>
      <c r="C172" s="42"/>
      <c r="D172" s="51"/>
      <c r="E172" s="51"/>
      <c r="F172" s="51"/>
      <c r="G172" s="51"/>
      <c r="H172" s="51"/>
      <c r="I172" s="51"/>
      <c r="J172" s="51"/>
      <c r="K172" s="51"/>
    </row>
    <row r="173" spans="1:11" s="5" customFormat="1">
      <c r="A173" s="86"/>
      <c r="C173" s="42"/>
      <c r="D173" s="51"/>
      <c r="E173" s="51"/>
      <c r="F173" s="51"/>
      <c r="G173" s="51"/>
      <c r="H173" s="51"/>
      <c r="I173" s="51"/>
      <c r="J173" s="51"/>
      <c r="K173" s="51"/>
    </row>
    <row r="174" spans="1:11" s="5" customFormat="1">
      <c r="A174" s="86"/>
      <c r="C174" s="42"/>
      <c r="D174" s="51"/>
      <c r="E174" s="51"/>
      <c r="F174" s="51"/>
      <c r="G174" s="51"/>
      <c r="H174" s="51"/>
      <c r="I174" s="51"/>
      <c r="J174" s="51"/>
      <c r="K174" s="51"/>
    </row>
    <row r="175" spans="1:11" s="5" customFormat="1">
      <c r="A175" s="86"/>
      <c r="C175" s="42"/>
      <c r="D175" s="51"/>
      <c r="E175" s="51"/>
      <c r="F175" s="51"/>
      <c r="G175" s="51"/>
      <c r="H175" s="51"/>
      <c r="I175" s="51"/>
      <c r="J175" s="51"/>
      <c r="K175" s="51"/>
    </row>
    <row r="176" spans="1:11" s="5" customFormat="1">
      <c r="A176" s="86"/>
      <c r="C176" s="42"/>
      <c r="D176" s="51"/>
      <c r="E176" s="51"/>
      <c r="F176" s="51"/>
      <c r="G176" s="51"/>
      <c r="H176" s="51"/>
      <c r="I176" s="51"/>
      <c r="J176" s="51"/>
      <c r="K176" s="51"/>
    </row>
    <row r="177" spans="1:11" s="5" customFormat="1">
      <c r="A177" s="86"/>
      <c r="C177" s="42"/>
      <c r="D177" s="51"/>
      <c r="E177" s="51"/>
      <c r="F177" s="51"/>
      <c r="G177" s="51"/>
      <c r="H177" s="51"/>
      <c r="I177" s="51"/>
      <c r="J177" s="51"/>
      <c r="K177" s="51"/>
    </row>
    <row r="178" spans="1:11" s="5" customFormat="1">
      <c r="A178" s="86"/>
      <c r="C178" s="42"/>
      <c r="D178" s="51"/>
      <c r="E178" s="51"/>
      <c r="F178" s="51"/>
      <c r="G178" s="51"/>
      <c r="H178" s="51"/>
      <c r="I178" s="51"/>
      <c r="J178" s="51"/>
      <c r="K178" s="51"/>
    </row>
    <row r="179" spans="1:11" s="5" customFormat="1">
      <c r="A179" s="86"/>
      <c r="C179" s="42"/>
      <c r="D179" s="51"/>
      <c r="E179" s="51"/>
      <c r="F179" s="51"/>
      <c r="G179" s="51"/>
      <c r="H179" s="51"/>
      <c r="I179" s="51"/>
      <c r="J179" s="51"/>
      <c r="K179" s="51"/>
    </row>
    <row r="180" spans="1:11" s="5" customFormat="1">
      <c r="A180" s="86"/>
      <c r="C180" s="42"/>
      <c r="D180" s="51"/>
      <c r="E180" s="51"/>
      <c r="F180" s="51"/>
      <c r="G180" s="51"/>
      <c r="H180" s="51"/>
      <c r="I180" s="51"/>
      <c r="J180" s="51"/>
      <c r="K180" s="51"/>
    </row>
    <row r="181" spans="1:11" s="5" customFormat="1">
      <c r="A181" s="86"/>
      <c r="C181" s="42"/>
      <c r="D181" s="51"/>
      <c r="E181" s="51"/>
      <c r="F181" s="51"/>
      <c r="G181" s="51"/>
      <c r="H181" s="51"/>
      <c r="I181" s="51"/>
      <c r="J181" s="51"/>
      <c r="K181" s="51"/>
    </row>
    <row r="182" spans="1:11" s="5" customFormat="1">
      <c r="A182" s="86"/>
      <c r="C182" s="42"/>
      <c r="D182" s="51"/>
      <c r="E182" s="51"/>
      <c r="F182" s="51"/>
      <c r="G182" s="51"/>
      <c r="H182" s="51"/>
      <c r="I182" s="51"/>
      <c r="J182" s="51"/>
      <c r="K182" s="51"/>
    </row>
    <row r="183" spans="1:11" s="5" customFormat="1">
      <c r="A183" s="86"/>
      <c r="C183" s="42"/>
      <c r="D183" s="51"/>
      <c r="E183" s="51"/>
      <c r="F183" s="51"/>
      <c r="G183" s="51"/>
      <c r="H183" s="51"/>
      <c r="I183" s="51"/>
      <c r="J183" s="51"/>
      <c r="K183" s="51"/>
    </row>
    <row r="184" spans="1:11" s="5" customFormat="1">
      <c r="A184" s="86"/>
      <c r="C184" s="42"/>
      <c r="D184" s="51"/>
      <c r="E184" s="51"/>
      <c r="F184" s="51"/>
      <c r="G184" s="51"/>
      <c r="H184" s="51"/>
      <c r="I184" s="51"/>
      <c r="J184" s="51"/>
      <c r="K184" s="51"/>
    </row>
    <row r="185" spans="1:11" s="5" customFormat="1">
      <c r="A185" s="86"/>
      <c r="C185" s="42"/>
      <c r="D185" s="51"/>
      <c r="E185" s="51"/>
      <c r="F185" s="51"/>
      <c r="G185" s="51"/>
      <c r="H185" s="51"/>
      <c r="I185" s="51"/>
      <c r="J185" s="51"/>
      <c r="K185" s="51"/>
    </row>
    <row r="186" spans="1:11" s="5" customFormat="1">
      <c r="A186" s="86"/>
      <c r="C186" s="42"/>
      <c r="D186" s="51"/>
      <c r="E186" s="51"/>
      <c r="F186" s="51"/>
      <c r="G186" s="51"/>
      <c r="H186" s="51"/>
      <c r="I186" s="51"/>
      <c r="J186" s="51"/>
      <c r="K186" s="51"/>
    </row>
    <row r="187" spans="1:11" s="5" customFormat="1">
      <c r="A187" s="86"/>
      <c r="C187" s="42"/>
      <c r="D187" s="51"/>
      <c r="E187" s="51"/>
      <c r="F187" s="51"/>
      <c r="G187" s="51"/>
      <c r="H187" s="51"/>
      <c r="I187" s="51"/>
      <c r="J187" s="51"/>
      <c r="K187" s="51"/>
    </row>
    <row r="188" spans="1:11" s="5" customFormat="1">
      <c r="A188" s="86"/>
      <c r="C188" s="42"/>
      <c r="D188" s="51"/>
      <c r="E188" s="51"/>
      <c r="F188" s="51"/>
      <c r="G188" s="51"/>
      <c r="H188" s="51"/>
      <c r="I188" s="51"/>
      <c r="J188" s="51"/>
      <c r="K188" s="51"/>
    </row>
    <row r="189" spans="1:11" s="5" customFormat="1">
      <c r="A189" s="86"/>
      <c r="C189" s="42"/>
      <c r="D189" s="51"/>
      <c r="E189" s="51"/>
      <c r="F189" s="51"/>
      <c r="G189" s="51"/>
      <c r="H189" s="51"/>
      <c r="I189" s="51"/>
      <c r="J189" s="51"/>
      <c r="K189" s="51"/>
    </row>
    <row r="190" spans="1:11" s="5" customFormat="1">
      <c r="A190" s="86"/>
      <c r="C190" s="42"/>
      <c r="D190" s="51"/>
      <c r="E190" s="51"/>
      <c r="F190" s="51"/>
      <c r="G190" s="51"/>
      <c r="H190" s="51"/>
      <c r="I190" s="51"/>
      <c r="J190" s="51"/>
      <c r="K190" s="51"/>
    </row>
    <row r="191" spans="1:11" s="5" customFormat="1">
      <c r="A191" s="86"/>
      <c r="C191" s="42"/>
      <c r="D191" s="51"/>
      <c r="E191" s="51"/>
      <c r="F191" s="51"/>
      <c r="G191" s="51"/>
      <c r="H191" s="51"/>
      <c r="I191" s="51"/>
      <c r="J191" s="51"/>
      <c r="K191" s="51"/>
    </row>
    <row r="192" spans="1:11" s="5" customFormat="1">
      <c r="A192" s="86"/>
      <c r="C192" s="42"/>
      <c r="D192" s="51"/>
      <c r="E192" s="51"/>
      <c r="F192" s="51"/>
      <c r="G192" s="51"/>
      <c r="H192" s="51"/>
      <c r="I192" s="51"/>
      <c r="J192" s="51"/>
      <c r="K192" s="51"/>
    </row>
    <row r="193" spans="1:11" s="5" customFormat="1">
      <c r="A193" s="86"/>
      <c r="C193" s="42"/>
      <c r="D193" s="51"/>
      <c r="E193" s="51"/>
      <c r="F193" s="51"/>
      <c r="G193" s="51"/>
      <c r="H193" s="51"/>
      <c r="I193" s="51"/>
      <c r="J193" s="51"/>
      <c r="K193" s="51"/>
    </row>
    <row r="194" spans="1:11" s="5" customFormat="1">
      <c r="A194" s="86"/>
      <c r="C194" s="42"/>
      <c r="D194" s="51"/>
      <c r="E194" s="51"/>
      <c r="F194" s="51"/>
      <c r="G194" s="51"/>
      <c r="H194" s="51"/>
      <c r="I194" s="51"/>
      <c r="J194" s="51"/>
      <c r="K194" s="51"/>
    </row>
    <row r="195" spans="1:11" s="5" customFormat="1">
      <c r="A195" s="86"/>
      <c r="C195" s="42"/>
      <c r="D195" s="51"/>
      <c r="E195" s="51"/>
      <c r="F195" s="51"/>
      <c r="G195" s="51"/>
      <c r="H195" s="51"/>
      <c r="I195" s="51"/>
      <c r="J195" s="51"/>
      <c r="K195" s="51"/>
    </row>
    <row r="196" spans="1:11" s="5" customFormat="1">
      <c r="A196" s="86"/>
      <c r="C196" s="42"/>
      <c r="D196" s="51"/>
      <c r="E196" s="51"/>
      <c r="F196" s="51"/>
      <c r="G196" s="51"/>
      <c r="H196" s="51"/>
      <c r="I196" s="51"/>
      <c r="J196" s="51"/>
      <c r="K196" s="51"/>
    </row>
    <row r="197" spans="1:11" s="5" customFormat="1">
      <c r="A197" s="86"/>
      <c r="C197" s="42"/>
      <c r="D197" s="51"/>
      <c r="E197" s="51"/>
      <c r="F197" s="51"/>
      <c r="G197" s="51"/>
      <c r="H197" s="51"/>
      <c r="I197" s="51"/>
      <c r="J197" s="51"/>
      <c r="K197" s="51"/>
    </row>
    <row r="198" spans="1:11" s="5" customFormat="1">
      <c r="A198" s="86"/>
      <c r="C198" s="42"/>
      <c r="D198" s="51"/>
      <c r="E198" s="51"/>
      <c r="F198" s="51"/>
      <c r="G198" s="51"/>
      <c r="H198" s="51"/>
      <c r="I198" s="51"/>
      <c r="J198" s="51"/>
      <c r="K198" s="51"/>
    </row>
    <row r="199" spans="1:11" s="5" customFormat="1">
      <c r="A199" s="86"/>
      <c r="C199" s="42"/>
      <c r="D199" s="51"/>
      <c r="E199" s="51"/>
      <c r="F199" s="51"/>
      <c r="G199" s="51"/>
      <c r="H199" s="51"/>
      <c r="I199" s="51"/>
      <c r="J199" s="51"/>
      <c r="K199" s="51"/>
    </row>
    <row r="200" spans="1:11" s="5" customFormat="1">
      <c r="A200" s="86"/>
      <c r="C200" s="42"/>
      <c r="D200" s="51"/>
      <c r="E200" s="51"/>
      <c r="F200" s="51"/>
      <c r="G200" s="51"/>
      <c r="H200" s="51"/>
      <c r="I200" s="51"/>
      <c r="J200" s="51"/>
      <c r="K200" s="51"/>
    </row>
    <row r="201" spans="1:11" s="5" customFormat="1">
      <c r="A201" s="86"/>
      <c r="C201" s="42"/>
      <c r="D201" s="51"/>
      <c r="E201" s="51"/>
      <c r="F201" s="51"/>
      <c r="G201" s="51"/>
      <c r="H201" s="51"/>
      <c r="I201" s="51"/>
      <c r="J201" s="51"/>
      <c r="K201" s="51"/>
    </row>
    <row r="202" spans="1:11" s="5" customFormat="1">
      <c r="A202" s="86"/>
      <c r="C202" s="42"/>
      <c r="D202" s="51"/>
      <c r="E202" s="51"/>
      <c r="F202" s="51"/>
      <c r="G202" s="51"/>
      <c r="H202" s="51"/>
      <c r="I202" s="51"/>
      <c r="J202" s="51"/>
      <c r="K202" s="51"/>
    </row>
    <row r="203" spans="1:11" s="5" customFormat="1">
      <c r="A203" s="86"/>
      <c r="C203" s="42"/>
      <c r="D203" s="51"/>
      <c r="E203" s="51"/>
      <c r="F203" s="51"/>
      <c r="G203" s="51"/>
      <c r="H203" s="51"/>
      <c r="I203" s="51"/>
      <c r="J203" s="51"/>
      <c r="K203" s="51"/>
    </row>
    <row r="204" spans="1:11" s="5" customFormat="1">
      <c r="A204" s="86"/>
      <c r="C204" s="42"/>
      <c r="D204" s="51"/>
      <c r="E204" s="51"/>
      <c r="F204" s="51"/>
      <c r="G204" s="51"/>
      <c r="H204" s="51"/>
      <c r="I204" s="51"/>
      <c r="J204" s="51"/>
      <c r="K204" s="51"/>
    </row>
    <row r="205" spans="1:11" s="5" customFormat="1">
      <c r="A205" s="86"/>
      <c r="C205" s="42"/>
      <c r="D205" s="51"/>
      <c r="E205" s="51"/>
      <c r="F205" s="51"/>
      <c r="G205" s="51"/>
      <c r="H205" s="51"/>
      <c r="I205" s="51"/>
      <c r="J205" s="51"/>
      <c r="K205" s="51"/>
    </row>
    <row r="206" spans="1:11" s="5" customFormat="1">
      <c r="A206" s="86"/>
      <c r="C206" s="42"/>
      <c r="D206" s="51"/>
      <c r="E206" s="51"/>
      <c r="F206" s="51"/>
      <c r="G206" s="51"/>
      <c r="H206" s="51"/>
      <c r="I206" s="51"/>
      <c r="J206" s="51"/>
      <c r="K206" s="51"/>
    </row>
    <row r="207" spans="1:11" s="5" customFormat="1">
      <c r="A207" s="86"/>
      <c r="C207" s="42"/>
      <c r="D207" s="51"/>
      <c r="E207" s="51"/>
      <c r="F207" s="51"/>
      <c r="G207" s="51"/>
      <c r="H207" s="51"/>
      <c r="I207" s="51"/>
      <c r="J207" s="51"/>
      <c r="K207" s="51"/>
    </row>
    <row r="208" spans="1:11" s="5" customFormat="1">
      <c r="A208" s="86"/>
      <c r="C208" s="42"/>
      <c r="D208" s="51"/>
      <c r="E208" s="51"/>
      <c r="F208" s="51"/>
      <c r="G208" s="51"/>
      <c r="H208" s="51"/>
      <c r="I208" s="51"/>
      <c r="J208" s="51"/>
      <c r="K208" s="51"/>
    </row>
    <row r="209" spans="1:11" s="5" customFormat="1">
      <c r="A209" s="86"/>
      <c r="C209" s="42"/>
      <c r="D209" s="51"/>
      <c r="E209" s="51"/>
      <c r="F209" s="51"/>
      <c r="G209" s="51"/>
      <c r="H209" s="51"/>
      <c r="I209" s="51"/>
      <c r="J209" s="51"/>
      <c r="K209" s="51"/>
    </row>
    <row r="210" spans="1:11" s="5" customFormat="1">
      <c r="A210" s="86"/>
      <c r="C210" s="42"/>
      <c r="D210" s="51"/>
      <c r="E210" s="51"/>
      <c r="F210" s="51"/>
      <c r="G210" s="51"/>
      <c r="H210" s="51"/>
      <c r="I210" s="51"/>
      <c r="J210" s="51"/>
      <c r="K210" s="51"/>
    </row>
    <row r="211" spans="1:11" s="5" customFormat="1">
      <c r="A211" s="86"/>
      <c r="C211" s="42"/>
      <c r="D211" s="51"/>
      <c r="E211" s="51"/>
      <c r="F211" s="51"/>
      <c r="G211" s="51"/>
      <c r="H211" s="51"/>
      <c r="I211" s="51"/>
      <c r="J211" s="51"/>
      <c r="K211" s="51"/>
    </row>
    <row r="212" spans="1:11" s="5" customFormat="1">
      <c r="A212" s="86"/>
      <c r="C212" s="42"/>
      <c r="D212" s="51"/>
      <c r="E212" s="51"/>
      <c r="F212" s="51"/>
      <c r="G212" s="51"/>
      <c r="H212" s="51"/>
      <c r="I212" s="51"/>
      <c r="J212" s="51"/>
      <c r="K212" s="51"/>
    </row>
    <row r="213" spans="1:11" s="5" customFormat="1">
      <c r="A213" s="86"/>
      <c r="C213" s="42"/>
      <c r="D213" s="51"/>
      <c r="E213" s="51"/>
      <c r="F213" s="51"/>
      <c r="G213" s="51"/>
      <c r="H213" s="51"/>
      <c r="I213" s="51"/>
      <c r="J213" s="51"/>
      <c r="K213" s="51"/>
    </row>
    <row r="214" spans="1:11" s="5" customFormat="1">
      <c r="A214" s="86"/>
      <c r="C214" s="42"/>
      <c r="D214" s="51"/>
      <c r="E214" s="51"/>
      <c r="F214" s="51"/>
      <c r="G214" s="51"/>
      <c r="H214" s="51"/>
      <c r="I214" s="51"/>
      <c r="J214" s="51"/>
      <c r="K214" s="51"/>
    </row>
    <row r="215" spans="1:11" s="5" customFormat="1">
      <c r="A215" s="86"/>
      <c r="C215" s="42"/>
      <c r="D215" s="51"/>
      <c r="E215" s="51"/>
      <c r="F215" s="51"/>
      <c r="G215" s="51"/>
      <c r="H215" s="51"/>
      <c r="I215" s="51"/>
      <c r="J215" s="51"/>
      <c r="K215" s="51"/>
    </row>
    <row r="216" spans="1:11" s="5" customFormat="1">
      <c r="A216" s="86"/>
      <c r="C216" s="42"/>
      <c r="D216" s="51"/>
      <c r="E216" s="51"/>
      <c r="F216" s="51"/>
      <c r="G216" s="51"/>
      <c r="H216" s="51"/>
      <c r="I216" s="51"/>
      <c r="J216" s="51"/>
      <c r="K216" s="51"/>
    </row>
    <row r="217" spans="1:11" s="5" customFormat="1">
      <c r="A217" s="86"/>
      <c r="C217" s="42"/>
      <c r="D217" s="51"/>
      <c r="E217" s="51"/>
      <c r="F217" s="51"/>
      <c r="G217" s="51"/>
      <c r="H217" s="51"/>
      <c r="I217" s="51"/>
      <c r="J217" s="51"/>
      <c r="K217" s="51"/>
    </row>
    <row r="218" spans="1:11" s="5" customFormat="1">
      <c r="A218" s="86"/>
      <c r="C218" s="42"/>
      <c r="D218" s="51"/>
      <c r="E218" s="51"/>
      <c r="F218" s="51"/>
      <c r="G218" s="51"/>
      <c r="H218" s="51"/>
      <c r="I218" s="51"/>
      <c r="J218" s="51"/>
      <c r="K218" s="51"/>
    </row>
    <row r="219" spans="1:11" s="5" customFormat="1">
      <c r="A219" s="86"/>
      <c r="C219" s="42"/>
      <c r="D219" s="51"/>
      <c r="E219" s="51"/>
      <c r="F219" s="51"/>
      <c r="G219" s="51"/>
      <c r="H219" s="51"/>
      <c r="I219" s="51"/>
      <c r="J219" s="51"/>
      <c r="K219" s="51"/>
    </row>
    <row r="220" spans="1:11" s="5" customFormat="1">
      <c r="A220" s="86"/>
      <c r="C220" s="42"/>
      <c r="D220" s="51"/>
      <c r="E220" s="51"/>
      <c r="F220" s="51"/>
      <c r="G220" s="51"/>
      <c r="H220" s="51"/>
      <c r="I220" s="51"/>
      <c r="J220" s="51"/>
      <c r="K220" s="51"/>
    </row>
    <row r="221" spans="1:11" s="5" customFormat="1">
      <c r="A221" s="86"/>
      <c r="C221" s="42"/>
      <c r="D221" s="51"/>
      <c r="E221" s="51"/>
      <c r="F221" s="51"/>
      <c r="G221" s="51"/>
      <c r="H221" s="51"/>
      <c r="I221" s="51"/>
      <c r="J221" s="51"/>
      <c r="K221" s="51"/>
    </row>
    <row r="222" spans="1:11" s="5" customFormat="1">
      <c r="A222" s="86"/>
      <c r="C222" s="42"/>
      <c r="D222" s="51"/>
      <c r="E222" s="51"/>
      <c r="F222" s="51"/>
      <c r="G222" s="51"/>
      <c r="H222" s="51"/>
      <c r="I222" s="51"/>
      <c r="J222" s="51"/>
      <c r="K222" s="51"/>
    </row>
    <row r="223" spans="1:11" s="5" customFormat="1">
      <c r="A223" s="86"/>
      <c r="C223" s="42"/>
      <c r="D223" s="51"/>
      <c r="E223" s="51"/>
      <c r="F223" s="51"/>
      <c r="G223" s="51"/>
      <c r="H223" s="51"/>
      <c r="I223" s="51"/>
      <c r="J223" s="51"/>
      <c r="K223" s="51"/>
    </row>
    <row r="224" spans="1:11" s="5" customFormat="1">
      <c r="A224" s="86"/>
      <c r="C224" s="42"/>
      <c r="D224" s="51"/>
      <c r="E224" s="51"/>
      <c r="F224" s="51"/>
      <c r="G224" s="51"/>
      <c r="H224" s="51"/>
      <c r="I224" s="51"/>
      <c r="J224" s="51"/>
      <c r="K224" s="51"/>
    </row>
    <row r="225" spans="1:11" s="5" customFormat="1">
      <c r="A225" s="86"/>
      <c r="C225" s="42"/>
      <c r="D225" s="51"/>
      <c r="E225" s="51"/>
      <c r="F225" s="51"/>
      <c r="G225" s="51"/>
      <c r="H225" s="51"/>
      <c r="I225" s="51"/>
      <c r="J225" s="51"/>
      <c r="K225" s="51"/>
    </row>
    <row r="226" spans="1:11" s="5" customFormat="1">
      <c r="A226" s="86"/>
      <c r="C226" s="42"/>
      <c r="D226" s="51"/>
      <c r="E226" s="51"/>
      <c r="F226" s="51"/>
      <c r="G226" s="51"/>
      <c r="H226" s="51"/>
      <c r="I226" s="51"/>
      <c r="J226" s="51"/>
      <c r="K226" s="51"/>
    </row>
    <row r="227" spans="1:11" s="5" customFormat="1">
      <c r="A227" s="86"/>
      <c r="C227" s="42"/>
      <c r="D227" s="51"/>
      <c r="E227" s="51"/>
      <c r="F227" s="51"/>
      <c r="G227" s="51"/>
      <c r="H227" s="51"/>
      <c r="I227" s="51"/>
      <c r="J227" s="51"/>
      <c r="K227" s="51"/>
    </row>
    <row r="228" spans="1:11" s="5" customFormat="1">
      <c r="A228" s="86"/>
      <c r="C228" s="42"/>
      <c r="D228" s="51"/>
      <c r="E228" s="51"/>
      <c r="F228" s="51"/>
      <c r="G228" s="51"/>
      <c r="H228" s="51"/>
      <c r="I228" s="51"/>
      <c r="J228" s="51"/>
      <c r="K228" s="51"/>
    </row>
    <row r="229" spans="1:11" s="5" customFormat="1">
      <c r="A229" s="86"/>
      <c r="C229" s="42"/>
      <c r="D229" s="51"/>
      <c r="E229" s="51"/>
      <c r="F229" s="51"/>
      <c r="G229" s="51"/>
      <c r="H229" s="51"/>
      <c r="I229" s="51"/>
      <c r="J229" s="51"/>
      <c r="K229" s="51"/>
    </row>
    <row r="230" spans="1:11" s="5" customFormat="1">
      <c r="A230" s="86"/>
      <c r="C230" s="42"/>
      <c r="D230" s="51"/>
      <c r="E230" s="51"/>
      <c r="F230" s="51"/>
      <c r="G230" s="51"/>
      <c r="H230" s="51"/>
      <c r="I230" s="51"/>
      <c r="J230" s="51"/>
      <c r="K230" s="51"/>
    </row>
    <row r="231" spans="1:11" s="5" customFormat="1">
      <c r="A231" s="86"/>
      <c r="C231" s="42"/>
      <c r="D231" s="51"/>
      <c r="E231" s="51"/>
      <c r="F231" s="51"/>
      <c r="G231" s="51"/>
      <c r="H231" s="51"/>
      <c r="I231" s="51"/>
      <c r="J231" s="51"/>
      <c r="K231" s="51"/>
    </row>
    <row r="232" spans="1:11" s="5" customFormat="1">
      <c r="A232" s="86"/>
      <c r="C232" s="42"/>
      <c r="D232" s="51"/>
      <c r="E232" s="51"/>
      <c r="F232" s="51"/>
      <c r="G232" s="51"/>
      <c r="H232" s="51"/>
      <c r="I232" s="51"/>
      <c r="J232" s="51"/>
      <c r="K232" s="51"/>
    </row>
    <row r="233" spans="1:11" s="5" customFormat="1">
      <c r="A233" s="86"/>
      <c r="C233" s="42"/>
      <c r="D233" s="51"/>
      <c r="E233" s="51"/>
      <c r="F233" s="51"/>
      <c r="G233" s="51"/>
      <c r="H233" s="51"/>
      <c r="I233" s="51"/>
      <c r="J233" s="51"/>
      <c r="K233" s="51"/>
    </row>
    <row r="234" spans="1:11" s="5" customFormat="1">
      <c r="A234" s="86"/>
      <c r="C234" s="42"/>
      <c r="D234" s="51"/>
      <c r="E234" s="51"/>
      <c r="F234" s="51"/>
      <c r="G234" s="51"/>
      <c r="H234" s="51"/>
      <c r="I234" s="51"/>
      <c r="J234" s="51"/>
      <c r="K234" s="51"/>
    </row>
    <row r="235" spans="1:11" s="5" customFormat="1">
      <c r="A235" s="86"/>
      <c r="C235" s="42"/>
      <c r="D235" s="51"/>
      <c r="E235" s="51"/>
      <c r="F235" s="51"/>
      <c r="G235" s="51"/>
      <c r="H235" s="51"/>
      <c r="I235" s="51"/>
      <c r="J235" s="51"/>
      <c r="K235" s="51"/>
    </row>
    <row r="236" spans="1:11" s="5" customFormat="1">
      <c r="A236" s="86"/>
      <c r="C236" s="42"/>
      <c r="D236" s="51"/>
      <c r="E236" s="51"/>
      <c r="F236" s="51"/>
      <c r="G236" s="51"/>
      <c r="H236" s="51"/>
      <c r="I236" s="51"/>
      <c r="J236" s="51"/>
      <c r="K236" s="51"/>
    </row>
    <row r="237" spans="1:11" s="5" customFormat="1">
      <c r="A237" s="86"/>
      <c r="C237" s="42"/>
      <c r="D237" s="51"/>
      <c r="E237" s="51"/>
      <c r="F237" s="51"/>
      <c r="G237" s="51"/>
      <c r="H237" s="51"/>
      <c r="I237" s="51"/>
      <c r="J237" s="51"/>
      <c r="K237" s="51"/>
    </row>
    <row r="238" spans="1:11" s="5" customFormat="1">
      <c r="A238" s="86"/>
      <c r="C238" s="42"/>
      <c r="D238" s="51"/>
      <c r="E238" s="51"/>
      <c r="F238" s="51"/>
      <c r="G238" s="51"/>
      <c r="H238" s="51"/>
      <c r="I238" s="51"/>
      <c r="J238" s="51"/>
      <c r="K238" s="51"/>
    </row>
    <row r="239" spans="1:11" s="5" customFormat="1">
      <c r="A239" s="86"/>
      <c r="C239" s="42"/>
      <c r="D239" s="51"/>
      <c r="E239" s="51"/>
      <c r="F239" s="51"/>
      <c r="G239" s="51"/>
      <c r="H239" s="51"/>
      <c r="I239" s="51"/>
      <c r="J239" s="51"/>
      <c r="K239" s="51"/>
    </row>
    <row r="240" spans="1:11" s="5" customFormat="1">
      <c r="A240" s="86"/>
      <c r="C240" s="42"/>
      <c r="D240" s="51"/>
      <c r="E240" s="51"/>
      <c r="F240" s="51"/>
      <c r="G240" s="51"/>
      <c r="H240" s="51"/>
      <c r="I240" s="51"/>
      <c r="J240" s="51"/>
      <c r="K240" s="51"/>
    </row>
    <row r="241" spans="1:11" s="5" customFormat="1">
      <c r="A241" s="86"/>
      <c r="C241" s="42"/>
      <c r="D241" s="51"/>
      <c r="E241" s="51"/>
      <c r="F241" s="51"/>
      <c r="G241" s="51"/>
      <c r="H241" s="51"/>
      <c r="I241" s="51"/>
      <c r="J241" s="51"/>
      <c r="K241" s="51"/>
    </row>
    <row r="242" spans="1:11" s="5" customFormat="1">
      <c r="A242" s="86"/>
      <c r="C242" s="42"/>
      <c r="D242" s="51"/>
      <c r="E242" s="51"/>
      <c r="F242" s="51"/>
      <c r="G242" s="51"/>
      <c r="H242" s="51"/>
      <c r="I242" s="51"/>
      <c r="J242" s="51"/>
      <c r="K242" s="51"/>
    </row>
    <row r="243" spans="1:11" s="5" customFormat="1">
      <c r="A243" s="86"/>
      <c r="C243" s="42"/>
      <c r="D243" s="51"/>
      <c r="E243" s="51"/>
      <c r="F243" s="51"/>
      <c r="G243" s="51"/>
      <c r="H243" s="51"/>
      <c r="I243" s="51"/>
      <c r="J243" s="51"/>
      <c r="K243" s="51"/>
    </row>
    <row r="244" spans="1:11" s="5" customFormat="1">
      <c r="A244" s="86"/>
      <c r="C244" s="42"/>
      <c r="D244" s="51"/>
      <c r="E244" s="51"/>
      <c r="F244" s="51"/>
      <c r="G244" s="51"/>
      <c r="H244" s="51"/>
      <c r="I244" s="51"/>
      <c r="J244" s="51"/>
      <c r="K244" s="51"/>
    </row>
    <row r="245" spans="1:11" s="5" customFormat="1">
      <c r="A245" s="86"/>
      <c r="C245" s="42"/>
      <c r="D245" s="51"/>
      <c r="E245" s="51"/>
      <c r="F245" s="51"/>
      <c r="G245" s="51"/>
      <c r="H245" s="51"/>
      <c r="I245" s="51"/>
      <c r="J245" s="51"/>
      <c r="K245" s="51"/>
    </row>
    <row r="246" spans="1:11" s="5" customFormat="1">
      <c r="A246" s="86"/>
      <c r="C246" s="42"/>
      <c r="D246" s="51"/>
      <c r="E246" s="51"/>
      <c r="F246" s="51"/>
      <c r="G246" s="51"/>
      <c r="H246" s="51"/>
      <c r="I246" s="51"/>
      <c r="J246" s="51"/>
      <c r="K246" s="51"/>
    </row>
    <row r="247" spans="1:11" s="5" customFormat="1">
      <c r="A247" s="86"/>
      <c r="C247" s="42"/>
      <c r="D247" s="51"/>
      <c r="E247" s="51"/>
      <c r="F247" s="51"/>
      <c r="G247" s="51"/>
      <c r="H247" s="51"/>
      <c r="I247" s="51"/>
      <c r="J247" s="51"/>
      <c r="K247" s="51"/>
    </row>
    <row r="248" spans="1:11" s="5" customFormat="1">
      <c r="A248" s="86"/>
      <c r="C248" s="42"/>
      <c r="D248" s="51"/>
      <c r="E248" s="51"/>
      <c r="F248" s="51"/>
      <c r="G248" s="51"/>
      <c r="H248" s="51"/>
      <c r="I248" s="51"/>
      <c r="J248" s="51"/>
      <c r="K248" s="51"/>
    </row>
    <row r="249" spans="1:11" s="5" customFormat="1">
      <c r="A249" s="86"/>
      <c r="C249" s="42"/>
      <c r="D249" s="51"/>
      <c r="E249" s="51"/>
      <c r="F249" s="51"/>
      <c r="G249" s="51"/>
      <c r="H249" s="51"/>
      <c r="I249" s="51"/>
      <c r="J249" s="51"/>
      <c r="K249" s="51"/>
    </row>
    <row r="250" spans="1:11" s="5" customFormat="1">
      <c r="A250" s="86"/>
      <c r="C250" s="42"/>
      <c r="D250" s="51"/>
      <c r="E250" s="51"/>
      <c r="F250" s="51"/>
      <c r="G250" s="51"/>
      <c r="H250" s="51"/>
      <c r="I250" s="51"/>
      <c r="J250" s="51"/>
      <c r="K250" s="51"/>
    </row>
    <row r="251" spans="1:11" s="5" customFormat="1">
      <c r="A251" s="86"/>
      <c r="C251" s="42"/>
      <c r="D251" s="51"/>
      <c r="E251" s="51"/>
      <c r="F251" s="51"/>
      <c r="G251" s="51"/>
      <c r="H251" s="51"/>
      <c r="I251" s="51"/>
      <c r="J251" s="51"/>
      <c r="K251" s="51"/>
    </row>
    <row r="252" spans="1:11" s="5" customFormat="1">
      <c r="A252" s="86"/>
      <c r="C252" s="42"/>
      <c r="D252" s="51"/>
      <c r="E252" s="51"/>
      <c r="F252" s="51"/>
      <c r="G252" s="51"/>
      <c r="H252" s="51"/>
      <c r="I252" s="51"/>
      <c r="J252" s="51"/>
      <c r="K252" s="51"/>
    </row>
    <row r="253" spans="1:11" s="5" customFormat="1">
      <c r="A253" s="86"/>
      <c r="C253" s="42"/>
      <c r="D253" s="51"/>
      <c r="E253" s="51"/>
      <c r="F253" s="51"/>
      <c r="G253" s="51"/>
      <c r="H253" s="51"/>
      <c r="I253" s="51"/>
      <c r="J253" s="51"/>
      <c r="K253" s="51"/>
    </row>
    <row r="254" spans="1:11" s="5" customFormat="1">
      <c r="A254" s="86"/>
      <c r="C254" s="42"/>
      <c r="D254" s="51"/>
      <c r="E254" s="51"/>
      <c r="F254" s="51"/>
      <c r="G254" s="51"/>
      <c r="H254" s="51"/>
      <c r="I254" s="51"/>
      <c r="J254" s="51"/>
      <c r="K254" s="51"/>
    </row>
    <row r="255" spans="1:11" s="5" customFormat="1">
      <c r="A255" s="86"/>
      <c r="C255" s="42"/>
      <c r="D255" s="51"/>
      <c r="E255" s="51"/>
      <c r="F255" s="51"/>
      <c r="G255" s="51"/>
      <c r="H255" s="51"/>
      <c r="I255" s="51"/>
      <c r="J255" s="51"/>
      <c r="K255" s="51"/>
    </row>
    <row r="256" spans="1:11" s="5" customFormat="1">
      <c r="A256" s="86"/>
      <c r="C256" s="42"/>
      <c r="D256" s="51"/>
      <c r="E256" s="51"/>
      <c r="F256" s="51"/>
      <c r="G256" s="51"/>
      <c r="H256" s="51"/>
      <c r="I256" s="51"/>
      <c r="J256" s="51"/>
      <c r="K256" s="51"/>
    </row>
    <row r="257" spans="1:11" s="5" customFormat="1">
      <c r="A257" s="86"/>
      <c r="C257" s="42"/>
      <c r="D257" s="51"/>
      <c r="E257" s="51"/>
      <c r="F257" s="51"/>
      <c r="G257" s="51"/>
      <c r="H257" s="51"/>
      <c r="I257" s="51"/>
      <c r="J257" s="51"/>
      <c r="K257" s="51"/>
    </row>
    <row r="258" spans="1:11" s="5" customFormat="1">
      <c r="A258" s="86"/>
      <c r="C258" s="42"/>
      <c r="D258" s="51"/>
      <c r="E258" s="51"/>
      <c r="F258" s="51"/>
      <c r="G258" s="51"/>
      <c r="H258" s="51"/>
      <c r="I258" s="51"/>
      <c r="J258" s="51"/>
      <c r="K258" s="51"/>
    </row>
    <row r="259" spans="1:11" s="5" customFormat="1">
      <c r="A259" s="86"/>
      <c r="C259" s="42"/>
      <c r="D259" s="51"/>
      <c r="E259" s="51"/>
      <c r="F259" s="51"/>
      <c r="G259" s="51"/>
      <c r="H259" s="51"/>
      <c r="I259" s="51"/>
      <c r="J259" s="51"/>
      <c r="K259" s="51"/>
    </row>
    <row r="260" spans="1:11" s="5" customFormat="1">
      <c r="A260" s="86"/>
      <c r="C260" s="42"/>
      <c r="D260" s="51"/>
      <c r="E260" s="51"/>
      <c r="F260" s="51"/>
      <c r="G260" s="51"/>
      <c r="H260" s="51"/>
      <c r="I260" s="51"/>
      <c r="J260" s="51"/>
      <c r="K260" s="51"/>
    </row>
    <row r="261" spans="1:11" s="5" customFormat="1">
      <c r="A261" s="86"/>
      <c r="C261" s="42"/>
      <c r="D261" s="51"/>
      <c r="E261" s="51"/>
      <c r="F261" s="51"/>
      <c r="G261" s="51"/>
      <c r="H261" s="51"/>
      <c r="I261" s="51"/>
      <c r="J261" s="51"/>
      <c r="K261" s="51"/>
    </row>
    <row r="262" spans="1:11" s="5" customFormat="1">
      <c r="A262" s="86"/>
      <c r="C262" s="42"/>
      <c r="D262" s="51"/>
      <c r="E262" s="51"/>
      <c r="F262" s="51"/>
      <c r="G262" s="51"/>
      <c r="H262" s="51"/>
      <c r="I262" s="51"/>
      <c r="J262" s="51"/>
      <c r="K262" s="51"/>
    </row>
    <row r="263" spans="1:11" s="5" customFormat="1">
      <c r="A263" s="86"/>
      <c r="C263" s="42"/>
      <c r="D263" s="51"/>
      <c r="E263" s="51"/>
      <c r="F263" s="51"/>
      <c r="G263" s="51"/>
      <c r="H263" s="51"/>
      <c r="I263" s="51"/>
      <c r="J263" s="51"/>
      <c r="K263" s="51"/>
    </row>
    <row r="264" spans="1:11" s="5" customFormat="1">
      <c r="A264" s="86"/>
      <c r="C264" s="42"/>
      <c r="D264" s="51"/>
      <c r="E264" s="51"/>
      <c r="F264" s="51"/>
      <c r="G264" s="51"/>
      <c r="H264" s="51"/>
      <c r="I264" s="51"/>
      <c r="J264" s="51"/>
      <c r="K264" s="51"/>
    </row>
    <row r="265" spans="1:11" s="5" customFormat="1">
      <c r="A265" s="86"/>
      <c r="C265" s="42"/>
      <c r="D265" s="51"/>
      <c r="E265" s="51"/>
      <c r="F265" s="51"/>
      <c r="G265" s="51"/>
      <c r="H265" s="51"/>
      <c r="I265" s="51"/>
      <c r="J265" s="51"/>
      <c r="K265" s="51"/>
    </row>
    <row r="266" spans="1:11" s="5" customFormat="1">
      <c r="A266" s="86"/>
      <c r="C266" s="42"/>
      <c r="D266" s="51"/>
      <c r="E266" s="51"/>
      <c r="F266" s="51"/>
      <c r="G266" s="51"/>
      <c r="H266" s="51"/>
      <c r="I266" s="51"/>
      <c r="J266" s="51"/>
      <c r="K266" s="51"/>
    </row>
    <row r="267" spans="1:11" s="5" customFormat="1">
      <c r="A267" s="86"/>
      <c r="C267" s="42"/>
      <c r="D267" s="51"/>
      <c r="E267" s="51"/>
      <c r="F267" s="51"/>
      <c r="G267" s="51"/>
      <c r="H267" s="51"/>
      <c r="I267" s="51"/>
      <c r="J267" s="51"/>
      <c r="K267" s="51"/>
    </row>
    <row r="268" spans="1:11" s="5" customFormat="1">
      <c r="A268" s="86"/>
      <c r="C268" s="42"/>
      <c r="D268" s="51"/>
      <c r="E268" s="51"/>
      <c r="F268" s="51"/>
      <c r="G268" s="51"/>
      <c r="H268" s="51"/>
      <c r="I268" s="51"/>
      <c r="J268" s="51"/>
      <c r="K268" s="51"/>
    </row>
    <row r="269" spans="1:11" s="5" customFormat="1">
      <c r="A269" s="86"/>
      <c r="C269" s="42"/>
      <c r="D269" s="51"/>
      <c r="E269" s="51"/>
      <c r="F269" s="51"/>
      <c r="G269" s="51"/>
      <c r="H269" s="51"/>
      <c r="I269" s="51"/>
      <c r="J269" s="51"/>
      <c r="K269" s="51"/>
    </row>
    <row r="270" spans="1:11" s="5" customFormat="1">
      <c r="A270" s="86"/>
      <c r="C270" s="42"/>
      <c r="D270" s="51"/>
      <c r="E270" s="51"/>
      <c r="F270" s="51"/>
      <c r="G270" s="51"/>
      <c r="H270" s="51"/>
      <c r="I270" s="51"/>
      <c r="J270" s="51"/>
      <c r="K270" s="51"/>
    </row>
    <row r="271" spans="1:11" s="5" customFormat="1">
      <c r="A271" s="86"/>
      <c r="C271" s="42"/>
      <c r="D271" s="51"/>
      <c r="E271" s="51"/>
      <c r="F271" s="51"/>
      <c r="G271" s="51"/>
      <c r="H271" s="51"/>
      <c r="I271" s="51"/>
      <c r="J271" s="51"/>
      <c r="K271" s="51"/>
    </row>
    <row r="272" spans="1:11" s="5" customFormat="1">
      <c r="A272" s="86"/>
      <c r="C272" s="42"/>
      <c r="D272" s="51"/>
      <c r="E272" s="51"/>
      <c r="F272" s="51"/>
      <c r="G272" s="51"/>
      <c r="H272" s="51"/>
      <c r="I272" s="51"/>
      <c r="J272" s="51"/>
      <c r="K272" s="51"/>
    </row>
    <row r="273" spans="1:11" s="5" customFormat="1">
      <c r="A273" s="86"/>
      <c r="C273" s="42"/>
      <c r="D273" s="51"/>
      <c r="E273" s="51"/>
      <c r="F273" s="51"/>
      <c r="G273" s="51"/>
      <c r="H273" s="51"/>
      <c r="I273" s="51"/>
      <c r="J273" s="51"/>
      <c r="K273" s="51"/>
    </row>
    <row r="274" spans="1:11" s="5" customFormat="1">
      <c r="A274" s="86"/>
      <c r="C274" s="42"/>
      <c r="D274" s="51"/>
      <c r="E274" s="51"/>
      <c r="F274" s="51"/>
      <c r="G274" s="51"/>
      <c r="H274" s="51"/>
      <c r="I274" s="51"/>
      <c r="J274" s="51"/>
      <c r="K274" s="51"/>
    </row>
    <row r="275" spans="1:11" s="5" customFormat="1">
      <c r="A275" s="86"/>
      <c r="C275" s="42"/>
      <c r="D275" s="51"/>
      <c r="E275" s="51"/>
      <c r="F275" s="51"/>
      <c r="G275" s="51"/>
      <c r="H275" s="51"/>
      <c r="I275" s="51"/>
      <c r="J275" s="51"/>
      <c r="K275" s="51"/>
    </row>
    <row r="276" spans="1:11" s="5" customFormat="1">
      <c r="A276" s="86"/>
      <c r="C276" s="42"/>
      <c r="D276" s="51"/>
      <c r="E276" s="51"/>
      <c r="F276" s="51"/>
      <c r="G276" s="51"/>
      <c r="H276" s="51"/>
      <c r="I276" s="51"/>
      <c r="J276" s="51"/>
      <c r="K276" s="51"/>
    </row>
    <row r="277" spans="1:11" s="5" customFormat="1">
      <c r="A277" s="86"/>
      <c r="C277" s="42"/>
      <c r="D277" s="51"/>
      <c r="E277" s="51"/>
      <c r="F277" s="51"/>
      <c r="G277" s="51"/>
      <c r="H277" s="51"/>
      <c r="I277" s="51"/>
      <c r="J277" s="51"/>
      <c r="K277" s="51"/>
    </row>
    <row r="278" spans="1:11" s="5" customFormat="1">
      <c r="A278" s="86"/>
      <c r="C278" s="42"/>
      <c r="D278" s="51"/>
      <c r="E278" s="51"/>
      <c r="F278" s="51"/>
      <c r="G278" s="51"/>
      <c r="H278" s="51"/>
      <c r="I278" s="51"/>
      <c r="J278" s="51"/>
      <c r="K278" s="51"/>
    </row>
    <row r="279" spans="1:11" s="5" customFormat="1">
      <c r="A279" s="86"/>
      <c r="C279" s="42"/>
      <c r="D279" s="51"/>
      <c r="E279" s="51"/>
      <c r="F279" s="51"/>
      <c r="G279" s="51"/>
      <c r="H279" s="51"/>
      <c r="I279" s="51"/>
      <c r="J279" s="51"/>
      <c r="K279" s="51"/>
    </row>
    <row r="280" spans="1:11" s="5" customFormat="1">
      <c r="A280" s="86"/>
      <c r="C280" s="42"/>
      <c r="D280" s="51"/>
      <c r="E280" s="51"/>
      <c r="F280" s="51"/>
      <c r="G280" s="51"/>
      <c r="H280" s="51"/>
      <c r="I280" s="51"/>
      <c r="J280" s="51"/>
      <c r="K280" s="51"/>
    </row>
    <row r="281" spans="1:11" s="5" customFormat="1">
      <c r="A281" s="86"/>
      <c r="C281" s="42"/>
      <c r="D281" s="51"/>
      <c r="E281" s="51"/>
      <c r="F281" s="51"/>
      <c r="G281" s="51"/>
      <c r="H281" s="51"/>
      <c r="I281" s="51"/>
      <c r="J281" s="51"/>
      <c r="K281" s="51"/>
    </row>
    <row r="282" spans="1:11" s="5" customFormat="1">
      <c r="A282" s="86"/>
      <c r="C282" s="42"/>
      <c r="D282" s="51"/>
      <c r="E282" s="51"/>
      <c r="F282" s="51"/>
      <c r="G282" s="51"/>
      <c r="H282" s="51"/>
      <c r="I282" s="51"/>
      <c r="J282" s="51"/>
      <c r="K282" s="51"/>
    </row>
    <row r="283" spans="1:11" s="5" customFormat="1">
      <c r="A283" s="86"/>
      <c r="C283" s="42"/>
      <c r="D283" s="51"/>
      <c r="E283" s="51"/>
      <c r="F283" s="51"/>
      <c r="G283" s="51"/>
      <c r="H283" s="51"/>
      <c r="I283" s="51"/>
      <c r="J283" s="51"/>
      <c r="K283" s="51"/>
    </row>
    <row r="284" spans="1:11" s="5" customFormat="1">
      <c r="A284" s="86"/>
      <c r="C284" s="42"/>
      <c r="D284" s="51"/>
      <c r="E284" s="51"/>
      <c r="F284" s="51"/>
      <c r="G284" s="51"/>
      <c r="H284" s="51"/>
      <c r="I284" s="51"/>
      <c r="J284" s="51"/>
      <c r="K284" s="51"/>
    </row>
    <row r="285" spans="1:11" s="5" customFormat="1">
      <c r="A285" s="86"/>
      <c r="C285" s="42"/>
      <c r="D285" s="51"/>
      <c r="E285" s="51"/>
      <c r="F285" s="51"/>
      <c r="G285" s="51"/>
      <c r="H285" s="51"/>
      <c r="I285" s="51"/>
      <c r="J285" s="51"/>
      <c r="K285" s="51"/>
    </row>
    <row r="286" spans="1:11" s="5" customFormat="1">
      <c r="A286" s="86"/>
      <c r="C286" s="42"/>
      <c r="D286" s="51"/>
      <c r="E286" s="51"/>
      <c r="F286" s="51"/>
      <c r="G286" s="51"/>
      <c r="H286" s="51"/>
      <c r="I286" s="51"/>
      <c r="J286" s="51"/>
      <c r="K286" s="51"/>
    </row>
    <row r="287" spans="1:11" s="5" customFormat="1">
      <c r="A287" s="86"/>
      <c r="C287" s="42"/>
      <c r="D287" s="51"/>
      <c r="E287" s="51"/>
      <c r="F287" s="51"/>
      <c r="G287" s="51"/>
      <c r="H287" s="51"/>
      <c r="I287" s="51"/>
      <c r="J287" s="51"/>
      <c r="K287" s="51"/>
    </row>
    <row r="288" spans="1:11" s="5" customFormat="1">
      <c r="A288" s="86"/>
      <c r="C288" s="42"/>
      <c r="D288" s="51"/>
      <c r="E288" s="51"/>
      <c r="F288" s="51"/>
      <c r="G288" s="51"/>
      <c r="H288" s="51"/>
      <c r="I288" s="51"/>
      <c r="J288" s="51"/>
      <c r="K288" s="51"/>
    </row>
    <row r="289" spans="1:11" s="5" customFormat="1">
      <c r="A289" s="86"/>
      <c r="C289" s="42"/>
      <c r="D289" s="51"/>
      <c r="E289" s="51"/>
      <c r="F289" s="51"/>
      <c r="G289" s="51"/>
      <c r="H289" s="51"/>
      <c r="I289" s="51"/>
      <c r="J289" s="51"/>
      <c r="K289" s="51"/>
    </row>
    <row r="290" spans="1:11" s="5" customFormat="1">
      <c r="A290" s="86"/>
      <c r="C290" s="42"/>
      <c r="D290" s="51"/>
      <c r="E290" s="51"/>
      <c r="F290" s="51"/>
      <c r="G290" s="51"/>
      <c r="H290" s="51"/>
      <c r="I290" s="51"/>
      <c r="J290" s="51"/>
      <c r="K290" s="51"/>
    </row>
    <row r="291" spans="1:11" s="5" customFormat="1">
      <c r="A291" s="86"/>
      <c r="C291" s="42"/>
      <c r="D291" s="51"/>
      <c r="E291" s="51"/>
      <c r="F291" s="51"/>
      <c r="G291" s="51"/>
      <c r="H291" s="51"/>
      <c r="I291" s="51"/>
      <c r="J291" s="51"/>
      <c r="K291" s="51"/>
    </row>
    <row r="292" spans="1:11" s="5" customFormat="1">
      <c r="A292" s="86"/>
      <c r="C292" s="42"/>
      <c r="D292" s="51"/>
      <c r="E292" s="51"/>
      <c r="F292" s="51"/>
      <c r="G292" s="51"/>
      <c r="H292" s="51"/>
      <c r="I292" s="51"/>
      <c r="J292" s="51"/>
      <c r="K292" s="51"/>
    </row>
    <row r="293" spans="1:11" s="5" customFormat="1">
      <c r="A293" s="86"/>
      <c r="C293" s="42"/>
      <c r="D293" s="51"/>
      <c r="E293" s="51"/>
      <c r="F293" s="51"/>
      <c r="G293" s="51"/>
      <c r="H293" s="51"/>
      <c r="I293" s="51"/>
      <c r="J293" s="51"/>
      <c r="K293" s="51"/>
    </row>
    <row r="294" spans="1:11" s="5" customFormat="1">
      <c r="A294" s="86"/>
      <c r="C294" s="42"/>
      <c r="D294" s="51"/>
      <c r="E294" s="51"/>
      <c r="F294" s="51"/>
      <c r="G294" s="51"/>
      <c r="H294" s="51"/>
      <c r="I294" s="51"/>
      <c r="J294" s="51"/>
      <c r="K294" s="51"/>
    </row>
    <row r="295" spans="1:11" s="5" customFormat="1">
      <c r="A295" s="86"/>
      <c r="C295" s="42"/>
      <c r="D295" s="51"/>
      <c r="E295" s="51"/>
      <c r="F295" s="51"/>
      <c r="G295" s="51"/>
      <c r="H295" s="51"/>
      <c r="I295" s="51"/>
      <c r="J295" s="51"/>
      <c r="K295" s="51"/>
    </row>
    <row r="296" spans="1:11" s="5" customFormat="1">
      <c r="A296" s="86"/>
      <c r="C296" s="42"/>
      <c r="D296" s="51"/>
      <c r="E296" s="51"/>
      <c r="F296" s="51"/>
      <c r="G296" s="51"/>
      <c r="H296" s="51"/>
      <c r="I296" s="51"/>
      <c r="J296" s="51"/>
      <c r="K296" s="51"/>
    </row>
    <row r="297" spans="1:11" s="5" customFormat="1">
      <c r="A297" s="86"/>
      <c r="C297" s="42"/>
      <c r="D297" s="51"/>
      <c r="E297" s="51"/>
      <c r="F297" s="51"/>
      <c r="G297" s="51"/>
      <c r="H297" s="51"/>
      <c r="I297" s="51"/>
      <c r="J297" s="51"/>
      <c r="K297" s="51"/>
    </row>
    <row r="298" spans="1:11" s="5" customFormat="1">
      <c r="A298" s="86"/>
      <c r="C298" s="42"/>
      <c r="D298" s="51"/>
      <c r="E298" s="51"/>
      <c r="F298" s="51"/>
      <c r="G298" s="51"/>
      <c r="H298" s="51"/>
      <c r="I298" s="51"/>
      <c r="J298" s="51"/>
      <c r="K298" s="51"/>
    </row>
    <row r="299" spans="1:11" s="5" customFormat="1">
      <c r="A299" s="86"/>
      <c r="C299" s="42"/>
      <c r="D299" s="51"/>
      <c r="E299" s="51"/>
      <c r="F299" s="51"/>
      <c r="G299" s="51"/>
      <c r="H299" s="51"/>
      <c r="I299" s="51"/>
      <c r="J299" s="51"/>
      <c r="K299" s="51"/>
    </row>
    <row r="300" spans="1:11" s="5" customFormat="1">
      <c r="A300" s="86"/>
      <c r="C300" s="42"/>
      <c r="D300" s="51"/>
      <c r="E300" s="51"/>
      <c r="F300" s="51"/>
      <c r="G300" s="51"/>
      <c r="H300" s="51"/>
      <c r="I300" s="51"/>
      <c r="J300" s="51"/>
      <c r="K300" s="51"/>
    </row>
    <row r="301" spans="1:11" s="5" customFormat="1">
      <c r="A301" s="86"/>
      <c r="C301" s="42"/>
      <c r="D301" s="51"/>
      <c r="E301" s="51"/>
      <c r="F301" s="51"/>
      <c r="G301" s="51"/>
      <c r="H301" s="51"/>
      <c r="I301" s="51"/>
      <c r="J301" s="51"/>
      <c r="K301" s="51"/>
    </row>
    <row r="302" spans="1:11" s="5" customFormat="1">
      <c r="A302" s="86"/>
      <c r="C302" s="42"/>
      <c r="D302" s="51"/>
      <c r="E302" s="51"/>
      <c r="F302" s="51"/>
      <c r="G302" s="51"/>
      <c r="H302" s="51"/>
      <c r="I302" s="51"/>
      <c r="J302" s="51"/>
      <c r="K302" s="51"/>
    </row>
    <row r="303" spans="1:11" s="5" customFormat="1">
      <c r="A303" s="86"/>
      <c r="C303" s="42"/>
      <c r="D303" s="51"/>
      <c r="E303" s="51"/>
      <c r="F303" s="51"/>
      <c r="G303" s="51"/>
      <c r="H303" s="51"/>
      <c r="I303" s="51"/>
      <c r="J303" s="51"/>
      <c r="K303" s="51"/>
    </row>
    <row r="304" spans="1:11" s="5" customFormat="1">
      <c r="A304" s="86"/>
      <c r="C304" s="42"/>
      <c r="D304" s="51"/>
      <c r="E304" s="51"/>
      <c r="F304" s="51"/>
      <c r="G304" s="51"/>
      <c r="H304" s="51"/>
      <c r="I304" s="51"/>
      <c r="J304" s="51"/>
      <c r="K304" s="51"/>
    </row>
    <row r="305" spans="1:11" s="5" customFormat="1">
      <c r="A305" s="86"/>
      <c r="C305" s="42"/>
      <c r="D305" s="51"/>
      <c r="E305" s="51"/>
      <c r="F305" s="51"/>
      <c r="G305" s="51"/>
      <c r="H305" s="51"/>
      <c r="I305" s="51"/>
      <c r="J305" s="51"/>
      <c r="K305" s="51"/>
    </row>
    <row r="306" spans="1:11" s="5" customFormat="1">
      <c r="A306" s="86"/>
      <c r="C306" s="42"/>
      <c r="D306" s="51"/>
      <c r="E306" s="51"/>
      <c r="F306" s="51"/>
      <c r="G306" s="51"/>
      <c r="H306" s="51"/>
      <c r="I306" s="51"/>
      <c r="J306" s="51"/>
      <c r="K306" s="51"/>
    </row>
    <row r="307" spans="1:11" s="5" customFormat="1">
      <c r="A307" s="86"/>
      <c r="C307" s="42"/>
      <c r="D307" s="51"/>
      <c r="E307" s="51"/>
      <c r="F307" s="51"/>
      <c r="G307" s="51"/>
      <c r="H307" s="51"/>
      <c r="I307" s="51"/>
      <c r="J307" s="51"/>
      <c r="K307" s="51"/>
    </row>
    <row r="308" spans="1:11" s="5" customFormat="1">
      <c r="A308" s="86"/>
      <c r="C308" s="42"/>
      <c r="D308" s="51"/>
      <c r="E308" s="51"/>
      <c r="F308" s="51"/>
      <c r="G308" s="51"/>
      <c r="H308" s="51"/>
      <c r="I308" s="51"/>
      <c r="J308" s="51"/>
      <c r="K308" s="51"/>
    </row>
    <row r="309" spans="1:11" s="5" customFormat="1">
      <c r="A309" s="86"/>
      <c r="C309" s="42"/>
      <c r="D309" s="51"/>
      <c r="E309" s="51"/>
      <c r="F309" s="51"/>
      <c r="G309" s="51"/>
      <c r="H309" s="51"/>
      <c r="I309" s="51"/>
      <c r="J309" s="51"/>
      <c r="K309" s="51"/>
    </row>
    <row r="310" spans="1:11" s="5" customFormat="1">
      <c r="A310" s="86"/>
      <c r="C310" s="42"/>
      <c r="D310" s="51"/>
      <c r="E310" s="51"/>
      <c r="F310" s="51"/>
      <c r="G310" s="51"/>
      <c r="H310" s="51"/>
      <c r="I310" s="51"/>
      <c r="J310" s="51"/>
      <c r="K310" s="51"/>
    </row>
    <row r="311" spans="1:11" s="5" customFormat="1">
      <c r="A311" s="86"/>
      <c r="C311" s="42"/>
      <c r="D311" s="51"/>
      <c r="E311" s="51"/>
      <c r="F311" s="51"/>
      <c r="G311" s="51"/>
      <c r="H311" s="51"/>
      <c r="I311" s="51"/>
      <c r="J311" s="51"/>
      <c r="K311" s="51"/>
    </row>
    <row r="312" spans="1:11" s="5" customFormat="1">
      <c r="A312" s="86"/>
      <c r="C312" s="42"/>
      <c r="D312" s="51"/>
      <c r="E312" s="51"/>
      <c r="F312" s="51"/>
      <c r="G312" s="51"/>
      <c r="H312" s="51"/>
      <c r="I312" s="51"/>
      <c r="J312" s="51"/>
      <c r="K312" s="51"/>
    </row>
    <row r="313" spans="1:11" s="5" customFormat="1">
      <c r="A313" s="86"/>
      <c r="C313" s="42"/>
      <c r="D313" s="51"/>
      <c r="E313" s="51"/>
      <c r="F313" s="51"/>
      <c r="G313" s="51"/>
      <c r="H313" s="51"/>
      <c r="I313" s="51"/>
      <c r="J313" s="51"/>
      <c r="K313" s="51"/>
    </row>
    <row r="314" spans="1:11" s="5" customFormat="1">
      <c r="A314" s="86"/>
      <c r="C314" s="42"/>
      <c r="D314" s="51"/>
      <c r="E314" s="51"/>
      <c r="F314" s="51"/>
      <c r="G314" s="51"/>
      <c r="H314" s="51"/>
      <c r="I314" s="51"/>
      <c r="J314" s="51"/>
      <c r="K314" s="51"/>
    </row>
    <row r="315" spans="1:11" s="5" customFormat="1">
      <c r="A315" s="86"/>
      <c r="C315" s="42"/>
      <c r="D315" s="51"/>
      <c r="E315" s="51"/>
      <c r="F315" s="51"/>
      <c r="G315" s="51"/>
      <c r="H315" s="51"/>
      <c r="I315" s="51"/>
      <c r="J315" s="51"/>
      <c r="K315" s="51"/>
    </row>
    <row r="316" spans="1:11" s="5" customFormat="1">
      <c r="A316" s="86"/>
      <c r="C316" s="42"/>
      <c r="D316" s="51"/>
      <c r="E316" s="51"/>
      <c r="F316" s="51"/>
      <c r="G316" s="51"/>
      <c r="H316" s="51"/>
      <c r="I316" s="51"/>
      <c r="J316" s="51"/>
      <c r="K316" s="51"/>
    </row>
    <row r="317" spans="1:11" s="5" customFormat="1">
      <c r="A317" s="86"/>
      <c r="C317" s="42"/>
      <c r="D317" s="51"/>
      <c r="E317" s="51"/>
      <c r="F317" s="51"/>
      <c r="G317" s="51"/>
      <c r="H317" s="51"/>
      <c r="I317" s="51"/>
      <c r="J317" s="51"/>
      <c r="K317" s="51"/>
    </row>
    <row r="318" spans="1:11" s="5" customFormat="1">
      <c r="A318" s="86"/>
      <c r="C318" s="42"/>
      <c r="D318" s="51"/>
      <c r="E318" s="51"/>
      <c r="F318" s="51"/>
      <c r="G318" s="51"/>
      <c r="H318" s="51"/>
      <c r="I318" s="51"/>
      <c r="J318" s="51"/>
      <c r="K318" s="51"/>
    </row>
    <row r="319" spans="1:11" s="5" customFormat="1">
      <c r="A319" s="86"/>
      <c r="C319" s="42"/>
      <c r="D319" s="51"/>
      <c r="E319" s="51"/>
      <c r="F319" s="51"/>
      <c r="G319" s="51"/>
      <c r="H319" s="51"/>
      <c r="I319" s="51"/>
      <c r="J319" s="51"/>
      <c r="K319" s="51"/>
    </row>
    <row r="320" spans="1:11" s="5" customFormat="1">
      <c r="A320" s="86"/>
      <c r="C320" s="42"/>
      <c r="D320" s="51"/>
      <c r="E320" s="51"/>
      <c r="F320" s="51"/>
      <c r="G320" s="51"/>
      <c r="H320" s="51"/>
      <c r="I320" s="51"/>
      <c r="J320" s="51"/>
      <c r="K320" s="51"/>
    </row>
    <row r="321" spans="1:11" s="5" customFormat="1">
      <c r="A321" s="86"/>
      <c r="C321" s="42"/>
      <c r="D321" s="51"/>
      <c r="E321" s="51"/>
      <c r="F321" s="51"/>
      <c r="G321" s="51"/>
      <c r="H321" s="51"/>
      <c r="I321" s="51"/>
      <c r="J321" s="51"/>
      <c r="K321" s="51"/>
    </row>
    <row r="322" spans="1:11" s="5" customFormat="1">
      <c r="A322" s="86"/>
      <c r="C322" s="42"/>
      <c r="D322" s="51"/>
      <c r="E322" s="51"/>
      <c r="F322" s="51"/>
      <c r="G322" s="51"/>
      <c r="H322" s="51"/>
      <c r="I322" s="51"/>
      <c r="J322" s="51"/>
      <c r="K322" s="51"/>
    </row>
    <row r="323" spans="1:11" s="5" customFormat="1">
      <c r="A323" s="86"/>
      <c r="C323" s="42"/>
      <c r="D323" s="51"/>
      <c r="E323" s="51"/>
      <c r="F323" s="51"/>
      <c r="G323" s="51"/>
      <c r="H323" s="51"/>
      <c r="I323" s="51"/>
      <c r="J323" s="51"/>
      <c r="K323" s="51"/>
    </row>
    <row r="324" spans="1:11" s="5" customFormat="1">
      <c r="A324" s="86"/>
      <c r="C324" s="42"/>
      <c r="D324" s="51"/>
      <c r="E324" s="51"/>
      <c r="F324" s="51"/>
      <c r="G324" s="51"/>
      <c r="H324" s="51"/>
      <c r="I324" s="51"/>
      <c r="J324" s="51"/>
      <c r="K324" s="51"/>
    </row>
    <row r="325" spans="1:11" s="5" customFormat="1">
      <c r="A325" s="86"/>
      <c r="C325" s="42"/>
      <c r="D325" s="51"/>
      <c r="E325" s="51"/>
      <c r="F325" s="51"/>
      <c r="G325" s="51"/>
      <c r="H325" s="51"/>
      <c r="I325" s="51"/>
      <c r="J325" s="51"/>
      <c r="K325" s="51"/>
    </row>
    <row r="326" spans="1:11" s="5" customFormat="1">
      <c r="A326" s="86"/>
      <c r="C326" s="42"/>
      <c r="D326" s="51"/>
      <c r="E326" s="51"/>
      <c r="F326" s="51"/>
      <c r="G326" s="51"/>
      <c r="H326" s="51"/>
      <c r="I326" s="51"/>
      <c r="J326" s="51"/>
      <c r="K326" s="51"/>
    </row>
    <row r="327" spans="1:11" s="5" customFormat="1">
      <c r="A327" s="86"/>
      <c r="C327" s="42"/>
      <c r="D327" s="51"/>
      <c r="E327" s="51"/>
      <c r="F327" s="51"/>
      <c r="G327" s="51"/>
      <c r="H327" s="51"/>
      <c r="I327" s="51"/>
      <c r="J327" s="51"/>
      <c r="K327" s="51"/>
    </row>
    <row r="328" spans="1:11" s="5" customFormat="1">
      <c r="A328" s="86"/>
      <c r="C328" s="42"/>
      <c r="D328" s="51"/>
      <c r="E328" s="51"/>
      <c r="F328" s="51"/>
      <c r="G328" s="51"/>
      <c r="H328" s="51"/>
      <c r="I328" s="51"/>
      <c r="J328" s="51"/>
      <c r="K328" s="51"/>
    </row>
    <row r="329" spans="1:11" s="5" customFormat="1">
      <c r="A329" s="86"/>
      <c r="C329" s="42"/>
      <c r="D329" s="51"/>
      <c r="E329" s="51"/>
      <c r="F329" s="51"/>
      <c r="G329" s="51"/>
      <c r="H329" s="51"/>
      <c r="I329" s="51"/>
      <c r="J329" s="51"/>
      <c r="K329" s="51"/>
    </row>
    <row r="330" spans="1:11" s="5" customFormat="1">
      <c r="A330" s="86"/>
      <c r="C330" s="42"/>
      <c r="D330" s="51"/>
      <c r="E330" s="51"/>
      <c r="F330" s="51"/>
      <c r="G330" s="51"/>
      <c r="H330" s="51"/>
      <c r="I330" s="51"/>
      <c r="J330" s="51"/>
      <c r="K330" s="51"/>
    </row>
    <row r="331" spans="1:11" s="5" customFormat="1">
      <c r="A331" s="86"/>
      <c r="C331" s="42"/>
      <c r="D331" s="51"/>
      <c r="E331" s="51"/>
      <c r="F331" s="51"/>
      <c r="G331" s="51"/>
      <c r="H331" s="51"/>
      <c r="I331" s="51"/>
      <c r="J331" s="51"/>
      <c r="K331" s="51"/>
    </row>
    <row r="332" spans="1:11" s="5" customFormat="1">
      <c r="A332" s="86"/>
      <c r="C332" s="42"/>
      <c r="D332" s="51"/>
      <c r="E332" s="51"/>
      <c r="F332" s="51"/>
      <c r="G332" s="51"/>
      <c r="H332" s="51"/>
      <c r="I332" s="51"/>
      <c r="J332" s="51"/>
      <c r="K332" s="51"/>
    </row>
    <row r="333" spans="1:11" s="5" customFormat="1">
      <c r="A333" s="86"/>
      <c r="C333" s="42"/>
      <c r="D333" s="51"/>
      <c r="E333" s="51"/>
      <c r="F333" s="51"/>
      <c r="G333" s="51"/>
      <c r="H333" s="51"/>
      <c r="I333" s="51"/>
      <c r="J333" s="51"/>
      <c r="K333" s="51"/>
    </row>
    <row r="334" spans="1:11" s="5" customFormat="1">
      <c r="A334" s="86"/>
      <c r="C334" s="42"/>
      <c r="D334" s="51"/>
      <c r="E334" s="51"/>
      <c r="F334" s="51"/>
      <c r="G334" s="51"/>
      <c r="H334" s="51"/>
      <c r="I334" s="51"/>
      <c r="J334" s="51"/>
      <c r="K334" s="51"/>
    </row>
    <row r="335" spans="1:11" s="5" customFormat="1">
      <c r="A335" s="86"/>
      <c r="C335" s="42"/>
      <c r="D335" s="51"/>
      <c r="E335" s="51"/>
      <c r="F335" s="51"/>
      <c r="G335" s="51"/>
      <c r="H335" s="51"/>
      <c r="I335" s="51"/>
      <c r="J335" s="51"/>
      <c r="K335" s="51"/>
    </row>
    <row r="336" spans="1:11" s="5" customFormat="1">
      <c r="A336" s="86"/>
      <c r="C336" s="42"/>
      <c r="D336" s="51"/>
      <c r="E336" s="51"/>
      <c r="F336" s="51"/>
      <c r="G336" s="51"/>
      <c r="H336" s="51"/>
      <c r="I336" s="51"/>
      <c r="J336" s="51"/>
      <c r="K336" s="51"/>
    </row>
    <row r="337" spans="1:11" s="5" customFormat="1">
      <c r="A337" s="86"/>
      <c r="C337" s="42"/>
      <c r="D337" s="51"/>
      <c r="E337" s="51"/>
      <c r="F337" s="51"/>
      <c r="G337" s="51"/>
      <c r="H337" s="51"/>
      <c r="I337" s="51"/>
      <c r="J337" s="51"/>
      <c r="K337" s="51"/>
    </row>
    <row r="338" spans="1:11" s="5" customFormat="1">
      <c r="A338" s="86"/>
      <c r="C338" s="42"/>
      <c r="D338" s="51"/>
      <c r="E338" s="51"/>
      <c r="F338" s="51"/>
      <c r="G338" s="51"/>
      <c r="H338" s="51"/>
      <c r="I338" s="51"/>
      <c r="J338" s="51"/>
      <c r="K338" s="51"/>
    </row>
    <row r="339" spans="1:11" s="5" customFormat="1">
      <c r="A339" s="86"/>
      <c r="C339" s="42"/>
      <c r="D339" s="51"/>
      <c r="E339" s="51"/>
      <c r="F339" s="51"/>
      <c r="G339" s="51"/>
      <c r="H339" s="51"/>
      <c r="I339" s="51"/>
      <c r="J339" s="51"/>
      <c r="K339" s="51"/>
    </row>
    <row r="340" spans="1:11" s="5" customFormat="1">
      <c r="A340" s="86"/>
      <c r="C340" s="42"/>
      <c r="D340" s="51"/>
      <c r="E340" s="51"/>
      <c r="F340" s="51"/>
      <c r="G340" s="51"/>
      <c r="H340" s="51"/>
      <c r="I340" s="51"/>
      <c r="J340" s="51"/>
      <c r="K340" s="51"/>
    </row>
    <row r="341" spans="1:11" s="5" customFormat="1">
      <c r="A341" s="86"/>
      <c r="C341" s="42"/>
      <c r="D341" s="51"/>
      <c r="E341" s="51"/>
      <c r="F341" s="51"/>
      <c r="G341" s="51"/>
      <c r="H341" s="51"/>
      <c r="I341" s="51"/>
      <c r="J341" s="51"/>
      <c r="K341" s="51"/>
    </row>
    <row r="342" spans="1:11" s="5" customFormat="1">
      <c r="A342" s="86"/>
      <c r="C342" s="42"/>
      <c r="D342" s="51"/>
      <c r="E342" s="51"/>
      <c r="F342" s="51"/>
      <c r="G342" s="51"/>
      <c r="H342" s="51"/>
      <c r="I342" s="51"/>
      <c r="J342" s="51"/>
      <c r="K342" s="51"/>
    </row>
    <row r="343" spans="1:11" s="5" customFormat="1">
      <c r="A343" s="86"/>
      <c r="C343" s="42"/>
      <c r="D343" s="51"/>
      <c r="E343" s="51"/>
      <c r="F343" s="51"/>
      <c r="G343" s="51"/>
      <c r="H343" s="51"/>
      <c r="I343" s="51"/>
      <c r="J343" s="51"/>
      <c r="K343" s="51"/>
    </row>
    <row r="344" spans="1:11" s="5" customFormat="1">
      <c r="A344" s="86"/>
      <c r="C344" s="42"/>
      <c r="D344" s="51"/>
      <c r="E344" s="51"/>
      <c r="F344" s="51"/>
      <c r="G344" s="51"/>
      <c r="H344" s="51"/>
      <c r="I344" s="51"/>
      <c r="J344" s="51"/>
      <c r="K344" s="51"/>
    </row>
    <row r="345" spans="1:11" s="5" customFormat="1">
      <c r="A345" s="86"/>
      <c r="C345" s="42"/>
      <c r="D345" s="51"/>
      <c r="E345" s="51"/>
      <c r="F345" s="51"/>
      <c r="G345" s="51"/>
      <c r="H345" s="51"/>
      <c r="I345" s="51"/>
      <c r="J345" s="51"/>
      <c r="K345" s="51"/>
    </row>
    <row r="346" spans="1:11" s="5" customFormat="1">
      <c r="A346" s="86"/>
      <c r="C346" s="42"/>
      <c r="D346" s="51"/>
      <c r="E346" s="51"/>
      <c r="F346" s="51"/>
      <c r="G346" s="51"/>
      <c r="H346" s="51"/>
      <c r="I346" s="51"/>
      <c r="J346" s="51"/>
      <c r="K346" s="51"/>
    </row>
    <row r="347" spans="1:11" s="5" customFormat="1">
      <c r="A347" s="86"/>
      <c r="C347" s="42"/>
      <c r="D347" s="51"/>
      <c r="E347" s="51"/>
      <c r="F347" s="51"/>
      <c r="G347" s="51"/>
      <c r="H347" s="51"/>
      <c r="I347" s="51"/>
      <c r="J347" s="51"/>
      <c r="K347" s="51"/>
    </row>
    <row r="348" spans="1:11" s="5" customFormat="1">
      <c r="A348" s="86"/>
      <c r="C348" s="42"/>
      <c r="D348" s="51"/>
      <c r="E348" s="51"/>
      <c r="F348" s="51"/>
      <c r="G348" s="51"/>
      <c r="H348" s="51"/>
      <c r="I348" s="51"/>
      <c r="J348" s="51"/>
      <c r="K348" s="51"/>
    </row>
    <row r="349" spans="1:11" s="5" customFormat="1">
      <c r="A349" s="86"/>
      <c r="C349" s="42"/>
      <c r="D349" s="51"/>
      <c r="E349" s="51"/>
      <c r="F349" s="51"/>
      <c r="G349" s="51"/>
      <c r="H349" s="51"/>
      <c r="I349" s="51"/>
      <c r="J349" s="51"/>
      <c r="K349" s="51"/>
    </row>
    <row r="350" spans="1:11" s="5" customFormat="1">
      <c r="A350" s="86"/>
      <c r="C350" s="42"/>
      <c r="D350" s="51"/>
      <c r="E350" s="51"/>
      <c r="F350" s="51"/>
      <c r="G350" s="51"/>
      <c r="H350" s="51"/>
      <c r="I350" s="51"/>
      <c r="J350" s="51"/>
      <c r="K350" s="51"/>
    </row>
    <row r="351" spans="1:11" s="5" customFormat="1">
      <c r="A351" s="86"/>
      <c r="C351" s="42"/>
      <c r="D351" s="51"/>
      <c r="E351" s="51"/>
      <c r="F351" s="51"/>
      <c r="G351" s="51"/>
      <c r="H351" s="51"/>
      <c r="I351" s="51"/>
      <c r="J351" s="51"/>
      <c r="K351" s="51"/>
    </row>
    <row r="352" spans="1:11" s="5" customFormat="1">
      <c r="A352" s="86"/>
      <c r="C352" s="42"/>
      <c r="D352" s="51"/>
      <c r="E352" s="51"/>
      <c r="F352" s="51"/>
      <c r="G352" s="51"/>
      <c r="H352" s="51"/>
      <c r="I352" s="51"/>
      <c r="J352" s="51"/>
      <c r="K352" s="51"/>
    </row>
    <row r="353" spans="1:11" s="5" customFormat="1">
      <c r="A353" s="86"/>
      <c r="C353" s="42"/>
      <c r="D353" s="51"/>
      <c r="E353" s="51"/>
      <c r="F353" s="51"/>
      <c r="G353" s="51"/>
      <c r="H353" s="51"/>
      <c r="I353" s="51"/>
      <c r="J353" s="51"/>
      <c r="K353" s="51"/>
    </row>
    <row r="354" spans="1:11" s="5" customFormat="1">
      <c r="A354" s="86"/>
      <c r="C354" s="42"/>
      <c r="D354" s="51"/>
      <c r="E354" s="51"/>
      <c r="F354" s="51"/>
      <c r="G354" s="51"/>
      <c r="H354" s="51"/>
      <c r="I354" s="51"/>
      <c r="J354" s="51"/>
      <c r="K354" s="51"/>
    </row>
    <row r="355" spans="1:11" s="5" customFormat="1">
      <c r="A355" s="86"/>
      <c r="C355" s="42"/>
      <c r="D355" s="51"/>
      <c r="E355" s="51"/>
      <c r="F355" s="51"/>
      <c r="G355" s="51"/>
      <c r="H355" s="51"/>
      <c r="I355" s="51"/>
      <c r="J355" s="51"/>
      <c r="K355" s="51"/>
    </row>
    <row r="356" spans="1:11" s="5" customFormat="1">
      <c r="A356" s="86"/>
      <c r="C356" s="42"/>
      <c r="D356" s="51"/>
      <c r="E356" s="51"/>
      <c r="F356" s="51"/>
      <c r="G356" s="51"/>
      <c r="H356" s="51"/>
      <c r="I356" s="51"/>
      <c r="J356" s="51"/>
      <c r="K356" s="51"/>
    </row>
    <row r="357" spans="1:11" s="5" customFormat="1">
      <c r="A357" s="86"/>
      <c r="C357" s="42"/>
      <c r="D357" s="51"/>
      <c r="E357" s="51"/>
      <c r="F357" s="51"/>
      <c r="G357" s="51"/>
      <c r="H357" s="51"/>
      <c r="I357" s="51"/>
      <c r="J357" s="51"/>
      <c r="K357" s="51"/>
    </row>
    <row r="358" spans="1:11" s="5" customFormat="1">
      <c r="A358" s="86"/>
      <c r="C358" s="42"/>
      <c r="D358" s="51"/>
      <c r="E358" s="51"/>
      <c r="F358" s="51"/>
      <c r="G358" s="51"/>
      <c r="H358" s="51"/>
      <c r="I358" s="51"/>
      <c r="J358" s="51"/>
      <c r="K358" s="51"/>
    </row>
    <row r="359" spans="1:11" s="5" customFormat="1">
      <c r="A359" s="86"/>
      <c r="C359" s="42"/>
      <c r="D359" s="51"/>
      <c r="E359" s="51"/>
      <c r="F359" s="51"/>
      <c r="G359" s="51"/>
      <c r="H359" s="51"/>
      <c r="I359" s="51"/>
      <c r="J359" s="51"/>
      <c r="K359" s="51"/>
    </row>
    <row r="360" spans="1:11" s="5" customFormat="1">
      <c r="A360" s="86"/>
      <c r="C360" s="42"/>
      <c r="D360" s="51"/>
      <c r="E360" s="51"/>
      <c r="F360" s="51"/>
      <c r="G360" s="51"/>
      <c r="H360" s="51"/>
      <c r="I360" s="51"/>
      <c r="J360" s="51"/>
      <c r="K360" s="51"/>
    </row>
    <row r="361" spans="1:11" s="5" customFormat="1">
      <c r="A361" s="86"/>
      <c r="C361" s="42"/>
      <c r="D361" s="51"/>
      <c r="E361" s="51"/>
      <c r="F361" s="51"/>
      <c r="G361" s="51"/>
      <c r="H361" s="51"/>
      <c r="I361" s="51"/>
      <c r="J361" s="51"/>
      <c r="K361" s="51"/>
    </row>
    <row r="362" spans="1:11" s="5" customFormat="1">
      <c r="A362" s="86"/>
      <c r="C362" s="42"/>
      <c r="D362" s="51"/>
      <c r="E362" s="51"/>
      <c r="F362" s="51"/>
      <c r="G362" s="51"/>
      <c r="H362" s="51"/>
      <c r="I362" s="51"/>
      <c r="J362" s="51"/>
      <c r="K362" s="51"/>
    </row>
    <row r="363" spans="1:11" s="5" customFormat="1">
      <c r="A363" s="86"/>
      <c r="C363" s="42"/>
      <c r="D363" s="51"/>
      <c r="E363" s="51"/>
      <c r="F363" s="51"/>
      <c r="G363" s="51"/>
      <c r="H363" s="51"/>
      <c r="I363" s="51"/>
      <c r="J363" s="51"/>
      <c r="K363" s="51"/>
    </row>
    <row r="364" spans="1:11" s="5" customFormat="1">
      <c r="A364" s="86"/>
      <c r="C364" s="42"/>
      <c r="D364" s="51"/>
      <c r="E364" s="51"/>
      <c r="F364" s="51"/>
      <c r="G364" s="51"/>
      <c r="H364" s="51"/>
      <c r="I364" s="51"/>
      <c r="J364" s="51"/>
      <c r="K364" s="51"/>
    </row>
    <row r="365" spans="1:11" s="5" customFormat="1">
      <c r="A365" s="86"/>
      <c r="C365" s="42"/>
      <c r="D365" s="51"/>
      <c r="E365" s="51"/>
      <c r="F365" s="51"/>
      <c r="G365" s="51"/>
      <c r="H365" s="51"/>
      <c r="I365" s="51"/>
      <c r="J365" s="51"/>
      <c r="K365" s="51"/>
    </row>
    <row r="366" spans="1:11" s="5" customFormat="1">
      <c r="A366" s="86"/>
      <c r="C366" s="42"/>
      <c r="D366" s="51"/>
      <c r="E366" s="51"/>
      <c r="F366" s="51"/>
      <c r="G366" s="51"/>
      <c r="H366" s="51"/>
      <c r="I366" s="51"/>
      <c r="J366" s="51"/>
      <c r="K366" s="51"/>
    </row>
    <row r="367" spans="1:11" s="5" customFormat="1">
      <c r="A367" s="86"/>
      <c r="C367" s="42"/>
      <c r="D367" s="51"/>
      <c r="E367" s="51"/>
      <c r="F367" s="51"/>
      <c r="G367" s="51"/>
      <c r="H367" s="51"/>
      <c r="I367" s="51"/>
      <c r="J367" s="51"/>
      <c r="K367" s="51"/>
    </row>
    <row r="368" spans="1:11" s="5" customFormat="1">
      <c r="A368" s="86"/>
      <c r="C368" s="42"/>
      <c r="D368" s="51"/>
      <c r="E368" s="51"/>
      <c r="F368" s="51"/>
      <c r="G368" s="51"/>
      <c r="H368" s="51"/>
      <c r="I368" s="51"/>
      <c r="J368" s="51"/>
      <c r="K368" s="51"/>
    </row>
    <row r="369" spans="1:11" s="5" customFormat="1">
      <c r="A369" s="86"/>
      <c r="C369" s="42"/>
      <c r="D369" s="51"/>
      <c r="E369" s="51"/>
      <c r="F369" s="51"/>
      <c r="G369" s="51"/>
      <c r="H369" s="51"/>
      <c r="I369" s="51"/>
      <c r="J369" s="51"/>
      <c r="K369" s="51"/>
    </row>
    <row r="370" spans="1:11" s="5" customFormat="1">
      <c r="A370" s="86"/>
      <c r="C370" s="42"/>
      <c r="D370" s="51"/>
      <c r="E370" s="51"/>
      <c r="F370" s="51"/>
      <c r="G370" s="51"/>
      <c r="H370" s="51"/>
      <c r="I370" s="51"/>
      <c r="J370" s="51"/>
      <c r="K370" s="51"/>
    </row>
    <row r="371" spans="1:11" s="5" customFormat="1">
      <c r="A371" s="86"/>
      <c r="C371" s="42"/>
      <c r="D371" s="51"/>
      <c r="E371" s="51"/>
      <c r="F371" s="51"/>
      <c r="G371" s="51"/>
      <c r="H371" s="51"/>
      <c r="I371" s="51"/>
      <c r="J371" s="51"/>
      <c r="K371" s="51"/>
    </row>
    <row r="372" spans="1:11" s="5" customFormat="1">
      <c r="A372" s="86"/>
      <c r="C372" s="42"/>
      <c r="D372" s="51"/>
      <c r="E372" s="51"/>
      <c r="F372" s="51"/>
      <c r="G372" s="51"/>
      <c r="H372" s="51"/>
      <c r="I372" s="51"/>
      <c r="J372" s="51"/>
      <c r="K372" s="51"/>
    </row>
    <row r="373" spans="1:11" s="5" customFormat="1">
      <c r="A373" s="86"/>
      <c r="C373" s="42"/>
      <c r="D373" s="51"/>
      <c r="E373" s="51"/>
      <c r="F373" s="51"/>
      <c r="G373" s="51"/>
      <c r="H373" s="51"/>
      <c r="I373" s="51"/>
      <c r="J373" s="51"/>
      <c r="K373" s="51"/>
    </row>
    <row r="374" spans="1:11" s="5" customFormat="1">
      <c r="A374" s="86"/>
      <c r="C374" s="42"/>
      <c r="D374" s="51"/>
      <c r="E374" s="51"/>
      <c r="F374" s="51"/>
      <c r="G374" s="51"/>
      <c r="H374" s="51"/>
      <c r="I374" s="51"/>
      <c r="J374" s="51"/>
      <c r="K374" s="51"/>
    </row>
    <row r="375" spans="1:11" s="5" customFormat="1">
      <c r="A375" s="86"/>
      <c r="C375" s="42"/>
      <c r="D375" s="51"/>
      <c r="E375" s="51"/>
      <c r="F375" s="51"/>
      <c r="G375" s="51"/>
      <c r="H375" s="51"/>
      <c r="I375" s="51"/>
      <c r="J375" s="51"/>
      <c r="K375" s="51"/>
    </row>
    <row r="376" spans="1:11" s="5" customFormat="1">
      <c r="A376" s="86"/>
      <c r="C376" s="42"/>
      <c r="D376" s="51"/>
      <c r="E376" s="51"/>
      <c r="F376" s="51"/>
      <c r="G376" s="51"/>
      <c r="H376" s="51"/>
      <c r="I376" s="51"/>
      <c r="J376" s="51"/>
      <c r="K376" s="51"/>
    </row>
    <row r="377" spans="1:11" s="5" customFormat="1">
      <c r="A377" s="86"/>
      <c r="C377" s="42"/>
      <c r="D377" s="51"/>
      <c r="E377" s="51"/>
      <c r="F377" s="51"/>
      <c r="G377" s="51"/>
      <c r="H377" s="51"/>
      <c r="I377" s="51"/>
      <c r="J377" s="51"/>
      <c r="K377" s="51"/>
    </row>
    <row r="378" spans="1:11" s="5" customFormat="1">
      <c r="A378" s="86"/>
      <c r="C378" s="42"/>
      <c r="D378" s="51"/>
      <c r="E378" s="51"/>
      <c r="F378" s="51"/>
      <c r="G378" s="51"/>
      <c r="H378" s="51"/>
      <c r="I378" s="51"/>
      <c r="J378" s="51"/>
      <c r="K378" s="51"/>
    </row>
    <row r="379" spans="1:11" s="5" customFormat="1">
      <c r="A379" s="86"/>
      <c r="C379" s="42"/>
      <c r="D379" s="51"/>
      <c r="E379" s="51"/>
      <c r="F379" s="51"/>
      <c r="G379" s="51"/>
      <c r="H379" s="51"/>
      <c r="I379" s="51"/>
      <c r="J379" s="51"/>
      <c r="K379" s="51"/>
    </row>
    <row r="380" spans="1:11" s="5" customFormat="1">
      <c r="A380" s="86"/>
      <c r="C380" s="42"/>
      <c r="D380" s="51"/>
      <c r="E380" s="51"/>
      <c r="F380" s="51"/>
      <c r="G380" s="51"/>
      <c r="H380" s="51"/>
      <c r="I380" s="51"/>
      <c r="J380" s="51"/>
      <c r="K380" s="51"/>
    </row>
    <row r="381" spans="1:11" s="5" customFormat="1">
      <c r="A381" s="86"/>
      <c r="C381" s="42"/>
      <c r="D381" s="51"/>
      <c r="E381" s="51"/>
      <c r="F381" s="51"/>
      <c r="G381" s="51"/>
      <c r="H381" s="51"/>
      <c r="I381" s="51"/>
      <c r="J381" s="51"/>
      <c r="K381" s="51"/>
    </row>
    <row r="382" spans="1:11" s="5" customFormat="1">
      <c r="A382" s="86"/>
      <c r="C382" s="42"/>
      <c r="D382" s="51"/>
      <c r="E382" s="51"/>
      <c r="F382" s="51"/>
      <c r="G382" s="51"/>
      <c r="H382" s="51"/>
      <c r="I382" s="51"/>
      <c r="J382" s="51"/>
      <c r="K382" s="51"/>
    </row>
    <row r="383" spans="1:11" s="5" customFormat="1">
      <c r="A383" s="86"/>
      <c r="C383" s="42"/>
      <c r="D383" s="51"/>
      <c r="E383" s="51"/>
      <c r="F383" s="51"/>
      <c r="G383" s="51"/>
      <c r="H383" s="51"/>
      <c r="I383" s="51"/>
      <c r="J383" s="51"/>
      <c r="K383" s="51"/>
    </row>
    <row r="384" spans="1:11" s="5" customFormat="1">
      <c r="A384" s="86"/>
      <c r="C384" s="42"/>
      <c r="D384" s="51"/>
      <c r="E384" s="51"/>
      <c r="F384" s="51"/>
      <c r="G384" s="51"/>
      <c r="H384" s="51"/>
      <c r="I384" s="51"/>
      <c r="J384" s="51"/>
      <c r="K384" s="51"/>
    </row>
    <row r="385" spans="1:11" s="5" customFormat="1">
      <c r="A385" s="86"/>
      <c r="C385" s="42"/>
      <c r="D385" s="51"/>
      <c r="E385" s="51"/>
      <c r="F385" s="51"/>
      <c r="G385" s="51"/>
      <c r="H385" s="51"/>
      <c r="I385" s="51"/>
      <c r="J385" s="51"/>
      <c r="K385" s="51"/>
    </row>
    <row r="386" spans="1:11" s="5" customFormat="1">
      <c r="A386" s="86"/>
      <c r="C386" s="42"/>
      <c r="D386" s="51"/>
      <c r="E386" s="51"/>
      <c r="F386" s="51"/>
      <c r="G386" s="51"/>
      <c r="H386" s="51"/>
      <c r="I386" s="51"/>
      <c r="J386" s="51"/>
      <c r="K386" s="51"/>
    </row>
    <row r="387" spans="1:11" s="5" customFormat="1">
      <c r="A387" s="86"/>
      <c r="C387" s="42"/>
      <c r="D387" s="51"/>
      <c r="E387" s="51"/>
      <c r="F387" s="51"/>
      <c r="G387" s="51"/>
      <c r="H387" s="51"/>
      <c r="I387" s="51"/>
      <c r="J387" s="51"/>
      <c r="K387" s="51"/>
    </row>
    <row r="388" spans="1:11" s="5" customFormat="1">
      <c r="A388" s="86"/>
      <c r="C388" s="42"/>
      <c r="D388" s="51"/>
      <c r="E388" s="51"/>
      <c r="F388" s="51"/>
      <c r="G388" s="51"/>
      <c r="H388" s="51"/>
      <c r="I388" s="51"/>
      <c r="J388" s="51"/>
      <c r="K388" s="51"/>
    </row>
    <row r="389" spans="1:11" s="5" customFormat="1">
      <c r="A389" s="86"/>
      <c r="C389" s="42"/>
      <c r="D389" s="51"/>
      <c r="E389" s="51"/>
      <c r="F389" s="51"/>
      <c r="G389" s="51"/>
      <c r="H389" s="51"/>
      <c r="I389" s="51"/>
      <c r="J389" s="51"/>
      <c r="K389" s="51"/>
    </row>
    <row r="390" spans="1:11" s="5" customFormat="1">
      <c r="A390" s="86"/>
      <c r="C390" s="42"/>
      <c r="D390" s="51"/>
      <c r="E390" s="51"/>
      <c r="F390" s="51"/>
      <c r="G390" s="51"/>
      <c r="H390" s="51"/>
      <c r="I390" s="51"/>
      <c r="J390" s="51"/>
      <c r="K390" s="51"/>
    </row>
    <row r="391" spans="1:11" s="5" customFormat="1">
      <c r="A391" s="86"/>
      <c r="C391" s="42"/>
      <c r="D391" s="51"/>
      <c r="E391" s="51"/>
      <c r="F391" s="51"/>
      <c r="G391" s="51"/>
      <c r="H391" s="51"/>
      <c r="I391" s="51"/>
      <c r="J391" s="51"/>
      <c r="K391" s="51"/>
    </row>
    <row r="392" spans="1:11" s="5" customFormat="1">
      <c r="A392" s="86"/>
      <c r="C392" s="42"/>
      <c r="D392" s="51"/>
      <c r="E392" s="51"/>
      <c r="F392" s="51"/>
      <c r="G392" s="51"/>
      <c r="H392" s="51"/>
      <c r="I392" s="51"/>
      <c r="J392" s="51"/>
      <c r="K392" s="51"/>
    </row>
    <row r="393" spans="1:11" s="5" customFormat="1">
      <c r="A393" s="86"/>
      <c r="C393" s="42"/>
      <c r="D393" s="51"/>
      <c r="E393" s="51"/>
      <c r="F393" s="51"/>
      <c r="G393" s="51"/>
      <c r="H393" s="51"/>
      <c r="I393" s="51"/>
      <c r="J393" s="51"/>
      <c r="K393" s="51"/>
    </row>
    <row r="394" spans="1:11" s="5" customFormat="1">
      <c r="A394" s="86"/>
      <c r="C394" s="42"/>
      <c r="D394" s="51"/>
      <c r="E394" s="51"/>
      <c r="F394" s="51"/>
      <c r="G394" s="51"/>
      <c r="H394" s="51"/>
      <c r="I394" s="51"/>
      <c r="J394" s="51"/>
      <c r="K394" s="51"/>
    </row>
    <row r="395" spans="1:11" s="5" customFormat="1">
      <c r="A395" s="86"/>
      <c r="C395" s="42"/>
      <c r="D395" s="51"/>
      <c r="E395" s="51"/>
      <c r="F395" s="51"/>
      <c r="G395" s="51"/>
      <c r="H395" s="51"/>
      <c r="I395" s="51"/>
      <c r="J395" s="51"/>
      <c r="K395" s="51"/>
    </row>
    <row r="396" spans="1:11" s="5" customFormat="1">
      <c r="A396" s="86"/>
      <c r="C396" s="42"/>
      <c r="D396" s="51"/>
      <c r="E396" s="51"/>
      <c r="F396" s="51"/>
      <c r="G396" s="51"/>
      <c r="H396" s="51"/>
      <c r="I396" s="51"/>
      <c r="J396" s="51"/>
      <c r="K396" s="51"/>
    </row>
    <row r="397" spans="1:11" s="5" customFormat="1">
      <c r="A397" s="86"/>
      <c r="C397" s="42"/>
      <c r="D397" s="51"/>
      <c r="E397" s="51"/>
      <c r="F397" s="51"/>
      <c r="G397" s="51"/>
      <c r="H397" s="51"/>
      <c r="I397" s="51"/>
      <c r="J397" s="51"/>
      <c r="K397" s="51"/>
    </row>
    <row r="398" spans="1:11" s="5" customFormat="1">
      <c r="A398" s="86"/>
      <c r="C398" s="42"/>
      <c r="D398" s="51"/>
      <c r="E398" s="51"/>
      <c r="F398" s="51"/>
      <c r="G398" s="51"/>
      <c r="H398" s="51"/>
      <c r="I398" s="51"/>
      <c r="J398" s="51"/>
      <c r="K398" s="51"/>
    </row>
    <row r="399" spans="1:11" s="5" customFormat="1">
      <c r="A399" s="86"/>
      <c r="C399" s="42"/>
      <c r="D399" s="51"/>
      <c r="E399" s="51"/>
      <c r="F399" s="51"/>
      <c r="G399" s="51"/>
      <c r="H399" s="51"/>
      <c r="I399" s="51"/>
      <c r="J399" s="51"/>
      <c r="K399" s="51"/>
    </row>
    <row r="400" spans="1:11" s="5" customFormat="1">
      <c r="A400" s="86"/>
      <c r="C400" s="42"/>
      <c r="D400" s="51"/>
      <c r="E400" s="51"/>
      <c r="F400" s="51"/>
      <c r="G400" s="51"/>
      <c r="H400" s="51"/>
      <c r="I400" s="51"/>
      <c r="J400" s="51"/>
      <c r="K400" s="51"/>
    </row>
    <row r="401" spans="1:11" s="5" customFormat="1">
      <c r="A401" s="86"/>
      <c r="C401" s="42"/>
      <c r="D401" s="51"/>
      <c r="E401" s="51"/>
      <c r="F401" s="51"/>
      <c r="G401" s="51"/>
      <c r="H401" s="51"/>
      <c r="I401" s="51"/>
      <c r="J401" s="51"/>
      <c r="K401" s="51"/>
    </row>
    <row r="402" spans="1:11" s="5" customFormat="1">
      <c r="A402" s="86"/>
      <c r="C402" s="42"/>
      <c r="D402" s="51"/>
      <c r="E402" s="51"/>
      <c r="F402" s="51"/>
      <c r="G402" s="51"/>
      <c r="H402" s="51"/>
      <c r="I402" s="51"/>
      <c r="J402" s="51"/>
      <c r="K402" s="51"/>
    </row>
    <row r="403" spans="1:11" s="5" customFormat="1">
      <c r="A403" s="86"/>
      <c r="C403" s="42"/>
      <c r="D403" s="51"/>
      <c r="E403" s="51"/>
      <c r="F403" s="51"/>
      <c r="G403" s="51"/>
      <c r="H403" s="51"/>
      <c r="I403" s="51"/>
      <c r="J403" s="51"/>
      <c r="K403" s="51"/>
    </row>
    <row r="404" spans="1:11" s="5" customFormat="1">
      <c r="A404" s="86"/>
      <c r="C404" s="42"/>
      <c r="D404" s="51"/>
      <c r="E404" s="51"/>
      <c r="F404" s="51"/>
      <c r="G404" s="51"/>
      <c r="H404" s="51"/>
      <c r="I404" s="51"/>
      <c r="J404" s="51"/>
      <c r="K404" s="51"/>
    </row>
    <row r="405" spans="1:11" s="5" customFormat="1">
      <c r="A405" s="86"/>
      <c r="C405" s="42"/>
      <c r="D405" s="51"/>
      <c r="E405" s="51"/>
      <c r="F405" s="51"/>
      <c r="G405" s="51"/>
      <c r="H405" s="51"/>
      <c r="I405" s="51"/>
      <c r="J405" s="51"/>
      <c r="K405" s="51"/>
    </row>
    <row r="406" spans="1:11" s="5" customFormat="1">
      <c r="A406" s="86"/>
      <c r="C406" s="42"/>
      <c r="D406" s="51"/>
      <c r="E406" s="51"/>
      <c r="F406" s="51"/>
      <c r="G406" s="51"/>
      <c r="H406" s="51"/>
      <c r="I406" s="51"/>
      <c r="J406" s="51"/>
      <c r="K406" s="51"/>
    </row>
    <row r="407" spans="1:11" s="5" customFormat="1">
      <c r="A407" s="86"/>
      <c r="C407" s="42"/>
      <c r="D407" s="51"/>
      <c r="E407" s="51"/>
      <c r="F407" s="51"/>
      <c r="G407" s="51"/>
      <c r="H407" s="51"/>
      <c r="I407" s="51"/>
      <c r="J407" s="51"/>
      <c r="K407" s="51"/>
    </row>
    <row r="408" spans="1:11" s="5" customFormat="1">
      <c r="A408" s="86"/>
      <c r="C408" s="42"/>
      <c r="D408" s="51"/>
      <c r="E408" s="51"/>
      <c r="F408" s="51"/>
      <c r="G408" s="51"/>
      <c r="H408" s="51"/>
      <c r="I408" s="51"/>
      <c r="J408" s="51"/>
      <c r="K408" s="51"/>
    </row>
    <row r="409" spans="1:11" s="5" customFormat="1">
      <c r="A409" s="86"/>
      <c r="C409" s="42"/>
      <c r="D409" s="51"/>
      <c r="E409" s="51"/>
      <c r="F409" s="51"/>
      <c r="G409" s="51"/>
      <c r="H409" s="51"/>
      <c r="I409" s="51"/>
      <c r="J409" s="51"/>
      <c r="K409" s="51"/>
    </row>
    <row r="410" spans="1:11" s="5" customFormat="1">
      <c r="A410" s="86"/>
      <c r="C410" s="42"/>
      <c r="D410" s="51"/>
      <c r="E410" s="51"/>
      <c r="F410" s="51"/>
      <c r="G410" s="51"/>
      <c r="H410" s="51"/>
      <c r="I410" s="51"/>
      <c r="J410" s="51"/>
      <c r="K410" s="51"/>
    </row>
    <row r="411" spans="1:11" s="5" customFormat="1">
      <c r="A411" s="86"/>
      <c r="C411" s="42"/>
      <c r="D411" s="51"/>
      <c r="E411" s="51"/>
      <c r="F411" s="51"/>
      <c r="G411" s="51"/>
      <c r="H411" s="51"/>
      <c r="I411" s="51"/>
      <c r="J411" s="51"/>
      <c r="K411" s="51"/>
    </row>
    <row r="412" spans="1:11" s="5" customFormat="1">
      <c r="A412" s="86"/>
      <c r="C412" s="42"/>
      <c r="D412" s="51"/>
      <c r="E412" s="51"/>
      <c r="F412" s="51"/>
      <c r="G412" s="51"/>
      <c r="H412" s="51"/>
      <c r="I412" s="51"/>
      <c r="J412" s="51"/>
      <c r="K412" s="51"/>
    </row>
    <row r="413" spans="1:11" s="5" customFormat="1">
      <c r="A413" s="86"/>
      <c r="C413" s="42"/>
      <c r="D413" s="51"/>
      <c r="E413" s="51"/>
      <c r="F413" s="51"/>
      <c r="G413" s="51"/>
      <c r="H413" s="51"/>
      <c r="I413" s="51"/>
      <c r="J413" s="51"/>
      <c r="K413" s="51"/>
    </row>
    <row r="414" spans="1:11" s="5" customFormat="1">
      <c r="A414" s="86"/>
      <c r="C414" s="42"/>
      <c r="D414" s="51"/>
      <c r="E414" s="51"/>
      <c r="F414" s="51"/>
      <c r="G414" s="51"/>
      <c r="H414" s="51"/>
      <c r="I414" s="51"/>
      <c r="J414" s="51"/>
      <c r="K414" s="51"/>
    </row>
    <row r="415" spans="1:11" s="5" customFormat="1">
      <c r="A415" s="86"/>
      <c r="C415" s="42"/>
      <c r="D415" s="51"/>
      <c r="E415" s="51"/>
      <c r="F415" s="51"/>
      <c r="G415" s="51"/>
      <c r="H415" s="51"/>
      <c r="I415" s="51"/>
      <c r="J415" s="51"/>
      <c r="K415" s="51"/>
    </row>
    <row r="416" spans="1:11" s="5" customFormat="1">
      <c r="A416" s="86"/>
      <c r="C416" s="42"/>
      <c r="D416" s="51"/>
      <c r="E416" s="51"/>
      <c r="F416" s="51"/>
      <c r="G416" s="51"/>
      <c r="H416" s="51"/>
      <c r="I416" s="51"/>
      <c r="J416" s="51"/>
      <c r="K416" s="51"/>
    </row>
    <row r="417" spans="1:11" s="5" customFormat="1">
      <c r="A417" s="86"/>
      <c r="C417" s="42"/>
      <c r="D417" s="51"/>
      <c r="E417" s="51"/>
      <c r="F417" s="51"/>
      <c r="G417" s="51"/>
      <c r="H417" s="51"/>
      <c r="I417" s="51"/>
      <c r="J417" s="51"/>
      <c r="K417" s="51"/>
    </row>
    <row r="418" spans="1:11" s="5" customFormat="1">
      <c r="A418" s="86"/>
      <c r="C418" s="42"/>
      <c r="D418" s="51"/>
      <c r="E418" s="51"/>
      <c r="F418" s="51"/>
      <c r="G418" s="51"/>
      <c r="H418" s="51"/>
      <c r="I418" s="51"/>
      <c r="J418" s="51"/>
      <c r="K418" s="51"/>
    </row>
    <row r="419" spans="1:11" s="5" customFormat="1">
      <c r="A419" s="86"/>
      <c r="C419" s="42"/>
      <c r="D419" s="51"/>
      <c r="E419" s="51"/>
      <c r="F419" s="51"/>
      <c r="G419" s="51"/>
      <c r="H419" s="51"/>
      <c r="I419" s="51"/>
      <c r="J419" s="51"/>
      <c r="K419" s="51"/>
    </row>
    <row r="420" spans="1:11" s="5" customFormat="1">
      <c r="A420" s="86"/>
      <c r="C420" s="42"/>
      <c r="D420" s="51"/>
      <c r="E420" s="51"/>
      <c r="F420" s="51"/>
      <c r="G420" s="51"/>
      <c r="H420" s="51"/>
      <c r="I420" s="51"/>
      <c r="J420" s="51"/>
      <c r="K420" s="51"/>
    </row>
  </sheetData>
  <mergeCells count="44">
    <mergeCell ref="C4:K4"/>
    <mergeCell ref="C32:K32"/>
    <mergeCell ref="C35:C36"/>
    <mergeCell ref="D35:K35"/>
    <mergeCell ref="A38:A39"/>
    <mergeCell ref="A52:A53"/>
    <mergeCell ref="A63:A65"/>
    <mergeCell ref="A5:B6"/>
    <mergeCell ref="A8:A10"/>
    <mergeCell ref="A21:A28"/>
    <mergeCell ref="B58:K58"/>
    <mergeCell ref="C5:C6"/>
    <mergeCell ref="D5:K5"/>
    <mergeCell ref="A75:A76"/>
    <mergeCell ref="A61:A62"/>
    <mergeCell ref="A92:A95"/>
    <mergeCell ref="A96:A101"/>
    <mergeCell ref="A103:A104"/>
    <mergeCell ref="A88:B89"/>
    <mergeCell ref="B86:K86"/>
    <mergeCell ref="B87:K87"/>
    <mergeCell ref="C88:C89"/>
    <mergeCell ref="D88:K88"/>
    <mergeCell ref="D117:K117"/>
    <mergeCell ref="A125:A129"/>
    <mergeCell ref="B115:K115"/>
    <mergeCell ref="B116:K116"/>
    <mergeCell ref="B2:K2"/>
    <mergeCell ref="B3:K3"/>
    <mergeCell ref="A35:B36"/>
    <mergeCell ref="B33:K33"/>
    <mergeCell ref="B34:K34"/>
    <mergeCell ref="A59:B60"/>
    <mergeCell ref="C59:C60"/>
    <mergeCell ref="D59:K59"/>
    <mergeCell ref="B57:K57"/>
    <mergeCell ref="A105:A106"/>
    <mergeCell ref="A107:A108"/>
    <mergeCell ref="A109:A110"/>
    <mergeCell ref="A134:A135"/>
    <mergeCell ref="A132:A133"/>
    <mergeCell ref="A122:A124"/>
    <mergeCell ref="A117:B118"/>
    <mergeCell ref="C117:C11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75"/>
  <sheetViews>
    <sheetView topLeftCell="A109" zoomScale="80" zoomScaleNormal="80" workbookViewId="0">
      <selection activeCell="N123" sqref="N123"/>
    </sheetView>
  </sheetViews>
  <sheetFormatPr baseColWidth="10" defaultRowHeight="13.5"/>
  <cols>
    <col min="1" max="1" width="20" style="86" customWidth="1"/>
    <col min="2" max="2" width="29.7109375" style="5" customWidth="1"/>
    <col min="3" max="3" width="15.7109375" style="6" customWidth="1"/>
    <col min="4" max="11" width="15.7109375" style="49" customWidth="1"/>
    <col min="12" max="20" width="11.42578125" style="5"/>
  </cols>
  <sheetData>
    <row r="1" spans="1:20" s="5" customFormat="1" ht="23.25" customHeight="1">
      <c r="A1" s="86"/>
      <c r="B1" s="520"/>
      <c r="C1" s="507"/>
      <c r="D1" s="520"/>
      <c r="E1" s="520"/>
      <c r="F1" s="520"/>
      <c r="G1" s="520"/>
      <c r="H1" s="520"/>
      <c r="I1" s="520"/>
      <c r="J1" s="520"/>
      <c r="K1" s="518" t="s">
        <v>85</v>
      </c>
      <c r="L1" s="54"/>
    </row>
    <row r="2" spans="1:20" s="5" customFormat="1" ht="15.75">
      <c r="A2" s="86"/>
      <c r="B2" s="544" t="s">
        <v>292</v>
      </c>
      <c r="C2" s="544"/>
      <c r="D2" s="544"/>
      <c r="E2" s="544"/>
      <c r="F2" s="544"/>
      <c r="G2" s="544"/>
      <c r="H2" s="544"/>
      <c r="I2" s="544"/>
      <c r="J2" s="544"/>
      <c r="K2" s="544"/>
    </row>
    <row r="3" spans="1:20" ht="35.25" customHeight="1" thickBot="1">
      <c r="B3" s="559" t="s">
        <v>306</v>
      </c>
      <c r="C3" s="559"/>
      <c r="D3" s="559"/>
      <c r="E3" s="559"/>
      <c r="F3" s="559"/>
      <c r="G3" s="559"/>
      <c r="H3" s="559"/>
      <c r="I3" s="559"/>
      <c r="J3" s="559"/>
      <c r="K3" s="559"/>
    </row>
    <row r="4" spans="1:20" ht="21.95" customHeight="1" thickBot="1">
      <c r="A4" s="543" t="s">
        <v>108</v>
      </c>
      <c r="B4" s="543"/>
      <c r="C4" s="582" t="s">
        <v>82</v>
      </c>
      <c r="D4" s="584" t="s">
        <v>83</v>
      </c>
      <c r="E4" s="585"/>
      <c r="F4" s="585"/>
      <c r="G4" s="585"/>
      <c r="H4" s="585"/>
      <c r="I4" s="585"/>
      <c r="J4" s="585"/>
      <c r="K4" s="586"/>
    </row>
    <row r="5" spans="1:20" ht="21.95" customHeight="1" thickBot="1">
      <c r="A5" s="543"/>
      <c r="B5" s="543"/>
      <c r="C5" s="583"/>
      <c r="D5" s="95" t="s">
        <v>61</v>
      </c>
      <c r="E5" s="95" t="s">
        <v>62</v>
      </c>
      <c r="F5" s="95" t="s">
        <v>63</v>
      </c>
      <c r="G5" s="95" t="s">
        <v>64</v>
      </c>
      <c r="H5" s="95" t="s">
        <v>65</v>
      </c>
      <c r="I5" s="95" t="s">
        <v>66</v>
      </c>
      <c r="J5" s="95" t="s">
        <v>67</v>
      </c>
      <c r="K5" s="95" t="s">
        <v>68</v>
      </c>
    </row>
    <row r="6" spans="1:20" ht="16.5" customHeight="1">
      <c r="A6" s="423" t="s">
        <v>46</v>
      </c>
      <c r="B6" s="182"/>
      <c r="C6" s="5"/>
      <c r="D6" s="52"/>
      <c r="E6" s="52"/>
      <c r="F6" s="52"/>
      <c r="G6" s="52"/>
      <c r="H6" s="52"/>
      <c r="I6" s="52"/>
      <c r="J6" s="52"/>
      <c r="K6" s="52"/>
    </row>
    <row r="7" spans="1:20" s="7" customFormat="1" ht="21" customHeight="1">
      <c r="A7" s="547" t="s">
        <v>113</v>
      </c>
      <c r="B7" s="184" t="s">
        <v>114</v>
      </c>
      <c r="C7" s="129" t="s">
        <v>3</v>
      </c>
      <c r="D7" s="130">
        <v>1625</v>
      </c>
      <c r="E7" s="130">
        <v>1457.7777777777778</v>
      </c>
      <c r="F7" s="130">
        <v>1852.2918333333337</v>
      </c>
      <c r="G7" s="130">
        <v>0</v>
      </c>
      <c r="H7" s="130">
        <v>2036.2727272727273</v>
      </c>
      <c r="I7" s="130">
        <v>1647.6000000000001</v>
      </c>
      <c r="J7" s="130">
        <v>1783.1818181818182</v>
      </c>
      <c r="K7" s="130">
        <v>1639.8611111111113</v>
      </c>
      <c r="L7" s="28"/>
      <c r="M7" s="28"/>
      <c r="N7" s="28"/>
      <c r="O7" s="28"/>
      <c r="P7" s="28"/>
      <c r="Q7" s="28"/>
      <c r="R7" s="28"/>
      <c r="S7" s="28"/>
      <c r="T7" s="28"/>
    </row>
    <row r="8" spans="1:20" s="7" customFormat="1" ht="21" customHeight="1">
      <c r="A8" s="549"/>
      <c r="B8" s="184" t="s">
        <v>115</v>
      </c>
      <c r="C8" s="129" t="s">
        <v>3</v>
      </c>
      <c r="D8" s="130">
        <v>1870.9375</v>
      </c>
      <c r="E8" s="130">
        <v>1573.3333333333333</v>
      </c>
      <c r="F8" s="130">
        <v>2027.8704999999998</v>
      </c>
      <c r="G8" s="130">
        <v>1800</v>
      </c>
      <c r="H8" s="130">
        <v>1845.909090909091</v>
      </c>
      <c r="I8" s="130">
        <v>1830.8666666666668</v>
      </c>
      <c r="J8" s="130">
        <v>1884.5454545454545</v>
      </c>
      <c r="K8" s="130">
        <v>1730.5833333333333</v>
      </c>
      <c r="L8" s="53"/>
      <c r="M8" s="28"/>
      <c r="N8" s="28"/>
      <c r="O8" s="28"/>
      <c r="P8" s="28"/>
      <c r="Q8" s="28"/>
      <c r="R8" s="28"/>
      <c r="S8" s="28"/>
      <c r="T8" s="28"/>
    </row>
    <row r="9" spans="1:20" s="7" customFormat="1" ht="21" customHeight="1">
      <c r="A9" s="548"/>
      <c r="B9" s="184" t="s">
        <v>116</v>
      </c>
      <c r="C9" s="129" t="s">
        <v>3</v>
      </c>
      <c r="D9" s="130">
        <v>2284.5</v>
      </c>
      <c r="E9" s="130">
        <v>2011.1111111111111</v>
      </c>
      <c r="F9" s="130">
        <v>2700</v>
      </c>
      <c r="G9" s="130">
        <v>2000</v>
      </c>
      <c r="H9" s="130">
        <v>2296.875</v>
      </c>
      <c r="I9" s="130">
        <v>2038.75</v>
      </c>
      <c r="J9" s="130"/>
      <c r="K9" s="130">
        <v>2355.3055555555552</v>
      </c>
      <c r="L9" s="53"/>
      <c r="M9" s="28"/>
      <c r="N9" s="28"/>
      <c r="O9" s="28"/>
      <c r="P9" s="28"/>
      <c r="Q9" s="28"/>
      <c r="R9" s="28"/>
      <c r="S9" s="28"/>
      <c r="T9" s="28"/>
    </row>
    <row r="10" spans="1:20" s="7" customFormat="1" ht="21" customHeight="1">
      <c r="A10" s="193"/>
      <c r="B10" s="184" t="s">
        <v>6</v>
      </c>
      <c r="C10" s="129" t="s">
        <v>3</v>
      </c>
      <c r="D10" s="130">
        <v>1067.2916666666667</v>
      </c>
      <c r="E10" s="130">
        <v>1000</v>
      </c>
      <c r="F10" s="130">
        <v>1098.6708333333336</v>
      </c>
      <c r="G10" s="130">
        <v>1000</v>
      </c>
      <c r="H10" s="130">
        <v>1283.3333333333333</v>
      </c>
      <c r="I10" s="130">
        <v>978.16666666666663</v>
      </c>
      <c r="J10" s="130">
        <v>996.59090909090912</v>
      </c>
      <c r="K10" s="130">
        <v>1379.3402777777776</v>
      </c>
      <c r="L10" s="53"/>
      <c r="M10" s="28"/>
      <c r="N10" s="28"/>
      <c r="O10" s="28"/>
      <c r="P10" s="28"/>
      <c r="Q10" s="28"/>
      <c r="R10" s="28"/>
      <c r="S10" s="28"/>
      <c r="T10" s="28"/>
    </row>
    <row r="11" spans="1:20" ht="21" customHeight="1">
      <c r="A11" s="423" t="s">
        <v>47</v>
      </c>
      <c r="B11" s="182"/>
      <c r="C11" s="61"/>
      <c r="D11" s="60"/>
      <c r="E11" s="60"/>
      <c r="F11" s="60"/>
      <c r="G11" s="60"/>
      <c r="H11" s="60"/>
      <c r="I11" s="60"/>
      <c r="J11" s="60"/>
      <c r="K11" s="60"/>
      <c r="L11" s="53"/>
    </row>
    <row r="12" spans="1:20" s="11" customFormat="1" ht="21" customHeight="1">
      <c r="A12" s="198"/>
      <c r="B12" s="184" t="s">
        <v>7</v>
      </c>
      <c r="C12" s="129" t="s">
        <v>3</v>
      </c>
      <c r="D12" s="130">
        <v>804.58333333333337</v>
      </c>
      <c r="E12" s="130">
        <v>777.77777777777783</v>
      </c>
      <c r="F12" s="130">
        <v>744.23979166666675</v>
      </c>
      <c r="G12" s="130">
        <v>1063.5416666666667</v>
      </c>
      <c r="H12" s="130">
        <v>778.18181818181813</v>
      </c>
      <c r="I12" s="130">
        <v>703.5</v>
      </c>
      <c r="J12" s="130">
        <v>557.88954545454544</v>
      </c>
      <c r="K12" s="130">
        <v>907.9861111111112</v>
      </c>
      <c r="L12" s="53"/>
      <c r="M12" s="53"/>
      <c r="N12" s="53"/>
      <c r="O12" s="53"/>
      <c r="P12" s="53"/>
      <c r="Q12" s="53"/>
      <c r="R12" s="53"/>
      <c r="S12" s="53"/>
      <c r="T12" s="53"/>
    </row>
    <row r="13" spans="1:20" s="11" customFormat="1" ht="21" customHeight="1">
      <c r="A13" s="201"/>
      <c r="B13" s="184" t="s">
        <v>8</v>
      </c>
      <c r="C13" s="129" t="s">
        <v>3</v>
      </c>
      <c r="D13" s="130">
        <v>2328.4375</v>
      </c>
      <c r="E13" s="130">
        <v>2033.3333333333333</v>
      </c>
      <c r="F13" s="130">
        <v>1744.8206249999996</v>
      </c>
      <c r="G13" s="130">
        <v>1308.3333333333333</v>
      </c>
      <c r="H13" s="130">
        <v>2620</v>
      </c>
      <c r="I13" s="130">
        <v>1253.1666666666667</v>
      </c>
      <c r="J13" s="130">
        <v>1787.1212121212122</v>
      </c>
      <c r="K13" s="130">
        <v>1589.9791666666667</v>
      </c>
      <c r="L13" s="53"/>
      <c r="M13" s="53"/>
      <c r="N13" s="53"/>
      <c r="O13" s="53"/>
      <c r="P13" s="53"/>
      <c r="Q13" s="53"/>
      <c r="R13" s="53"/>
      <c r="S13" s="53"/>
      <c r="T13" s="53"/>
    </row>
    <row r="14" spans="1:20" s="11" customFormat="1" ht="21" customHeight="1">
      <c r="A14" s="199"/>
      <c r="B14" s="184" t="s">
        <v>9</v>
      </c>
      <c r="C14" s="129" t="s">
        <v>3</v>
      </c>
      <c r="D14" s="130">
        <v>1556.7708333333333</v>
      </c>
      <c r="E14" s="130">
        <v>2205.1282051282051</v>
      </c>
      <c r="F14" s="130">
        <v>1942.3740277777779</v>
      </c>
      <c r="G14" s="130">
        <v>1468.75</v>
      </c>
      <c r="H14" s="130">
        <v>1662.2727272727273</v>
      </c>
      <c r="I14" s="130">
        <v>1109.8484848484848</v>
      </c>
      <c r="J14" s="130">
        <v>1343.1818181818182</v>
      </c>
      <c r="K14" s="130">
        <v>1289.1666666666667</v>
      </c>
      <c r="L14" s="53"/>
      <c r="M14" s="53"/>
      <c r="N14" s="53"/>
      <c r="O14" s="53"/>
      <c r="P14" s="53"/>
      <c r="Q14" s="53"/>
      <c r="R14" s="53"/>
      <c r="S14" s="53"/>
      <c r="T14" s="53"/>
    </row>
    <row r="15" spans="1:20" s="11" customFormat="1" ht="21" customHeight="1">
      <c r="A15" s="402" t="s">
        <v>117</v>
      </c>
      <c r="B15" s="184" t="s">
        <v>118</v>
      </c>
      <c r="C15" s="129" t="s">
        <v>3</v>
      </c>
      <c r="D15" s="130">
        <v>4629.166666666667</v>
      </c>
      <c r="E15" s="130">
        <v>2937.5</v>
      </c>
      <c r="F15" s="130">
        <v>2310</v>
      </c>
      <c r="G15" s="130"/>
      <c r="H15" s="130">
        <v>3976.1363636363635</v>
      </c>
      <c r="I15" s="130">
        <v>0</v>
      </c>
      <c r="J15" s="130">
        <v>3100.416666666667</v>
      </c>
      <c r="K15" s="130">
        <v>4379.166666666667</v>
      </c>
      <c r="L15" s="53"/>
      <c r="M15" s="53"/>
      <c r="N15" s="53"/>
      <c r="O15" s="53"/>
      <c r="P15" s="53"/>
      <c r="Q15" s="53"/>
      <c r="R15" s="53"/>
      <c r="S15" s="53"/>
      <c r="T15" s="53"/>
    </row>
    <row r="16" spans="1:20" s="11" customFormat="1" ht="21" customHeight="1">
      <c r="A16" s="403"/>
      <c r="B16" s="184" t="s">
        <v>119</v>
      </c>
      <c r="C16" s="129" t="s">
        <v>3</v>
      </c>
      <c r="D16" s="130">
        <v>3582.7777777777774</v>
      </c>
      <c r="E16" s="130">
        <v>2288.8888888888887</v>
      </c>
      <c r="F16" s="130">
        <v>2647.3236111111109</v>
      </c>
      <c r="G16" s="130">
        <v>3364.5833333333335</v>
      </c>
      <c r="H16" s="130">
        <v>3541.3636363636365</v>
      </c>
      <c r="I16" s="130">
        <v>2100</v>
      </c>
      <c r="J16" s="130">
        <v>2793.181818181818</v>
      </c>
      <c r="K16" s="130">
        <v>3046.3888888888887</v>
      </c>
      <c r="L16" s="53"/>
      <c r="M16" s="53"/>
      <c r="N16" s="53"/>
      <c r="O16" s="53"/>
      <c r="P16" s="53"/>
      <c r="Q16" s="53"/>
      <c r="R16" s="53"/>
      <c r="S16" s="53"/>
      <c r="T16" s="53"/>
    </row>
    <row r="17" spans="1:20" s="11" customFormat="1" ht="21" customHeight="1">
      <c r="A17" s="404"/>
      <c r="B17" s="184" t="s">
        <v>48</v>
      </c>
      <c r="C17" s="129" t="s">
        <v>3</v>
      </c>
      <c r="D17" s="130">
        <v>3364.1666666666665</v>
      </c>
      <c r="E17" s="130">
        <v>3388.8888888888887</v>
      </c>
      <c r="F17" s="130">
        <v>2305.5555555555557</v>
      </c>
      <c r="G17" s="130">
        <v>0</v>
      </c>
      <c r="H17" s="130">
        <v>3900.7575757575755</v>
      </c>
      <c r="I17" s="130">
        <v>0</v>
      </c>
      <c r="J17" s="130">
        <v>3015.909090909091</v>
      </c>
      <c r="K17" s="130">
        <v>2276.6666666666665</v>
      </c>
      <c r="L17" s="53"/>
      <c r="M17" s="53"/>
      <c r="N17" s="53"/>
      <c r="O17" s="53"/>
      <c r="P17" s="53"/>
      <c r="Q17" s="53"/>
      <c r="R17" s="53"/>
      <c r="S17" s="53"/>
      <c r="T17" s="53"/>
    </row>
    <row r="18" spans="1:20" s="11" customFormat="1" ht="21" customHeight="1">
      <c r="A18" s="200"/>
      <c r="B18" s="184" t="s">
        <v>10</v>
      </c>
      <c r="C18" s="129" t="s">
        <v>3</v>
      </c>
      <c r="D18" s="130">
        <v>1415.625</v>
      </c>
      <c r="E18" s="130">
        <v>1233.3333333333333</v>
      </c>
      <c r="F18" s="130">
        <v>1579.4964583333333</v>
      </c>
      <c r="G18" s="130">
        <v>0</v>
      </c>
      <c r="H18" s="130">
        <v>1274.3333333333335</v>
      </c>
      <c r="I18" s="130">
        <v>993.90909090909088</v>
      </c>
      <c r="J18" s="130">
        <v>1026.1363636363637</v>
      </c>
      <c r="K18" s="130">
        <v>1133.75</v>
      </c>
      <c r="L18" s="53"/>
      <c r="M18" s="53"/>
      <c r="N18" s="53"/>
      <c r="O18" s="53"/>
      <c r="P18" s="53"/>
      <c r="Q18" s="53"/>
      <c r="R18" s="53"/>
      <c r="S18" s="53"/>
      <c r="T18" s="53"/>
    </row>
    <row r="19" spans="1:20" ht="21" customHeight="1">
      <c r="A19" s="71" t="s">
        <v>49</v>
      </c>
      <c r="B19" s="53"/>
      <c r="C19" s="5"/>
      <c r="D19" s="57"/>
      <c r="E19" s="57"/>
      <c r="F19" s="57"/>
      <c r="G19" s="57"/>
      <c r="H19" s="57"/>
      <c r="I19" s="57"/>
      <c r="J19" s="57"/>
      <c r="K19" s="57"/>
      <c r="L19" s="53"/>
    </row>
    <row r="20" spans="1:20" s="63" customFormat="1" ht="21" customHeight="1">
      <c r="A20" s="576" t="s">
        <v>120</v>
      </c>
      <c r="B20" s="184" t="s">
        <v>121</v>
      </c>
      <c r="C20" s="129" t="s">
        <v>59</v>
      </c>
      <c r="D20" s="130">
        <v>0</v>
      </c>
      <c r="E20" s="130">
        <v>0</v>
      </c>
      <c r="F20" s="130">
        <v>0</v>
      </c>
      <c r="G20" s="202">
        <v>789.23610416666668</v>
      </c>
      <c r="H20" s="130">
        <v>0</v>
      </c>
      <c r="I20" s="130">
        <v>0</v>
      </c>
      <c r="J20" s="217">
        <v>595.64227272727271</v>
      </c>
      <c r="K20" s="202">
        <v>1075.9166666666667</v>
      </c>
      <c r="L20" s="53"/>
      <c r="M20" s="61"/>
      <c r="N20" s="61"/>
      <c r="O20" s="61"/>
      <c r="P20" s="61"/>
      <c r="Q20" s="61"/>
      <c r="R20" s="61"/>
      <c r="S20" s="61"/>
      <c r="T20" s="61"/>
    </row>
    <row r="21" spans="1:20" s="63" customFormat="1" ht="21" customHeight="1">
      <c r="A21" s="576"/>
      <c r="B21" s="184" t="s">
        <v>122</v>
      </c>
      <c r="C21" s="129" t="s">
        <v>59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202">
        <v>363.66666666666669</v>
      </c>
      <c r="J21" s="217">
        <v>361.65909090909093</v>
      </c>
      <c r="K21" s="202">
        <v>499.93939393939394</v>
      </c>
      <c r="L21" s="53"/>
      <c r="M21" s="61"/>
      <c r="N21" s="61"/>
      <c r="O21" s="61"/>
      <c r="P21" s="61"/>
      <c r="Q21" s="61"/>
      <c r="R21" s="61"/>
      <c r="S21" s="61"/>
      <c r="T21" s="61"/>
    </row>
    <row r="22" spans="1:20" s="63" customFormat="1" ht="21" customHeight="1">
      <c r="A22" s="576"/>
      <c r="B22" s="184" t="s">
        <v>123</v>
      </c>
      <c r="C22" s="129" t="s">
        <v>59</v>
      </c>
      <c r="D22" s="202">
        <v>924.89583333333337</v>
      </c>
      <c r="E22" s="202">
        <v>616.66666666666663</v>
      </c>
      <c r="F22" s="130">
        <v>0</v>
      </c>
      <c r="G22" s="130">
        <v>0</v>
      </c>
      <c r="H22" s="202">
        <v>670</v>
      </c>
      <c r="I22" s="130">
        <v>0</v>
      </c>
      <c r="J22" s="130">
        <v>0</v>
      </c>
      <c r="K22" s="202">
        <v>772.91666666666663</v>
      </c>
      <c r="L22" s="53"/>
      <c r="M22" s="61"/>
      <c r="N22" s="61"/>
      <c r="O22" s="61"/>
      <c r="P22" s="61"/>
      <c r="Q22" s="61"/>
      <c r="R22" s="61"/>
      <c r="S22" s="61"/>
      <c r="T22" s="61"/>
    </row>
    <row r="23" spans="1:20" s="63" customFormat="1" ht="21" customHeight="1">
      <c r="A23" s="576"/>
      <c r="B23" s="184" t="s">
        <v>124</v>
      </c>
      <c r="C23" s="129" t="s">
        <v>59</v>
      </c>
      <c r="D23" s="130">
        <v>0</v>
      </c>
      <c r="E23" s="202">
        <v>427.77777777777777</v>
      </c>
      <c r="F23" s="130">
        <v>0</v>
      </c>
      <c r="G23" s="130">
        <v>0</v>
      </c>
      <c r="H23" s="202">
        <v>555.71428571428567</v>
      </c>
      <c r="I23" s="130">
        <v>0</v>
      </c>
      <c r="J23" s="130">
        <v>0</v>
      </c>
      <c r="K23" s="202">
        <v>550</v>
      </c>
      <c r="L23" s="53"/>
      <c r="M23" s="53"/>
      <c r="N23" s="53"/>
      <c r="O23" s="53"/>
      <c r="P23" s="53"/>
      <c r="Q23" s="53"/>
      <c r="R23" s="53"/>
      <c r="S23" s="61"/>
      <c r="T23" s="61"/>
    </row>
    <row r="24" spans="1:20" s="63" customFormat="1" ht="21" customHeight="1">
      <c r="A24" s="576"/>
      <c r="B24" s="184" t="s">
        <v>217</v>
      </c>
      <c r="C24" s="129" t="s">
        <v>59</v>
      </c>
      <c r="D24" s="130">
        <v>0</v>
      </c>
      <c r="E24" s="202">
        <v>600</v>
      </c>
      <c r="F24" s="202">
        <v>932.97511805555575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53"/>
      <c r="M24" s="53"/>
      <c r="N24" s="53"/>
      <c r="O24" s="53"/>
      <c r="P24" s="53"/>
      <c r="Q24" s="53"/>
      <c r="R24" s="53"/>
      <c r="S24" s="61"/>
      <c r="T24" s="61"/>
    </row>
    <row r="25" spans="1:20" ht="21" customHeight="1">
      <c r="A25" s="576"/>
      <c r="B25" s="184" t="s">
        <v>218</v>
      </c>
      <c r="C25" s="129" t="s">
        <v>59</v>
      </c>
      <c r="D25" s="130">
        <v>0</v>
      </c>
      <c r="E25" s="202">
        <v>400</v>
      </c>
      <c r="F25" s="202">
        <v>864.91664166666669</v>
      </c>
      <c r="G25" s="130">
        <v>0</v>
      </c>
      <c r="H25" s="130">
        <v>0</v>
      </c>
      <c r="I25" s="130">
        <v>0</v>
      </c>
      <c r="J25" s="130">
        <v>0</v>
      </c>
      <c r="K25" s="130">
        <v>0</v>
      </c>
      <c r="M25" s="28"/>
      <c r="N25" s="28"/>
      <c r="O25" s="28"/>
      <c r="P25" s="28"/>
      <c r="Q25" s="28"/>
      <c r="R25" s="28"/>
    </row>
    <row r="26" spans="1:20" ht="21" customHeight="1">
      <c r="A26" s="576"/>
      <c r="B26" s="209" t="s">
        <v>219</v>
      </c>
      <c r="C26" s="129" t="s">
        <v>59</v>
      </c>
      <c r="D26" s="202">
        <v>469.38888888888886</v>
      </c>
      <c r="E26" s="202">
        <v>377.77777777777777</v>
      </c>
      <c r="F26" s="202">
        <v>635.71428571428567</v>
      </c>
      <c r="G26" s="130">
        <v>0</v>
      </c>
      <c r="H26" s="202">
        <v>423.54166666666674</v>
      </c>
      <c r="I26" s="130">
        <v>0</v>
      </c>
      <c r="J26" s="130">
        <v>0</v>
      </c>
      <c r="K26" s="130">
        <v>0</v>
      </c>
      <c r="M26" s="28"/>
      <c r="N26" s="28"/>
      <c r="O26" s="28"/>
      <c r="P26" s="28"/>
      <c r="Q26" s="28"/>
      <c r="R26" s="28"/>
    </row>
    <row r="27" spans="1:20" ht="21" customHeight="1">
      <c r="A27" s="576"/>
      <c r="B27" s="184" t="s">
        <v>186</v>
      </c>
      <c r="C27" s="129" t="s">
        <v>59</v>
      </c>
      <c r="D27" s="130">
        <v>0</v>
      </c>
      <c r="E27" s="202">
        <v>406.25</v>
      </c>
      <c r="F27" s="202">
        <v>550</v>
      </c>
      <c r="G27" s="130">
        <v>0</v>
      </c>
      <c r="H27" s="202">
        <v>500</v>
      </c>
      <c r="I27" s="130">
        <v>0</v>
      </c>
      <c r="J27" s="130">
        <v>0</v>
      </c>
      <c r="K27" s="202">
        <v>700</v>
      </c>
      <c r="M27" s="28"/>
      <c r="N27" s="28"/>
      <c r="O27" s="28"/>
      <c r="P27" s="28"/>
      <c r="Q27" s="28"/>
      <c r="R27" s="28"/>
    </row>
    <row r="28" spans="1:20" ht="21" customHeight="1">
      <c r="A28" s="211"/>
      <c r="B28" s="122" t="s">
        <v>11</v>
      </c>
      <c r="C28" s="129" t="s">
        <v>59</v>
      </c>
      <c r="D28" s="202">
        <v>191.125</v>
      </c>
      <c r="E28" s="202">
        <v>153.125</v>
      </c>
      <c r="F28" s="202">
        <v>122.62909722222223</v>
      </c>
      <c r="G28" s="202">
        <v>46.590909090909093</v>
      </c>
      <c r="H28" s="202">
        <v>155.85317460317464</v>
      </c>
      <c r="I28" s="202">
        <v>91.944444444444443</v>
      </c>
      <c r="J28" s="202">
        <v>142.75568181818181</v>
      </c>
      <c r="K28" s="202">
        <v>265.3125</v>
      </c>
      <c r="M28" s="28"/>
      <c r="N28" s="28"/>
      <c r="O28" s="28"/>
      <c r="P28" s="28"/>
      <c r="Q28" s="28"/>
      <c r="R28" s="28"/>
    </row>
    <row r="29" spans="1:20" ht="4.5" customHeight="1">
      <c r="A29" s="424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M29" s="28"/>
      <c r="N29" s="28"/>
      <c r="O29" s="28"/>
      <c r="P29" s="28"/>
      <c r="Q29" s="28"/>
      <c r="R29" s="28"/>
    </row>
    <row r="30" spans="1:20" s="5" customFormat="1" ht="9.75" customHeight="1">
      <c r="A30" s="205"/>
      <c r="B30" s="205"/>
      <c r="C30" s="42"/>
      <c r="D30" s="51"/>
      <c r="E30" s="51"/>
      <c r="F30" s="51"/>
      <c r="G30" s="51"/>
      <c r="H30" s="51"/>
      <c r="I30" s="51"/>
      <c r="J30" s="51"/>
      <c r="K30" s="51"/>
      <c r="M30" s="28"/>
      <c r="N30" s="28"/>
      <c r="O30" s="28"/>
      <c r="P30" s="28"/>
      <c r="Q30" s="28"/>
      <c r="R30" s="28"/>
    </row>
    <row r="31" spans="1:20" s="5" customFormat="1" ht="23.25" customHeight="1">
      <c r="A31" s="86"/>
      <c r="B31" s="520"/>
      <c r="C31" s="507"/>
      <c r="D31" s="520"/>
      <c r="E31" s="520"/>
      <c r="F31" s="520"/>
      <c r="G31" s="520"/>
      <c r="H31" s="520"/>
      <c r="I31" s="520"/>
      <c r="J31" s="520"/>
      <c r="K31" s="518" t="s">
        <v>86</v>
      </c>
      <c r="L31" s="54"/>
    </row>
    <row r="32" spans="1:20" s="5" customFormat="1" ht="15.75">
      <c r="A32" s="86"/>
      <c r="B32" s="544" t="s">
        <v>292</v>
      </c>
      <c r="C32" s="544"/>
      <c r="D32" s="544"/>
      <c r="E32" s="544"/>
      <c r="F32" s="544"/>
      <c r="G32" s="544"/>
      <c r="H32" s="544"/>
      <c r="I32" s="544"/>
      <c r="J32" s="544"/>
      <c r="K32" s="544"/>
    </row>
    <row r="33" spans="1:20" ht="35.25" customHeight="1" thickBot="1">
      <c r="B33" s="559" t="s">
        <v>306</v>
      </c>
      <c r="C33" s="559"/>
      <c r="D33" s="559"/>
      <c r="E33" s="559"/>
      <c r="F33" s="559"/>
      <c r="G33" s="559"/>
      <c r="H33" s="559"/>
      <c r="I33" s="559"/>
      <c r="J33" s="559"/>
      <c r="K33" s="559"/>
    </row>
    <row r="34" spans="1:20" s="63" customFormat="1" ht="21.95" customHeight="1" thickBot="1">
      <c r="A34" s="543" t="s">
        <v>108</v>
      </c>
      <c r="B34" s="543"/>
      <c r="C34" s="582" t="s">
        <v>82</v>
      </c>
      <c r="D34" s="584" t="s">
        <v>83</v>
      </c>
      <c r="E34" s="585"/>
      <c r="F34" s="585"/>
      <c r="G34" s="585"/>
      <c r="H34" s="585"/>
      <c r="I34" s="585"/>
      <c r="J34" s="585"/>
      <c r="K34" s="586"/>
      <c r="L34" s="53"/>
      <c r="M34" s="53"/>
      <c r="N34" s="53"/>
      <c r="O34" s="53"/>
      <c r="P34" s="53"/>
      <c r="Q34" s="53"/>
      <c r="R34" s="53"/>
      <c r="S34" s="61"/>
      <c r="T34" s="61"/>
    </row>
    <row r="35" spans="1:20" ht="21.95" customHeight="1" thickBot="1">
      <c r="A35" s="543"/>
      <c r="B35" s="543"/>
      <c r="C35" s="583"/>
      <c r="D35" s="95" t="s">
        <v>61</v>
      </c>
      <c r="E35" s="95" t="s">
        <v>62</v>
      </c>
      <c r="F35" s="95" t="s">
        <v>63</v>
      </c>
      <c r="G35" s="95" t="s">
        <v>64</v>
      </c>
      <c r="H35" s="95" t="s">
        <v>65</v>
      </c>
      <c r="I35" s="95" t="s">
        <v>66</v>
      </c>
      <c r="J35" s="95" t="s">
        <v>67</v>
      </c>
      <c r="K35" s="95" t="s">
        <v>68</v>
      </c>
      <c r="L35" s="53"/>
      <c r="M35" s="28"/>
      <c r="N35" s="28"/>
      <c r="O35" s="28"/>
      <c r="P35" s="28"/>
      <c r="Q35" s="28"/>
      <c r="R35" s="28"/>
    </row>
    <row r="36" spans="1:20" s="63" customFormat="1" ht="21" customHeight="1">
      <c r="A36" s="425" t="s">
        <v>50</v>
      </c>
      <c r="B36"/>
      <c r="C36" s="5"/>
      <c r="D36" s="62"/>
      <c r="E36" s="62"/>
      <c r="F36" s="62"/>
      <c r="G36" s="62"/>
      <c r="H36" s="62"/>
      <c r="I36" s="62"/>
      <c r="J36" s="62"/>
      <c r="K36" s="62"/>
      <c r="L36" s="53"/>
      <c r="M36" s="53"/>
      <c r="N36" s="53"/>
      <c r="O36" s="53"/>
      <c r="P36" s="53"/>
      <c r="Q36" s="53"/>
      <c r="R36" s="53"/>
      <c r="S36" s="61"/>
      <c r="T36" s="61"/>
    </row>
    <row r="37" spans="1:20" s="63" customFormat="1" ht="21" customHeight="1">
      <c r="A37" s="547" t="s">
        <v>226</v>
      </c>
      <c r="B37" s="184" t="s">
        <v>227</v>
      </c>
      <c r="C37" s="129" t="s">
        <v>3</v>
      </c>
      <c r="D37" s="202">
        <v>1861.25</v>
      </c>
      <c r="E37" s="202">
        <v>1987.5</v>
      </c>
      <c r="F37" s="202">
        <v>1496.3540833333332</v>
      </c>
      <c r="G37" s="130">
        <v>0</v>
      </c>
      <c r="H37" s="130">
        <v>0</v>
      </c>
      <c r="I37" s="202">
        <v>1438.6734693877554</v>
      </c>
      <c r="J37" s="202">
        <v>1483.3333333333335</v>
      </c>
      <c r="K37" s="202">
        <v>118.75</v>
      </c>
      <c r="L37" s="53"/>
      <c r="M37" s="53"/>
      <c r="N37" s="53"/>
      <c r="O37" s="53"/>
      <c r="P37" s="53"/>
      <c r="Q37" s="53"/>
      <c r="R37" s="53"/>
      <c r="S37" s="61"/>
      <c r="T37" s="61"/>
    </row>
    <row r="38" spans="1:20" ht="21" customHeight="1">
      <c r="A38" s="548"/>
      <c r="B38" s="184" t="s">
        <v>228</v>
      </c>
      <c r="C38" s="129" t="s">
        <v>3</v>
      </c>
      <c r="D38" s="130">
        <v>0</v>
      </c>
      <c r="E38" s="130">
        <v>0</v>
      </c>
      <c r="F38" s="202">
        <v>4537.5</v>
      </c>
      <c r="G38" s="130">
        <v>0</v>
      </c>
      <c r="H38" s="202">
        <v>3416.666666666667</v>
      </c>
      <c r="I38" s="202">
        <v>50</v>
      </c>
      <c r="J38" s="202">
        <v>3659.090909090909</v>
      </c>
      <c r="K38" s="130">
        <v>0</v>
      </c>
      <c r="L38" s="53"/>
      <c r="M38" s="28"/>
      <c r="N38" s="28"/>
      <c r="O38" s="28"/>
      <c r="P38" s="28"/>
      <c r="Q38" s="28"/>
      <c r="R38" s="28"/>
    </row>
    <row r="39" spans="1:20" s="63" customFormat="1" ht="21" customHeight="1">
      <c r="A39" s="194"/>
      <c r="B39" s="184" t="s">
        <v>126</v>
      </c>
      <c r="C39" s="129" t="s">
        <v>3</v>
      </c>
      <c r="D39" s="202">
        <v>4186.8333333333339</v>
      </c>
      <c r="E39" s="202">
        <v>4177.7777777777774</v>
      </c>
      <c r="F39" s="130">
        <v>0</v>
      </c>
      <c r="G39" s="202">
        <v>4500</v>
      </c>
      <c r="H39" s="202">
        <v>4885.795454545455</v>
      </c>
      <c r="I39" s="202">
        <v>3918.181818181818</v>
      </c>
      <c r="J39" s="202">
        <v>4382.954545454545</v>
      </c>
      <c r="K39" s="202">
        <v>4175.6944444444443</v>
      </c>
      <c r="L39" s="53"/>
      <c r="M39" s="53"/>
      <c r="N39" s="53"/>
      <c r="O39" s="53"/>
      <c r="P39" s="53"/>
      <c r="Q39" s="53"/>
      <c r="R39" s="53"/>
      <c r="S39" s="61"/>
      <c r="T39" s="61"/>
    </row>
    <row r="40" spans="1:20" ht="21" customHeight="1">
      <c r="A40" s="195"/>
      <c r="B40" s="184" t="s">
        <v>127</v>
      </c>
      <c r="C40" s="129" t="s">
        <v>3</v>
      </c>
      <c r="D40" s="202">
        <v>4978.333333333333</v>
      </c>
      <c r="E40" s="202">
        <v>4033.3333333333335</v>
      </c>
      <c r="F40" s="202">
        <v>3527.6547916666673</v>
      </c>
      <c r="G40" s="130">
        <v>0</v>
      </c>
      <c r="H40" s="202">
        <v>4554.8611111111113</v>
      </c>
      <c r="I40" s="202">
        <v>4580.272727272727</v>
      </c>
      <c r="J40" s="202">
        <v>4048.4840909090908</v>
      </c>
      <c r="K40" s="202">
        <v>3970.8333333333335</v>
      </c>
      <c r="L40" s="53"/>
      <c r="M40" s="28"/>
      <c r="N40" s="28"/>
      <c r="O40" s="28"/>
      <c r="P40" s="28"/>
      <c r="Q40" s="28"/>
      <c r="R40" s="28"/>
    </row>
    <row r="41" spans="1:20" s="63" customFormat="1" ht="21" customHeight="1">
      <c r="A41" s="201" t="s">
        <v>128</v>
      </c>
      <c r="B41" s="184" t="s">
        <v>129</v>
      </c>
      <c r="C41" s="129" t="s">
        <v>3</v>
      </c>
      <c r="D41" s="202">
        <v>3126.0416666666665</v>
      </c>
      <c r="E41" s="202">
        <v>3800</v>
      </c>
      <c r="F41" s="202">
        <v>3342.1149999999998</v>
      </c>
      <c r="G41" s="202">
        <v>3114.5833333333335</v>
      </c>
      <c r="H41" s="202">
        <v>3371.590909090909</v>
      </c>
      <c r="I41" s="202">
        <v>3186.3636363636365</v>
      </c>
      <c r="J41" s="202">
        <v>3113.3332500000001</v>
      </c>
      <c r="K41" s="202">
        <v>3292.6388888888887</v>
      </c>
      <c r="L41" s="53"/>
      <c r="M41" s="53"/>
      <c r="N41" s="53"/>
      <c r="O41" s="53"/>
      <c r="P41" s="53"/>
      <c r="Q41" s="53"/>
      <c r="R41" s="53"/>
      <c r="S41" s="61"/>
      <c r="T41" s="61"/>
    </row>
    <row r="42" spans="1:20" s="63" customFormat="1" ht="21" customHeight="1">
      <c r="A42" s="195"/>
      <c r="B42" s="184" t="s">
        <v>130</v>
      </c>
      <c r="C42" s="129" t="s">
        <v>3</v>
      </c>
      <c r="D42" s="202">
        <v>3824.0740740740739</v>
      </c>
      <c r="E42" s="202">
        <v>4000</v>
      </c>
      <c r="F42" s="202">
        <v>3505.5558333333333</v>
      </c>
      <c r="G42" s="130">
        <v>0</v>
      </c>
      <c r="H42" s="202">
        <v>4254.545454545455</v>
      </c>
      <c r="I42" s="202">
        <v>3950</v>
      </c>
      <c r="J42" s="202">
        <v>3655.681818181818</v>
      </c>
      <c r="K42" s="202">
        <v>3692.9166666666665</v>
      </c>
      <c r="L42" s="53"/>
      <c r="M42" s="53"/>
      <c r="N42" s="53"/>
      <c r="O42" s="53"/>
      <c r="P42" s="53"/>
      <c r="Q42" s="53"/>
      <c r="R42" s="53"/>
      <c r="S42" s="61"/>
      <c r="T42" s="61"/>
    </row>
    <row r="43" spans="1:20" s="63" customFormat="1" ht="21" customHeight="1">
      <c r="A43" s="196"/>
      <c r="B43" s="184" t="s">
        <v>131</v>
      </c>
      <c r="C43" s="129" t="s">
        <v>3</v>
      </c>
      <c r="D43" s="202">
        <v>3167.583333333333</v>
      </c>
      <c r="E43" s="202">
        <v>3900</v>
      </c>
      <c r="F43" s="202"/>
      <c r="G43" s="202">
        <v>4100</v>
      </c>
      <c r="H43" s="202">
        <v>3681.742424242424</v>
      </c>
      <c r="I43" s="202">
        <v>3238</v>
      </c>
      <c r="J43" s="202">
        <v>3144.090909090909</v>
      </c>
      <c r="K43" s="202">
        <v>4000</v>
      </c>
      <c r="L43" s="53"/>
      <c r="M43" s="53"/>
      <c r="N43" s="53"/>
      <c r="O43" s="53"/>
      <c r="P43" s="53"/>
      <c r="Q43" s="53"/>
      <c r="R43" s="53"/>
      <c r="S43" s="61"/>
      <c r="T43" s="61"/>
    </row>
    <row r="44" spans="1:20" s="63" customFormat="1" ht="21" customHeight="1">
      <c r="A44" s="425" t="s">
        <v>51</v>
      </c>
      <c r="B44" s="182"/>
      <c r="C44" s="5"/>
      <c r="D44" s="62"/>
      <c r="E44" s="62"/>
      <c r="F44" s="62"/>
      <c r="G44" s="62"/>
      <c r="H44" s="62"/>
      <c r="I44" s="62"/>
      <c r="J44" s="62"/>
      <c r="K44" s="62"/>
      <c r="L44" s="53"/>
      <c r="M44" s="53"/>
      <c r="N44" s="53"/>
      <c r="O44" s="53"/>
      <c r="P44" s="53"/>
      <c r="Q44" s="53"/>
      <c r="R44" s="53"/>
      <c r="S44" s="61"/>
      <c r="T44" s="61"/>
    </row>
    <row r="45" spans="1:20" s="63" customFormat="1" ht="21" customHeight="1">
      <c r="A45" s="193"/>
      <c r="B45" s="184" t="s">
        <v>12</v>
      </c>
      <c r="C45" s="129" t="s">
        <v>59</v>
      </c>
      <c r="D45" s="202">
        <v>2357.5</v>
      </c>
      <c r="E45" s="202">
        <v>2888.8888888888887</v>
      </c>
      <c r="F45" s="130">
        <v>0</v>
      </c>
      <c r="G45" s="202">
        <v>3000</v>
      </c>
      <c r="H45" s="202">
        <v>2220</v>
      </c>
      <c r="I45" s="202">
        <v>895.875</v>
      </c>
      <c r="J45" s="202">
        <v>1757.9545454545455</v>
      </c>
      <c r="K45" s="202">
        <v>2455.5555555555552</v>
      </c>
      <c r="L45" s="53"/>
      <c r="M45" s="53"/>
      <c r="N45" s="53"/>
      <c r="O45" s="53"/>
      <c r="P45" s="53"/>
      <c r="Q45" s="53"/>
      <c r="R45" s="53"/>
      <c r="S45" s="61"/>
      <c r="T45" s="61"/>
    </row>
    <row r="46" spans="1:20" s="63" customFormat="1" ht="21" customHeight="1">
      <c r="A46" s="71" t="s">
        <v>52</v>
      </c>
      <c r="B46" s="61"/>
      <c r="C46" s="5"/>
      <c r="D46" s="62"/>
      <c r="E46" s="62"/>
      <c r="F46" s="62"/>
      <c r="G46" s="62"/>
      <c r="H46" s="62"/>
      <c r="I46" s="62"/>
      <c r="J46" s="62"/>
      <c r="K46" s="62"/>
      <c r="L46" s="53"/>
      <c r="M46" s="53"/>
      <c r="N46" s="53"/>
      <c r="O46" s="53"/>
      <c r="P46" s="53"/>
      <c r="Q46" s="53"/>
      <c r="R46" s="53"/>
      <c r="S46" s="61"/>
      <c r="T46" s="61"/>
    </row>
    <row r="47" spans="1:20" s="63" customFormat="1" ht="20.100000000000001" customHeight="1">
      <c r="A47" s="194"/>
      <c r="B47" s="184" t="s">
        <v>132</v>
      </c>
      <c r="C47" s="129" t="s">
        <v>3</v>
      </c>
      <c r="D47" s="202">
        <v>2307.2916666666665</v>
      </c>
      <c r="E47" s="202">
        <v>1988.8888888888889</v>
      </c>
      <c r="F47" s="202">
        <v>1917.2951388888889</v>
      </c>
      <c r="G47" s="202">
        <v>2479.1666666666665</v>
      </c>
      <c r="H47" s="202">
        <v>2396.4772727272725</v>
      </c>
      <c r="I47" s="202">
        <v>1250.1666666666667</v>
      </c>
      <c r="J47" s="202">
        <v>1430.6818181818182</v>
      </c>
      <c r="K47" s="202">
        <v>2207.2916666666665</v>
      </c>
      <c r="L47" s="53"/>
      <c r="M47" s="53"/>
      <c r="N47" s="53"/>
      <c r="O47" s="53"/>
      <c r="P47" s="53"/>
      <c r="Q47" s="53"/>
      <c r="R47" s="53"/>
      <c r="S47" s="61"/>
      <c r="T47" s="61"/>
    </row>
    <row r="48" spans="1:20" ht="20.100000000000001" customHeight="1">
      <c r="A48" s="201" t="s">
        <v>133</v>
      </c>
      <c r="B48" s="184" t="s">
        <v>134</v>
      </c>
      <c r="C48" s="129" t="s">
        <v>3</v>
      </c>
      <c r="D48" s="130">
        <v>0</v>
      </c>
      <c r="E48" s="130">
        <v>0</v>
      </c>
      <c r="F48" s="202">
        <v>3131.9444444444439</v>
      </c>
      <c r="G48" s="130">
        <v>0</v>
      </c>
      <c r="H48" s="202">
        <v>2279.1666666666665</v>
      </c>
      <c r="I48" s="202">
        <v>3056</v>
      </c>
      <c r="J48" s="130">
        <v>0</v>
      </c>
      <c r="K48" s="202">
        <v>4658.3333333333339</v>
      </c>
      <c r="L48" s="53"/>
      <c r="M48" s="28"/>
      <c r="N48" s="28"/>
      <c r="O48" s="28"/>
      <c r="P48" s="28"/>
      <c r="Q48" s="28"/>
      <c r="R48" s="28"/>
    </row>
    <row r="49" spans="1:18" ht="20.100000000000001" customHeight="1">
      <c r="A49" s="201"/>
      <c r="B49" s="184" t="s">
        <v>135</v>
      </c>
      <c r="C49" s="129" t="s">
        <v>3</v>
      </c>
      <c r="D49" s="130">
        <v>0</v>
      </c>
      <c r="E49" s="130">
        <v>0</v>
      </c>
      <c r="F49" s="130">
        <v>0</v>
      </c>
      <c r="G49" s="202">
        <v>2697.9166666666665</v>
      </c>
      <c r="H49" s="202">
        <v>2772.5</v>
      </c>
      <c r="I49" s="130">
        <v>0</v>
      </c>
      <c r="J49" s="130">
        <v>0</v>
      </c>
      <c r="K49" s="202">
        <v>2785.6481481481483</v>
      </c>
      <c r="L49" s="53"/>
      <c r="M49" s="28"/>
      <c r="N49" s="28"/>
      <c r="O49" s="28"/>
      <c r="P49" s="28"/>
      <c r="Q49" s="28"/>
      <c r="R49" s="28"/>
    </row>
    <row r="50" spans="1:18" ht="20.100000000000001" customHeight="1">
      <c r="A50" s="199"/>
      <c r="B50" s="184" t="s">
        <v>136</v>
      </c>
      <c r="C50" s="129" t="s">
        <v>3</v>
      </c>
      <c r="D50" s="202">
        <v>4757.291666666667</v>
      </c>
      <c r="E50" s="202">
        <v>3711.1111111111113</v>
      </c>
      <c r="F50" s="202">
        <v>4724.4046428571437</v>
      </c>
      <c r="G50" s="202"/>
      <c r="H50" s="202">
        <v>4364.772727272727</v>
      </c>
      <c r="I50" s="202">
        <v>5395.833333333333</v>
      </c>
      <c r="J50" s="202">
        <v>4625</v>
      </c>
      <c r="K50" s="202">
        <v>1546.212121212121</v>
      </c>
      <c r="L50" s="53"/>
      <c r="M50" s="28"/>
      <c r="N50" s="28"/>
      <c r="O50" s="28"/>
      <c r="P50" s="28"/>
      <c r="Q50" s="28"/>
      <c r="R50" s="28"/>
    </row>
    <row r="51" spans="1:18" ht="20.100000000000001" customHeight="1">
      <c r="A51" s="547" t="s">
        <v>137</v>
      </c>
      <c r="B51" s="184" t="s">
        <v>138</v>
      </c>
      <c r="C51" s="129" t="s">
        <v>3</v>
      </c>
      <c r="D51" s="202">
        <v>11635.347222222224</v>
      </c>
      <c r="E51" s="202">
        <v>12676.767676767675</v>
      </c>
      <c r="F51" s="202"/>
      <c r="G51" s="202">
        <v>13718.75</v>
      </c>
      <c r="H51" s="202">
        <v>13356.25</v>
      </c>
      <c r="I51" s="202">
        <v>8695.4545454545441</v>
      </c>
      <c r="J51" s="202">
        <v>8551.136363636364</v>
      </c>
      <c r="K51" s="202">
        <v>12708.912037037036</v>
      </c>
      <c r="L51" s="53"/>
      <c r="M51" s="28"/>
      <c r="N51" s="28"/>
      <c r="O51" s="28"/>
      <c r="P51" s="28"/>
      <c r="Q51" s="28"/>
      <c r="R51" s="28"/>
    </row>
    <row r="52" spans="1:18" ht="20.100000000000001" customHeight="1">
      <c r="A52" s="548"/>
      <c r="B52" s="184" t="s">
        <v>139</v>
      </c>
      <c r="C52" s="129" t="s">
        <v>3</v>
      </c>
      <c r="D52" s="130">
        <v>0</v>
      </c>
      <c r="E52" s="130">
        <v>0</v>
      </c>
      <c r="F52" s="130">
        <v>0</v>
      </c>
      <c r="G52" s="202">
        <v>8500</v>
      </c>
      <c r="H52" s="202">
        <v>13381.666666666666</v>
      </c>
      <c r="I52" s="130">
        <v>0</v>
      </c>
      <c r="J52" s="202">
        <v>7415.909090909091</v>
      </c>
      <c r="K52" s="130">
        <v>0</v>
      </c>
      <c r="L52" s="53"/>
      <c r="M52" s="28"/>
      <c r="N52" s="28"/>
      <c r="O52" s="28"/>
      <c r="P52" s="28"/>
      <c r="Q52" s="28"/>
      <c r="R52" s="28"/>
    </row>
    <row r="53" spans="1:18" ht="20.100000000000001" customHeight="1">
      <c r="A53" s="200"/>
      <c r="B53" s="184" t="s">
        <v>13</v>
      </c>
      <c r="C53" s="129" t="s">
        <v>3</v>
      </c>
      <c r="D53" s="202">
        <v>1594.7222222222219</v>
      </c>
      <c r="E53" s="202">
        <v>1363.6363636363637</v>
      </c>
      <c r="F53" s="202">
        <v>1600.3528787878786</v>
      </c>
      <c r="G53" s="202">
        <v>2395.8333333333335</v>
      </c>
      <c r="H53" s="202">
        <v>2262.7272727272725</v>
      </c>
      <c r="I53" s="202">
        <v>1159.0909090909088</v>
      </c>
      <c r="J53" s="202">
        <v>836.93181818181813</v>
      </c>
      <c r="K53" s="202">
        <v>981.20535714285711</v>
      </c>
      <c r="L53" s="53"/>
      <c r="M53" s="28"/>
      <c r="N53" s="28"/>
      <c r="O53" s="28"/>
      <c r="P53" s="28"/>
      <c r="Q53" s="28"/>
      <c r="R53" s="28"/>
    </row>
    <row r="54" spans="1:18" ht="20.100000000000001" customHeight="1">
      <c r="A54" s="547" t="s">
        <v>14</v>
      </c>
      <c r="B54" s="184" t="s">
        <v>229</v>
      </c>
      <c r="C54" s="129" t="s">
        <v>3</v>
      </c>
      <c r="D54" s="130">
        <v>1100.5</v>
      </c>
      <c r="E54" s="130">
        <v>977.77777777777783</v>
      </c>
      <c r="F54" s="130">
        <v>980.74725000000012</v>
      </c>
      <c r="G54" s="130">
        <v>975</v>
      </c>
      <c r="H54" s="130">
        <v>1404.3560606060605</v>
      </c>
      <c r="I54" s="130">
        <v>659</v>
      </c>
      <c r="J54" s="130">
        <v>773.86363636363637</v>
      </c>
      <c r="K54" s="130">
        <v>1217.939814814815</v>
      </c>
      <c r="L54" s="53"/>
      <c r="M54" s="28"/>
      <c r="N54" s="28"/>
      <c r="O54" s="28"/>
      <c r="P54" s="28"/>
      <c r="Q54" s="28"/>
      <c r="R54" s="28"/>
    </row>
    <row r="55" spans="1:18" s="61" customFormat="1" ht="20.100000000000001" customHeight="1">
      <c r="A55" s="548"/>
      <c r="B55" s="184" t="s">
        <v>230</v>
      </c>
      <c r="C55" s="129" t="s">
        <v>3</v>
      </c>
      <c r="D55" s="130">
        <v>0</v>
      </c>
      <c r="E55" s="130">
        <v>0</v>
      </c>
      <c r="F55" s="130">
        <v>0</v>
      </c>
      <c r="G55" s="130">
        <v>0</v>
      </c>
      <c r="H55" s="130">
        <v>0</v>
      </c>
      <c r="I55" s="130">
        <v>0</v>
      </c>
      <c r="J55" s="130">
        <v>0</v>
      </c>
      <c r="K55" s="130">
        <v>816.66666666666663</v>
      </c>
      <c r="L55" s="57"/>
      <c r="M55" s="53"/>
      <c r="N55" s="53"/>
      <c r="O55" s="53"/>
      <c r="P55" s="53"/>
      <c r="Q55" s="53"/>
      <c r="R55" s="53"/>
    </row>
    <row r="56" spans="1:18" s="5" customFormat="1" ht="23.25" customHeight="1">
      <c r="A56" s="86"/>
      <c r="C56" s="42"/>
      <c r="D56" s="51"/>
      <c r="E56" s="51"/>
      <c r="F56" s="51"/>
      <c r="G56" s="51"/>
      <c r="H56" s="51"/>
      <c r="I56" s="51"/>
      <c r="J56" s="51"/>
      <c r="K56" s="218"/>
      <c r="L56" s="54"/>
    </row>
    <row r="57" spans="1:18" s="61" customFormat="1" ht="21" customHeight="1">
      <c r="A57" s="207"/>
      <c r="B57" s="516"/>
      <c r="C57" s="504"/>
      <c r="D57" s="513"/>
      <c r="E57" s="513"/>
      <c r="F57" s="513"/>
      <c r="G57" s="513"/>
      <c r="H57" s="513"/>
      <c r="I57" s="513"/>
      <c r="J57" s="513"/>
      <c r="K57" s="514" t="s">
        <v>87</v>
      </c>
      <c r="L57" s="53"/>
      <c r="M57" s="53"/>
      <c r="N57" s="53"/>
      <c r="O57" s="53"/>
      <c r="P57" s="53"/>
      <c r="Q57" s="53"/>
      <c r="R57" s="53"/>
    </row>
    <row r="58" spans="1:18" s="61" customFormat="1" ht="21" customHeight="1">
      <c r="A58" s="86"/>
      <c r="B58" s="544" t="s">
        <v>292</v>
      </c>
      <c r="C58" s="544"/>
      <c r="D58" s="544"/>
      <c r="E58" s="544"/>
      <c r="F58" s="544"/>
      <c r="G58" s="544"/>
      <c r="H58" s="544"/>
      <c r="I58" s="544"/>
      <c r="J58" s="544"/>
      <c r="K58" s="544"/>
      <c r="L58" s="53"/>
      <c r="M58" s="53"/>
      <c r="N58" s="53"/>
      <c r="O58" s="53"/>
      <c r="P58" s="53"/>
      <c r="Q58" s="53"/>
      <c r="R58" s="53"/>
    </row>
    <row r="59" spans="1:18" s="61" customFormat="1" ht="21" customHeight="1">
      <c r="A59" s="86"/>
      <c r="B59" s="559" t="s">
        <v>306</v>
      </c>
      <c r="C59" s="559"/>
      <c r="D59" s="559"/>
      <c r="E59" s="559"/>
      <c r="F59" s="559"/>
      <c r="G59" s="559"/>
      <c r="H59" s="559"/>
      <c r="I59" s="559"/>
      <c r="J59" s="559"/>
      <c r="K59" s="559"/>
      <c r="L59" s="53"/>
      <c r="M59" s="53"/>
      <c r="N59" s="53"/>
      <c r="O59" s="53"/>
      <c r="P59" s="53"/>
      <c r="Q59" s="53"/>
      <c r="R59" s="53"/>
    </row>
    <row r="60" spans="1:18" s="61" customFormat="1" ht="6.75" customHeight="1" thickBot="1">
      <c r="C60" s="587"/>
      <c r="D60" s="587"/>
      <c r="E60" s="587"/>
      <c r="F60" s="587"/>
      <c r="G60" s="587"/>
      <c r="H60" s="587"/>
      <c r="I60" s="587"/>
      <c r="J60" s="587"/>
      <c r="K60" s="587"/>
      <c r="L60" s="53"/>
      <c r="M60" s="53"/>
      <c r="N60" s="53"/>
      <c r="O60" s="53"/>
      <c r="P60" s="53"/>
      <c r="Q60" s="53"/>
      <c r="R60" s="53"/>
    </row>
    <row r="61" spans="1:18" s="61" customFormat="1" ht="21.95" customHeight="1" thickBot="1">
      <c r="A61" s="543" t="s">
        <v>108</v>
      </c>
      <c r="B61" s="543"/>
      <c r="C61" s="582" t="s">
        <v>82</v>
      </c>
      <c r="D61" s="584" t="s">
        <v>83</v>
      </c>
      <c r="E61" s="585"/>
      <c r="F61" s="585"/>
      <c r="G61" s="585"/>
      <c r="H61" s="585"/>
      <c r="I61" s="585"/>
      <c r="J61" s="585"/>
      <c r="K61" s="586"/>
      <c r="L61" s="53"/>
      <c r="M61" s="53"/>
      <c r="N61" s="53"/>
      <c r="O61" s="53"/>
      <c r="P61" s="53"/>
      <c r="Q61" s="53"/>
      <c r="R61" s="53"/>
    </row>
    <row r="62" spans="1:18" s="61" customFormat="1" ht="21.95" customHeight="1" thickBot="1">
      <c r="A62" s="543"/>
      <c r="B62" s="543"/>
      <c r="C62" s="583"/>
      <c r="D62" s="95" t="s">
        <v>61</v>
      </c>
      <c r="E62" s="95" t="s">
        <v>62</v>
      </c>
      <c r="F62" s="95" t="s">
        <v>63</v>
      </c>
      <c r="G62" s="95" t="s">
        <v>64</v>
      </c>
      <c r="H62" s="95" t="s">
        <v>65</v>
      </c>
      <c r="I62" s="95" t="s">
        <v>66</v>
      </c>
      <c r="J62" s="95" t="s">
        <v>67</v>
      </c>
      <c r="K62" s="95" t="s">
        <v>68</v>
      </c>
      <c r="L62" s="53"/>
      <c r="M62" s="53"/>
      <c r="N62" s="53"/>
      <c r="O62" s="53"/>
      <c r="P62" s="53"/>
      <c r="Q62" s="53"/>
      <c r="R62" s="53"/>
    </row>
    <row r="63" spans="1:18" s="61" customFormat="1" ht="21" customHeight="1">
      <c r="A63" s="547" t="s">
        <v>140</v>
      </c>
      <c r="B63" s="184" t="s">
        <v>141</v>
      </c>
      <c r="C63" s="129" t="s">
        <v>3</v>
      </c>
      <c r="D63" s="130">
        <v>0</v>
      </c>
      <c r="E63" s="130">
        <v>3577.7777777777778</v>
      </c>
      <c r="F63" s="130"/>
      <c r="G63" s="130">
        <v>3666.6666666666665</v>
      </c>
      <c r="H63" s="130">
        <v>6770</v>
      </c>
      <c r="I63" s="130">
        <v>0</v>
      </c>
      <c r="J63" s="130">
        <v>2662.8787121212122</v>
      </c>
      <c r="K63" s="130">
        <v>3600</v>
      </c>
      <c r="L63" s="53"/>
      <c r="M63" s="53"/>
      <c r="N63" s="53"/>
      <c r="O63" s="53"/>
      <c r="P63" s="53"/>
      <c r="Q63" s="53"/>
      <c r="R63" s="53"/>
    </row>
    <row r="64" spans="1:18" s="61" customFormat="1" ht="21" customHeight="1">
      <c r="A64" s="549"/>
      <c r="B64" s="184" t="s">
        <v>142</v>
      </c>
      <c r="C64" s="129" t="s">
        <v>3</v>
      </c>
      <c r="D64" s="130">
        <v>3161.9097222222226</v>
      </c>
      <c r="E64" s="130">
        <v>3088.8888888888887</v>
      </c>
      <c r="F64" s="130">
        <v>3528.125</v>
      </c>
      <c r="G64" s="130">
        <v>3611.1108333333336</v>
      </c>
      <c r="H64" s="130">
        <v>4502.901515151515</v>
      </c>
      <c r="I64" s="130">
        <v>2455.6666666666665</v>
      </c>
      <c r="J64" s="130">
        <v>3088.6136363636365</v>
      </c>
      <c r="K64" s="130">
        <v>3281.9444444444448</v>
      </c>
      <c r="L64" s="53"/>
      <c r="M64" s="53"/>
      <c r="N64" s="53"/>
      <c r="O64" s="53"/>
      <c r="P64" s="53"/>
      <c r="Q64" s="53"/>
      <c r="R64" s="53"/>
    </row>
    <row r="65" spans="1:18" s="61" customFormat="1" ht="21" customHeight="1">
      <c r="A65" s="548"/>
      <c r="B65" s="184" t="s">
        <v>143</v>
      </c>
      <c r="C65" s="129" t="s">
        <v>3</v>
      </c>
      <c r="D65" s="130">
        <v>4687.5</v>
      </c>
      <c r="E65" s="130">
        <v>3171.4285714285716</v>
      </c>
      <c r="F65" s="130">
        <v>3862.0370370370365</v>
      </c>
      <c r="G65" s="130">
        <v>3722.2222222222222</v>
      </c>
      <c r="H65" s="130">
        <v>6840.4166666666661</v>
      </c>
      <c r="I65" s="130">
        <v>0</v>
      </c>
      <c r="J65" s="130">
        <v>3425</v>
      </c>
      <c r="K65" s="130">
        <v>3722.2222222222226</v>
      </c>
      <c r="L65" s="53"/>
      <c r="M65" s="53"/>
      <c r="N65" s="53"/>
      <c r="O65" s="53"/>
      <c r="P65" s="53"/>
      <c r="Q65" s="53"/>
      <c r="R65" s="53"/>
    </row>
    <row r="66" spans="1:18" s="61" customFormat="1" ht="21" customHeight="1">
      <c r="A66" s="180"/>
      <c r="B66" s="184" t="s">
        <v>15</v>
      </c>
      <c r="C66" s="129" t="s">
        <v>3</v>
      </c>
      <c r="D66" s="130">
        <v>1494.1666666666667</v>
      </c>
      <c r="E66" s="130">
        <v>1216.374269005848</v>
      </c>
      <c r="F66" s="130">
        <v>1688.7348148148149</v>
      </c>
      <c r="G66" s="130">
        <v>1552.0833333333333</v>
      </c>
      <c r="H66" s="130">
        <v>1926.8181818181818</v>
      </c>
      <c r="I66" s="130">
        <v>1265.8333333333333</v>
      </c>
      <c r="J66" s="130">
        <v>1147.3484090909092</v>
      </c>
      <c r="K66" s="130">
        <v>2280.4166666666665</v>
      </c>
      <c r="L66" s="53"/>
      <c r="M66" s="53"/>
      <c r="N66" s="53"/>
      <c r="O66" s="53"/>
      <c r="P66" s="53"/>
      <c r="Q66" s="53"/>
      <c r="R66" s="53"/>
    </row>
    <row r="67" spans="1:18" s="61" customFormat="1" ht="21" customHeight="1">
      <c r="A67" s="198" t="s">
        <v>220</v>
      </c>
      <c r="B67" s="184" t="s">
        <v>231</v>
      </c>
      <c r="C67" s="129" t="s">
        <v>3</v>
      </c>
      <c r="D67" s="130">
        <v>0</v>
      </c>
      <c r="E67" s="130">
        <v>0</v>
      </c>
      <c r="F67" s="130">
        <v>0</v>
      </c>
      <c r="G67" s="130">
        <v>0</v>
      </c>
      <c r="H67" s="130">
        <v>0</v>
      </c>
      <c r="I67" s="130">
        <v>0</v>
      </c>
      <c r="J67" s="130">
        <v>7025</v>
      </c>
      <c r="K67" s="130">
        <v>0</v>
      </c>
      <c r="L67" s="53"/>
      <c r="M67" s="53"/>
      <c r="N67" s="53"/>
      <c r="O67" s="53"/>
      <c r="P67" s="53"/>
      <c r="Q67" s="53"/>
      <c r="R67" s="53"/>
    </row>
    <row r="68" spans="1:18" s="61" customFormat="1" ht="21" customHeight="1">
      <c r="A68" s="199"/>
      <c r="B68" s="184" t="s">
        <v>232</v>
      </c>
      <c r="C68" s="129" t="s">
        <v>90</v>
      </c>
      <c r="D68" s="130">
        <v>0</v>
      </c>
      <c r="E68" s="130">
        <v>2500</v>
      </c>
      <c r="F68" s="130">
        <v>0</v>
      </c>
      <c r="G68" s="130">
        <v>0</v>
      </c>
      <c r="H68" s="130">
        <v>3133.3333333333335</v>
      </c>
      <c r="I68" s="130">
        <v>2250</v>
      </c>
      <c r="J68" s="130">
        <v>5997.916666666667</v>
      </c>
      <c r="K68" s="130">
        <v>0</v>
      </c>
      <c r="L68" s="53"/>
      <c r="M68" s="53"/>
      <c r="N68" s="53"/>
      <c r="O68" s="53"/>
      <c r="P68" s="53"/>
      <c r="Q68" s="53"/>
      <c r="R68" s="53"/>
    </row>
    <row r="69" spans="1:18" s="61" customFormat="1" ht="21" customHeight="1">
      <c r="B69" s="122" t="s">
        <v>54</v>
      </c>
      <c r="C69" s="129" t="s">
        <v>90</v>
      </c>
      <c r="D69" s="130">
        <v>0</v>
      </c>
      <c r="E69" s="130">
        <v>2000</v>
      </c>
      <c r="F69" s="130">
        <v>2175</v>
      </c>
      <c r="G69" s="130">
        <v>0</v>
      </c>
      <c r="H69" s="130">
        <v>4625</v>
      </c>
      <c r="I69" s="130">
        <v>2475</v>
      </c>
      <c r="J69" s="130">
        <v>1910.9375</v>
      </c>
      <c r="K69" s="130">
        <v>0</v>
      </c>
      <c r="L69" s="53"/>
      <c r="M69" s="53"/>
      <c r="N69" s="53"/>
      <c r="O69" s="53"/>
      <c r="P69" s="53"/>
      <c r="Q69" s="53"/>
      <c r="R69" s="53"/>
    </row>
    <row r="70" spans="1:18" s="61" customFormat="1" ht="21" customHeight="1">
      <c r="A70" s="180"/>
      <c r="B70" s="184" t="s">
        <v>16</v>
      </c>
      <c r="C70" s="129" t="s">
        <v>90</v>
      </c>
      <c r="D70" s="130">
        <v>0</v>
      </c>
      <c r="E70" s="130">
        <v>6350</v>
      </c>
      <c r="F70" s="130">
        <v>0</v>
      </c>
      <c r="G70" s="130">
        <v>0</v>
      </c>
      <c r="H70" s="130">
        <v>4406.818181818182</v>
      </c>
      <c r="I70" s="130">
        <v>3091.6666666666665</v>
      </c>
      <c r="J70" s="130">
        <v>909.4545454545455</v>
      </c>
      <c r="K70" s="130">
        <v>0</v>
      </c>
      <c r="L70" s="53"/>
      <c r="M70" s="53"/>
      <c r="N70" s="53"/>
      <c r="O70" s="53"/>
      <c r="P70" s="53"/>
      <c r="Q70" s="53"/>
      <c r="R70" s="53"/>
    </row>
    <row r="71" spans="1:18" s="61" customFormat="1" ht="21" customHeight="1">
      <c r="A71" s="180"/>
      <c r="B71" s="184" t="s">
        <v>17</v>
      </c>
      <c r="C71" s="129" t="s">
        <v>3</v>
      </c>
      <c r="D71" s="130">
        <v>1391.7424242424242</v>
      </c>
      <c r="E71" s="130">
        <v>1355.5555555555557</v>
      </c>
      <c r="F71" s="130">
        <v>1458.6112878787878</v>
      </c>
      <c r="G71" s="130">
        <v>0</v>
      </c>
      <c r="H71" s="130">
        <v>2384.090909090909</v>
      </c>
      <c r="I71" s="130">
        <v>863.33333333333337</v>
      </c>
      <c r="J71" s="130">
        <v>461.36363636363637</v>
      </c>
      <c r="K71" s="130">
        <v>1180.3125</v>
      </c>
      <c r="L71" s="53"/>
      <c r="M71" s="53"/>
      <c r="N71" s="53"/>
      <c r="O71" s="53"/>
      <c r="P71" s="53"/>
      <c r="Q71" s="53"/>
      <c r="R71" s="53"/>
    </row>
    <row r="72" spans="1:18" s="61" customFormat="1" ht="21" customHeight="1">
      <c r="A72" s="180"/>
      <c r="B72" s="184" t="s">
        <v>18</v>
      </c>
      <c r="C72" s="129" t="s">
        <v>3</v>
      </c>
      <c r="D72" s="130">
        <v>722.29166666666663</v>
      </c>
      <c r="E72" s="130">
        <v>1197.5308641975309</v>
      </c>
      <c r="F72" s="130">
        <v>919.84848484848476</v>
      </c>
      <c r="G72" s="130">
        <v>700</v>
      </c>
      <c r="H72" s="130">
        <v>851.40151515151524</v>
      </c>
      <c r="I72" s="130">
        <v>754.72222222222229</v>
      </c>
      <c r="J72" s="130">
        <v>752.27272727272725</v>
      </c>
      <c r="K72" s="130">
        <v>1275.0694444444443</v>
      </c>
      <c r="L72" s="53"/>
      <c r="M72" s="53"/>
      <c r="N72" s="53"/>
      <c r="O72" s="53"/>
      <c r="P72" s="53"/>
      <c r="Q72" s="53"/>
      <c r="R72" s="53"/>
    </row>
    <row r="73" spans="1:18" s="61" customFormat="1" ht="21" customHeight="1">
      <c r="A73" s="180"/>
      <c r="B73" s="184" t="s">
        <v>19</v>
      </c>
      <c r="C73" s="129" t="s">
        <v>3</v>
      </c>
      <c r="D73" s="130">
        <v>4224.1666666666661</v>
      </c>
      <c r="E73" s="130">
        <v>0</v>
      </c>
      <c r="F73" s="130">
        <v>0</v>
      </c>
      <c r="G73" s="130">
        <v>0</v>
      </c>
      <c r="H73" s="130">
        <v>4637.878787878788</v>
      </c>
      <c r="I73" s="130">
        <v>0</v>
      </c>
      <c r="J73" s="130">
        <v>1144.6969696969697</v>
      </c>
      <c r="K73" s="130">
        <v>5354</v>
      </c>
      <c r="L73" s="53"/>
      <c r="M73" s="53"/>
      <c r="N73" s="53"/>
      <c r="O73" s="53"/>
      <c r="P73" s="53"/>
      <c r="Q73" s="53"/>
      <c r="R73" s="53"/>
    </row>
    <row r="74" spans="1:18" s="61" customFormat="1" ht="21" customHeight="1">
      <c r="A74" s="180"/>
      <c r="B74" s="184" t="s">
        <v>20</v>
      </c>
      <c r="C74" s="129" t="s">
        <v>3</v>
      </c>
      <c r="D74" s="130">
        <v>0</v>
      </c>
      <c r="E74" s="130">
        <v>1822.2222222222222</v>
      </c>
      <c r="F74" s="130">
        <v>2000</v>
      </c>
      <c r="G74" s="130">
        <v>0</v>
      </c>
      <c r="H74" s="130">
        <v>2872.7272727272725</v>
      </c>
      <c r="I74" s="130">
        <v>3023.2222222222222</v>
      </c>
      <c r="J74" s="130">
        <v>3500</v>
      </c>
      <c r="K74" s="130">
        <v>0</v>
      </c>
      <c r="L74" s="53"/>
      <c r="M74" s="65"/>
      <c r="N74" s="53"/>
      <c r="O74" s="53"/>
      <c r="P74" s="53"/>
      <c r="Q74" s="53"/>
      <c r="R74" s="53"/>
    </row>
    <row r="75" spans="1:18" s="61" customFormat="1" ht="21" customHeight="1">
      <c r="A75" s="547" t="s">
        <v>144</v>
      </c>
      <c r="B75" s="184" t="s">
        <v>145</v>
      </c>
      <c r="C75" s="129" t="s">
        <v>55</v>
      </c>
      <c r="D75" s="130">
        <v>0</v>
      </c>
      <c r="E75" s="130">
        <v>0</v>
      </c>
      <c r="F75" s="130">
        <v>0</v>
      </c>
      <c r="G75" s="130">
        <v>0</v>
      </c>
      <c r="H75" s="130">
        <v>3129.6296296296296</v>
      </c>
      <c r="I75" s="130">
        <v>1641.9444444444443</v>
      </c>
      <c r="J75" s="130">
        <v>0</v>
      </c>
      <c r="K75" s="130">
        <v>0</v>
      </c>
      <c r="L75" s="53"/>
      <c r="M75" s="53"/>
      <c r="N75" s="53"/>
      <c r="O75" s="53"/>
      <c r="P75" s="53"/>
      <c r="Q75" s="53"/>
      <c r="R75" s="53"/>
    </row>
    <row r="76" spans="1:18" s="61" customFormat="1" ht="21" customHeight="1">
      <c r="A76" s="548"/>
      <c r="B76" s="184" t="s">
        <v>146</v>
      </c>
      <c r="C76" s="129" t="s">
        <v>56</v>
      </c>
      <c r="D76" s="130">
        <v>1505</v>
      </c>
      <c r="E76" s="130">
        <v>1306.8181818181818</v>
      </c>
      <c r="F76" s="130">
        <v>0</v>
      </c>
      <c r="G76" s="130">
        <v>0</v>
      </c>
      <c r="H76" s="130">
        <v>2533.1439393939395</v>
      </c>
      <c r="I76" s="130">
        <v>1622.9166666666667</v>
      </c>
      <c r="J76" s="130">
        <v>1222.7272727272727</v>
      </c>
      <c r="K76" s="130">
        <v>1496.875</v>
      </c>
      <c r="L76" s="53"/>
      <c r="M76" s="53"/>
      <c r="N76" s="53"/>
      <c r="O76" s="53"/>
      <c r="P76" s="53"/>
      <c r="Q76" s="53"/>
      <c r="R76" s="53"/>
    </row>
    <row r="77" spans="1:18" s="61" customFormat="1" ht="21" customHeight="1">
      <c r="A77" s="180"/>
      <c r="B77" s="184" t="s">
        <v>91</v>
      </c>
      <c r="C77" s="129" t="s">
        <v>3</v>
      </c>
      <c r="D77" s="130">
        <v>1346.875</v>
      </c>
      <c r="E77" s="130">
        <v>1111.1111111111113</v>
      </c>
      <c r="F77" s="130">
        <v>1589.1411363636362</v>
      </c>
      <c r="G77" s="130">
        <v>2702.2727272727275</v>
      </c>
      <c r="H77" s="130">
        <v>1610</v>
      </c>
      <c r="I77" s="130">
        <v>1027.3333333333333</v>
      </c>
      <c r="J77" s="130">
        <v>888.63636363636363</v>
      </c>
      <c r="K77" s="130">
        <v>2249.8611111111113</v>
      </c>
      <c r="L77" s="53"/>
      <c r="M77" s="53"/>
      <c r="N77" s="53"/>
      <c r="O77" s="53"/>
      <c r="P77" s="53"/>
      <c r="Q77" s="53"/>
      <c r="R77" s="53"/>
    </row>
    <row r="78" spans="1:18" s="5" customFormat="1" ht="21" customHeight="1">
      <c r="A78" s="180"/>
      <c r="B78" s="184" t="s">
        <v>22</v>
      </c>
      <c r="C78" s="129" t="s">
        <v>71</v>
      </c>
      <c r="D78" s="130">
        <v>49.268750000000004</v>
      </c>
      <c r="E78" s="130">
        <v>51.111111111111114</v>
      </c>
      <c r="F78" s="130"/>
      <c r="G78" s="130"/>
      <c r="H78" s="130">
        <v>57.204545454545453</v>
      </c>
      <c r="I78" s="130">
        <v>45.333333333333336</v>
      </c>
      <c r="J78" s="130">
        <v>56.136363636363633</v>
      </c>
      <c r="K78" s="130">
        <v>5243.3311458333328</v>
      </c>
      <c r="L78" s="53"/>
      <c r="M78" s="28"/>
      <c r="N78" s="28"/>
      <c r="O78" s="28"/>
      <c r="P78" s="28"/>
      <c r="Q78" s="28"/>
      <c r="R78" s="28"/>
    </row>
    <row r="79" spans="1:18" s="5" customFormat="1" ht="21" customHeight="1">
      <c r="A79" s="198" t="s">
        <v>147</v>
      </c>
      <c r="B79" s="184" t="s">
        <v>234</v>
      </c>
      <c r="C79" s="129" t="s">
        <v>3</v>
      </c>
      <c r="D79" s="130">
        <v>1967.5</v>
      </c>
      <c r="E79" s="130">
        <v>1754.3859649122808</v>
      </c>
      <c r="F79" s="130">
        <v>2137.4419444444443</v>
      </c>
      <c r="G79" s="130">
        <v>1768.75</v>
      </c>
      <c r="H79" s="130">
        <v>2304.5454545454545</v>
      </c>
      <c r="I79" s="130">
        <v>1177.2916666666667</v>
      </c>
      <c r="J79" s="130">
        <v>1747.7272727272727</v>
      </c>
      <c r="K79" s="130">
        <v>2225.6172839506171</v>
      </c>
      <c r="L79" s="53"/>
      <c r="M79" s="28"/>
      <c r="N79" s="28"/>
      <c r="O79" s="28"/>
      <c r="P79" s="28"/>
      <c r="Q79" s="28"/>
      <c r="R79" s="28"/>
    </row>
    <row r="80" spans="1:18" s="5" customFormat="1" ht="21" customHeight="1">
      <c r="A80" s="199"/>
      <c r="B80" s="122" t="s">
        <v>233</v>
      </c>
      <c r="C80" s="129" t="s">
        <v>3</v>
      </c>
      <c r="D80" s="130">
        <v>1628.0208333333333</v>
      </c>
      <c r="E80" s="130">
        <v>1403.5087719298242</v>
      </c>
      <c r="F80" s="130">
        <v>1805.2472222222223</v>
      </c>
      <c r="G80" s="130">
        <v>0</v>
      </c>
      <c r="H80" s="130">
        <v>2250</v>
      </c>
      <c r="I80" s="130">
        <v>1562.5</v>
      </c>
      <c r="J80" s="130">
        <v>1302.2727272727273</v>
      </c>
      <c r="K80" s="130">
        <v>1714.0771604938273</v>
      </c>
      <c r="L80" s="53"/>
      <c r="M80" s="28"/>
      <c r="N80" s="28"/>
      <c r="O80" s="28"/>
      <c r="P80" s="28"/>
      <c r="Q80" s="28"/>
      <c r="R80" s="28"/>
    </row>
    <row r="81" spans="1:20" s="5" customFormat="1" ht="21" customHeight="1">
      <c r="A81" s="198"/>
      <c r="B81" s="184" t="s">
        <v>23</v>
      </c>
      <c r="C81" s="129" t="s">
        <v>3</v>
      </c>
      <c r="D81" s="130">
        <v>3072.0833333333335</v>
      </c>
      <c r="E81" s="130">
        <v>2777.7777777777787</v>
      </c>
      <c r="F81" s="130">
        <v>2491.6666666666665</v>
      </c>
      <c r="G81" s="130">
        <v>4500</v>
      </c>
      <c r="H81" s="130">
        <v>3581.818181818182</v>
      </c>
      <c r="I81" s="130">
        <v>3673.8888888888891</v>
      </c>
      <c r="J81" s="130">
        <v>3361.3636363636365</v>
      </c>
      <c r="K81" s="130">
        <v>0</v>
      </c>
      <c r="L81" s="53"/>
      <c r="M81" s="28"/>
      <c r="N81" s="28"/>
      <c r="O81" s="28"/>
      <c r="P81" s="28"/>
      <c r="Q81" s="28"/>
      <c r="R81" s="28"/>
    </row>
    <row r="82" spans="1:20" s="5" customFormat="1" ht="26.25" customHeight="1">
      <c r="A82" s="201"/>
      <c r="B82" s="184" t="s">
        <v>24</v>
      </c>
      <c r="C82" s="129" t="s">
        <v>3</v>
      </c>
      <c r="D82" s="130">
        <v>2932.0833333333335</v>
      </c>
      <c r="E82" s="130">
        <v>2777.7777777777787</v>
      </c>
      <c r="F82" s="130">
        <v>2450</v>
      </c>
      <c r="G82" s="130">
        <v>4727.272727272727</v>
      </c>
      <c r="H82" s="130">
        <v>3579.5454545454545</v>
      </c>
      <c r="I82" s="130">
        <v>3750.3030303030305</v>
      </c>
      <c r="J82" s="130">
        <v>3430.681818181818</v>
      </c>
      <c r="K82" s="130">
        <v>0</v>
      </c>
      <c r="L82" s="53"/>
      <c r="M82" s="28"/>
      <c r="N82" s="28"/>
      <c r="O82" s="28"/>
      <c r="P82" s="28"/>
      <c r="Q82" s="28"/>
      <c r="R82" s="28"/>
    </row>
    <row r="83" spans="1:20" s="5" customFormat="1" ht="21" customHeight="1">
      <c r="A83" s="196"/>
      <c r="B83" s="184" t="s">
        <v>25</v>
      </c>
      <c r="C83" s="129" t="s">
        <v>3</v>
      </c>
      <c r="D83" s="130">
        <v>1662.5</v>
      </c>
      <c r="E83" s="130">
        <v>1777.7777777777778</v>
      </c>
      <c r="F83" s="130">
        <v>0</v>
      </c>
      <c r="G83" s="130">
        <v>0</v>
      </c>
      <c r="H83" s="130">
        <v>1969.6969696969697</v>
      </c>
      <c r="I83" s="130">
        <v>1642.6666666666667</v>
      </c>
      <c r="J83" s="130">
        <v>1359.090909090909</v>
      </c>
      <c r="K83" s="130">
        <v>0</v>
      </c>
      <c r="L83" s="53"/>
      <c r="M83" s="28"/>
      <c r="N83" s="28"/>
      <c r="O83" s="28"/>
      <c r="P83" s="28"/>
      <c r="Q83" s="28"/>
      <c r="R83" s="28"/>
    </row>
    <row r="84" spans="1:20" s="63" customFormat="1" ht="23.25" customHeight="1">
      <c r="A84" s="61"/>
      <c r="B84" s="520"/>
      <c r="C84" s="504"/>
      <c r="D84" s="513"/>
      <c r="E84" s="513"/>
      <c r="F84" s="513"/>
      <c r="G84" s="513"/>
      <c r="H84" s="513"/>
      <c r="I84" s="513"/>
      <c r="J84" s="513"/>
      <c r="K84" s="514" t="s">
        <v>88</v>
      </c>
      <c r="L84" s="53"/>
      <c r="M84" s="53"/>
      <c r="N84" s="53"/>
      <c r="O84" s="53"/>
      <c r="P84" s="53"/>
      <c r="Q84" s="53"/>
      <c r="R84" s="53"/>
      <c r="S84" s="61"/>
      <c r="T84" s="61"/>
    </row>
    <row r="85" spans="1:20" ht="21" customHeight="1">
      <c r="B85" s="544" t="s">
        <v>292</v>
      </c>
      <c r="C85" s="544"/>
      <c r="D85" s="544"/>
      <c r="E85" s="544"/>
      <c r="F85" s="544"/>
      <c r="G85" s="544"/>
      <c r="H85" s="544"/>
      <c r="I85" s="544"/>
      <c r="J85" s="544"/>
      <c r="K85" s="544"/>
      <c r="L85" s="53"/>
      <c r="M85" s="28"/>
      <c r="N85" s="28"/>
      <c r="O85" s="28"/>
      <c r="P85" s="28"/>
      <c r="Q85" s="28"/>
      <c r="R85" s="28"/>
    </row>
    <row r="86" spans="1:20" s="63" customFormat="1" ht="21" customHeight="1">
      <c r="A86" s="86"/>
      <c r="B86" s="559" t="s">
        <v>306</v>
      </c>
      <c r="C86" s="559"/>
      <c r="D86" s="559"/>
      <c r="E86" s="559"/>
      <c r="F86" s="559"/>
      <c r="G86" s="559"/>
      <c r="H86" s="559"/>
      <c r="I86" s="559"/>
      <c r="J86" s="559"/>
      <c r="K86" s="559"/>
      <c r="L86" s="53"/>
      <c r="M86" s="53"/>
      <c r="N86" s="53"/>
      <c r="O86" s="53"/>
      <c r="P86" s="53"/>
      <c r="Q86" s="53"/>
      <c r="R86" s="53"/>
      <c r="S86" s="61"/>
      <c r="T86" s="61"/>
    </row>
    <row r="87" spans="1:20" s="63" customFormat="1" ht="6.75" customHeight="1" thickBot="1">
      <c r="A87" s="61"/>
      <c r="B87" s="61"/>
      <c r="C87" s="587"/>
      <c r="D87" s="587"/>
      <c r="E87" s="587"/>
      <c r="F87" s="587"/>
      <c r="G87" s="587"/>
      <c r="H87" s="587"/>
      <c r="I87" s="587"/>
      <c r="J87" s="587"/>
      <c r="K87" s="587"/>
      <c r="L87" s="53"/>
      <c r="M87" s="53"/>
      <c r="N87" s="53"/>
      <c r="O87" s="53"/>
      <c r="P87" s="53"/>
      <c r="Q87" s="53"/>
      <c r="R87" s="53"/>
      <c r="S87" s="61"/>
      <c r="T87" s="61"/>
    </row>
    <row r="88" spans="1:20" s="63" customFormat="1" ht="21.95" customHeight="1" thickBot="1">
      <c r="A88" s="543" t="s">
        <v>108</v>
      </c>
      <c r="B88" s="581"/>
      <c r="C88" s="582" t="s">
        <v>82</v>
      </c>
      <c r="D88" s="584" t="s">
        <v>83</v>
      </c>
      <c r="E88" s="585"/>
      <c r="F88" s="585"/>
      <c r="G88" s="585"/>
      <c r="H88" s="585"/>
      <c r="I88" s="585"/>
      <c r="J88" s="585"/>
      <c r="K88" s="586"/>
      <c r="L88" s="53"/>
      <c r="M88" s="53"/>
      <c r="N88" s="53"/>
      <c r="O88" s="53"/>
      <c r="P88" s="53"/>
      <c r="Q88" s="53"/>
      <c r="R88" s="53"/>
      <c r="S88" s="61"/>
      <c r="T88" s="61"/>
    </row>
    <row r="89" spans="1:20" s="63" customFormat="1" ht="21.95" customHeight="1" thickBot="1">
      <c r="A89" s="574"/>
      <c r="B89" s="592"/>
      <c r="C89" s="583"/>
      <c r="D89" s="95" t="s">
        <v>61</v>
      </c>
      <c r="E89" s="95" t="s">
        <v>62</v>
      </c>
      <c r="F89" s="95" t="s">
        <v>63</v>
      </c>
      <c r="G89" s="95" t="s">
        <v>64</v>
      </c>
      <c r="H89" s="95" t="s">
        <v>65</v>
      </c>
      <c r="I89" s="95" t="s">
        <v>66</v>
      </c>
      <c r="J89" s="95" t="s">
        <v>67</v>
      </c>
      <c r="K89" s="95" t="s">
        <v>68</v>
      </c>
      <c r="L89" s="53"/>
      <c r="M89" s="53"/>
      <c r="N89" s="53"/>
      <c r="O89" s="53"/>
      <c r="P89" s="53"/>
      <c r="Q89" s="53"/>
      <c r="R89" s="53"/>
      <c r="S89" s="61"/>
      <c r="T89" s="61"/>
    </row>
    <row r="90" spans="1:20" s="63" customFormat="1" ht="21" customHeight="1">
      <c r="A90" s="193"/>
      <c r="B90" s="184" t="s">
        <v>26</v>
      </c>
      <c r="C90" s="129" t="s">
        <v>59</v>
      </c>
      <c r="D90" s="130">
        <v>703.75</v>
      </c>
      <c r="E90" s="130">
        <v>633.33333333333337</v>
      </c>
      <c r="F90" s="130">
        <v>207.74164999999999</v>
      </c>
      <c r="G90" s="130">
        <v>1063.6363636363637</v>
      </c>
      <c r="H90" s="130">
        <v>939.77272727272725</v>
      </c>
      <c r="I90" s="130">
        <v>882.33333333333337</v>
      </c>
      <c r="J90" s="130">
        <v>792.80303030303037</v>
      </c>
      <c r="K90" s="130">
        <v>837.17592592592587</v>
      </c>
      <c r="L90" s="53"/>
      <c r="M90" s="53"/>
      <c r="N90" s="53"/>
      <c r="O90" s="53"/>
      <c r="P90" s="53"/>
      <c r="Q90" s="53"/>
      <c r="R90" s="53"/>
      <c r="S90" s="61"/>
      <c r="T90" s="61"/>
    </row>
    <row r="91" spans="1:20" s="63" customFormat="1" ht="21" customHeight="1">
      <c r="A91" s="423" t="s">
        <v>57</v>
      </c>
      <c r="B91" s="182"/>
      <c r="C91" s="5"/>
      <c r="D91" s="66"/>
      <c r="E91" s="66"/>
      <c r="F91" s="66"/>
      <c r="G91" s="66"/>
      <c r="H91" s="66"/>
      <c r="I91" s="66"/>
      <c r="J91" s="66"/>
      <c r="K91" s="66"/>
      <c r="L91" s="53"/>
      <c r="M91" s="53"/>
      <c r="N91" s="53"/>
      <c r="O91" s="53"/>
      <c r="P91" s="53"/>
      <c r="Q91" s="53"/>
      <c r="R91" s="53"/>
      <c r="S91" s="61"/>
      <c r="T91" s="61"/>
    </row>
    <row r="92" spans="1:20" s="63" customFormat="1" ht="21" customHeight="1">
      <c r="A92" s="570" t="s">
        <v>27</v>
      </c>
      <c r="B92" s="184" t="s">
        <v>150</v>
      </c>
      <c r="C92" s="129" t="s">
        <v>59</v>
      </c>
      <c r="D92" s="130">
        <v>0</v>
      </c>
      <c r="E92" s="130">
        <v>0</v>
      </c>
      <c r="F92" s="130">
        <v>625</v>
      </c>
      <c r="G92" s="130">
        <v>2500</v>
      </c>
      <c r="H92" s="130">
        <v>2875</v>
      </c>
      <c r="I92" s="130">
        <v>561.6</v>
      </c>
      <c r="J92" s="130">
        <v>600.57142857142856</v>
      </c>
      <c r="K92" s="130">
        <v>1029.1666666666665</v>
      </c>
      <c r="L92" s="53"/>
      <c r="M92" s="53"/>
      <c r="N92" s="53"/>
      <c r="O92" s="53"/>
      <c r="P92" s="53"/>
      <c r="Q92" s="53"/>
      <c r="R92" s="53"/>
      <c r="S92" s="61"/>
      <c r="T92" s="61"/>
    </row>
    <row r="93" spans="1:20" s="63" customFormat="1" ht="22.5" customHeight="1">
      <c r="A93" s="571"/>
      <c r="B93" s="184" t="s">
        <v>151</v>
      </c>
      <c r="C93" s="129" t="s">
        <v>59</v>
      </c>
      <c r="D93" s="130">
        <v>3287.5</v>
      </c>
      <c r="E93" s="130">
        <v>0</v>
      </c>
      <c r="F93" s="130">
        <v>1200</v>
      </c>
      <c r="G93" s="130">
        <v>0</v>
      </c>
      <c r="H93" s="130">
        <v>2252.7777777777778</v>
      </c>
      <c r="I93" s="130">
        <v>989.5</v>
      </c>
      <c r="J93" s="130">
        <v>1000</v>
      </c>
      <c r="K93" s="130">
        <v>0</v>
      </c>
      <c r="L93" s="53"/>
      <c r="M93" s="53"/>
      <c r="N93" s="53"/>
      <c r="O93" s="53"/>
      <c r="P93" s="53"/>
      <c r="Q93" s="53"/>
      <c r="R93" s="53"/>
      <c r="S93" s="61"/>
      <c r="T93" s="61"/>
    </row>
    <row r="94" spans="1:20" s="63" customFormat="1" ht="22.5" customHeight="1">
      <c r="A94" s="571"/>
      <c r="B94" s="184" t="s">
        <v>223</v>
      </c>
      <c r="C94" s="129" t="s">
        <v>59</v>
      </c>
      <c r="D94" s="130">
        <v>0</v>
      </c>
      <c r="E94" s="130">
        <v>1933.3333333333333</v>
      </c>
      <c r="F94" s="130"/>
      <c r="G94" s="130">
        <v>2500</v>
      </c>
      <c r="H94" s="130">
        <v>0</v>
      </c>
      <c r="I94" s="130">
        <v>0</v>
      </c>
      <c r="J94" s="130">
        <v>0</v>
      </c>
      <c r="K94" s="130">
        <v>1566.6666666666667</v>
      </c>
      <c r="L94" s="53"/>
      <c r="M94" s="53"/>
      <c r="N94" s="53"/>
      <c r="O94" s="53"/>
      <c r="P94" s="53"/>
      <c r="Q94" s="53"/>
      <c r="R94" s="53"/>
      <c r="S94" s="61"/>
      <c r="T94" s="61"/>
    </row>
    <row r="95" spans="1:20" s="63" customFormat="1" ht="22.5" customHeight="1">
      <c r="A95" s="571"/>
      <c r="B95" s="184" t="s">
        <v>224</v>
      </c>
      <c r="C95" s="129" t="s">
        <v>59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  <c r="I95" s="130">
        <v>0</v>
      </c>
      <c r="J95" s="130">
        <v>0</v>
      </c>
      <c r="K95" s="130">
        <v>1100</v>
      </c>
      <c r="L95" s="53"/>
      <c r="M95" s="53"/>
      <c r="N95" s="53"/>
      <c r="O95" s="53"/>
      <c r="P95" s="53"/>
      <c r="Q95" s="53"/>
      <c r="R95" s="53"/>
      <c r="S95" s="61"/>
      <c r="T95" s="61"/>
    </row>
    <row r="96" spans="1:20" s="63" customFormat="1" ht="22.5" customHeight="1">
      <c r="A96" s="554" t="s">
        <v>152</v>
      </c>
      <c r="B96" s="184" t="s">
        <v>153</v>
      </c>
      <c r="C96" s="129" t="s">
        <v>59</v>
      </c>
      <c r="D96" s="130">
        <v>0</v>
      </c>
      <c r="E96" s="130">
        <v>4537.5</v>
      </c>
      <c r="F96" s="130">
        <v>5313.7886363636362</v>
      </c>
      <c r="G96" s="130">
        <v>3483.3333333333335</v>
      </c>
      <c r="H96" s="130">
        <v>5716.5</v>
      </c>
      <c r="I96" s="130">
        <v>0</v>
      </c>
      <c r="J96" s="130">
        <v>0</v>
      </c>
      <c r="K96" s="130">
        <v>3633.3333333333335</v>
      </c>
      <c r="L96" s="53"/>
      <c r="M96" s="53"/>
      <c r="N96" s="53"/>
      <c r="O96" s="53"/>
      <c r="P96" s="53"/>
      <c r="Q96" s="53"/>
      <c r="R96" s="53"/>
      <c r="S96" s="61"/>
      <c r="T96" s="61"/>
    </row>
    <row r="97" spans="1:20" s="63" customFormat="1" ht="22.5" customHeight="1">
      <c r="A97" s="580"/>
      <c r="B97" s="184" t="s">
        <v>154</v>
      </c>
      <c r="C97" s="129" t="s">
        <v>59</v>
      </c>
      <c r="D97" s="130">
        <v>0</v>
      </c>
      <c r="E97" s="130">
        <v>3588.8888888888887</v>
      </c>
      <c r="F97" s="130"/>
      <c r="G97" s="130">
        <v>0</v>
      </c>
      <c r="H97" s="130">
        <v>3980</v>
      </c>
      <c r="I97" s="130">
        <v>0</v>
      </c>
      <c r="J97" s="130">
        <v>0</v>
      </c>
      <c r="K97" s="130">
        <v>2578.4722222222222</v>
      </c>
      <c r="L97" s="53"/>
      <c r="M97" s="53"/>
      <c r="N97" s="53"/>
      <c r="O97" s="53"/>
      <c r="P97" s="53"/>
      <c r="Q97" s="53"/>
      <c r="R97" s="53"/>
      <c r="S97" s="61"/>
      <c r="T97" s="61"/>
    </row>
    <row r="98" spans="1:20" s="63" customFormat="1" ht="22.5" customHeight="1">
      <c r="A98" s="580"/>
      <c r="B98" s="184" t="s">
        <v>155</v>
      </c>
      <c r="C98" s="129" t="s">
        <v>59</v>
      </c>
      <c r="D98" s="130">
        <v>0</v>
      </c>
      <c r="E98" s="130">
        <v>2911.1111111111113</v>
      </c>
      <c r="F98" s="130">
        <v>2603.7449999999999</v>
      </c>
      <c r="G98" s="130">
        <v>0</v>
      </c>
      <c r="H98" s="130">
        <v>1000</v>
      </c>
      <c r="I98" s="130">
        <v>0</v>
      </c>
      <c r="J98" s="130">
        <v>0</v>
      </c>
      <c r="K98" s="130">
        <v>1950</v>
      </c>
      <c r="L98" s="53"/>
      <c r="M98" s="53"/>
      <c r="N98" s="53"/>
      <c r="O98" s="53"/>
      <c r="P98" s="53"/>
      <c r="Q98" s="53"/>
      <c r="R98" s="53"/>
      <c r="S98" s="61"/>
      <c r="T98" s="61"/>
    </row>
    <row r="99" spans="1:20" s="63" customFormat="1" ht="22.5" customHeight="1">
      <c r="A99" s="580"/>
      <c r="B99" s="184" t="s">
        <v>156</v>
      </c>
      <c r="C99" s="129" t="s">
        <v>59</v>
      </c>
      <c r="D99" s="130">
        <v>4360.9953703703704</v>
      </c>
      <c r="E99" s="130">
        <v>4477.7777777777774</v>
      </c>
      <c r="F99" s="130">
        <v>0</v>
      </c>
      <c r="G99" s="130">
        <v>0</v>
      </c>
      <c r="H99" s="130">
        <v>4425</v>
      </c>
      <c r="I99" s="130">
        <v>2500</v>
      </c>
      <c r="J99" s="130">
        <v>2457.7380952380959</v>
      </c>
      <c r="K99" s="130">
        <v>0</v>
      </c>
      <c r="L99" s="53"/>
      <c r="M99" s="61"/>
      <c r="N99" s="61"/>
      <c r="O99" s="61"/>
      <c r="P99" s="61"/>
      <c r="Q99" s="61"/>
      <c r="R99" s="61"/>
      <c r="S99" s="61"/>
      <c r="T99" s="61"/>
    </row>
    <row r="100" spans="1:20" s="63" customFormat="1" ht="22.5" customHeight="1">
      <c r="A100" s="580"/>
      <c r="B100" s="184" t="s">
        <v>157</v>
      </c>
      <c r="C100" s="129" t="s">
        <v>59</v>
      </c>
      <c r="D100" s="130">
        <v>0</v>
      </c>
      <c r="E100" s="130">
        <v>3533.3333333333335</v>
      </c>
      <c r="F100" s="130">
        <v>0</v>
      </c>
      <c r="G100" s="130">
        <v>0</v>
      </c>
      <c r="H100" s="130">
        <v>0</v>
      </c>
      <c r="I100" s="130">
        <v>2000</v>
      </c>
      <c r="J100" s="130">
        <v>2500</v>
      </c>
      <c r="K100" s="130">
        <v>0</v>
      </c>
      <c r="L100" s="53"/>
      <c r="M100" s="61"/>
      <c r="N100" s="61"/>
      <c r="O100" s="61"/>
      <c r="P100" s="61"/>
      <c r="Q100" s="61"/>
      <c r="R100" s="61"/>
      <c r="S100" s="61"/>
      <c r="T100" s="61"/>
    </row>
    <row r="101" spans="1:20" s="63" customFormat="1" ht="22.5" customHeight="1">
      <c r="A101" s="555"/>
      <c r="B101" s="184" t="s">
        <v>158</v>
      </c>
      <c r="C101" s="129" t="s">
        <v>59</v>
      </c>
      <c r="D101" s="130">
        <v>0</v>
      </c>
      <c r="E101" s="130">
        <v>2855.5555555555557</v>
      </c>
      <c r="F101" s="130">
        <v>0</v>
      </c>
      <c r="G101" s="130">
        <v>0</v>
      </c>
      <c r="H101" s="130">
        <v>0</v>
      </c>
      <c r="I101" s="130">
        <v>850</v>
      </c>
      <c r="J101" s="130">
        <v>2500</v>
      </c>
      <c r="K101" s="130">
        <v>0</v>
      </c>
      <c r="L101" s="53"/>
      <c r="M101" s="61"/>
      <c r="N101" s="61"/>
      <c r="O101" s="61"/>
      <c r="P101" s="61"/>
      <c r="Q101" s="61"/>
      <c r="R101" s="61"/>
      <c r="S101" s="61"/>
      <c r="T101" s="61"/>
    </row>
    <row r="102" spans="1:20" s="63" customFormat="1" ht="22.5" customHeight="1">
      <c r="A102" s="180"/>
      <c r="B102" s="184" t="s">
        <v>92</v>
      </c>
      <c r="C102" s="129" t="s">
        <v>59</v>
      </c>
      <c r="D102" s="130">
        <v>201.97916666666666</v>
      </c>
      <c r="E102" s="130">
        <v>450</v>
      </c>
      <c r="F102" s="130">
        <v>155.74583333333334</v>
      </c>
      <c r="G102" s="130">
        <v>200</v>
      </c>
      <c r="H102" s="130">
        <v>478.75</v>
      </c>
      <c r="I102" s="130">
        <v>574.56140350877195</v>
      </c>
      <c r="J102" s="130">
        <v>256.85757575757577</v>
      </c>
      <c r="K102" s="130">
        <v>251.22863247863248</v>
      </c>
      <c r="L102" s="53"/>
      <c r="M102" s="61"/>
      <c r="N102" s="61"/>
      <c r="O102" s="61"/>
      <c r="P102" s="61"/>
      <c r="Q102" s="61"/>
      <c r="R102" s="61"/>
      <c r="S102" s="61"/>
      <c r="T102" s="61"/>
    </row>
    <row r="103" spans="1:20" s="63" customFormat="1" ht="22.5" customHeight="1">
      <c r="A103" s="547" t="s">
        <v>159</v>
      </c>
      <c r="B103" s="184" t="s">
        <v>160</v>
      </c>
      <c r="C103" s="129" t="s">
        <v>59</v>
      </c>
      <c r="D103" s="130">
        <v>663.69047619047626</v>
      </c>
      <c r="E103" s="130"/>
      <c r="F103" s="130">
        <v>378.00507575757581</v>
      </c>
      <c r="G103" s="130">
        <v>0</v>
      </c>
      <c r="H103" s="130"/>
      <c r="I103" s="130">
        <v>176.15555555555557</v>
      </c>
      <c r="J103" s="130">
        <v>184.85</v>
      </c>
      <c r="K103" s="130">
        <v>1047.2222222222222</v>
      </c>
      <c r="L103" s="53"/>
      <c r="M103" s="61"/>
      <c r="N103" s="61"/>
      <c r="O103" s="61"/>
      <c r="P103" s="61"/>
      <c r="Q103" s="61"/>
      <c r="R103" s="61"/>
      <c r="S103" s="61"/>
      <c r="T103" s="61"/>
    </row>
    <row r="104" spans="1:20" s="63" customFormat="1" ht="22.5" customHeight="1">
      <c r="A104" s="548"/>
      <c r="B104" s="184" t="s">
        <v>161</v>
      </c>
      <c r="C104" s="129" t="s">
        <v>59</v>
      </c>
      <c r="D104" s="130">
        <v>511.90972222222217</v>
      </c>
      <c r="E104" s="130">
        <v>587.03703703703695</v>
      </c>
      <c r="F104" s="130">
        <v>395.74493939393943</v>
      </c>
      <c r="G104" s="130">
        <v>0</v>
      </c>
      <c r="H104" s="130">
        <v>410</v>
      </c>
      <c r="I104" s="130"/>
      <c r="J104" s="130">
        <v>312.93891666666667</v>
      </c>
      <c r="K104" s="130">
        <v>539.58333333333337</v>
      </c>
      <c r="L104" s="53"/>
      <c r="M104" s="61"/>
      <c r="N104" s="61"/>
      <c r="O104" s="61"/>
      <c r="P104" s="61"/>
      <c r="Q104" s="61"/>
      <c r="R104" s="61"/>
      <c r="S104" s="61"/>
      <c r="T104" s="61"/>
    </row>
    <row r="105" spans="1:20" s="63" customFormat="1" ht="22.5" customHeight="1">
      <c r="A105" s="547" t="s">
        <v>162</v>
      </c>
      <c r="B105" s="184" t="s">
        <v>163</v>
      </c>
      <c r="C105" s="129" t="s">
        <v>59</v>
      </c>
      <c r="D105" s="130">
        <v>4207.5</v>
      </c>
      <c r="E105" s="130">
        <v>4222.2222222222226</v>
      </c>
      <c r="F105" s="130">
        <v>5779.7619047619055</v>
      </c>
      <c r="G105" s="130">
        <v>0</v>
      </c>
      <c r="H105" s="130">
        <v>7277.7777777777783</v>
      </c>
      <c r="I105" s="130">
        <v>2725</v>
      </c>
      <c r="J105" s="130">
        <v>3018.75</v>
      </c>
      <c r="K105" s="130">
        <v>4093.75</v>
      </c>
      <c r="L105" s="53"/>
      <c r="M105" s="61"/>
      <c r="N105" s="61"/>
      <c r="O105" s="61"/>
      <c r="P105" s="61"/>
      <c r="Q105" s="61"/>
      <c r="R105" s="61"/>
      <c r="S105" s="61"/>
      <c r="T105" s="61"/>
    </row>
    <row r="106" spans="1:20" s="63" customFormat="1" ht="22.5" customHeight="1">
      <c r="A106" s="548"/>
      <c r="B106" s="184" t="s">
        <v>164</v>
      </c>
      <c r="C106" s="129" t="s">
        <v>59</v>
      </c>
      <c r="D106" s="130">
        <v>3875</v>
      </c>
      <c r="E106" s="130">
        <v>3462.5</v>
      </c>
      <c r="F106" s="130">
        <v>0</v>
      </c>
      <c r="G106" s="130">
        <v>0</v>
      </c>
      <c r="H106" s="130">
        <v>5500</v>
      </c>
      <c r="I106" s="130">
        <v>1590.3333333333333</v>
      </c>
      <c r="J106" s="130">
        <v>0</v>
      </c>
      <c r="K106" s="130">
        <v>2632.1428571428573</v>
      </c>
      <c r="L106" s="53"/>
      <c r="M106" s="61"/>
      <c r="N106" s="61"/>
      <c r="O106" s="61"/>
      <c r="P106" s="61"/>
      <c r="Q106" s="61"/>
      <c r="R106" s="61"/>
      <c r="S106" s="61"/>
      <c r="T106" s="61"/>
    </row>
    <row r="107" spans="1:20" ht="22.5" customHeight="1">
      <c r="A107" s="547" t="s">
        <v>165</v>
      </c>
      <c r="B107" s="184" t="s">
        <v>166</v>
      </c>
      <c r="C107" s="129" t="s">
        <v>167</v>
      </c>
      <c r="D107" s="130">
        <v>6468.5416666666661</v>
      </c>
      <c r="E107" s="130">
        <v>5833.3333333333339</v>
      </c>
      <c r="F107" s="130">
        <v>0</v>
      </c>
      <c r="G107" s="130">
        <v>0</v>
      </c>
      <c r="H107" s="130">
        <v>6240.909090909091</v>
      </c>
      <c r="I107" s="130">
        <v>2804.1666666666665</v>
      </c>
      <c r="J107" s="130">
        <v>3093.5374999999999</v>
      </c>
      <c r="K107" s="130">
        <v>3224.6212121212125</v>
      </c>
      <c r="L107" s="53"/>
    </row>
    <row r="108" spans="1:20" ht="22.5" customHeight="1">
      <c r="A108" s="548"/>
      <c r="B108" s="184" t="s">
        <v>168</v>
      </c>
      <c r="C108" s="129" t="s">
        <v>167</v>
      </c>
      <c r="D108" s="130">
        <v>0</v>
      </c>
      <c r="E108" s="130">
        <v>6666.6666666666661</v>
      </c>
      <c r="F108" s="130">
        <v>0</v>
      </c>
      <c r="G108" s="130">
        <v>0</v>
      </c>
      <c r="H108" s="130">
        <v>3600</v>
      </c>
      <c r="I108" s="130">
        <v>3386.6666666666665</v>
      </c>
      <c r="J108" s="130">
        <v>2085</v>
      </c>
      <c r="K108" s="130">
        <v>5309.5238095238092</v>
      </c>
      <c r="L108" s="53"/>
    </row>
    <row r="109" spans="1:20" ht="22.5" customHeight="1">
      <c r="A109" s="547" t="s">
        <v>31</v>
      </c>
      <c r="B109" s="184" t="s">
        <v>169</v>
      </c>
      <c r="C109" s="129" t="s">
        <v>59</v>
      </c>
      <c r="D109" s="130">
        <v>3623.333333333333</v>
      </c>
      <c r="E109" s="130">
        <v>4000</v>
      </c>
      <c r="F109" s="130">
        <v>15000</v>
      </c>
      <c r="G109" s="130">
        <v>5784.722291666666</v>
      </c>
      <c r="H109" s="130">
        <v>4058.8888888888887</v>
      </c>
      <c r="I109" s="130">
        <v>4516.666666666667</v>
      </c>
      <c r="J109" s="130">
        <v>3197.916666666667</v>
      </c>
      <c r="K109" s="130">
        <v>3245.4545454545455</v>
      </c>
      <c r="L109" s="53"/>
    </row>
    <row r="110" spans="1:20" ht="22.5" customHeight="1">
      <c r="A110" s="548"/>
      <c r="B110" s="184" t="s">
        <v>240</v>
      </c>
      <c r="C110" s="129" t="s">
        <v>59</v>
      </c>
      <c r="D110" s="130"/>
      <c r="E110" s="130">
        <v>3944.4444444444443</v>
      </c>
      <c r="F110" s="130">
        <v>1670.8333333333333</v>
      </c>
      <c r="G110" s="130">
        <v>0</v>
      </c>
      <c r="H110" s="130">
        <v>4832.5</v>
      </c>
      <c r="I110" s="130"/>
      <c r="J110" s="130"/>
      <c r="K110" s="130">
        <v>3250</v>
      </c>
      <c r="L110" s="53"/>
    </row>
    <row r="111" spans="1:20" ht="19.5" customHeight="1">
      <c r="A111" s="200"/>
      <c r="B111" s="184" t="s">
        <v>32</v>
      </c>
      <c r="C111" s="129" t="s">
        <v>59</v>
      </c>
      <c r="D111" s="130">
        <v>1325</v>
      </c>
      <c r="E111" s="130">
        <v>844.44444444444446</v>
      </c>
      <c r="F111" s="130">
        <v>0</v>
      </c>
      <c r="G111" s="130">
        <v>0</v>
      </c>
      <c r="H111" s="130">
        <v>0</v>
      </c>
      <c r="I111" s="130">
        <v>503.71428571428572</v>
      </c>
      <c r="J111" s="130">
        <v>381.38666666666671</v>
      </c>
      <c r="K111" s="130">
        <v>1600</v>
      </c>
      <c r="L111" s="53"/>
    </row>
    <row r="112" spans="1:20" ht="7.5" customHeight="1">
      <c r="A112" s="97"/>
      <c r="B112" s="208"/>
      <c r="C112" s="488"/>
      <c r="D112" s="16"/>
      <c r="E112" s="16"/>
      <c r="F112" s="16"/>
      <c r="G112" s="16"/>
      <c r="H112" s="16"/>
      <c r="I112" s="16"/>
      <c r="J112" s="16"/>
      <c r="K112" s="16"/>
      <c r="L112" s="53"/>
    </row>
    <row r="113" spans="1:20" ht="1.5" customHeight="1">
      <c r="A113" s="97"/>
      <c r="B113" s="208"/>
      <c r="C113" s="488"/>
      <c r="D113" s="16"/>
      <c r="E113" s="16"/>
      <c r="F113" s="16"/>
      <c r="G113" s="16"/>
      <c r="H113" s="16"/>
      <c r="I113" s="16"/>
      <c r="J113" s="16"/>
      <c r="K113" s="16"/>
      <c r="L113" s="53"/>
    </row>
    <row r="114" spans="1:20" s="63" customFormat="1" ht="28.5" customHeight="1">
      <c r="A114" s="61"/>
      <c r="B114" s="520"/>
      <c r="C114" s="504"/>
      <c r="D114" s="513"/>
      <c r="E114" s="513"/>
      <c r="F114" s="513"/>
      <c r="G114" s="513"/>
      <c r="H114" s="513"/>
      <c r="I114" s="513"/>
      <c r="J114" s="513"/>
      <c r="K114" s="514" t="s">
        <v>89</v>
      </c>
      <c r="L114" s="53"/>
      <c r="M114" s="61"/>
      <c r="N114" s="61"/>
      <c r="O114" s="61"/>
      <c r="P114" s="61"/>
      <c r="Q114" s="61"/>
      <c r="R114" s="61"/>
      <c r="S114" s="61"/>
      <c r="T114" s="61"/>
    </row>
    <row r="115" spans="1:20" s="61" customFormat="1" ht="22.5" customHeight="1">
      <c r="A115" s="86"/>
      <c r="B115" s="544" t="s">
        <v>292</v>
      </c>
      <c r="C115" s="544"/>
      <c r="D115" s="544"/>
      <c r="E115" s="544"/>
      <c r="F115" s="544"/>
      <c r="G115" s="544"/>
      <c r="H115" s="544"/>
      <c r="I115" s="544"/>
      <c r="J115" s="544"/>
      <c r="K115" s="544"/>
      <c r="L115" s="53"/>
    </row>
    <row r="116" spans="1:20" s="61" customFormat="1" ht="22.5" customHeight="1">
      <c r="A116" s="86"/>
      <c r="B116" s="559" t="s">
        <v>306</v>
      </c>
      <c r="C116" s="559"/>
      <c r="D116" s="559"/>
      <c r="E116" s="559"/>
      <c r="F116" s="559"/>
      <c r="G116" s="559"/>
      <c r="H116" s="559"/>
      <c r="I116" s="559"/>
      <c r="J116" s="559"/>
      <c r="K116" s="559"/>
      <c r="L116" s="53"/>
    </row>
    <row r="117" spans="1:20" s="63" customFormat="1" ht="5.25" customHeight="1" thickBot="1">
      <c r="A117" s="61"/>
      <c r="B117" s="61"/>
      <c r="C117" s="587"/>
      <c r="D117" s="587"/>
      <c r="E117" s="587"/>
      <c r="F117" s="587"/>
      <c r="G117" s="587"/>
      <c r="H117" s="587"/>
      <c r="I117" s="587"/>
      <c r="J117" s="587"/>
      <c r="K117" s="587"/>
      <c r="L117" s="53"/>
      <c r="M117" s="61"/>
      <c r="N117" s="61"/>
      <c r="O117" s="61"/>
      <c r="P117" s="61"/>
      <c r="Q117" s="61"/>
      <c r="R117" s="61"/>
      <c r="S117" s="61"/>
      <c r="T117" s="61"/>
    </row>
    <row r="118" spans="1:20" s="63" customFormat="1" ht="21.95" customHeight="1" thickBot="1">
      <c r="A118" s="543" t="s">
        <v>108</v>
      </c>
      <c r="B118" s="581"/>
      <c r="C118" s="582" t="s">
        <v>82</v>
      </c>
      <c r="D118" s="584" t="s">
        <v>83</v>
      </c>
      <c r="E118" s="585"/>
      <c r="F118" s="585"/>
      <c r="G118" s="585"/>
      <c r="H118" s="585"/>
      <c r="I118" s="585"/>
      <c r="J118" s="585"/>
      <c r="K118" s="586"/>
      <c r="L118" s="53"/>
      <c r="M118" s="61"/>
      <c r="N118" s="61"/>
      <c r="O118" s="61"/>
      <c r="P118" s="61"/>
      <c r="Q118" s="61"/>
      <c r="R118" s="61"/>
      <c r="S118" s="61"/>
      <c r="T118" s="61"/>
    </row>
    <row r="119" spans="1:20" s="63" customFormat="1" ht="21.95" customHeight="1">
      <c r="A119" s="543"/>
      <c r="B119" s="581"/>
      <c r="C119" s="593"/>
      <c r="D119" s="132" t="s">
        <v>61</v>
      </c>
      <c r="E119" s="132" t="s">
        <v>62</v>
      </c>
      <c r="F119" s="132" t="s">
        <v>63</v>
      </c>
      <c r="G119" s="132" t="s">
        <v>64</v>
      </c>
      <c r="H119" s="132" t="s">
        <v>65</v>
      </c>
      <c r="I119" s="132" t="s">
        <v>66</v>
      </c>
      <c r="J119" s="132" t="s">
        <v>67</v>
      </c>
      <c r="K119" s="132" t="s">
        <v>68</v>
      </c>
      <c r="L119" s="53"/>
      <c r="M119" s="61"/>
      <c r="N119" s="61"/>
      <c r="O119" s="61"/>
      <c r="P119" s="61"/>
      <c r="Q119" s="61"/>
      <c r="R119" s="61"/>
      <c r="S119" s="61"/>
      <c r="T119" s="61"/>
    </row>
    <row r="120" spans="1:20" s="63" customFormat="1" ht="22.5" customHeight="1">
      <c r="A120" s="194"/>
      <c r="B120" s="184" t="s">
        <v>33</v>
      </c>
      <c r="C120" s="129" t="s">
        <v>59</v>
      </c>
      <c r="D120" s="130">
        <v>1656.5833333333335</v>
      </c>
      <c r="E120" s="130">
        <v>971.42857142857144</v>
      </c>
      <c r="F120" s="130">
        <v>0</v>
      </c>
      <c r="G120" s="130">
        <v>1037.5</v>
      </c>
      <c r="H120" s="130">
        <v>1856.25</v>
      </c>
      <c r="I120" s="130">
        <v>0</v>
      </c>
      <c r="J120" s="130">
        <v>2058.333333333333</v>
      </c>
      <c r="K120" s="130">
        <v>1897.6190476190475</v>
      </c>
      <c r="L120" s="53"/>
      <c r="M120" s="61"/>
      <c r="N120" s="61"/>
      <c r="O120" s="61"/>
      <c r="P120" s="61"/>
      <c r="Q120" s="61"/>
      <c r="R120" s="61"/>
      <c r="S120" s="61"/>
      <c r="T120" s="61"/>
    </row>
    <row r="121" spans="1:20" s="63" customFormat="1" ht="22.5" customHeight="1">
      <c r="A121" s="195"/>
      <c r="B121" s="184" t="s">
        <v>93</v>
      </c>
      <c r="C121" s="129" t="s">
        <v>59</v>
      </c>
      <c r="D121" s="130">
        <v>610.06944444444446</v>
      </c>
      <c r="E121" s="130">
        <v>688.88888888888891</v>
      </c>
      <c r="F121" s="130">
        <v>356.20833333333337</v>
      </c>
      <c r="G121" s="130">
        <v>539.58333333333337</v>
      </c>
      <c r="H121" s="130">
        <v>632.42857142857144</v>
      </c>
      <c r="I121" s="130">
        <v>321.66666666666669</v>
      </c>
      <c r="J121" s="130">
        <v>439.0443181818182</v>
      </c>
      <c r="K121" s="130">
        <v>130</v>
      </c>
      <c r="L121" s="53"/>
      <c r="M121" s="61"/>
      <c r="N121" s="61"/>
      <c r="O121" s="61"/>
      <c r="P121" s="61"/>
      <c r="Q121" s="61"/>
      <c r="R121" s="61"/>
      <c r="S121" s="61"/>
      <c r="T121" s="61"/>
    </row>
    <row r="122" spans="1:20" s="63" customFormat="1" ht="22.5" customHeight="1">
      <c r="A122" s="196"/>
      <c r="B122" s="184" t="s">
        <v>69</v>
      </c>
      <c r="C122" s="129" t="s">
        <v>94</v>
      </c>
      <c r="D122" s="130">
        <v>649.79166666666663</v>
      </c>
      <c r="E122" s="130">
        <v>500</v>
      </c>
      <c r="F122" s="130">
        <v>424.4444444444444</v>
      </c>
      <c r="G122" s="130">
        <v>0</v>
      </c>
      <c r="H122" s="130">
        <v>691.66666666666663</v>
      </c>
      <c r="I122" s="130">
        <v>0</v>
      </c>
      <c r="J122" s="130">
        <v>543.15625</v>
      </c>
      <c r="K122" s="130">
        <v>0</v>
      </c>
      <c r="L122" s="53"/>
      <c r="M122" s="61"/>
      <c r="N122" s="61"/>
      <c r="O122" s="61"/>
      <c r="P122" s="61"/>
      <c r="Q122" s="61"/>
      <c r="R122" s="61"/>
      <c r="S122" s="61"/>
      <c r="T122" s="61"/>
    </row>
    <row r="123" spans="1:20" s="63" customFormat="1" ht="22.5" customHeight="1">
      <c r="A123" s="547" t="s">
        <v>35</v>
      </c>
      <c r="B123" s="184" t="s">
        <v>172</v>
      </c>
      <c r="C123" s="129" t="s">
        <v>71</v>
      </c>
      <c r="D123" s="130">
        <v>0</v>
      </c>
      <c r="E123" s="130">
        <v>201.11111111111111</v>
      </c>
      <c r="F123" s="130">
        <v>118.75</v>
      </c>
      <c r="G123" s="130">
        <v>140.79545454545453</v>
      </c>
      <c r="H123" s="130">
        <v>179.21428571428572</v>
      </c>
      <c r="I123" s="130">
        <v>74</v>
      </c>
      <c r="J123" s="130">
        <v>0</v>
      </c>
      <c r="K123" s="130">
        <v>115.27777777777777</v>
      </c>
      <c r="L123" s="61"/>
      <c r="M123" s="61"/>
      <c r="N123" s="61"/>
      <c r="O123" s="61"/>
      <c r="P123" s="61"/>
      <c r="Q123" s="61"/>
      <c r="R123" s="61"/>
      <c r="S123" s="61"/>
      <c r="T123" s="61"/>
    </row>
    <row r="124" spans="1:20" s="63" customFormat="1" ht="22.5" customHeight="1">
      <c r="A124" s="549"/>
      <c r="B124" s="184" t="s">
        <v>173</v>
      </c>
      <c r="C124" s="129" t="s">
        <v>71</v>
      </c>
      <c r="D124" s="130">
        <v>0</v>
      </c>
      <c r="E124" s="130">
        <v>147.14285714285714</v>
      </c>
      <c r="F124" s="130">
        <v>0</v>
      </c>
      <c r="G124" s="130">
        <v>120</v>
      </c>
      <c r="H124" s="130">
        <v>144.58333333333334</v>
      </c>
      <c r="I124" s="130">
        <v>33.5</v>
      </c>
      <c r="J124" s="130">
        <v>0</v>
      </c>
      <c r="K124" s="130">
        <v>82.777777777777786</v>
      </c>
      <c r="L124" s="61"/>
      <c r="M124" s="61"/>
      <c r="N124" s="61"/>
      <c r="O124" s="61"/>
      <c r="P124" s="61"/>
      <c r="Q124" s="61"/>
      <c r="R124" s="61"/>
      <c r="S124" s="61"/>
      <c r="T124" s="61"/>
    </row>
    <row r="125" spans="1:20" s="63" customFormat="1" ht="22.5" customHeight="1">
      <c r="A125" s="548"/>
      <c r="B125" s="184" t="s">
        <v>174</v>
      </c>
      <c r="C125" s="129" t="s">
        <v>71</v>
      </c>
      <c r="D125" s="130">
        <v>0</v>
      </c>
      <c r="E125" s="130">
        <v>84.285714285714292</v>
      </c>
      <c r="F125" s="130">
        <v>0</v>
      </c>
      <c r="G125" s="130"/>
      <c r="H125" s="130">
        <v>0</v>
      </c>
      <c r="I125" s="130">
        <v>29.666666666666668</v>
      </c>
      <c r="J125" s="130">
        <v>0</v>
      </c>
      <c r="K125" s="130">
        <v>53.125</v>
      </c>
      <c r="L125" s="61"/>
      <c r="M125" s="61"/>
      <c r="N125" s="61"/>
      <c r="O125" s="61"/>
      <c r="P125" s="61"/>
      <c r="Q125" s="61"/>
      <c r="R125" s="61"/>
      <c r="S125" s="61"/>
      <c r="T125" s="61"/>
    </row>
    <row r="126" spans="1:20" ht="22.5" customHeight="1">
      <c r="A126" s="589" t="s">
        <v>236</v>
      </c>
      <c r="B126" s="122" t="s">
        <v>193</v>
      </c>
      <c r="C126" s="129" t="s">
        <v>59</v>
      </c>
      <c r="D126" s="130">
        <v>0</v>
      </c>
      <c r="E126" s="130">
        <v>850</v>
      </c>
      <c r="F126" s="130">
        <v>0</v>
      </c>
      <c r="G126" s="130">
        <v>500</v>
      </c>
      <c r="H126" s="130">
        <v>0</v>
      </c>
      <c r="I126" s="130">
        <v>0</v>
      </c>
      <c r="J126" s="130">
        <v>0</v>
      </c>
      <c r="K126" s="130">
        <v>0</v>
      </c>
      <c r="L126" s="61"/>
    </row>
    <row r="127" spans="1:20" s="63" customFormat="1" ht="22.5" customHeight="1">
      <c r="A127" s="590"/>
      <c r="B127" s="122" t="s">
        <v>198</v>
      </c>
      <c r="C127" s="129" t="s">
        <v>59</v>
      </c>
      <c r="D127" s="130">
        <v>0</v>
      </c>
      <c r="E127" s="130">
        <v>625</v>
      </c>
      <c r="F127" s="130">
        <v>0</v>
      </c>
      <c r="G127" s="130">
        <v>300</v>
      </c>
      <c r="H127" s="130">
        <v>0</v>
      </c>
      <c r="I127" s="130">
        <v>0</v>
      </c>
      <c r="J127" s="130">
        <v>0</v>
      </c>
      <c r="K127" s="130">
        <v>616.66666666666663</v>
      </c>
      <c r="L127" s="61"/>
      <c r="M127" s="61"/>
      <c r="N127" s="61"/>
      <c r="O127" s="61"/>
      <c r="P127" s="61"/>
      <c r="Q127" s="61"/>
      <c r="R127" s="61"/>
      <c r="S127" s="61"/>
      <c r="T127" s="61"/>
    </row>
    <row r="128" spans="1:20" s="63" customFormat="1" ht="22.5" customHeight="1">
      <c r="A128" s="590"/>
      <c r="B128" s="122" t="s">
        <v>199</v>
      </c>
      <c r="C128" s="129" t="s">
        <v>59</v>
      </c>
      <c r="D128" s="130">
        <v>0</v>
      </c>
      <c r="E128" s="130">
        <v>187.5</v>
      </c>
      <c r="F128" s="130">
        <v>0</v>
      </c>
      <c r="G128" s="130">
        <v>0</v>
      </c>
      <c r="H128" s="130">
        <v>0</v>
      </c>
      <c r="I128" s="130">
        <v>171.66666666666666</v>
      </c>
      <c r="J128" s="130">
        <v>0</v>
      </c>
      <c r="K128" s="130">
        <v>387.5</v>
      </c>
      <c r="L128" s="61"/>
      <c r="M128" s="61"/>
      <c r="N128" s="61"/>
      <c r="O128" s="61"/>
      <c r="P128" s="61"/>
      <c r="Q128" s="61"/>
      <c r="R128" s="61"/>
      <c r="S128" s="61"/>
      <c r="T128" s="61"/>
    </row>
    <row r="129" spans="1:20" s="5" customFormat="1" ht="21.75" customHeight="1">
      <c r="A129" s="590"/>
      <c r="B129" s="122" t="s">
        <v>200</v>
      </c>
      <c r="C129" s="129" t="s">
        <v>59</v>
      </c>
      <c r="D129" s="130">
        <v>0</v>
      </c>
      <c r="E129" s="130">
        <v>950</v>
      </c>
      <c r="F129" s="130">
        <v>1850</v>
      </c>
      <c r="G129" s="130">
        <v>0</v>
      </c>
      <c r="H129" s="130">
        <v>0</v>
      </c>
      <c r="I129" s="130">
        <v>0</v>
      </c>
      <c r="J129" s="130">
        <v>0</v>
      </c>
      <c r="K129" s="130"/>
      <c r="L129" s="61"/>
    </row>
    <row r="130" spans="1:20" s="63" customFormat="1" ht="22.5" customHeight="1">
      <c r="A130" s="590"/>
      <c r="B130" s="122" t="s">
        <v>194</v>
      </c>
      <c r="C130" s="129" t="s">
        <v>59</v>
      </c>
      <c r="D130" s="130">
        <v>0</v>
      </c>
      <c r="E130" s="130">
        <v>1025</v>
      </c>
      <c r="F130" s="130">
        <v>550</v>
      </c>
      <c r="G130" s="130">
        <v>0</v>
      </c>
      <c r="H130" s="130">
        <v>0</v>
      </c>
      <c r="I130" s="130">
        <v>543.75</v>
      </c>
      <c r="J130" s="130">
        <v>382.8125</v>
      </c>
      <c r="K130" s="130">
        <v>733.27380952380952</v>
      </c>
      <c r="L130" s="61"/>
      <c r="M130" s="61"/>
      <c r="N130" s="61"/>
      <c r="O130" s="61"/>
      <c r="P130" s="61"/>
      <c r="Q130" s="61"/>
      <c r="R130" s="61"/>
      <c r="S130" s="61"/>
      <c r="T130" s="61"/>
    </row>
    <row r="131" spans="1:20" s="63" customFormat="1" ht="22.5" customHeight="1">
      <c r="A131" s="591"/>
      <c r="B131" s="122" t="s">
        <v>235</v>
      </c>
      <c r="C131" s="129" t="s">
        <v>59</v>
      </c>
      <c r="D131" s="130">
        <v>0</v>
      </c>
      <c r="E131" s="130">
        <v>300</v>
      </c>
      <c r="F131" s="130">
        <v>0</v>
      </c>
      <c r="G131" s="130">
        <v>0</v>
      </c>
      <c r="H131" s="130">
        <v>0</v>
      </c>
      <c r="I131" s="130">
        <v>0</v>
      </c>
      <c r="J131" s="130">
        <v>0</v>
      </c>
      <c r="K131" s="130">
        <v>337.5</v>
      </c>
      <c r="L131" s="61"/>
      <c r="M131" s="61"/>
      <c r="N131" s="61"/>
      <c r="O131" s="61"/>
      <c r="P131" s="61"/>
      <c r="Q131" s="61"/>
      <c r="R131" s="61"/>
      <c r="S131" s="61"/>
      <c r="T131" s="61"/>
    </row>
    <row r="132" spans="1:20" s="63" customFormat="1" ht="22.5" customHeight="1">
      <c r="A132" s="423" t="s">
        <v>175</v>
      </c>
      <c r="B132" s="182"/>
      <c r="C132" s="5"/>
      <c r="D132" s="66"/>
      <c r="E132" s="66"/>
      <c r="F132" s="66"/>
      <c r="G132" s="66"/>
      <c r="H132" s="66"/>
      <c r="I132" s="66"/>
      <c r="J132" s="66"/>
      <c r="K132" s="66"/>
      <c r="L132" s="5"/>
      <c r="M132" s="61"/>
      <c r="N132" s="61"/>
      <c r="O132" s="61"/>
      <c r="P132" s="61"/>
      <c r="Q132" s="61"/>
      <c r="R132" s="61"/>
      <c r="S132" s="61"/>
      <c r="T132" s="61"/>
    </row>
    <row r="133" spans="1:20" s="5" customFormat="1" ht="22.15" customHeight="1">
      <c r="A133" s="547" t="s">
        <v>176</v>
      </c>
      <c r="B133" s="184" t="s">
        <v>95</v>
      </c>
      <c r="C133" s="129" t="s">
        <v>3</v>
      </c>
      <c r="D133" s="130"/>
      <c r="E133" s="130">
        <v>4500</v>
      </c>
      <c r="F133" s="130">
        <v>2740</v>
      </c>
      <c r="G133" s="130"/>
      <c r="H133" s="130">
        <v>12875</v>
      </c>
      <c r="I133" s="130">
        <v>6000</v>
      </c>
      <c r="J133" s="130">
        <v>6028.409090909091</v>
      </c>
      <c r="K133" s="130"/>
      <c r="L133" s="61"/>
    </row>
    <row r="134" spans="1:20" s="5" customFormat="1" ht="22.15" customHeight="1">
      <c r="A134" s="548"/>
      <c r="B134" s="184" t="s">
        <v>96</v>
      </c>
      <c r="C134" s="129" t="s">
        <v>3</v>
      </c>
      <c r="D134" s="130"/>
      <c r="E134" s="130">
        <v>5205.5555555555557</v>
      </c>
      <c r="F134" s="130">
        <v>2587.5</v>
      </c>
      <c r="G134" s="130"/>
      <c r="H134" s="130">
        <v>9000</v>
      </c>
      <c r="I134" s="130">
        <v>6583.333333333333</v>
      </c>
      <c r="J134" s="130">
        <v>5528.409090909091</v>
      </c>
      <c r="K134" s="130"/>
      <c r="L134" s="61"/>
    </row>
    <row r="135" spans="1:20" s="5" customFormat="1" ht="22.15" customHeight="1">
      <c r="A135" s="547" t="s">
        <v>177</v>
      </c>
      <c r="B135" s="184" t="s">
        <v>237</v>
      </c>
      <c r="C135" s="129" t="s">
        <v>3</v>
      </c>
      <c r="D135" s="130">
        <v>4353.6111111111113</v>
      </c>
      <c r="E135" s="130">
        <v>4600</v>
      </c>
      <c r="F135" s="130">
        <v>3891.5755833333328</v>
      </c>
      <c r="G135" s="130">
        <v>4581.818181818182</v>
      </c>
      <c r="H135" s="130">
        <v>4516.666666666667</v>
      </c>
      <c r="I135" s="130"/>
      <c r="J135" s="130">
        <v>4620.454545454545</v>
      </c>
      <c r="K135" s="130"/>
    </row>
    <row r="136" spans="1:20" s="5" customFormat="1" ht="22.15" customHeight="1">
      <c r="A136" s="548"/>
      <c r="B136" s="184" t="s">
        <v>238</v>
      </c>
      <c r="C136" s="129" t="s">
        <v>3</v>
      </c>
      <c r="D136" s="130"/>
      <c r="E136" s="130">
        <v>3837.5</v>
      </c>
      <c r="F136" s="130">
        <v>3573.3128030303033</v>
      </c>
      <c r="G136" s="130">
        <v>3468.75</v>
      </c>
      <c r="H136" s="130">
        <v>3908.3333333333335</v>
      </c>
      <c r="I136" s="130">
        <v>3655.25</v>
      </c>
      <c r="J136" s="130">
        <v>3552.5</v>
      </c>
      <c r="K136" s="130"/>
      <c r="L136" s="61"/>
    </row>
    <row r="137" spans="1:20" s="5" customFormat="1" ht="22.15" customHeight="1">
      <c r="A137" s="200"/>
      <c r="B137" s="184" t="s">
        <v>5</v>
      </c>
      <c r="C137" s="129" t="s">
        <v>59</v>
      </c>
      <c r="D137" s="130">
        <v>424.85833333333335</v>
      </c>
      <c r="E137" s="130"/>
      <c r="F137" s="130">
        <v>513.51742424242434</v>
      </c>
      <c r="G137" s="130">
        <v>493.0555555555556</v>
      </c>
      <c r="H137" s="130">
        <v>452.95454545454544</v>
      </c>
      <c r="I137" s="130">
        <v>435.75</v>
      </c>
      <c r="J137" s="130">
        <v>427.76499999999999</v>
      </c>
      <c r="K137" s="130">
        <v>466.77777777777783</v>
      </c>
      <c r="L137" s="61"/>
    </row>
    <row r="138" spans="1:20" s="5" customFormat="1" ht="3" customHeight="1">
      <c r="A138" s="99"/>
      <c r="B138" s="99"/>
      <c r="C138" s="99"/>
      <c r="D138" s="99"/>
      <c r="E138" s="99"/>
      <c r="F138" s="99"/>
      <c r="G138" s="99"/>
      <c r="H138" s="99"/>
      <c r="I138" s="99"/>
      <c r="J138" s="99"/>
      <c r="K138" s="99"/>
      <c r="L138" s="61"/>
    </row>
    <row r="139" spans="1:20" s="5" customFormat="1">
      <c r="A139" s="58" t="s">
        <v>110</v>
      </c>
      <c r="B139" s="206"/>
      <c r="C139" s="42"/>
      <c r="D139" s="51"/>
      <c r="E139" s="51"/>
      <c r="F139" s="51"/>
      <c r="G139" s="51"/>
      <c r="H139" s="51"/>
      <c r="I139" s="51"/>
      <c r="J139" s="51"/>
      <c r="K139" s="51"/>
    </row>
    <row r="140" spans="1:20" s="5" customFormat="1">
      <c r="A140" s="58" t="s">
        <v>109</v>
      </c>
      <c r="B140" s="206"/>
      <c r="C140" s="42"/>
      <c r="D140" s="51"/>
      <c r="E140" s="51"/>
      <c r="F140" s="51"/>
      <c r="G140" s="51"/>
      <c r="H140" s="51"/>
      <c r="I140" s="51"/>
      <c r="J140" s="51"/>
      <c r="K140" s="51"/>
    </row>
    <row r="141" spans="1:20" s="5" customFormat="1">
      <c r="A141" s="206"/>
      <c r="B141" s="206"/>
      <c r="C141" s="42"/>
      <c r="D141" s="51"/>
      <c r="E141" s="51"/>
      <c r="F141" s="51"/>
      <c r="G141" s="51"/>
      <c r="H141" s="51"/>
      <c r="I141" s="51"/>
      <c r="J141" s="51"/>
      <c r="K141" s="51"/>
    </row>
    <row r="142" spans="1:20" s="5" customFormat="1">
      <c r="A142" s="86"/>
      <c r="C142" s="42"/>
      <c r="D142" s="51"/>
      <c r="E142" s="51"/>
      <c r="F142" s="51"/>
      <c r="G142" s="51"/>
      <c r="H142" s="51"/>
      <c r="I142" s="51"/>
      <c r="J142" s="51"/>
      <c r="K142" s="51"/>
    </row>
    <row r="143" spans="1:20" s="5" customFormat="1">
      <c r="A143" s="86"/>
      <c r="C143" s="42"/>
      <c r="D143" s="51"/>
      <c r="E143" s="51"/>
      <c r="F143" s="51"/>
      <c r="G143" s="51"/>
      <c r="H143" s="51"/>
      <c r="I143" s="51"/>
      <c r="J143" s="51"/>
      <c r="K143" s="51"/>
    </row>
    <row r="144" spans="1:20" s="5" customFormat="1">
      <c r="A144" s="86"/>
      <c r="C144" s="42"/>
      <c r="D144" s="51"/>
      <c r="E144" s="51"/>
      <c r="F144" s="51"/>
      <c r="G144" s="51"/>
      <c r="H144" s="51"/>
      <c r="I144" s="51"/>
      <c r="J144" s="51"/>
      <c r="K144" s="51"/>
    </row>
    <row r="145" spans="1:11" s="5" customFormat="1">
      <c r="A145" s="86"/>
      <c r="C145" s="42"/>
      <c r="D145" s="51"/>
      <c r="E145" s="51"/>
      <c r="F145" s="51"/>
      <c r="G145" s="51"/>
      <c r="H145" s="51"/>
      <c r="I145" s="51"/>
      <c r="J145" s="51"/>
      <c r="K145" s="51"/>
    </row>
    <row r="146" spans="1:11" s="5" customFormat="1">
      <c r="A146" s="86"/>
      <c r="C146" s="42"/>
      <c r="D146" s="51"/>
      <c r="E146" s="51"/>
      <c r="F146" s="51"/>
      <c r="G146" s="51"/>
      <c r="H146" s="51"/>
      <c r="I146" s="51"/>
      <c r="J146" s="51"/>
      <c r="K146" s="51"/>
    </row>
    <row r="147" spans="1:11" s="5" customFormat="1">
      <c r="A147" s="86"/>
      <c r="C147" s="42"/>
      <c r="D147" s="51"/>
      <c r="E147" s="51"/>
      <c r="F147" s="51"/>
      <c r="G147" s="51"/>
      <c r="H147" s="51"/>
      <c r="I147" s="51"/>
      <c r="J147" s="51"/>
      <c r="K147" s="51"/>
    </row>
    <row r="148" spans="1:11" s="5" customFormat="1">
      <c r="A148" s="86"/>
      <c r="C148" s="42"/>
      <c r="D148" s="51"/>
      <c r="E148" s="51"/>
      <c r="F148" s="51"/>
      <c r="G148" s="51"/>
      <c r="H148" s="51"/>
      <c r="I148" s="51"/>
      <c r="J148" s="51"/>
      <c r="K148" s="51"/>
    </row>
    <row r="149" spans="1:11" s="5" customFormat="1">
      <c r="A149" s="86"/>
      <c r="C149" s="42"/>
      <c r="D149" s="51"/>
      <c r="E149" s="51"/>
      <c r="F149" s="51"/>
      <c r="G149" s="51"/>
      <c r="H149" s="51"/>
      <c r="I149" s="51"/>
      <c r="J149" s="51"/>
      <c r="K149" s="51"/>
    </row>
    <row r="150" spans="1:11" s="5" customFormat="1">
      <c r="A150" s="86"/>
      <c r="C150" s="42"/>
      <c r="D150" s="51"/>
      <c r="E150" s="51"/>
      <c r="F150" s="51"/>
      <c r="G150" s="51"/>
      <c r="H150" s="51"/>
      <c r="I150" s="51"/>
      <c r="J150" s="51"/>
      <c r="K150" s="51"/>
    </row>
    <row r="151" spans="1:11" s="5" customFormat="1">
      <c r="A151" s="86"/>
      <c r="C151" s="42"/>
      <c r="D151" s="51"/>
      <c r="E151" s="51"/>
      <c r="F151" s="51"/>
      <c r="G151" s="51"/>
      <c r="H151" s="51"/>
      <c r="I151" s="51"/>
      <c r="J151" s="51"/>
      <c r="K151" s="51"/>
    </row>
    <row r="152" spans="1:11" s="5" customFormat="1">
      <c r="A152" s="86"/>
      <c r="C152" s="42"/>
      <c r="D152" s="51"/>
      <c r="E152" s="51"/>
      <c r="F152" s="51"/>
      <c r="G152" s="51"/>
      <c r="H152" s="51"/>
      <c r="I152" s="51"/>
      <c r="J152" s="51"/>
      <c r="K152" s="51"/>
    </row>
    <row r="153" spans="1:11" s="5" customFormat="1">
      <c r="A153" s="86"/>
      <c r="C153" s="42"/>
      <c r="D153" s="51"/>
      <c r="E153" s="51"/>
      <c r="F153" s="51"/>
      <c r="G153" s="51"/>
      <c r="H153" s="51"/>
      <c r="I153" s="51"/>
      <c r="J153" s="51"/>
      <c r="K153" s="51"/>
    </row>
    <row r="154" spans="1:11" s="5" customFormat="1">
      <c r="A154" s="86"/>
      <c r="C154" s="42"/>
      <c r="D154" s="51"/>
      <c r="E154" s="51"/>
      <c r="F154" s="51"/>
      <c r="G154" s="51"/>
      <c r="H154" s="51"/>
      <c r="I154" s="51"/>
      <c r="J154" s="51"/>
      <c r="K154" s="51"/>
    </row>
    <row r="155" spans="1:11" s="5" customFormat="1">
      <c r="A155" s="86"/>
      <c r="C155" s="42"/>
      <c r="D155" s="51"/>
      <c r="E155" s="51"/>
      <c r="F155" s="51"/>
      <c r="G155" s="51"/>
      <c r="H155" s="51"/>
      <c r="I155" s="51"/>
      <c r="J155" s="51"/>
      <c r="K155" s="51"/>
    </row>
    <row r="156" spans="1:11" s="5" customFormat="1">
      <c r="A156" s="86"/>
      <c r="C156" s="42"/>
      <c r="D156" s="51"/>
      <c r="E156" s="51"/>
      <c r="F156" s="51"/>
      <c r="G156" s="51"/>
      <c r="H156" s="51"/>
      <c r="I156" s="51"/>
      <c r="J156" s="51"/>
      <c r="K156" s="51"/>
    </row>
    <row r="157" spans="1:11" s="5" customFormat="1">
      <c r="A157" s="86"/>
      <c r="C157" s="42"/>
      <c r="D157" s="51"/>
      <c r="E157" s="51"/>
      <c r="F157" s="51"/>
      <c r="G157" s="51"/>
      <c r="H157" s="51"/>
      <c r="I157" s="51"/>
      <c r="J157" s="51"/>
      <c r="K157" s="51"/>
    </row>
    <row r="158" spans="1:11" s="5" customFormat="1">
      <c r="A158" s="86"/>
      <c r="C158" s="42"/>
      <c r="D158" s="51"/>
      <c r="E158" s="51"/>
      <c r="F158" s="51"/>
      <c r="G158" s="51"/>
      <c r="H158" s="51"/>
      <c r="I158" s="51"/>
      <c r="J158" s="51"/>
      <c r="K158" s="51"/>
    </row>
    <row r="159" spans="1:11" s="5" customFormat="1">
      <c r="A159" s="86"/>
      <c r="C159" s="42"/>
      <c r="D159" s="51"/>
      <c r="E159" s="51"/>
      <c r="F159" s="51"/>
      <c r="G159" s="51"/>
      <c r="H159" s="51"/>
      <c r="I159" s="51"/>
      <c r="J159" s="51"/>
      <c r="K159" s="51"/>
    </row>
    <row r="160" spans="1:11" s="5" customFormat="1">
      <c r="A160" s="86"/>
      <c r="C160" s="42"/>
      <c r="D160" s="51"/>
      <c r="E160" s="51"/>
      <c r="F160" s="51"/>
      <c r="G160" s="51"/>
      <c r="H160" s="51"/>
      <c r="I160" s="51"/>
      <c r="J160" s="51"/>
      <c r="K160" s="51"/>
    </row>
    <row r="161" spans="1:11" s="5" customFormat="1">
      <c r="A161" s="86"/>
      <c r="C161" s="42"/>
      <c r="D161" s="51"/>
      <c r="E161" s="51"/>
      <c r="F161" s="51"/>
      <c r="G161" s="51"/>
      <c r="H161" s="51"/>
      <c r="I161" s="51"/>
      <c r="J161" s="51"/>
      <c r="K161" s="51"/>
    </row>
    <row r="162" spans="1:11" s="5" customFormat="1">
      <c r="A162" s="86"/>
      <c r="C162" s="42"/>
      <c r="D162" s="51"/>
      <c r="E162" s="51"/>
      <c r="F162" s="51"/>
      <c r="G162" s="51"/>
      <c r="H162" s="51"/>
      <c r="I162" s="51"/>
      <c r="J162" s="51"/>
      <c r="K162" s="51"/>
    </row>
    <row r="163" spans="1:11" s="5" customFormat="1">
      <c r="A163" s="86"/>
      <c r="C163" s="42"/>
      <c r="D163" s="51"/>
      <c r="E163" s="51"/>
      <c r="F163" s="51"/>
      <c r="G163" s="51"/>
      <c r="H163" s="51"/>
      <c r="I163" s="51"/>
      <c r="J163" s="51"/>
      <c r="K163" s="51"/>
    </row>
    <row r="164" spans="1:11" s="5" customFormat="1">
      <c r="A164" s="86"/>
      <c r="C164" s="42"/>
      <c r="D164" s="51"/>
      <c r="E164" s="51"/>
      <c r="F164" s="51"/>
      <c r="G164" s="51"/>
      <c r="H164" s="51"/>
      <c r="I164" s="51"/>
      <c r="J164" s="51"/>
      <c r="K164" s="51"/>
    </row>
    <row r="165" spans="1:11" s="5" customFormat="1">
      <c r="A165" s="86"/>
      <c r="C165" s="42"/>
      <c r="D165" s="51"/>
      <c r="E165" s="51"/>
      <c r="F165" s="51"/>
      <c r="G165" s="51"/>
      <c r="H165" s="51"/>
      <c r="I165" s="51"/>
      <c r="J165" s="51"/>
      <c r="K165" s="51"/>
    </row>
    <row r="166" spans="1:11" s="5" customFormat="1">
      <c r="A166" s="86"/>
      <c r="C166" s="42"/>
      <c r="D166" s="51"/>
      <c r="E166" s="51"/>
      <c r="F166" s="51"/>
      <c r="G166" s="51"/>
      <c r="H166" s="51"/>
      <c r="I166" s="51"/>
      <c r="J166" s="51"/>
      <c r="K166" s="51"/>
    </row>
    <row r="167" spans="1:11" s="5" customFormat="1">
      <c r="A167" s="86"/>
      <c r="C167" s="42"/>
      <c r="D167" s="51"/>
      <c r="E167" s="51"/>
      <c r="F167" s="51"/>
      <c r="G167" s="51"/>
      <c r="H167" s="51"/>
      <c r="I167" s="51"/>
      <c r="J167" s="51"/>
      <c r="K167" s="51"/>
    </row>
    <row r="168" spans="1:11" s="5" customFormat="1">
      <c r="A168" s="86"/>
      <c r="C168" s="42"/>
      <c r="D168" s="51"/>
      <c r="E168" s="51"/>
      <c r="F168" s="51"/>
      <c r="G168" s="51"/>
      <c r="H168" s="51"/>
      <c r="I168" s="51"/>
      <c r="J168" s="51"/>
      <c r="K168" s="51"/>
    </row>
    <row r="169" spans="1:11" s="5" customFormat="1">
      <c r="A169" s="86"/>
      <c r="C169" s="42"/>
      <c r="D169" s="51"/>
      <c r="E169" s="51"/>
      <c r="F169" s="51"/>
      <c r="G169" s="51"/>
      <c r="H169" s="51"/>
      <c r="I169" s="51"/>
      <c r="J169" s="51"/>
      <c r="K169" s="51"/>
    </row>
    <row r="170" spans="1:11" s="5" customFormat="1">
      <c r="A170" s="86"/>
      <c r="C170" s="42"/>
      <c r="D170" s="51"/>
      <c r="E170" s="51"/>
      <c r="F170" s="51"/>
      <c r="G170" s="51"/>
      <c r="H170" s="51"/>
      <c r="I170" s="51"/>
      <c r="J170" s="51"/>
      <c r="K170" s="51"/>
    </row>
    <row r="171" spans="1:11" s="5" customFormat="1">
      <c r="A171" s="86"/>
      <c r="C171" s="42"/>
      <c r="D171" s="51"/>
      <c r="E171" s="51"/>
      <c r="F171" s="51"/>
      <c r="G171" s="51"/>
      <c r="H171" s="51"/>
      <c r="I171" s="51"/>
      <c r="J171" s="51"/>
      <c r="K171" s="51"/>
    </row>
    <row r="172" spans="1:11">
      <c r="C172" s="42"/>
      <c r="D172" s="51"/>
      <c r="E172" s="51"/>
      <c r="F172" s="51"/>
      <c r="G172" s="51"/>
      <c r="H172" s="51"/>
      <c r="I172" s="51"/>
      <c r="J172" s="51"/>
      <c r="K172" s="51"/>
    </row>
    <row r="173" spans="1:11">
      <c r="C173" s="42"/>
      <c r="D173" s="51"/>
      <c r="E173" s="51"/>
      <c r="F173" s="51"/>
      <c r="G173" s="51"/>
      <c r="H173" s="51"/>
      <c r="I173" s="51"/>
      <c r="J173" s="51"/>
      <c r="K173" s="51"/>
    </row>
    <row r="174" spans="1:11">
      <c r="C174" s="42"/>
      <c r="D174" s="51"/>
      <c r="E174" s="51"/>
      <c r="F174" s="51"/>
      <c r="G174" s="51"/>
      <c r="H174" s="51"/>
      <c r="I174" s="51"/>
      <c r="J174" s="51"/>
      <c r="K174" s="51"/>
    </row>
    <row r="175" spans="1:11">
      <c r="C175" s="42"/>
      <c r="D175" s="51"/>
      <c r="E175" s="51"/>
      <c r="F175" s="51"/>
      <c r="G175" s="51"/>
      <c r="H175" s="51"/>
      <c r="I175" s="51"/>
      <c r="J175" s="51"/>
      <c r="K175" s="51"/>
    </row>
  </sheetData>
  <mergeCells count="45">
    <mergeCell ref="C118:C119"/>
    <mergeCell ref="D118:K118"/>
    <mergeCell ref="C87:K87"/>
    <mergeCell ref="C88:C89"/>
    <mergeCell ref="B115:K115"/>
    <mergeCell ref="B116:K116"/>
    <mergeCell ref="C117:K117"/>
    <mergeCell ref="D88:K88"/>
    <mergeCell ref="A118:B119"/>
    <mergeCell ref="A37:A38"/>
    <mergeCell ref="A51:A52"/>
    <mergeCell ref="A54:A55"/>
    <mergeCell ref="A63:A65"/>
    <mergeCell ref="A4:B5"/>
    <mergeCell ref="A75:A76"/>
    <mergeCell ref="A92:A95"/>
    <mergeCell ref="A96:A101"/>
    <mergeCell ref="A103:A104"/>
    <mergeCell ref="A105:A106"/>
    <mergeCell ref="A88:B89"/>
    <mergeCell ref="B2:K2"/>
    <mergeCell ref="A7:A9"/>
    <mergeCell ref="A34:B35"/>
    <mergeCell ref="B32:K32"/>
    <mergeCell ref="B33:K33"/>
    <mergeCell ref="A20:A27"/>
    <mergeCell ref="C4:C5"/>
    <mergeCell ref="C34:C35"/>
    <mergeCell ref="D34:K34"/>
    <mergeCell ref="A135:A136"/>
    <mergeCell ref="B59:K59"/>
    <mergeCell ref="D4:K4"/>
    <mergeCell ref="B3:K3"/>
    <mergeCell ref="B58:K58"/>
    <mergeCell ref="C60:K60"/>
    <mergeCell ref="A61:B62"/>
    <mergeCell ref="C61:C62"/>
    <mergeCell ref="D61:K61"/>
    <mergeCell ref="B85:K85"/>
    <mergeCell ref="B86:K86"/>
    <mergeCell ref="A107:A108"/>
    <mergeCell ref="A109:A110"/>
    <mergeCell ref="A123:A125"/>
    <mergeCell ref="A126:A131"/>
    <mergeCell ref="A133:A134"/>
  </mergeCells>
  <phoneticPr fontId="5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2010</vt:lpstr>
      <vt:lpstr>2011</vt:lpstr>
      <vt:lpstr>2012</vt:lpstr>
      <vt:lpstr>2013</vt:lpstr>
      <vt:lpstr>2014</vt:lpstr>
      <vt:lpstr>2015</vt:lpstr>
      <vt:lpstr>2016 </vt:lpstr>
      <vt:lpstr>2017</vt:lpstr>
      <vt:lpstr>2018</vt:lpstr>
      <vt:lpstr>2019</vt:lpstr>
      <vt:lpstr>2020</vt:lpstr>
      <vt:lpstr>2021-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Jannette Leo</cp:lastModifiedBy>
  <cp:lastPrinted>2018-05-21T14:54:34Z</cp:lastPrinted>
  <dcterms:created xsi:type="dcterms:W3CDTF">1998-02-24T00:38:57Z</dcterms:created>
  <dcterms:modified xsi:type="dcterms:W3CDTF">2026-03-26T19:45:31Z</dcterms:modified>
</cp:coreProperties>
</file>