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Titles" localSheetId="0">'Hoja1'!$6:$20</definedName>
  </definedNames>
  <calcPr fullCalcOnLoad="1"/>
</workbook>
</file>

<file path=xl/sharedStrings.xml><?xml version="1.0" encoding="utf-8"?>
<sst xmlns="http://schemas.openxmlformats.org/spreadsheetml/2006/main" count="125" uniqueCount="98">
  <si>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</si>
  <si>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</si>
  <si>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</si>
  <si>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</si>
  <si>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</si>
  <si>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</si>
  <si>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GASTOS ADMINISTRATIVOS (2%)</t>
  </si>
  <si>
    <t>SUBTOTAL</t>
  </si>
  <si>
    <t>16. Cosecha (Venta en Pie)</t>
  </si>
  <si>
    <t>Hom-Día</t>
  </si>
  <si>
    <t>III</t>
  </si>
  <si>
    <t>14. Riego</t>
  </si>
  <si>
    <t>13. Raleo</t>
  </si>
  <si>
    <t>12. Desyerbo (2 Aplic.)</t>
  </si>
  <si>
    <t>II</t>
  </si>
  <si>
    <t>8.  Riego (3 Aplic.)</t>
  </si>
  <si>
    <t>6.  Riegos (3 Aplic.)</t>
  </si>
  <si>
    <t>I</t>
  </si>
  <si>
    <t>5.  Siembra (manual)</t>
  </si>
  <si>
    <t>4.  Limpieza de Zanjas</t>
  </si>
  <si>
    <t>Tarea</t>
  </si>
  <si>
    <t xml:space="preserve"> .3 Surqueo (mecanizado)</t>
  </si>
  <si>
    <t xml:space="preserve"> .2 Rotovator (mecanizado)</t>
  </si>
  <si>
    <t xml:space="preserve"> .1 Corte  (mecanizado)</t>
  </si>
  <si>
    <t>2.  Preparación del Terreno</t>
  </si>
  <si>
    <t xml:space="preserve"> .10 Pago Agua INDRHI (3 Meses)</t>
  </si>
  <si>
    <t xml:space="preserve"> .9  Transporte Insumos</t>
  </si>
  <si>
    <t>Kilo</t>
  </si>
  <si>
    <t>Quintal</t>
  </si>
  <si>
    <t xml:space="preserve"> .7  Fertilizante (15-15-15)</t>
  </si>
  <si>
    <t xml:space="preserve"> .5  Fungicida (Antracol)</t>
  </si>
  <si>
    <t>Libra</t>
  </si>
  <si>
    <t>Litro</t>
  </si>
  <si>
    <t xml:space="preserve"> .2  Insecticida (Azodrín)</t>
  </si>
  <si>
    <t xml:space="preserve"> .1  Semilla</t>
  </si>
  <si>
    <t>1. 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</si>
  <si>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</si>
  <si>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</si>
  <si>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</si>
  <si>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</si>
  <si>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</si>
  <si>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</si>
  <si>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</si>
  <si>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</si>
  <si>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</si>
  <si>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>8 Horas</t>
  </si>
  <si>
    <t>HOMBRE-DIA</t>
  </si>
  <si>
    <t xml:space="preserve">  QQ 100 Lb</t>
  </si>
  <si>
    <t>Chantenay</t>
  </si>
  <si>
    <t>RENDIMIENTO</t>
  </si>
  <si>
    <t>VARIEDAD</t>
  </si>
  <si>
    <t>ENTREVISTAS...</t>
  </si>
  <si>
    <t>Nacional</t>
  </si>
  <si>
    <t>AREA APLIC....</t>
  </si>
  <si>
    <t>Zanahoria</t>
  </si>
  <si>
    <t>3 Meses</t>
  </si>
  <si>
    <t>0-53-1234*</t>
  </si>
  <si>
    <t xml:space="preserve"> RUBRO</t>
  </si>
  <si>
    <t xml:space="preserve"> CICLO</t>
  </si>
  <si>
    <t xml:space="preserve"> COSTO CODIGO</t>
  </si>
  <si>
    <t>Directo</t>
  </si>
  <si>
    <t>Riego</t>
  </si>
  <si>
    <t>Mecanizado</t>
  </si>
  <si>
    <t>A</t>
  </si>
  <si>
    <t xml:space="preserve"> CARAC. ESPECIAL</t>
  </si>
  <si>
    <t>Venta en Pie</t>
  </si>
  <si>
    <t xml:space="preserve"> CLASIF. TERRENO    </t>
  </si>
  <si>
    <t xml:space="preserve"> PREP. TERRENO</t>
  </si>
  <si>
    <t xml:space="preserve"> ORIGEN DE AGUAS   </t>
  </si>
  <si>
    <t xml:space="preserve"> METODO SIEMBRA</t>
  </si>
  <si>
    <t>Unidad</t>
  </si>
  <si>
    <t xml:space="preserve"> .8  Herbicida (Diuron)</t>
  </si>
  <si>
    <t>FECHA :</t>
  </si>
  <si>
    <t>Coeficiente Técnico por Actividad</t>
  </si>
  <si>
    <t>Participación (%) por Actividad</t>
  </si>
  <si>
    <t>...................................................</t>
  </si>
  <si>
    <t>Una Hectárea equivale a 15.9 tareas.</t>
  </si>
  <si>
    <t xml:space="preserve">Notas:  </t>
  </si>
  <si>
    <t xml:space="preserve">               Estimados por la División de Estudios Económicos.-</t>
  </si>
  <si>
    <t>Kg</t>
  </si>
  <si>
    <t>PAGO INTERESES 8.0% ANUAL (3 meses 2.0%)</t>
  </si>
  <si>
    <t xml:space="preserve"> .3  Insecticida (Orthene 97 GB)</t>
  </si>
  <si>
    <t>2022</t>
  </si>
  <si>
    <t xml:space="preserve"> .6  Fertilizante foliar</t>
  </si>
  <si>
    <t>3. Construccion de canales</t>
  </si>
  <si>
    <t xml:space="preserve"> .4  Nematicida Furadan</t>
  </si>
  <si>
    <t>Los Precios de los insumos actualizados a marzo, 2022.</t>
  </si>
  <si>
    <t>RD$650.00</t>
  </si>
  <si>
    <t>Viceministerio de Planificación Sectorial Agropecuaria</t>
  </si>
  <si>
    <t>Departamento de Economía Agropecuaria y Estadísticas</t>
  </si>
  <si>
    <t>Cantidad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</si>
  <si>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 xml:space="preserve"> Ministerio de Agricultura, Departamento de Economía Agropecuaria y Estadísticas</t>
    </r>
  </si>
  <si>
    <t>7.  Aplicación Pesticida (2 Aplic.)(0.1412 Lt Azodrín + 0.1025 Lt  Diuron + 0.0898 Lb Furadan + 0.3505 Kg Antracol)</t>
  </si>
  <si>
    <t>9.  Aplicación Herbicida  (0.8074 Kg Diuron)</t>
  </si>
  <si>
    <t>10. Aplicación Fertilizante (1.5199 QQ 15-15-15)</t>
  </si>
  <si>
    <t>11. Aplicación Pesticidas (2 Aplic.)  (0.1412 Lt Azodrín + 0.1025 Lt  Orthene + 0.0898 Diuron+ 0.3505 Kg Antracol)</t>
  </si>
  <si>
    <t>15. Aplicación Pesticidas (2 Aplic.) (0.1412 Lt Azodrín + 0.1025 Lt  Orthene + 0.0898 Lb Diuron +  0.3505 Kg Antracol)</t>
  </si>
  <si>
    <t>Costos variables de producción de Zanahoria, 2022 (RD$/ tarea)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</si>
</sst>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&quot;$&quot;#,##0.00;\-&quot;$&quot;#,##0.00"/>
    <numFmt numFmtId="191" formatCode="#,##0.0000_);\(#,##0.0000\)"/>
    <numFmt numFmtId="192" formatCode="0.0"/>
    <numFmt numFmtId="193" formatCode="#,##0.0_);\(#,##0.0\)"/>
    <numFmt numFmtId="194" formatCode="&quot;RD$&quot;#,##0.00"/>
    <numFmt numFmtId="195" formatCode="_-* #,##0.00_-;\-* #,##0.00_-;_-* &quot;-&quot;??_-;_-@_-"/>
    <numFmt numFmtId="196" formatCode="_-* #,##0_-;\-* #,##0_-;_-* &quot;-&quot;??_-;_-@_-"/>
    <numFmt numFmtId="197" formatCode="#,##0.00_ ;\-#,##0.00\ "/>
    <numFmt numFmtId="198" formatCode="_-* #,##0.0_-;\-* #,##0.0_-;_-* &quot;-&quot;??_-;_-@_-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_);\(#,##0.000\)"/>
  </numFmts>
  <fonts count="6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.5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2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25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191" fontId="4" fillId="33" borderId="0" xfId="0" applyNumberFormat="1" applyFont="1" applyFill="1" applyAlignment="1" applyProtection="1">
      <alignment horizontal="left"/>
      <protection/>
    </xf>
    <xf numFmtId="39" fontId="4" fillId="33" borderId="0" xfId="0" applyNumberFormat="1" applyFont="1" applyFill="1" applyAlignment="1" applyProtection="1">
      <alignment horizontal="center"/>
      <protection/>
    </xf>
    <xf numFmtId="191" fontId="26" fillId="33" borderId="0" xfId="0" applyNumberFormat="1" applyFont="1" applyFill="1" applyAlignment="1" applyProtection="1">
      <alignment horizontal="left"/>
      <protection/>
    </xf>
    <xf numFmtId="189" fontId="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 horizontal="right"/>
    </xf>
    <xf numFmtId="187" fontId="4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9" fontId="29" fillId="33" borderId="0" xfId="0" applyNumberFormat="1" applyFont="1" applyFill="1" applyAlignment="1" applyProtection="1">
      <alignment horizontal="center"/>
      <protection/>
    </xf>
    <xf numFmtId="194" fontId="4" fillId="33" borderId="0" xfId="0" applyNumberFormat="1" applyFont="1" applyFill="1" applyAlignment="1" applyProtection="1" quotePrefix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 horizontal="center"/>
    </xf>
    <xf numFmtId="9" fontId="4" fillId="33" borderId="12" xfId="56" applyFont="1" applyFill="1" applyBorder="1" applyAlignment="1">
      <alignment horizontal="center"/>
    </xf>
    <xf numFmtId="189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/>
    </xf>
    <xf numFmtId="190" fontId="4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center"/>
      <protection/>
    </xf>
    <xf numFmtId="9" fontId="4" fillId="33" borderId="16" xfId="56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9" fontId="4" fillId="33" borderId="20" xfId="56" applyFont="1" applyFill="1" applyBorder="1" applyAlignment="1">
      <alignment horizontal="center"/>
    </xf>
    <xf numFmtId="189" fontId="4" fillId="33" borderId="14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fill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fill"/>
      <protection/>
    </xf>
    <xf numFmtId="189" fontId="4" fillId="33" borderId="18" xfId="0" applyNumberFormat="1" applyFont="1" applyFill="1" applyBorder="1" applyAlignment="1" applyProtection="1">
      <alignment horizontal="fill"/>
      <protection/>
    </xf>
    <xf numFmtId="197" fontId="57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4" borderId="21" xfId="0" applyFont="1" applyFill="1" applyBorder="1" applyAlignment="1" applyProtection="1">
      <alignment horizontal="fill"/>
      <protection/>
    </xf>
    <xf numFmtId="0" fontId="57" fillId="34" borderId="22" xfId="0" applyFont="1" applyFill="1" applyBorder="1" applyAlignment="1" applyProtection="1">
      <alignment horizontal="fill"/>
      <protection/>
    </xf>
    <xf numFmtId="0" fontId="57" fillId="34" borderId="1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9" fillId="34" borderId="23" xfId="0" applyFont="1" applyFill="1" applyBorder="1" applyAlignment="1">
      <alignment horizontal="center"/>
    </xf>
    <xf numFmtId="0" fontId="59" fillId="34" borderId="23" xfId="0" applyFont="1" applyFill="1" applyBorder="1" applyAlignment="1" applyProtection="1">
      <alignment horizontal="center"/>
      <protection/>
    </xf>
    <xf numFmtId="0" fontId="59" fillId="34" borderId="10" xfId="0" applyFont="1" applyFill="1" applyBorder="1" applyAlignment="1" applyProtection="1">
      <alignment horizontal="left"/>
      <protection/>
    </xf>
    <xf numFmtId="0" fontId="59" fillId="34" borderId="11" xfId="0" applyFont="1" applyFill="1" applyBorder="1" applyAlignment="1" applyProtection="1">
      <alignment horizontal="center"/>
      <protection/>
    </xf>
    <xf numFmtId="0" fontId="57" fillId="34" borderId="13" xfId="0" applyFont="1" applyFill="1" applyBorder="1" applyAlignment="1" applyProtection="1">
      <alignment horizontal="fill"/>
      <protection/>
    </xf>
    <xf numFmtId="0" fontId="57" fillId="34" borderId="14" xfId="0" applyFont="1" applyFill="1" applyBorder="1" applyAlignment="1" applyProtection="1">
      <alignment horizontal="fill"/>
      <protection/>
    </xf>
    <xf numFmtId="0" fontId="59" fillId="34" borderId="15" xfId="0" applyFont="1" applyFill="1" applyBorder="1" applyAlignment="1" applyProtection="1">
      <alignment horizontal="center"/>
      <protection/>
    </xf>
    <xf numFmtId="188" fontId="59" fillId="34" borderId="15" xfId="0" applyNumberFormat="1" applyFont="1" applyFill="1" applyBorder="1" applyAlignment="1" applyProtection="1">
      <alignment horizontal="center"/>
      <protection/>
    </xf>
    <xf numFmtId="39" fontId="59" fillId="34" borderId="15" xfId="0" applyNumberFormat="1" applyFont="1" applyFill="1" applyBorder="1" applyAlignment="1" applyProtection="1">
      <alignment horizontal="center"/>
      <protection/>
    </xf>
    <xf numFmtId="0" fontId="59" fillId="35" borderId="13" xfId="0" applyFont="1" applyFill="1" applyBorder="1" applyAlignment="1" applyProtection="1">
      <alignment horizontal="left"/>
      <protection/>
    </xf>
    <xf numFmtId="0" fontId="57" fillId="35" borderId="14" xfId="0" applyFont="1" applyFill="1" applyBorder="1" applyAlignment="1" applyProtection="1">
      <alignment horizontal="fill"/>
      <protection/>
    </xf>
    <xf numFmtId="0" fontId="4" fillId="33" borderId="17" xfId="0" applyFont="1" applyFill="1" applyBorder="1" applyAlignment="1" applyProtection="1">
      <alignment horizontal="fill"/>
      <protection/>
    </xf>
    <xf numFmtId="0" fontId="4" fillId="33" borderId="24" xfId="0" applyFont="1" applyFill="1" applyBorder="1" applyAlignment="1" applyProtection="1">
      <alignment horizontal="fill"/>
      <protection/>
    </xf>
    <xf numFmtId="0" fontId="4" fillId="33" borderId="19" xfId="0" applyFont="1" applyFill="1" applyBorder="1" applyAlignment="1" applyProtection="1">
      <alignment horizontal="fill"/>
      <protection/>
    </xf>
    <xf numFmtId="0" fontId="4" fillId="33" borderId="25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fill"/>
      <protection/>
    </xf>
    <xf numFmtId="0" fontId="4" fillId="33" borderId="26" xfId="0" applyFont="1" applyFill="1" applyBorder="1" applyAlignment="1" applyProtection="1">
      <alignment horizontal="fill"/>
      <protection/>
    </xf>
    <xf numFmtId="0" fontId="4" fillId="33" borderId="15" xfId="0" applyFont="1" applyFill="1" applyBorder="1" applyAlignment="1" applyProtection="1">
      <alignment horizontal="fill"/>
      <protection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3" fontId="1" fillId="0" borderId="0" xfId="49" applyFont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 vertical="justify"/>
    </xf>
    <xf numFmtId="0" fontId="57" fillId="34" borderId="12" xfId="0" applyFont="1" applyFill="1" applyBorder="1" applyAlignment="1">
      <alignment horizontal="center" vertical="justify"/>
    </xf>
    <xf numFmtId="0" fontId="57" fillId="34" borderId="16" xfId="0" applyFont="1" applyFill="1" applyBorder="1" applyAlignment="1">
      <alignment horizontal="center" vertical="justify"/>
    </xf>
    <xf numFmtId="0" fontId="60" fillId="33" borderId="0" xfId="0" applyFont="1" applyFill="1" applyAlignment="1">
      <alignment/>
    </xf>
    <xf numFmtId="43" fontId="61" fillId="33" borderId="0" xfId="49" applyFont="1" applyFill="1" applyAlignment="1">
      <alignment/>
    </xf>
    <xf numFmtId="43" fontId="4" fillId="33" borderId="0" xfId="49" applyFont="1" applyFill="1" applyAlignment="1">
      <alignment/>
    </xf>
    <xf numFmtId="197" fontId="4" fillId="33" borderId="0" xfId="0" applyNumberFormat="1" applyFont="1" applyFill="1" applyAlignment="1">
      <alignment/>
    </xf>
    <xf numFmtId="39" fontId="4" fillId="33" borderId="0" xfId="49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3" fontId="1" fillId="33" borderId="0" xfId="49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59" fillId="34" borderId="17" xfId="0" applyFont="1" applyFill="1" applyBorder="1" applyAlignment="1" applyProtection="1">
      <alignment horizontal="center"/>
      <protection/>
    </xf>
    <xf numFmtId="0" fontId="59" fillId="34" borderId="18" xfId="0" applyFont="1" applyFill="1" applyBorder="1" applyAlignment="1" applyProtection="1">
      <alignment horizontal="center"/>
      <protection/>
    </xf>
    <xf numFmtId="0" fontId="59" fillId="34" borderId="24" xfId="0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43" fontId="4" fillId="33" borderId="0" xfId="49" applyFont="1" applyFill="1" applyAlignment="1" applyProtection="1">
      <alignment horizontal="center"/>
      <protection/>
    </xf>
    <xf numFmtId="195" fontId="27" fillId="33" borderId="0" xfId="51" applyNumberFormat="1" applyFont="1" applyFill="1" applyBorder="1" applyAlignment="1" applyProtection="1">
      <alignment horizontal="center"/>
      <protection/>
    </xf>
    <xf numFmtId="0" fontId="57" fillId="34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>
      <alignment horizontal="center"/>
    </xf>
    <xf numFmtId="0" fontId="57" fillId="35" borderId="14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10" fontId="4" fillId="33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2" fillId="33" borderId="0" xfId="0" applyFont="1" applyFill="1" applyAlignment="1">
      <alignment horizontal="center"/>
    </xf>
    <xf numFmtId="188" fontId="4" fillId="33" borderId="11" xfId="0" applyNumberFormat="1" applyFont="1" applyFill="1" applyBorder="1" applyAlignment="1" applyProtection="1">
      <alignment horizontal="center"/>
      <protection/>
    </xf>
    <xf numFmtId="188" fontId="4" fillId="33" borderId="15" xfId="0" applyNumberFormat="1" applyFont="1" applyFill="1" applyBorder="1" applyAlignment="1" applyProtection="1">
      <alignment horizontal="center"/>
      <protection/>
    </xf>
    <xf numFmtId="188" fontId="4" fillId="33" borderId="0" xfId="0" applyNumberFormat="1" applyFont="1" applyFill="1" applyBorder="1" applyAlignment="1" applyProtection="1">
      <alignment horizontal="center"/>
      <protection/>
    </xf>
    <xf numFmtId="188" fontId="4" fillId="33" borderId="18" xfId="0" applyNumberFormat="1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 horizontal="center"/>
    </xf>
    <xf numFmtId="39" fontId="4" fillId="33" borderId="11" xfId="0" applyNumberFormat="1" applyFont="1" applyFill="1" applyBorder="1" applyAlignment="1" applyProtection="1">
      <alignment horizontal="center"/>
      <protection/>
    </xf>
    <xf numFmtId="39" fontId="58" fillId="33" borderId="11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0" xfId="0" applyNumberFormat="1" applyFont="1" applyFill="1" applyBorder="1" applyAlignment="1" applyProtection="1">
      <alignment horizontal="center"/>
      <protection/>
    </xf>
    <xf numFmtId="39" fontId="4" fillId="33" borderId="18" xfId="0" applyNumberFormat="1" applyFont="1" applyFill="1" applyBorder="1" applyAlignment="1" applyProtection="1">
      <alignment horizontal="center"/>
      <protection/>
    </xf>
    <xf numFmtId="39" fontId="57" fillId="35" borderId="14" xfId="0" applyNumberFormat="1" applyFont="1" applyFill="1" applyBorder="1" applyAlignment="1" applyProtection="1">
      <alignment horizontal="center"/>
      <protection/>
    </xf>
    <xf numFmtId="190" fontId="4" fillId="33" borderId="11" xfId="0" applyNumberFormat="1" applyFont="1" applyFill="1" applyBorder="1" applyAlignment="1" applyProtection="1">
      <alignment horizontal="center"/>
      <protection/>
    </xf>
    <xf numFmtId="0" fontId="57" fillId="34" borderId="27" xfId="0" applyFont="1" applyFill="1" applyBorder="1" applyAlignment="1" applyProtection="1">
      <alignment horizontal="center"/>
      <protection/>
    </xf>
    <xf numFmtId="39" fontId="5" fillId="33" borderId="20" xfId="0" applyNumberFormat="1" applyFont="1" applyFill="1" applyBorder="1" applyAlignment="1" applyProtection="1">
      <alignment horizontal="center"/>
      <protection/>
    </xf>
    <xf numFmtId="189" fontId="4" fillId="33" borderId="12" xfId="0" applyNumberFormat="1" applyFont="1" applyFill="1" applyBorder="1" applyAlignment="1" applyProtection="1">
      <alignment horizontal="center"/>
      <protection/>
    </xf>
    <xf numFmtId="39" fontId="4" fillId="33" borderId="12" xfId="0" applyNumberFormat="1" applyFont="1" applyFill="1" applyBorder="1" applyAlignment="1" applyProtection="1">
      <alignment horizontal="center"/>
      <protection/>
    </xf>
    <xf numFmtId="39" fontId="59" fillId="35" borderId="16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10" fontId="4" fillId="33" borderId="12" xfId="0" applyNumberFormat="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4" fontId="3" fillId="34" borderId="0" xfId="0" applyNumberFormat="1" applyFont="1" applyFill="1" applyAlignment="1" applyProtection="1">
      <alignment horizontal="center" vertical="center"/>
      <protection/>
    </xf>
    <xf numFmtId="4" fontId="57" fillId="34" borderId="24" xfId="0" applyNumberFormat="1" applyFont="1" applyFill="1" applyBorder="1" applyAlignment="1">
      <alignment horizontal="center" vertical="justify"/>
    </xf>
    <xf numFmtId="4" fontId="57" fillId="34" borderId="25" xfId="0" applyNumberFormat="1" applyFont="1" applyFill="1" applyBorder="1" applyAlignment="1">
      <alignment horizontal="center" vertical="justify"/>
    </xf>
    <xf numFmtId="4" fontId="57" fillId="34" borderId="26" xfId="0" applyNumberFormat="1" applyFont="1" applyFill="1" applyBorder="1" applyAlignment="1">
      <alignment horizontal="center" vertical="justify"/>
    </xf>
    <xf numFmtId="4" fontId="1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 applyProtection="1">
      <alignment horizontal="center"/>
      <protection/>
    </xf>
    <xf numFmtId="4" fontId="4" fillId="33" borderId="11" xfId="49" applyNumberFormat="1" applyFont="1" applyFill="1" applyBorder="1" applyAlignment="1" applyProtection="1">
      <alignment horizontal="center"/>
      <protection/>
    </xf>
    <xf numFmtId="4" fontId="4" fillId="33" borderId="15" xfId="49" applyNumberFormat="1" applyFont="1" applyFill="1" applyBorder="1" applyAlignment="1" applyProtection="1">
      <alignment horizontal="center"/>
      <protection/>
    </xf>
    <xf numFmtId="4" fontId="4" fillId="33" borderId="19" xfId="49" applyNumberFormat="1" applyFont="1" applyFill="1" applyBorder="1" applyAlignment="1" applyProtection="1">
      <alignment horizontal="center"/>
      <protection/>
    </xf>
    <xf numFmtId="4" fontId="4" fillId="33" borderId="0" xfId="0" applyNumberFormat="1" applyFont="1" applyFill="1" applyBorder="1" applyAlignment="1" applyProtection="1">
      <alignment horizontal="center"/>
      <protection/>
    </xf>
    <xf numFmtId="4" fontId="58" fillId="33" borderId="0" xfId="0" applyNumberFormat="1" applyFont="1" applyFill="1" applyBorder="1" applyAlignment="1" applyProtection="1">
      <alignment horizontal="center"/>
      <protection/>
    </xf>
    <xf numFmtId="4" fontId="57" fillId="33" borderId="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9" fontId="33" fillId="33" borderId="0" xfId="0" applyNumberFormat="1" applyFont="1" applyFill="1" applyBorder="1" applyAlignment="1" applyProtection="1">
      <alignment horizontal="center"/>
      <protection/>
    </xf>
    <xf numFmtId="190" fontId="57" fillId="33" borderId="0" xfId="0" applyNumberFormat="1" applyFont="1" applyFill="1" applyAlignment="1" applyProtection="1">
      <alignment/>
      <protection/>
    </xf>
    <xf numFmtId="10" fontId="57" fillId="33" borderId="0" xfId="0" applyNumberFormat="1" applyFont="1" applyFill="1" applyAlignment="1" applyProtection="1">
      <alignment horizontal="center"/>
      <protection/>
    </xf>
    <xf numFmtId="0" fontId="57" fillId="33" borderId="0" xfId="0" applyFont="1" applyFill="1" applyAlignment="1">
      <alignment horizontal="center"/>
    </xf>
    <xf numFmtId="190" fontId="57" fillId="33" borderId="0" xfId="0" applyNumberFormat="1" applyFont="1" applyFill="1" applyAlignment="1" applyProtection="1">
      <alignment horizontal="center"/>
      <protection/>
    </xf>
    <xf numFmtId="0" fontId="25" fillId="33" borderId="0" xfId="0" applyFont="1" applyFill="1" applyAlignment="1">
      <alignment horizontal="left" wrapText="1"/>
    </xf>
    <xf numFmtId="0" fontId="25" fillId="33" borderId="0" xfId="0" applyFont="1" applyFill="1" applyAlignment="1" applyProtection="1">
      <alignment horizontal="left" wrapText="1"/>
      <protection/>
    </xf>
    <xf numFmtId="7" fontId="25" fillId="33" borderId="0" xfId="0" applyNumberFormat="1" applyFont="1" applyFill="1" applyAlignment="1" applyProtection="1">
      <alignment/>
      <protection/>
    </xf>
    <xf numFmtId="10" fontId="25" fillId="33" borderId="0" xfId="0" applyNumberFormat="1" applyFont="1" applyFill="1" applyAlignment="1" applyProtection="1">
      <alignment horizontal="center"/>
      <protection/>
    </xf>
    <xf numFmtId="7" fontId="25" fillId="33" borderId="0" xfId="0" applyNumberFormat="1" applyFont="1" applyFill="1" applyAlignment="1" applyProtection="1">
      <alignment horizontal="center"/>
      <protection/>
    </xf>
    <xf numFmtId="4" fontId="25" fillId="33" borderId="0" xfId="0" applyNumberFormat="1" applyFont="1" applyFill="1" applyAlignment="1" applyProtection="1">
      <alignment horizontal="center"/>
      <protection/>
    </xf>
    <xf numFmtId="4" fontId="25" fillId="33" borderId="0" xfId="0" applyNumberFormat="1" applyFont="1" applyFill="1" applyAlignment="1">
      <alignment horizontal="center"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25" xfId="0" applyFont="1" applyFill="1" applyBorder="1" applyAlignment="1" applyProtection="1">
      <alignment horizontal="left" wrapText="1"/>
      <protection/>
    </xf>
    <xf numFmtId="188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39" fontId="4" fillId="33" borderId="11" xfId="0" applyNumberFormat="1" applyFont="1" applyFill="1" applyBorder="1" applyAlignment="1" applyProtection="1">
      <alignment horizontal="center" vertical="center"/>
      <protection/>
    </xf>
    <xf numFmtId="4" fontId="4" fillId="33" borderId="11" xfId="49" applyNumberFormat="1" applyFont="1" applyFill="1" applyBorder="1" applyAlignment="1" applyProtection="1">
      <alignment horizontal="center" vertical="center"/>
      <protection/>
    </xf>
    <xf numFmtId="9" fontId="4" fillId="33" borderId="12" xfId="56" applyFont="1" applyFill="1" applyBorder="1" applyAlignment="1">
      <alignment horizontal="center" vertical="center"/>
    </xf>
    <xf numFmtId="0" fontId="4" fillId="33" borderId="28" xfId="0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0</xdr:rowOff>
    </xdr:from>
    <xdr:to>
      <xdr:col>6</xdr:col>
      <xdr:colOff>9525</xdr:colOff>
      <xdr:row>2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M55" sqref="M55"/>
    </sheetView>
  </sheetViews>
  <sheetFormatPr defaultColWidth="11.00390625" defaultRowHeight="12.75"/>
  <cols>
    <col min="1" max="1" width="14.421875" style="2" customWidth="1"/>
    <col min="2" max="2" width="11.00390625" style="2" customWidth="1"/>
    <col min="3" max="3" width="9.7109375" style="2" customWidth="1"/>
    <col min="4" max="4" width="8.7109375" style="109" customWidth="1"/>
    <col min="5" max="5" width="10.57421875" style="109" customWidth="1"/>
    <col min="6" max="6" width="10.8515625" style="109" customWidth="1"/>
    <col min="7" max="8" width="10.421875" style="109" customWidth="1"/>
    <col min="9" max="9" width="11.28125" style="151" customWidth="1"/>
    <col min="10" max="10" width="12.00390625" style="2" customWidth="1"/>
    <col min="11" max="14" width="11.00390625" style="4" customWidth="1"/>
    <col min="15" max="15" width="34.00390625" style="4" customWidth="1"/>
    <col min="16" max="16" width="20.8515625" style="2" customWidth="1"/>
    <col min="17" max="25" width="11.00390625" style="2" customWidth="1"/>
    <col min="26" max="26" width="12.140625" style="2" customWidth="1"/>
    <col min="27" max="16384" width="11.00390625" style="2" customWidth="1"/>
  </cols>
  <sheetData>
    <row r="1" spans="4:9" s="4" customFormat="1" ht="30.75" customHeight="1">
      <c r="D1" s="98"/>
      <c r="E1" s="98"/>
      <c r="F1" s="98"/>
      <c r="G1" s="98"/>
      <c r="H1" s="98"/>
      <c r="I1" s="139"/>
    </row>
    <row r="2" spans="1:10" ht="12.75">
      <c r="A2" s="77"/>
      <c r="B2" s="77"/>
      <c r="C2" s="77"/>
      <c r="D2" s="99"/>
      <c r="E2" s="99"/>
      <c r="F2" s="99"/>
      <c r="G2" s="99"/>
      <c r="H2" s="99"/>
      <c r="I2" s="140"/>
      <c r="J2" s="78"/>
    </row>
    <row r="3" spans="1:10" ht="15" customHeight="1">
      <c r="A3" s="80" t="s">
        <v>88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4.25" customHeight="1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s="4" customFormat="1" ht="25.5" customHeight="1">
      <c r="A5" s="174" t="s">
        <v>97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 ht="3.75" customHeight="1">
      <c r="A6" s="7"/>
      <c r="B6" s="7"/>
      <c r="C6" s="7"/>
      <c r="D6" s="7"/>
      <c r="E6" s="7"/>
      <c r="F6" s="7"/>
      <c r="G6" s="7"/>
      <c r="H6" s="7"/>
      <c r="I6" s="135"/>
      <c r="J6" s="7"/>
    </row>
    <row r="7" spans="1:15" s="14" customFormat="1" ht="12.75">
      <c r="A7" s="8"/>
      <c r="B7" s="9"/>
      <c r="C7" s="10"/>
      <c r="D7" s="16"/>
      <c r="E7" s="16"/>
      <c r="F7" s="15" t="s">
        <v>57</v>
      </c>
      <c r="G7" s="119"/>
      <c r="H7" s="16" t="s">
        <v>75</v>
      </c>
      <c r="I7" s="141"/>
      <c r="J7" s="13" t="s">
        <v>54</v>
      </c>
      <c r="K7" s="10"/>
      <c r="L7" s="10"/>
      <c r="M7" s="10"/>
      <c r="N7" s="10"/>
      <c r="O7" s="10"/>
    </row>
    <row r="8" spans="1:15" s="14" customFormat="1" ht="12.75">
      <c r="A8" s="8" t="s">
        <v>53</v>
      </c>
      <c r="B8" s="9" t="s">
        <v>52</v>
      </c>
      <c r="C8" s="10"/>
      <c r="D8" s="16"/>
      <c r="E8" s="16"/>
      <c r="F8" s="15" t="s">
        <v>58</v>
      </c>
      <c r="G8" s="119"/>
      <c r="H8" s="16" t="s">
        <v>75</v>
      </c>
      <c r="I8" s="141"/>
      <c r="J8" s="11" t="s">
        <v>55</v>
      </c>
      <c r="K8" s="10"/>
      <c r="L8" s="10"/>
      <c r="M8" s="10"/>
      <c r="N8" s="10"/>
      <c r="O8" s="10"/>
    </row>
    <row r="9" spans="1:15" s="14" customFormat="1" ht="12.75">
      <c r="A9" s="8" t="s">
        <v>51</v>
      </c>
      <c r="B9" s="10"/>
      <c r="C9" s="10"/>
      <c r="D9" s="16"/>
      <c r="E9" s="16"/>
      <c r="F9" s="15" t="s">
        <v>59</v>
      </c>
      <c r="G9" s="119"/>
      <c r="H9" s="16" t="s">
        <v>75</v>
      </c>
      <c r="I9" s="141"/>
      <c r="J9" s="11" t="s">
        <v>56</v>
      </c>
      <c r="K9" s="10"/>
      <c r="L9" s="10"/>
      <c r="M9" s="10"/>
      <c r="N9" s="10"/>
      <c r="O9" s="10"/>
    </row>
    <row r="10" spans="1:15" s="14" customFormat="1" ht="12.75">
      <c r="A10" s="8" t="s">
        <v>50</v>
      </c>
      <c r="B10" s="8" t="s">
        <v>49</v>
      </c>
      <c r="C10" s="16" t="s">
        <v>70</v>
      </c>
      <c r="D10" s="15" t="s">
        <v>70</v>
      </c>
      <c r="E10" s="16"/>
      <c r="F10" s="15" t="s">
        <v>69</v>
      </c>
      <c r="G10" s="119"/>
      <c r="H10" s="16" t="s">
        <v>75</v>
      </c>
      <c r="I10" s="141"/>
      <c r="J10" s="11" t="s">
        <v>60</v>
      </c>
      <c r="K10" s="10"/>
      <c r="L10" s="10"/>
      <c r="M10" s="10"/>
      <c r="N10" s="10"/>
      <c r="O10" s="10"/>
    </row>
    <row r="11" spans="1:15" s="14" customFormat="1" ht="12.75">
      <c r="A11" s="17" t="s">
        <v>48</v>
      </c>
      <c r="B11" s="18">
        <v>50</v>
      </c>
      <c r="C11" s="19" t="s">
        <v>47</v>
      </c>
      <c r="D11" s="100">
        <f>(H59/B11)</f>
        <v>488.566830474</v>
      </c>
      <c r="E11" s="16"/>
      <c r="F11" s="15" t="s">
        <v>68</v>
      </c>
      <c r="G11" s="119"/>
      <c r="H11" s="16" t="s">
        <v>75</v>
      </c>
      <c r="I11" s="141"/>
      <c r="J11" s="11" t="s">
        <v>61</v>
      </c>
      <c r="K11" s="10"/>
      <c r="L11" s="10"/>
      <c r="M11" s="10"/>
      <c r="N11" s="10"/>
      <c r="O11" s="10"/>
    </row>
    <row r="12" spans="1:15" s="14" customFormat="1" ht="12.75">
      <c r="A12" s="10"/>
      <c r="B12" s="10"/>
      <c r="C12" s="10"/>
      <c r="D12" s="16"/>
      <c r="E12" s="16"/>
      <c r="F12" s="15" t="s">
        <v>67</v>
      </c>
      <c r="G12" s="119"/>
      <c r="H12" s="16" t="s">
        <v>75</v>
      </c>
      <c r="I12" s="141"/>
      <c r="J12" s="11" t="s">
        <v>62</v>
      </c>
      <c r="K12" s="10"/>
      <c r="L12" s="10"/>
      <c r="M12" s="10"/>
      <c r="N12" s="10"/>
      <c r="O12" s="10"/>
    </row>
    <row r="13" spans="1:15" s="14" customFormat="1" ht="12.75">
      <c r="A13" s="17"/>
      <c r="B13" s="20"/>
      <c r="C13" s="21"/>
      <c r="D13" s="101"/>
      <c r="E13" s="110"/>
      <c r="F13" s="15" t="s">
        <v>66</v>
      </c>
      <c r="G13" s="119"/>
      <c r="H13" s="16" t="s">
        <v>75</v>
      </c>
      <c r="I13" s="141"/>
      <c r="J13" s="11" t="s">
        <v>63</v>
      </c>
      <c r="K13" s="10"/>
      <c r="L13" s="10"/>
      <c r="M13" s="10"/>
      <c r="N13" s="10"/>
      <c r="O13" s="10"/>
    </row>
    <row r="14" spans="1:15" s="14" customFormat="1" ht="15">
      <c r="A14" s="8" t="s">
        <v>46</v>
      </c>
      <c r="B14" s="22" t="s">
        <v>45</v>
      </c>
      <c r="C14" s="23" t="s">
        <v>72</v>
      </c>
      <c r="D14" s="24" t="s">
        <v>82</v>
      </c>
      <c r="E14" s="16"/>
      <c r="F14" s="15" t="s">
        <v>64</v>
      </c>
      <c r="G14" s="119"/>
      <c r="H14" s="16" t="s">
        <v>75</v>
      </c>
      <c r="I14" s="141"/>
      <c r="J14" s="11" t="s">
        <v>65</v>
      </c>
      <c r="K14" s="10"/>
      <c r="L14" s="10"/>
      <c r="M14" s="10"/>
      <c r="N14" s="10"/>
      <c r="O14" s="10"/>
    </row>
    <row r="15" spans="1:15" s="14" customFormat="1" ht="13.5" thickBot="1">
      <c r="A15" s="8" t="s">
        <v>44</v>
      </c>
      <c r="B15" s="25" t="s">
        <v>87</v>
      </c>
      <c r="C15" s="10"/>
      <c r="D15" s="16"/>
      <c r="E15" s="16"/>
      <c r="F15" s="16"/>
      <c r="G15" s="16"/>
      <c r="H15" s="16"/>
      <c r="I15" s="141"/>
      <c r="J15" s="10"/>
      <c r="K15" s="10"/>
      <c r="L15" s="10"/>
      <c r="M15" s="10"/>
      <c r="N15" s="10"/>
      <c r="O15" s="10"/>
    </row>
    <row r="16" spans="1:15" s="14" customFormat="1" ht="18" customHeight="1">
      <c r="A16" s="95" t="s">
        <v>43</v>
      </c>
      <c r="B16" s="96"/>
      <c r="C16" s="96"/>
      <c r="D16" s="96"/>
      <c r="E16" s="96"/>
      <c r="F16" s="96"/>
      <c r="G16" s="96"/>
      <c r="H16" s="97"/>
      <c r="I16" s="136" t="s">
        <v>73</v>
      </c>
      <c r="J16" s="82" t="s">
        <v>74</v>
      </c>
      <c r="K16" s="10"/>
      <c r="L16" s="10"/>
      <c r="M16" s="10"/>
      <c r="N16" s="10"/>
      <c r="O16" s="10"/>
    </row>
    <row r="17" spans="1:15" s="14" customFormat="1" ht="2.25" customHeight="1">
      <c r="A17" s="55"/>
      <c r="B17" s="56"/>
      <c r="C17" s="56"/>
      <c r="D17" s="102"/>
      <c r="E17" s="102"/>
      <c r="F17" s="102"/>
      <c r="G17" s="102"/>
      <c r="H17" s="127"/>
      <c r="I17" s="137"/>
      <c r="J17" s="83"/>
      <c r="K17" s="10"/>
      <c r="L17" s="10"/>
      <c r="M17" s="10"/>
      <c r="N17" s="10"/>
      <c r="O17" s="10"/>
    </row>
    <row r="18" spans="1:15" s="14" customFormat="1" ht="12.75">
      <c r="A18" s="57"/>
      <c r="B18" s="58"/>
      <c r="C18" s="58"/>
      <c r="D18" s="59"/>
      <c r="E18" s="59"/>
      <c r="F18" s="59"/>
      <c r="G18" s="60" t="s">
        <v>42</v>
      </c>
      <c r="H18" s="60" t="s">
        <v>41</v>
      </c>
      <c r="I18" s="137"/>
      <c r="J18" s="83"/>
      <c r="K18" s="10"/>
      <c r="L18" s="10"/>
      <c r="M18" s="10"/>
      <c r="N18" s="10"/>
      <c r="O18" s="10"/>
    </row>
    <row r="19" spans="1:15" s="14" customFormat="1" ht="15" customHeight="1">
      <c r="A19" s="61" t="s">
        <v>40</v>
      </c>
      <c r="B19" s="58"/>
      <c r="C19" s="58"/>
      <c r="D19" s="62" t="s">
        <v>39</v>
      </c>
      <c r="E19" s="62" t="s">
        <v>90</v>
      </c>
      <c r="F19" s="62" t="s">
        <v>38</v>
      </c>
      <c r="G19" s="62" t="s">
        <v>37</v>
      </c>
      <c r="H19" s="62" t="s">
        <v>36</v>
      </c>
      <c r="I19" s="137"/>
      <c r="J19" s="83"/>
      <c r="K19" s="85"/>
      <c r="L19" s="10"/>
      <c r="M19" s="10"/>
      <c r="N19" s="10"/>
      <c r="O19" s="10"/>
    </row>
    <row r="20" spans="1:15" s="14" customFormat="1" ht="3" customHeight="1" thickBot="1">
      <c r="A20" s="63"/>
      <c r="B20" s="64"/>
      <c r="C20" s="64"/>
      <c r="D20" s="65"/>
      <c r="E20" s="66"/>
      <c r="F20" s="65"/>
      <c r="G20" s="67"/>
      <c r="H20" s="67"/>
      <c r="I20" s="138"/>
      <c r="J20" s="84"/>
      <c r="K20" s="10"/>
      <c r="L20" s="10"/>
      <c r="M20" s="10"/>
      <c r="N20" s="10"/>
      <c r="O20" s="10"/>
    </row>
    <row r="21" spans="1:15" s="14" customFormat="1" ht="12.75">
      <c r="A21" s="33" t="s">
        <v>35</v>
      </c>
      <c r="B21" s="12"/>
      <c r="C21" s="12"/>
      <c r="D21" s="27"/>
      <c r="E21" s="111"/>
      <c r="F21" s="27"/>
      <c r="G21" s="120"/>
      <c r="H21" s="120"/>
      <c r="I21" s="142"/>
      <c r="J21" s="28"/>
      <c r="K21" s="10"/>
      <c r="L21" s="10"/>
      <c r="M21" s="10"/>
      <c r="N21" s="10"/>
      <c r="O21" s="10"/>
    </row>
    <row r="22" spans="1:15" s="14" customFormat="1" ht="14.25" customHeight="1">
      <c r="A22" s="26" t="s">
        <v>34</v>
      </c>
      <c r="B22" s="12"/>
      <c r="C22" s="29"/>
      <c r="D22" s="103"/>
      <c r="E22" s="111">
        <v>0.4274</v>
      </c>
      <c r="F22" s="30" t="s">
        <v>31</v>
      </c>
      <c r="G22" s="121">
        <v>23375</v>
      </c>
      <c r="H22" s="120">
        <f aca="true" t="shared" si="0" ref="H22:H31">IF(E22*G22,+E22*G22,"        ")</f>
        <v>9990.475</v>
      </c>
      <c r="I22" s="143">
        <f aca="true" t="shared" si="1" ref="I22:I31">E22/B$11</f>
        <v>0.008548</v>
      </c>
      <c r="J22" s="28">
        <f>H22/H$59</f>
        <v>0.4089706618153916</v>
      </c>
      <c r="K22" s="86"/>
      <c r="L22" s="10"/>
      <c r="M22" s="10"/>
      <c r="N22" s="10"/>
      <c r="O22" s="10"/>
    </row>
    <row r="23" spans="1:15" s="14" customFormat="1" ht="12" customHeight="1">
      <c r="A23" s="26" t="s">
        <v>33</v>
      </c>
      <c r="B23" s="12"/>
      <c r="C23" s="29"/>
      <c r="D23" s="103"/>
      <c r="E23" s="111">
        <v>0.4236</v>
      </c>
      <c r="F23" s="30" t="s">
        <v>32</v>
      </c>
      <c r="G23" s="121">
        <v>1943</v>
      </c>
      <c r="H23" s="120">
        <f t="shared" si="0"/>
        <v>823.0548</v>
      </c>
      <c r="I23" s="143">
        <f t="shared" si="1"/>
        <v>0.008472</v>
      </c>
      <c r="J23" s="28">
        <f>H23/H$59</f>
        <v>0.03369261884608437</v>
      </c>
      <c r="K23" s="87"/>
      <c r="L23" s="10"/>
      <c r="M23" s="10"/>
      <c r="N23" s="10"/>
      <c r="O23" s="10"/>
    </row>
    <row r="24" spans="1:15" s="14" customFormat="1" ht="12.75">
      <c r="A24" s="26" t="s">
        <v>81</v>
      </c>
      <c r="B24" s="12"/>
      <c r="C24" s="12"/>
      <c r="D24" s="103"/>
      <c r="E24" s="111">
        <f>31.4465/1000</f>
        <v>0.0314465</v>
      </c>
      <c r="F24" s="30" t="s">
        <v>27</v>
      </c>
      <c r="G24" s="121">
        <v>300</v>
      </c>
      <c r="H24" s="120">
        <f t="shared" si="0"/>
        <v>9.433950000000001</v>
      </c>
      <c r="I24" s="143">
        <f t="shared" si="1"/>
        <v>0.0006289300000000001</v>
      </c>
      <c r="J24" s="28">
        <f>H24/H$59</f>
        <v>0.00038618872226128527</v>
      </c>
      <c r="K24" s="87"/>
      <c r="L24" s="10"/>
      <c r="M24" s="10"/>
      <c r="N24" s="10"/>
      <c r="O24" s="10"/>
    </row>
    <row r="25" spans="1:15" s="14" customFormat="1" ht="12.75">
      <c r="A25" s="26" t="s">
        <v>85</v>
      </c>
      <c r="B25" s="12"/>
      <c r="C25" s="12"/>
      <c r="D25" s="103"/>
      <c r="E25" s="111">
        <v>0.2694</v>
      </c>
      <c r="F25" s="30" t="s">
        <v>31</v>
      </c>
      <c r="G25" s="121">
        <v>250</v>
      </c>
      <c r="H25" s="120">
        <f t="shared" si="0"/>
        <v>67.35</v>
      </c>
      <c r="I25" s="143">
        <f t="shared" si="1"/>
        <v>0.0053879999999999996</v>
      </c>
      <c r="J25" s="28">
        <f>H25/H$59</f>
        <v>0.0027570434912520796</v>
      </c>
      <c r="K25" s="88"/>
      <c r="L25" s="10"/>
      <c r="M25" s="10"/>
      <c r="N25" s="10"/>
      <c r="O25" s="10"/>
    </row>
    <row r="26" spans="1:15" s="14" customFormat="1" ht="12.75">
      <c r="A26" s="26" t="s">
        <v>30</v>
      </c>
      <c r="B26" s="12"/>
      <c r="C26" s="12"/>
      <c r="D26" s="103"/>
      <c r="E26" s="111">
        <v>1.0515</v>
      </c>
      <c r="F26" s="30" t="s">
        <v>27</v>
      </c>
      <c r="G26" s="121">
        <v>625</v>
      </c>
      <c r="H26" s="120">
        <f t="shared" si="0"/>
        <v>657.1875000000001</v>
      </c>
      <c r="I26" s="143">
        <f t="shared" si="1"/>
        <v>0.021030000000000004</v>
      </c>
      <c r="J26" s="28">
        <f>H26/H$59</f>
        <v>0.02690266547004048</v>
      </c>
      <c r="K26" s="87"/>
      <c r="L26" s="10"/>
      <c r="M26" s="10"/>
      <c r="N26" s="10"/>
      <c r="O26" s="10"/>
    </row>
    <row r="27" spans="1:15" s="14" customFormat="1" ht="12.75">
      <c r="A27" s="26" t="s">
        <v>83</v>
      </c>
      <c r="B27" s="12"/>
      <c r="C27" s="12"/>
      <c r="D27" s="103"/>
      <c r="E27" s="111">
        <v>0.661</v>
      </c>
      <c r="F27" s="30" t="s">
        <v>27</v>
      </c>
      <c r="G27" s="121">
        <v>788</v>
      </c>
      <c r="H27" s="120">
        <f t="shared" si="0"/>
        <v>520.868</v>
      </c>
      <c r="I27" s="143">
        <f t="shared" si="1"/>
        <v>0.01322</v>
      </c>
      <c r="J27" s="28">
        <f>H27/H$59</f>
        <v>0.021322282541967164</v>
      </c>
      <c r="K27" s="87"/>
      <c r="L27" s="10"/>
      <c r="M27" s="10"/>
      <c r="N27" s="10"/>
      <c r="O27" s="10"/>
    </row>
    <row r="28" spans="1:15" s="14" customFormat="1" ht="12.75">
      <c r="A28" s="26" t="s">
        <v>29</v>
      </c>
      <c r="B28" s="12"/>
      <c r="C28" s="12"/>
      <c r="D28" s="103"/>
      <c r="E28" s="111">
        <v>1.5199</v>
      </c>
      <c r="F28" s="30" t="s">
        <v>28</v>
      </c>
      <c r="G28" s="121">
        <v>2550</v>
      </c>
      <c r="H28" s="120">
        <f t="shared" si="0"/>
        <v>3875.745</v>
      </c>
      <c r="I28" s="143">
        <f t="shared" si="1"/>
        <v>0.030398</v>
      </c>
      <c r="J28" s="28">
        <f>H28/H$59</f>
        <v>0.1586577212472575</v>
      </c>
      <c r="K28" s="87"/>
      <c r="L28" s="10"/>
      <c r="M28" s="10"/>
      <c r="N28" s="10"/>
      <c r="O28" s="10"/>
    </row>
    <row r="29" spans="1:15" s="14" customFormat="1" ht="12.75">
      <c r="A29" s="26" t="s">
        <v>71</v>
      </c>
      <c r="B29" s="12"/>
      <c r="C29" s="12"/>
      <c r="D29" s="103"/>
      <c r="E29" s="111">
        <v>0.1875</v>
      </c>
      <c r="F29" s="30" t="s">
        <v>79</v>
      </c>
      <c r="G29" s="121">
        <v>388</v>
      </c>
      <c r="H29" s="120">
        <f t="shared" si="0"/>
        <v>72.75</v>
      </c>
      <c r="I29" s="143">
        <f t="shared" si="1"/>
        <v>0.00375</v>
      </c>
      <c r="J29" s="28">
        <f>H29/H$59</f>
        <v>0.002978098203245565</v>
      </c>
      <c r="K29" s="87"/>
      <c r="L29" s="10"/>
      <c r="M29" s="10"/>
      <c r="N29" s="10"/>
      <c r="O29" s="10"/>
    </row>
    <row r="30" spans="1:15" s="14" customFormat="1" ht="12.75">
      <c r="A30" s="26" t="s">
        <v>26</v>
      </c>
      <c r="B30" s="12"/>
      <c r="C30" s="12"/>
      <c r="D30" s="27"/>
      <c r="E30" s="111">
        <v>1</v>
      </c>
      <c r="F30" s="30" t="s">
        <v>20</v>
      </c>
      <c r="G30" s="120">
        <v>300</v>
      </c>
      <c r="H30" s="120">
        <f t="shared" si="0"/>
        <v>300</v>
      </c>
      <c r="I30" s="143">
        <f t="shared" si="1"/>
        <v>0.02</v>
      </c>
      <c r="J30" s="28">
        <f>H30/H$59</f>
        <v>0.012280817332971402</v>
      </c>
      <c r="K30" s="87"/>
      <c r="L30" s="10"/>
      <c r="M30" s="10"/>
      <c r="N30" s="10"/>
      <c r="O30" s="10"/>
    </row>
    <row r="31" spans="1:15" s="14" customFormat="1" ht="12.75">
      <c r="A31" s="26" t="s">
        <v>25</v>
      </c>
      <c r="B31" s="12"/>
      <c r="C31" s="12"/>
      <c r="D31" s="27"/>
      <c r="E31" s="111">
        <v>1</v>
      </c>
      <c r="F31" s="30" t="s">
        <v>20</v>
      </c>
      <c r="G31" s="120">
        <v>25.5</v>
      </c>
      <c r="H31" s="120">
        <f t="shared" si="0"/>
        <v>25.5</v>
      </c>
      <c r="I31" s="143">
        <f t="shared" si="1"/>
        <v>0.02</v>
      </c>
      <c r="J31" s="28">
        <f>H31/H$59</f>
        <v>0.0010438694733025692</v>
      </c>
      <c r="K31" s="89"/>
      <c r="L31" s="10"/>
      <c r="M31" s="10"/>
      <c r="N31" s="10"/>
      <c r="O31" s="10"/>
    </row>
    <row r="32" spans="1:15" s="14" customFormat="1" ht="8.25" customHeight="1">
      <c r="A32" s="31"/>
      <c r="B32" s="12"/>
      <c r="C32" s="32"/>
      <c r="D32" s="27"/>
      <c r="E32" s="111"/>
      <c r="F32" s="27"/>
      <c r="G32" s="120"/>
      <c r="H32" s="120"/>
      <c r="I32" s="143"/>
      <c r="J32" s="28"/>
      <c r="K32" s="10"/>
      <c r="L32" s="10"/>
      <c r="M32" s="10"/>
      <c r="N32" s="10"/>
      <c r="O32" s="10"/>
    </row>
    <row r="33" spans="1:15" s="14" customFormat="1" ht="12.75">
      <c r="A33" s="33" t="s">
        <v>24</v>
      </c>
      <c r="B33" s="12"/>
      <c r="C33" s="12"/>
      <c r="D33" s="27"/>
      <c r="E33" s="111"/>
      <c r="F33" s="27"/>
      <c r="G33" s="120"/>
      <c r="H33" s="120"/>
      <c r="I33" s="143"/>
      <c r="J33" s="28"/>
      <c r="K33" s="10"/>
      <c r="L33" s="10"/>
      <c r="M33" s="10"/>
      <c r="N33" s="10"/>
      <c r="O33" s="10"/>
    </row>
    <row r="34" spans="1:15" s="14" customFormat="1" ht="12.75">
      <c r="A34" s="26" t="s">
        <v>23</v>
      </c>
      <c r="B34" s="12"/>
      <c r="C34" s="12"/>
      <c r="D34" s="27"/>
      <c r="E34" s="111">
        <v>1</v>
      </c>
      <c r="F34" s="30" t="s">
        <v>20</v>
      </c>
      <c r="G34" s="120">
        <v>400</v>
      </c>
      <c r="H34" s="120">
        <f>IF(E34*G34,+E34*G34,"        ")</f>
        <v>400</v>
      </c>
      <c r="I34" s="143">
        <f>E34/B$11</f>
        <v>0.02</v>
      </c>
      <c r="J34" s="28">
        <f>H34/H$59</f>
        <v>0.016374423110628537</v>
      </c>
      <c r="K34" s="88"/>
      <c r="L34" s="10"/>
      <c r="M34" s="10"/>
      <c r="N34" s="10"/>
      <c r="O34" s="10"/>
    </row>
    <row r="35" spans="1:15" s="14" customFormat="1" ht="12.75">
      <c r="A35" s="26" t="s">
        <v>22</v>
      </c>
      <c r="B35" s="12"/>
      <c r="C35" s="12"/>
      <c r="D35" s="27"/>
      <c r="E35" s="111">
        <v>1</v>
      </c>
      <c r="F35" s="30" t="s">
        <v>20</v>
      </c>
      <c r="G35" s="120">
        <v>400</v>
      </c>
      <c r="H35" s="120">
        <f>IF(E35*G35,+E35*G35,"        ")</f>
        <v>400</v>
      </c>
      <c r="I35" s="143">
        <f>E35/B$11</f>
        <v>0.02</v>
      </c>
      <c r="J35" s="28">
        <f>H35/H$59</f>
        <v>0.016374423110628537</v>
      </c>
      <c r="K35" s="88"/>
      <c r="L35" s="10"/>
      <c r="M35" s="10"/>
      <c r="N35" s="10"/>
      <c r="O35" s="10"/>
    </row>
    <row r="36" spans="1:15" s="14" customFormat="1" ht="12.75">
      <c r="A36" s="26" t="s">
        <v>21</v>
      </c>
      <c r="B36" s="12"/>
      <c r="C36" s="12"/>
      <c r="D36" s="27"/>
      <c r="E36" s="111">
        <v>1</v>
      </c>
      <c r="F36" s="30" t="s">
        <v>20</v>
      </c>
      <c r="G36" s="120">
        <v>300</v>
      </c>
      <c r="H36" s="120">
        <f>IF(E36*G36,+E36*G36,"        ")</f>
        <v>300</v>
      </c>
      <c r="I36" s="143">
        <f>E36/B$11</f>
        <v>0.02</v>
      </c>
      <c r="J36" s="28">
        <f>H36/H$59</f>
        <v>0.012280817332971402</v>
      </c>
      <c r="K36" s="10"/>
      <c r="L36" s="10"/>
      <c r="M36" s="10"/>
      <c r="N36" s="10"/>
      <c r="O36" s="10"/>
    </row>
    <row r="37" spans="1:15" s="14" customFormat="1" ht="12.75">
      <c r="A37" s="26" t="s">
        <v>84</v>
      </c>
      <c r="B37" s="12"/>
      <c r="C37" s="32"/>
      <c r="D37" s="27"/>
      <c r="E37" s="111">
        <v>0.0583</v>
      </c>
      <c r="F37" s="30" t="s">
        <v>9</v>
      </c>
      <c r="G37" s="120">
        <v>650</v>
      </c>
      <c r="H37" s="120">
        <f>IF(E37*G37,+E37*G37,"        ")</f>
        <v>37.894999999999996</v>
      </c>
      <c r="I37" s="143">
        <f>E37/B$11</f>
        <v>0.001166</v>
      </c>
      <c r="J37" s="28">
        <f>H37/H$59</f>
        <v>0.0015512719094431708</v>
      </c>
      <c r="K37" s="10"/>
      <c r="L37" s="10"/>
      <c r="M37" s="10"/>
      <c r="N37" s="10"/>
      <c r="O37" s="10"/>
    </row>
    <row r="38" spans="1:15" s="14" customFormat="1" ht="12.75">
      <c r="A38" s="26" t="s">
        <v>19</v>
      </c>
      <c r="B38" s="12"/>
      <c r="C38" s="12"/>
      <c r="D38" s="27"/>
      <c r="E38" s="111">
        <v>0.4567</v>
      </c>
      <c r="F38" s="30" t="s">
        <v>9</v>
      </c>
      <c r="G38" s="120">
        <v>650</v>
      </c>
      <c r="H38" s="120">
        <f>IF(E38*G38,+E38*G38,"        ")</f>
        <v>296.855</v>
      </c>
      <c r="I38" s="143">
        <f>E38/B$11</f>
        <v>0.009134</v>
      </c>
      <c r="J38" s="28">
        <f>H38/H$59</f>
        <v>0.012152073431264086</v>
      </c>
      <c r="K38" s="10"/>
      <c r="L38" s="10"/>
      <c r="M38" s="10"/>
      <c r="N38" s="10"/>
      <c r="O38" s="10"/>
    </row>
    <row r="39" spans="1:15" s="14" customFormat="1" ht="12.75">
      <c r="A39" s="26" t="s">
        <v>18</v>
      </c>
      <c r="B39" s="12"/>
      <c r="C39" s="12"/>
      <c r="D39" s="30" t="s">
        <v>17</v>
      </c>
      <c r="E39" s="111">
        <v>0.4917</v>
      </c>
      <c r="F39" s="30" t="s">
        <v>9</v>
      </c>
      <c r="G39" s="120">
        <v>650</v>
      </c>
      <c r="H39" s="120">
        <f>IF(E39*G39,+E39*G39,"        ")</f>
        <v>319.605</v>
      </c>
      <c r="I39" s="143">
        <f>E39/B$11</f>
        <v>0.009834</v>
      </c>
      <c r="J39" s="28">
        <f>H39/H$59</f>
        <v>0.013083368745681084</v>
      </c>
      <c r="K39" s="10"/>
      <c r="L39" s="10"/>
      <c r="M39" s="10"/>
      <c r="N39" s="10"/>
      <c r="O39" s="10"/>
    </row>
    <row r="40" spans="1:15" s="14" customFormat="1" ht="12.75">
      <c r="A40" s="26" t="s">
        <v>16</v>
      </c>
      <c r="B40" s="12"/>
      <c r="C40" s="12"/>
      <c r="D40" s="27"/>
      <c r="E40" s="111">
        <v>0.4917</v>
      </c>
      <c r="F40" s="30" t="s">
        <v>9</v>
      </c>
      <c r="G40" s="120">
        <v>650</v>
      </c>
      <c r="H40" s="120">
        <f>IF(E40*G40,+E40*G40,"        ")</f>
        <v>319.605</v>
      </c>
      <c r="I40" s="143">
        <f>E40/B$11</f>
        <v>0.009834</v>
      </c>
      <c r="J40" s="28">
        <f>H40/H$59</f>
        <v>0.013083368745681084</v>
      </c>
      <c r="K40" s="10"/>
      <c r="L40" s="10"/>
      <c r="M40" s="10"/>
      <c r="N40" s="10"/>
      <c r="O40" s="10"/>
    </row>
    <row r="41" spans="1:15" s="14" customFormat="1" ht="38.25" customHeight="1">
      <c r="A41" s="165" t="s">
        <v>92</v>
      </c>
      <c r="B41" s="166"/>
      <c r="C41" s="167"/>
      <c r="D41" s="27"/>
      <c r="E41" s="168">
        <v>0.4</v>
      </c>
      <c r="F41" s="169" t="s">
        <v>9</v>
      </c>
      <c r="G41" s="170">
        <v>650</v>
      </c>
      <c r="H41" s="170">
        <v>260</v>
      </c>
      <c r="I41" s="171">
        <v>0.008</v>
      </c>
      <c r="J41" s="172">
        <f>H41/H$59</f>
        <v>0.010643375021908548</v>
      </c>
      <c r="K41" s="10"/>
      <c r="L41" s="10"/>
      <c r="M41" s="10"/>
      <c r="N41" s="10"/>
      <c r="O41" s="10"/>
    </row>
    <row r="42" spans="1:15" s="14" customFormat="1" ht="13.5" customHeight="1">
      <c r="A42" s="26" t="s">
        <v>15</v>
      </c>
      <c r="B42" s="12"/>
      <c r="C42" s="12"/>
      <c r="D42" s="30" t="s">
        <v>14</v>
      </c>
      <c r="E42" s="111">
        <v>0.4717</v>
      </c>
      <c r="F42" s="30" t="s">
        <v>9</v>
      </c>
      <c r="G42" s="120">
        <v>650</v>
      </c>
      <c r="H42" s="120">
        <f>IF(E42*G42,+E42*G42,"        ")</f>
        <v>306.605</v>
      </c>
      <c r="I42" s="143">
        <f>E42/B$11</f>
        <v>0.009434</v>
      </c>
      <c r="J42" s="28">
        <f>H42/H$59</f>
        <v>0.012551199994585656</v>
      </c>
      <c r="K42" s="10"/>
      <c r="L42" s="10"/>
      <c r="M42" s="10"/>
      <c r="N42" s="10"/>
      <c r="O42" s="10"/>
    </row>
    <row r="43" spans="1:15" s="14" customFormat="1" ht="12.75">
      <c r="A43" s="26" t="s">
        <v>93</v>
      </c>
      <c r="B43" s="12"/>
      <c r="C43" s="12"/>
      <c r="D43" s="27"/>
      <c r="E43" s="27">
        <v>0.3716</v>
      </c>
      <c r="F43" s="27" t="s">
        <v>9</v>
      </c>
      <c r="G43" s="27">
        <v>650</v>
      </c>
      <c r="H43" s="27">
        <v>241.54</v>
      </c>
      <c r="I43" s="143">
        <v>0.007431999999999999</v>
      </c>
      <c r="J43" s="28">
        <f>H43/H$59</f>
        <v>0.00988769539535304</v>
      </c>
      <c r="K43" s="10"/>
      <c r="L43" s="10"/>
      <c r="M43" s="10"/>
      <c r="N43" s="10"/>
      <c r="O43" s="10"/>
    </row>
    <row r="44" spans="1:15" s="14" customFormat="1" ht="3" customHeight="1" thickBot="1">
      <c r="A44" s="34"/>
      <c r="B44" s="35"/>
      <c r="C44" s="35"/>
      <c r="D44" s="45"/>
      <c r="E44" s="112"/>
      <c r="F44" s="36"/>
      <c r="G44" s="122"/>
      <c r="H44" s="122"/>
      <c r="I44" s="144"/>
      <c r="J44" s="37"/>
      <c r="K44" s="10"/>
      <c r="L44" s="10"/>
      <c r="M44" s="10"/>
      <c r="N44" s="10"/>
      <c r="O44" s="10"/>
    </row>
    <row r="45" spans="1:15" s="39" customFormat="1" ht="9.75" customHeight="1" thickBo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12"/>
      <c r="L45" s="12"/>
      <c r="M45" s="12"/>
      <c r="N45" s="12"/>
      <c r="O45" s="12"/>
    </row>
    <row r="46" spans="1:15" s="14" customFormat="1" ht="4.5" customHeight="1">
      <c r="A46" s="40"/>
      <c r="B46" s="41"/>
      <c r="C46" s="41"/>
      <c r="D46" s="42"/>
      <c r="E46" s="42"/>
      <c r="F46" s="42"/>
      <c r="G46" s="42"/>
      <c r="H46" s="42"/>
      <c r="I46" s="145"/>
      <c r="J46" s="43"/>
      <c r="K46" s="10"/>
      <c r="L46" s="10"/>
      <c r="M46" s="10"/>
      <c r="N46" s="10"/>
      <c r="O46" s="10"/>
    </row>
    <row r="47" spans="1:15" s="14" customFormat="1" ht="26.25" customHeight="1">
      <c r="A47" s="165" t="s">
        <v>94</v>
      </c>
      <c r="B47" s="166"/>
      <c r="C47" s="167"/>
      <c r="D47" s="27"/>
      <c r="E47" s="27">
        <v>1.095</v>
      </c>
      <c r="F47" s="27" t="s">
        <v>9</v>
      </c>
      <c r="G47" s="27">
        <v>650</v>
      </c>
      <c r="H47" s="27">
        <v>711.75</v>
      </c>
      <c r="I47" s="143">
        <v>0.0219</v>
      </c>
      <c r="J47" s="28">
        <v>0.028279007852564472</v>
      </c>
      <c r="K47" s="10"/>
      <c r="L47" s="10"/>
      <c r="M47" s="10"/>
      <c r="N47" s="10"/>
      <c r="O47" s="10"/>
    </row>
    <row r="48" spans="1:15" s="14" customFormat="1" ht="39.75" customHeight="1">
      <c r="A48" s="165" t="s">
        <v>95</v>
      </c>
      <c r="B48" s="166"/>
      <c r="C48" s="167"/>
      <c r="D48" s="27"/>
      <c r="E48" s="169">
        <v>0.4</v>
      </c>
      <c r="F48" s="169" t="s">
        <v>9</v>
      </c>
      <c r="G48" s="169">
        <v>650</v>
      </c>
      <c r="H48" s="169">
        <v>260</v>
      </c>
      <c r="I48" s="171">
        <v>0.008</v>
      </c>
      <c r="J48" s="172">
        <v>0.028279007852564472</v>
      </c>
      <c r="K48" s="10"/>
      <c r="L48" s="10"/>
      <c r="M48" s="10"/>
      <c r="N48" s="10"/>
      <c r="O48" s="10"/>
    </row>
    <row r="49" spans="1:15" s="14" customFormat="1" ht="12.75">
      <c r="A49" s="26" t="s">
        <v>13</v>
      </c>
      <c r="B49" s="12"/>
      <c r="C49" s="12"/>
      <c r="D49" s="27"/>
      <c r="E49" s="111">
        <v>2.8883</v>
      </c>
      <c r="F49" s="30" t="s">
        <v>9</v>
      </c>
      <c r="G49" s="120">
        <v>650</v>
      </c>
      <c r="H49" s="120">
        <f>IF(E49*G49,+E49*G49,"        ")</f>
        <v>1877.395</v>
      </c>
      <c r="I49" s="143">
        <f>E49/B$11</f>
        <v>0.057766000000000005</v>
      </c>
      <c r="J49" s="28">
        <f>H49/H$59</f>
        <v>0.07685315018944615</v>
      </c>
      <c r="K49" s="10"/>
      <c r="L49" s="10"/>
      <c r="M49" s="10"/>
      <c r="N49" s="10"/>
      <c r="O49" s="10"/>
    </row>
    <row r="50" spans="1:15" s="14" customFormat="1" ht="12.75">
      <c r="A50" s="26" t="s">
        <v>12</v>
      </c>
      <c r="B50" s="12"/>
      <c r="C50" s="12"/>
      <c r="D50" s="27"/>
      <c r="E50" s="111">
        <v>1.805</v>
      </c>
      <c r="F50" s="30" t="s">
        <v>9</v>
      </c>
      <c r="G50" s="120">
        <v>650</v>
      </c>
      <c r="H50" s="120">
        <f>IF(E50*G50,+E50*G50,"        ")</f>
        <v>1173.25</v>
      </c>
      <c r="I50" s="143">
        <f>E50/B$11</f>
        <v>0.0361</v>
      </c>
      <c r="J50" s="28">
        <f>H50/H$59</f>
        <v>0.04802822978636233</v>
      </c>
      <c r="K50" s="10"/>
      <c r="L50" s="10"/>
      <c r="M50" s="10"/>
      <c r="N50" s="10"/>
      <c r="O50" s="10"/>
    </row>
    <row r="51" spans="1:15" s="14" customFormat="1" ht="12.75">
      <c r="A51" s="26" t="s">
        <v>11</v>
      </c>
      <c r="B51" s="12"/>
      <c r="C51" s="12"/>
      <c r="D51" s="30" t="s">
        <v>10</v>
      </c>
      <c r="E51" s="111">
        <v>0.1583</v>
      </c>
      <c r="F51" s="30" t="s">
        <v>9</v>
      </c>
      <c r="G51" s="120">
        <v>650</v>
      </c>
      <c r="H51" s="120">
        <f>IF(E51*G51,+E51*G51,"        ")</f>
        <v>102.895</v>
      </c>
      <c r="I51" s="143">
        <f>E51/B$11</f>
        <v>0.003166</v>
      </c>
      <c r="J51" s="28">
        <f>H51/H$59</f>
        <v>0.004212115664920308</v>
      </c>
      <c r="K51" s="10"/>
      <c r="L51" s="10"/>
      <c r="M51" s="10"/>
      <c r="N51" s="10"/>
      <c r="O51" s="10"/>
    </row>
    <row r="52" spans="1:15" s="14" customFormat="1" ht="37.5" customHeight="1">
      <c r="A52" s="165" t="s">
        <v>96</v>
      </c>
      <c r="B52" s="166"/>
      <c r="C52" s="167"/>
      <c r="D52" s="27"/>
      <c r="E52" s="169">
        <v>0.2</v>
      </c>
      <c r="F52" s="169" t="s">
        <v>9</v>
      </c>
      <c r="G52" s="169">
        <v>650</v>
      </c>
      <c r="H52" s="169">
        <v>130</v>
      </c>
      <c r="I52" s="171">
        <v>0.004</v>
      </c>
      <c r="J52" s="172">
        <f>H52/H$59</f>
        <v>0.005321687510954274</v>
      </c>
      <c r="K52" s="10"/>
      <c r="L52" s="10"/>
      <c r="M52" s="10"/>
      <c r="N52" s="10"/>
      <c r="O52" s="10"/>
    </row>
    <row r="53" spans="1:15" s="14" customFormat="1" ht="13.5" thickBot="1">
      <c r="A53" s="34" t="s">
        <v>8</v>
      </c>
      <c r="B53" s="35"/>
      <c r="C53" s="44"/>
      <c r="D53" s="45"/>
      <c r="E53" s="112"/>
      <c r="F53" s="45"/>
      <c r="G53" s="122">
        <v>1200</v>
      </c>
      <c r="H53" s="122"/>
      <c r="I53" s="144"/>
      <c r="J53" s="37"/>
      <c r="K53" s="10"/>
      <c r="L53" s="10"/>
      <c r="M53" s="10"/>
      <c r="N53" s="10"/>
      <c r="O53" s="10"/>
    </row>
    <row r="54" spans="1:15" s="39" customFormat="1" ht="9.75" customHeight="1" thickBot="1">
      <c r="A54" s="46"/>
      <c r="B54" s="46"/>
      <c r="C54" s="46"/>
      <c r="D54" s="104"/>
      <c r="E54" s="113"/>
      <c r="F54" s="104"/>
      <c r="G54" s="123"/>
      <c r="H54" s="123"/>
      <c r="I54" s="141"/>
      <c r="J54" s="12"/>
      <c r="K54" s="12"/>
      <c r="L54" s="12"/>
      <c r="M54" s="12"/>
      <c r="N54" s="12"/>
      <c r="O54" s="12"/>
    </row>
    <row r="55" spans="1:15" s="39" customFormat="1" ht="12.75">
      <c r="A55" s="47" t="s">
        <v>7</v>
      </c>
      <c r="B55" s="48"/>
      <c r="C55" s="49"/>
      <c r="D55" s="105"/>
      <c r="E55" s="114"/>
      <c r="F55" s="115"/>
      <c r="G55" s="124"/>
      <c r="H55" s="128">
        <f>SUM(H22:H52)</f>
        <v>23479.759250000003</v>
      </c>
      <c r="I55" s="146"/>
      <c r="J55" s="12"/>
      <c r="K55" s="12"/>
      <c r="L55" s="12"/>
      <c r="M55" s="12"/>
      <c r="N55" s="12"/>
      <c r="O55" s="12"/>
    </row>
    <row r="56" spans="1:15" s="39" customFormat="1" ht="12.75">
      <c r="A56" s="26" t="s">
        <v>6</v>
      </c>
      <c r="B56" s="12"/>
      <c r="C56" s="12"/>
      <c r="D56" s="104"/>
      <c r="E56" s="104"/>
      <c r="F56" s="104"/>
      <c r="G56" s="123"/>
      <c r="H56" s="129">
        <f>(H55*0.02)</f>
        <v>469.5951850000001</v>
      </c>
      <c r="I56" s="147"/>
      <c r="J56" s="50"/>
      <c r="K56" s="12"/>
      <c r="L56" s="12"/>
      <c r="M56" s="12"/>
      <c r="N56" s="12"/>
      <c r="O56" s="12"/>
    </row>
    <row r="57" spans="1:15" s="39" customFormat="1" ht="12.75">
      <c r="A57" s="26" t="s">
        <v>5</v>
      </c>
      <c r="B57" s="12"/>
      <c r="C57" s="46"/>
      <c r="D57" s="104"/>
      <c r="E57" s="104"/>
      <c r="F57" s="104"/>
      <c r="G57" s="123"/>
      <c r="H57" s="130">
        <v>0</v>
      </c>
      <c r="I57" s="147"/>
      <c r="J57" s="51"/>
      <c r="K57" s="12"/>
      <c r="L57" s="12"/>
      <c r="M57" s="12"/>
      <c r="N57" s="12"/>
      <c r="O57" s="12"/>
    </row>
    <row r="58" spans="1:15" s="39" customFormat="1" ht="12.75">
      <c r="A58" s="26" t="s">
        <v>80</v>
      </c>
      <c r="B58" s="12"/>
      <c r="C58" s="12"/>
      <c r="D58" s="38"/>
      <c r="E58" s="38"/>
      <c r="F58" s="38"/>
      <c r="G58" s="38"/>
      <c r="H58" s="130">
        <f>SUM(H55:H57)*0.02</f>
        <v>478.9870887</v>
      </c>
      <c r="I58" s="148">
        <f>+H56+H57+H58</f>
        <v>948.5822737000001</v>
      </c>
      <c r="J58" s="51"/>
      <c r="K58" s="12"/>
      <c r="L58" s="12"/>
      <c r="M58" s="12"/>
      <c r="N58" s="12"/>
      <c r="O58" s="12"/>
    </row>
    <row r="59" spans="1:15" s="39" customFormat="1" ht="13.5" thickBot="1">
      <c r="A59" s="68" t="s">
        <v>4</v>
      </c>
      <c r="B59" s="69"/>
      <c r="C59" s="69"/>
      <c r="D59" s="106"/>
      <c r="E59" s="106"/>
      <c r="F59" s="106"/>
      <c r="G59" s="125"/>
      <c r="H59" s="131">
        <f>SUM(H55:H58)</f>
        <v>24428.3415237</v>
      </c>
      <c r="I59" s="147"/>
      <c r="J59" s="51">
        <f>8/12</f>
        <v>0.6666666666666666</v>
      </c>
      <c r="K59" s="12"/>
      <c r="L59" s="12"/>
      <c r="M59" s="12"/>
      <c r="N59" s="12"/>
      <c r="O59" s="12"/>
    </row>
    <row r="60" spans="1:15" s="39" customFormat="1" ht="10.5" customHeight="1" thickBot="1">
      <c r="A60" s="46"/>
      <c r="B60" s="46"/>
      <c r="C60" s="46"/>
      <c r="D60" s="104"/>
      <c r="E60" s="104"/>
      <c r="F60" s="104"/>
      <c r="G60" s="104"/>
      <c r="H60" s="152">
        <f>SUM(H56:H58)</f>
        <v>948.5822737000001</v>
      </c>
      <c r="I60" s="149"/>
      <c r="J60" s="52"/>
      <c r="K60" s="12"/>
      <c r="L60" s="12"/>
      <c r="M60" s="12"/>
      <c r="N60" s="12"/>
      <c r="O60" s="12"/>
    </row>
    <row r="61" spans="1:15" s="14" customFormat="1" ht="6" customHeight="1">
      <c r="A61" s="70"/>
      <c r="B61" s="71"/>
      <c r="C61" s="72"/>
      <c r="D61" s="107"/>
      <c r="E61" s="115"/>
      <c r="F61" s="117"/>
      <c r="G61" s="107"/>
      <c r="H61" s="132"/>
      <c r="I61" s="149"/>
      <c r="J61" s="53"/>
      <c r="K61" s="10"/>
      <c r="L61" s="10"/>
      <c r="M61" s="10"/>
      <c r="N61" s="10"/>
      <c r="O61" s="10"/>
    </row>
    <row r="62" spans="1:15" s="14" customFormat="1" ht="12.75">
      <c r="A62" s="26" t="s">
        <v>3</v>
      </c>
      <c r="B62" s="73"/>
      <c r="C62" s="126">
        <v>0</v>
      </c>
      <c r="D62" s="108">
        <f>(C62/H59)</f>
        <v>0</v>
      </c>
      <c r="E62" s="173" t="s">
        <v>2</v>
      </c>
      <c r="F62" s="164"/>
      <c r="G62" s="126">
        <f>SUM(H37:H52)</f>
        <v>6037.395</v>
      </c>
      <c r="H62" s="133">
        <f>(G62/H59)</f>
        <v>0.24714715053998296</v>
      </c>
      <c r="I62" s="146"/>
      <c r="J62" s="54"/>
      <c r="K62" s="10"/>
      <c r="L62" s="10"/>
      <c r="M62" s="10"/>
      <c r="N62" s="10"/>
      <c r="O62" s="10"/>
    </row>
    <row r="63" spans="1:15" s="14" customFormat="1" ht="12.75">
      <c r="A63" s="26" t="s">
        <v>1</v>
      </c>
      <c r="B63" s="73"/>
      <c r="C63" s="126">
        <f>SUM(H34:H36)</f>
        <v>1100</v>
      </c>
      <c r="D63" s="108">
        <f>ROUND((C63/H59),7)</f>
        <v>0.0450297</v>
      </c>
      <c r="E63" s="173" t="s">
        <v>0</v>
      </c>
      <c r="F63" s="164"/>
      <c r="G63" s="126">
        <f>SUM(H22:H31)</f>
        <v>16342.364250000002</v>
      </c>
      <c r="H63" s="133">
        <f>(G63/H59)</f>
        <v>0.6689919671437741</v>
      </c>
      <c r="I63" s="146"/>
      <c r="J63" s="54">
        <f>+J59*3</f>
        <v>2</v>
      </c>
      <c r="K63" s="10"/>
      <c r="L63" s="10"/>
      <c r="M63" s="10"/>
      <c r="N63" s="10"/>
      <c r="O63" s="10"/>
    </row>
    <row r="64" spans="1:15" s="14" customFormat="1" ht="8.25" customHeight="1" thickBot="1">
      <c r="A64" s="74"/>
      <c r="B64" s="75"/>
      <c r="C64" s="76"/>
      <c r="D64" s="36"/>
      <c r="E64" s="116"/>
      <c r="F64" s="118"/>
      <c r="G64" s="36"/>
      <c r="H64" s="134"/>
      <c r="I64" s="141"/>
      <c r="J64" s="10"/>
      <c r="K64" s="10"/>
      <c r="L64" s="10"/>
      <c r="M64" s="10"/>
      <c r="N64" s="10"/>
      <c r="O64" s="10"/>
    </row>
    <row r="65" spans="1:10" ht="5.25" customHeight="1">
      <c r="A65" s="54" t="s">
        <v>77</v>
      </c>
      <c r="B65" s="54"/>
      <c r="C65" s="153"/>
      <c r="D65" s="154"/>
      <c r="E65" s="155"/>
      <c r="F65" s="155"/>
      <c r="G65" s="156"/>
      <c r="H65" s="154"/>
      <c r="I65" s="141"/>
      <c r="J65" s="10"/>
    </row>
    <row r="66" spans="1:10" ht="13.5" customHeight="1">
      <c r="A66" s="157" t="s">
        <v>86</v>
      </c>
      <c r="B66" s="157"/>
      <c r="C66" s="157"/>
      <c r="D66" s="157"/>
      <c r="E66" s="157"/>
      <c r="F66" s="157"/>
      <c r="G66" s="157"/>
      <c r="H66" s="157"/>
      <c r="I66" s="157"/>
      <c r="J66" s="157"/>
    </row>
    <row r="67" spans="1:15" s="3" customFormat="1" ht="2.2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6"/>
      <c r="L67" s="6"/>
      <c r="M67" s="6"/>
      <c r="N67" s="6"/>
      <c r="O67" s="6"/>
    </row>
    <row r="68" spans="1:15" s="3" customFormat="1" ht="12.75" customHeight="1">
      <c r="A68" s="11" t="s">
        <v>76</v>
      </c>
      <c r="B68" s="11"/>
      <c r="C68" s="159"/>
      <c r="D68" s="160"/>
      <c r="E68" s="119"/>
      <c r="F68" s="119"/>
      <c r="G68" s="161"/>
      <c r="H68" s="160"/>
      <c r="I68" s="162"/>
      <c r="J68" s="11"/>
      <c r="K68" s="6"/>
      <c r="L68" s="6"/>
      <c r="M68" s="6"/>
      <c r="N68" s="6"/>
      <c r="O68" s="6"/>
    </row>
    <row r="69" spans="1:15" s="3" customFormat="1" ht="13.5">
      <c r="A69" s="11" t="s">
        <v>91</v>
      </c>
      <c r="B69" s="11"/>
      <c r="C69" s="11"/>
      <c r="D69" s="119"/>
      <c r="E69" s="119"/>
      <c r="F69" s="119"/>
      <c r="G69" s="119"/>
      <c r="H69" s="119"/>
      <c r="I69" s="163"/>
      <c r="J69" s="11"/>
      <c r="K69" s="6"/>
      <c r="L69" s="6"/>
      <c r="M69" s="6"/>
      <c r="N69" s="6"/>
      <c r="O69" s="6"/>
    </row>
    <row r="70" spans="1:15" s="3" customFormat="1" ht="13.5">
      <c r="A70" s="11" t="s">
        <v>78</v>
      </c>
      <c r="B70" s="11"/>
      <c r="C70" s="11"/>
      <c r="D70" s="119"/>
      <c r="E70" s="119"/>
      <c r="F70" s="119"/>
      <c r="G70" s="119"/>
      <c r="H70" s="119"/>
      <c r="I70" s="163"/>
      <c r="J70" s="11"/>
      <c r="K70" s="6"/>
      <c r="L70" s="6"/>
      <c r="M70" s="6"/>
      <c r="N70" s="6"/>
      <c r="O70" s="6"/>
    </row>
    <row r="71" spans="1:10" ht="12.75">
      <c r="A71" s="4"/>
      <c r="B71" s="4"/>
      <c r="C71" s="4"/>
      <c r="D71" s="98"/>
      <c r="E71" s="98"/>
      <c r="F71" s="98"/>
      <c r="G71" s="98"/>
      <c r="H71" s="98"/>
      <c r="I71" s="150"/>
      <c r="J71" s="4"/>
    </row>
    <row r="72" spans="1:10" s="4" customFormat="1" ht="12.7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4:9" s="4" customFormat="1" ht="12.75">
      <c r="D73" s="98"/>
      <c r="E73" s="98"/>
      <c r="F73" s="98"/>
      <c r="G73" s="98"/>
      <c r="H73" s="98"/>
      <c r="I73" s="139"/>
    </row>
    <row r="74" spans="4:9" s="4" customFormat="1" ht="12.75">
      <c r="D74" s="98"/>
      <c r="E74" s="98"/>
      <c r="F74" s="98"/>
      <c r="G74" s="98"/>
      <c r="H74" s="98"/>
      <c r="I74" s="139"/>
    </row>
    <row r="75" spans="4:16" s="4" customFormat="1" ht="12.75">
      <c r="D75" s="98"/>
      <c r="E75" s="98"/>
      <c r="F75" s="98"/>
      <c r="G75" s="98"/>
      <c r="H75" s="98"/>
      <c r="I75" s="139"/>
      <c r="O75" s="90"/>
      <c r="P75" s="90"/>
    </row>
    <row r="76" spans="4:17" s="4" customFormat="1" ht="12.75">
      <c r="D76" s="98"/>
      <c r="E76" s="98"/>
      <c r="F76" s="98"/>
      <c r="G76" s="98"/>
      <c r="H76" s="98"/>
      <c r="I76" s="139"/>
      <c r="O76" s="91"/>
      <c r="P76" s="91"/>
      <c r="Q76" s="5"/>
    </row>
    <row r="77" spans="4:17" s="4" customFormat="1" ht="12.75">
      <c r="D77" s="98"/>
      <c r="E77" s="98"/>
      <c r="F77" s="98"/>
      <c r="G77" s="98"/>
      <c r="H77" s="98"/>
      <c r="I77" s="139"/>
      <c r="O77" s="5"/>
      <c r="P77" s="93"/>
      <c r="Q77" s="5"/>
    </row>
    <row r="78" spans="4:17" s="4" customFormat="1" ht="12.75">
      <c r="D78" s="98"/>
      <c r="E78" s="98"/>
      <c r="F78" s="98"/>
      <c r="G78" s="98"/>
      <c r="H78" s="98"/>
      <c r="I78" s="139"/>
      <c r="O78" s="5"/>
      <c r="P78" s="5"/>
      <c r="Q78" s="5"/>
    </row>
    <row r="79" spans="4:17" s="4" customFormat="1" ht="12.75">
      <c r="D79" s="98"/>
      <c r="E79" s="98"/>
      <c r="F79" s="98"/>
      <c r="G79" s="98"/>
      <c r="H79" s="98"/>
      <c r="I79" s="139"/>
      <c r="O79" s="5"/>
      <c r="P79" s="94"/>
      <c r="Q79" s="5"/>
    </row>
    <row r="80" spans="15:17" ht="12.75">
      <c r="O80" s="5"/>
      <c r="P80" s="79"/>
      <c r="Q80" s="1"/>
    </row>
    <row r="81" spans="15:17" ht="12.75">
      <c r="O81" s="5"/>
      <c r="P81" s="1"/>
      <c r="Q81" s="79"/>
    </row>
    <row r="82" spans="15:17" ht="12.75">
      <c r="O82" s="5"/>
      <c r="P82" s="1"/>
      <c r="Q82" s="1"/>
    </row>
  </sheetData>
  <sheetProtection/>
  <mergeCells count="16">
    <mergeCell ref="A5:J5"/>
    <mergeCell ref="A41:C41"/>
    <mergeCell ref="A47:C47"/>
    <mergeCell ref="A48:C48"/>
    <mergeCell ref="A52:C52"/>
    <mergeCell ref="E62:F62"/>
    <mergeCell ref="E63:F63"/>
    <mergeCell ref="A3:J3"/>
    <mergeCell ref="A4:J4"/>
    <mergeCell ref="A16:H16"/>
    <mergeCell ref="A45:J45"/>
    <mergeCell ref="A72:J72"/>
    <mergeCell ref="I16:I20"/>
    <mergeCell ref="J16:J20"/>
    <mergeCell ref="A67:J67"/>
    <mergeCell ref="A66:J66"/>
  </mergeCells>
  <printOptions/>
  <pageMargins left="0.76" right="0.16" top="0.5905511811023623" bottom="0.5118110236220472" header="0.11811023622047245" footer="0"/>
  <pageSetup horizontalDpi="300" verticalDpi="300" orientation="portrait" scale="80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2017-04-25T15:16:52Z</cp:lastPrinted>
  <dcterms:created xsi:type="dcterms:W3CDTF">1999-01-26T19:03:38Z</dcterms:created>
  <dcterms:modified xsi:type="dcterms:W3CDTF">2023-09-21T19:42:45Z</dcterms:modified>
  <cp:category/>
  <cp:version/>
  <cp:contentType/>
  <cp:contentStatus/>
</cp:coreProperties>
</file>