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definedNames>
    <definedName name="_xlnm.Print_Area" localSheetId="0">'Hoja1'!$A$4:$J$109</definedName>
    <definedName name="_xlnm.Print_Titles" localSheetId="0">'Hoja1'!$4:$20</definedName>
  </definedNames>
  <calcPr fullCalcOnLoad="1"/>
</workbook>
</file>

<file path=xl/sharedStrings.xml><?xml version="1.0" encoding="utf-8"?>
<sst xmlns="http://schemas.openxmlformats.org/spreadsheetml/2006/main" count="171" uniqueCount="125">
  <si>
    <t>IV. Insumos      :</t>
  </si>
  <si>
    <t>II.Preparación de terreno:</t>
  </si>
  <si>
    <t>III. Mano de Obra:</t>
  </si>
  <si>
    <t>I. Semillero             :</t>
  </si>
  <si>
    <t>TOTAL</t>
  </si>
  <si>
    <t>GASTO SEGURO AGRICOLA</t>
  </si>
  <si>
    <t>GASTOS ADMINISTRATIVOS</t>
  </si>
  <si>
    <t>SUBTOTAL</t>
  </si>
  <si>
    <t>Hom-Día</t>
  </si>
  <si>
    <t>V</t>
  </si>
  <si>
    <t>21. Cosecha (8 Recolecciones)</t>
  </si>
  <si>
    <t>19. Amarre Tutores</t>
  </si>
  <si>
    <t>18. Deschuponado</t>
  </si>
  <si>
    <t>16. Desyerbo</t>
  </si>
  <si>
    <t>IV</t>
  </si>
  <si>
    <t>15. Riego (3 Aplic.)</t>
  </si>
  <si>
    <t>14. Amarre de Tutores</t>
  </si>
  <si>
    <t>13. Postura de Tutores</t>
  </si>
  <si>
    <t>12. Desyerbo</t>
  </si>
  <si>
    <t>III</t>
  </si>
  <si>
    <t>9.  Riego (3 Aplic.)</t>
  </si>
  <si>
    <t xml:space="preserve">8.  Desyerbo </t>
  </si>
  <si>
    <t>5.  Riego (3 Aplic.)</t>
  </si>
  <si>
    <t>II</t>
  </si>
  <si>
    <t>4.  Trasplante</t>
  </si>
  <si>
    <t>Tarea</t>
  </si>
  <si>
    <t xml:space="preserve">   .4 Surqueo (Mecanizado)</t>
  </si>
  <si>
    <t xml:space="preserve">   .3 Rastra (Mecanizado)</t>
  </si>
  <si>
    <t xml:space="preserve">   .2 Cruce (Mecanizado)</t>
  </si>
  <si>
    <t xml:space="preserve">   .1 Corte (Mecanizado)</t>
  </si>
  <si>
    <t>3.  Preparación del Terreno</t>
  </si>
  <si>
    <t xml:space="preserve">   .9 Aporque</t>
  </si>
  <si>
    <t xml:space="preserve">   .8 Desyerbo </t>
  </si>
  <si>
    <t xml:space="preserve">   .6 Riegos (14 Aplic.)</t>
  </si>
  <si>
    <t xml:space="preserve">     Dithane + 0.2172 Lb Fertisol)</t>
  </si>
  <si>
    <t xml:space="preserve">   .5 Aplicación Agroquímicos </t>
  </si>
  <si>
    <t>I</t>
  </si>
  <si>
    <t xml:space="preserve">   .4 Regada de Semillas</t>
  </si>
  <si>
    <t xml:space="preserve">   .3 Construcción de Canteros</t>
  </si>
  <si>
    <t>2.  Preparación del Semillero</t>
  </si>
  <si>
    <t xml:space="preserve">   .13 Pago Agua INDRHI (5 Meses)</t>
  </si>
  <si>
    <t xml:space="preserve">   .12 Transporte Insumos</t>
  </si>
  <si>
    <t>Millar</t>
  </si>
  <si>
    <t xml:space="preserve">   .11 Varas (Tutores)</t>
  </si>
  <si>
    <t>Libra</t>
  </si>
  <si>
    <t>Litro</t>
  </si>
  <si>
    <t xml:space="preserve">   .8  Insecticida (Decis)</t>
  </si>
  <si>
    <t>Kilo</t>
  </si>
  <si>
    <t xml:space="preserve">   .6  Fungicida (Antracol)</t>
  </si>
  <si>
    <t xml:space="preserve">   .5  Fungicida (Dithane M-45)</t>
  </si>
  <si>
    <t xml:space="preserve">   .4  Fertilizante (Fertisol)</t>
  </si>
  <si>
    <t>Quintal</t>
  </si>
  <si>
    <t xml:space="preserve">   .2  Fertilizante (15-15-15)</t>
  </si>
  <si>
    <t xml:space="preserve">   .1  Semilla</t>
  </si>
  <si>
    <t>1.   Insumos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</si>
  <si>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</si>
  <si>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</si>
  <si>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</si>
  <si>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</si>
  <si>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</si>
  <si>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</si>
  <si>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</si>
  <si>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</si>
  <si>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JORNAL DIARIO :</t>
  </si>
  <si>
    <t>Amarrado a</t>
  </si>
  <si>
    <t>FECHA     :</t>
  </si>
  <si>
    <t>8 Horas</t>
  </si>
  <si>
    <t>HOMBRE-DIA</t>
  </si>
  <si>
    <t>A</t>
  </si>
  <si>
    <t>Semi-Mec.</t>
  </si>
  <si>
    <t>Floradel</t>
  </si>
  <si>
    <t>Alto</t>
  </si>
  <si>
    <t>Riego-Grav.</t>
  </si>
  <si>
    <t>RENDIMIENTO</t>
  </si>
  <si>
    <t>VARIEDAD</t>
  </si>
  <si>
    <t>Trasplante</t>
  </si>
  <si>
    <t>0-40-1233A*</t>
  </si>
  <si>
    <t>ENTREVISTAS...</t>
  </si>
  <si>
    <t>Nacional</t>
  </si>
  <si>
    <t>AREA APLIC....</t>
  </si>
  <si>
    <t>Tomate Ens.</t>
  </si>
  <si>
    <t>Unidad</t>
  </si>
  <si>
    <t xml:space="preserve"> RUBRO</t>
  </si>
  <si>
    <t xml:space="preserve"> CICLO</t>
  </si>
  <si>
    <t>5 Meses</t>
  </si>
  <si>
    <t xml:space="preserve"> COSTO CODIGO</t>
  </si>
  <si>
    <t xml:space="preserve"> METODO SIEMBRA</t>
  </si>
  <si>
    <t xml:space="preserve"> NIVEL INSUMOS</t>
  </si>
  <si>
    <t xml:space="preserve"> PREP. TERRENO</t>
  </si>
  <si>
    <t xml:space="preserve"> CLASIF. TERRENO</t>
  </si>
  <si>
    <t xml:space="preserve"> CARAC. ESPECIAL</t>
  </si>
  <si>
    <t>ORIGEN DE AGUAS</t>
  </si>
  <si>
    <t>Coeficiente Técnico por Actividad</t>
  </si>
  <si>
    <t>Participación (%) por Actividad</t>
  </si>
  <si>
    <t>....................................................</t>
  </si>
  <si>
    <t xml:space="preserve">   .3  Fertilizante (12-24-12)</t>
  </si>
  <si>
    <t xml:space="preserve">   .7  Fungicida (Acrobat)</t>
  </si>
  <si>
    <t>QQ</t>
  </si>
  <si>
    <t xml:space="preserve">                                </t>
  </si>
  <si>
    <t>Las unidades de médida expresadas en los insumos corresponde a la forma en la que los productores  la obtienen de los puntos de venta o agroquímicas.</t>
  </si>
  <si>
    <t>Una Hectárea equivale a 15.9 tareas.</t>
  </si>
  <si>
    <t>El uso de una "MARCA DE FABRICA" no constituye una recomendación del producto, sino lo que informaron los productores.</t>
  </si>
  <si>
    <t xml:space="preserve">Notas:  </t>
  </si>
  <si>
    <t xml:space="preserve">               Estimados por la División de Estudios Económicos.-</t>
  </si>
  <si>
    <t>Página 81</t>
  </si>
  <si>
    <t xml:space="preserve">   .1 Corte </t>
  </si>
  <si>
    <t xml:space="preserve">   .2 Cruce </t>
  </si>
  <si>
    <t>PAGO INTERESES 8.0% ANUAL ( 5 meses 3.33%)</t>
  </si>
  <si>
    <t xml:space="preserve">   .9  Insecticida (curacron)</t>
  </si>
  <si>
    <t xml:space="preserve">   .10 Insecticida (abamectina)</t>
  </si>
  <si>
    <t>RD$700.00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</si>
  <si>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interés.Precios de los insumos actualizados a mayo, 2022.</t>
  </si>
  <si>
    <t xml:space="preserve">    (0.1323 Decis  + 0.0895 Kg</t>
  </si>
  <si>
    <t>Viceministerio de Planificación Sectorial Agropecuaria</t>
  </si>
  <si>
    <t>Departamento de Economía Agropecuaria y Estadísticas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</si>
  <si>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 Ministerio de Agricultura, Departamento de Economía Agropecuaria y Estadísticas.</t>
    </r>
  </si>
  <si>
    <t>Cantidad</t>
  </si>
  <si>
    <t xml:space="preserve">   .7 Aplicación Fertilizante  (0.2297 QQ 15-15-15)</t>
  </si>
  <si>
    <t>6.  Aplicación Agroquimicos  (0.0047 Lt Decis + 0.0313 Lt.  Acrobat + 0.2145 Lb Fertisol)</t>
  </si>
  <si>
    <t>7.  Aplicación Fertilizante  (0.2297 QQ 15-15-15)</t>
  </si>
  <si>
    <t>10. Aplicación Agroquimicos  (0.0133 Lt Abamectina + 0.0547 Kg  Antracol + 0.2145 Lb Fertisol)</t>
  </si>
  <si>
    <t>11. Aplicación Fertilizante  (0.5300 QQ 12-24-12)</t>
  </si>
  <si>
    <t>17. Aplicación Agroquimicos  (0.0047 Lt Decis + 0.0547 Kg  Antracol +0.2172 Lb Fertisol)</t>
  </si>
  <si>
    <t>20. Aplicación Agroquimicos (0.0047 Lt Decist + 0.0313 Acrobat + 0.2172 Lb Fertisol)</t>
  </si>
  <si>
    <t>Costos variables de producción de Tomate Ensalada, 2022 (RD$/ tarea)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</si>
</sst>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_)"/>
    <numFmt numFmtId="187" formatCode="0.00_)"/>
    <numFmt numFmtId="188" formatCode="0.0000_)"/>
    <numFmt numFmtId="189" formatCode="#,##0.0000_);\(#,##0.0000\)"/>
    <numFmt numFmtId="190" formatCode="0.0000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_);_(* \(#,##0.0000\);_(* &quot;-&quot;????_);_(@_)"/>
    <numFmt numFmtId="197" formatCode="#,##0.0_);\(#,##0.0\)"/>
    <numFmt numFmtId="198" formatCode="&quot;RD$&quot;#,##0.00"/>
    <numFmt numFmtId="199" formatCode="_-* #,##0.00_-;\-* #,##0.00_-;_-* &quot;-&quot;??_-;_-@_-"/>
    <numFmt numFmtId="200" formatCode="_-* #,##0_-;\-* #,##0_-;_-* &quot;-&quot;??_-;_-@_-"/>
    <numFmt numFmtId="201" formatCode="#,##0.00_ ;\-#,##0.00\ "/>
    <numFmt numFmtId="202" formatCode="_-* #,##0.0_-;\-* #,##0.0_-;_-* &quot;-&quot;??_-;_-@_-"/>
    <numFmt numFmtId="203" formatCode="#,##0.000"/>
    <numFmt numFmtId="204" formatCode="#,##0.0000"/>
  </numFmts>
  <fonts count="55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0" fillId="0" borderId="0" xfId="0" applyFont="1" applyAlignment="1">
      <alignment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>
      <alignment horizontal="center"/>
    </xf>
    <xf numFmtId="0" fontId="28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189" fontId="6" fillId="33" borderId="0" xfId="0" applyNumberFormat="1" applyFont="1" applyFill="1" applyAlignment="1" applyProtection="1">
      <alignment horizontal="left"/>
      <protection/>
    </xf>
    <xf numFmtId="189" fontId="6" fillId="33" borderId="0" xfId="0" applyNumberFormat="1" applyFont="1" applyFill="1" applyAlignment="1" applyProtection="1">
      <alignment horizontal="center"/>
      <protection/>
    </xf>
    <xf numFmtId="39" fontId="6" fillId="33" borderId="0" xfId="0" applyNumberFormat="1" applyFont="1" applyFill="1" applyAlignment="1" applyProtection="1">
      <alignment horizontal="center"/>
      <protection/>
    </xf>
    <xf numFmtId="186" fontId="6" fillId="33" borderId="0" xfId="0" applyNumberFormat="1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center"/>
      <protection/>
    </xf>
    <xf numFmtId="198" fontId="6" fillId="33" borderId="0" xfId="0" applyNumberFormat="1" applyFont="1" applyFill="1" applyAlignment="1" applyProtection="1" quotePrefix="1">
      <alignment horizontal="left"/>
      <protection/>
    </xf>
    <xf numFmtId="0" fontId="6" fillId="33" borderId="10" xfId="0" applyFont="1" applyFill="1" applyBorder="1" applyAlignment="1" applyProtection="1">
      <alignment horizontal="fill"/>
      <protection/>
    </xf>
    <xf numFmtId="0" fontId="6" fillId="33" borderId="0" xfId="0" applyFont="1" applyFill="1" applyBorder="1" applyAlignment="1" applyProtection="1">
      <alignment horizontal="fill"/>
      <protection/>
    </xf>
    <xf numFmtId="0" fontId="6" fillId="33" borderId="11" xfId="0" applyFont="1" applyFill="1" applyBorder="1" applyAlignment="1" applyProtection="1">
      <alignment horizontal="fill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>
      <alignment/>
    </xf>
    <xf numFmtId="9" fontId="6" fillId="33" borderId="13" xfId="54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87" fontId="6" fillId="33" borderId="0" xfId="0" applyNumberFormat="1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 locked="0"/>
    </xf>
    <xf numFmtId="190" fontId="6" fillId="33" borderId="11" xfId="0" applyNumberFormat="1" applyFont="1" applyFill="1" applyBorder="1" applyAlignment="1">
      <alignment/>
    </xf>
    <xf numFmtId="194" fontId="6" fillId="33" borderId="11" xfId="0" applyNumberFormat="1" applyFont="1" applyFill="1" applyBorder="1" applyAlignment="1">
      <alignment/>
    </xf>
    <xf numFmtId="7" fontId="6" fillId="33" borderId="0" xfId="0" applyNumberFormat="1" applyFont="1" applyFill="1" applyBorder="1" applyAlignment="1" applyProtection="1">
      <alignment/>
      <protection/>
    </xf>
    <xf numFmtId="194" fontId="6" fillId="33" borderId="11" xfId="47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10" fontId="6" fillId="33" borderId="11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7" fontId="6" fillId="33" borderId="15" xfId="0" applyNumberFormat="1" applyFont="1" applyFill="1" applyBorder="1" applyAlignment="1" applyProtection="1">
      <alignment/>
      <protection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9" fontId="6" fillId="33" borderId="17" xfId="54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7" fontId="6" fillId="33" borderId="19" xfId="0" applyNumberFormat="1" applyFont="1" applyFill="1" applyBorder="1" applyAlignment="1" applyProtection="1">
      <alignment/>
      <protection/>
    </xf>
    <xf numFmtId="0" fontId="6" fillId="33" borderId="12" xfId="0" applyFont="1" applyFill="1" applyBorder="1" applyAlignment="1">
      <alignment horizontal="center"/>
    </xf>
    <xf numFmtId="9" fontId="6" fillId="33" borderId="20" xfId="54" applyFont="1" applyFill="1" applyBorder="1" applyAlignment="1">
      <alignment horizontal="center"/>
    </xf>
    <xf numFmtId="0" fontId="6" fillId="33" borderId="14" xfId="0" applyFont="1" applyFill="1" applyBorder="1" applyAlignment="1" applyProtection="1">
      <alignment horizontal="left"/>
      <protection/>
    </xf>
    <xf numFmtId="187" fontId="6" fillId="33" borderId="15" xfId="0" applyNumberFormat="1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center"/>
      <protection/>
    </xf>
    <xf numFmtId="10" fontId="6" fillId="33" borderId="12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fill"/>
      <protection/>
    </xf>
    <xf numFmtId="0" fontId="6" fillId="33" borderId="15" xfId="0" applyFont="1" applyFill="1" applyBorder="1" applyAlignment="1" applyProtection="1">
      <alignment horizontal="fill"/>
      <protection/>
    </xf>
    <xf numFmtId="0" fontId="6" fillId="33" borderId="16" xfId="0" applyFont="1" applyFill="1" applyBorder="1" applyAlignment="1" applyProtection="1">
      <alignment horizontal="fill"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fill"/>
      <protection/>
    </xf>
    <xf numFmtId="187" fontId="6" fillId="33" borderId="19" xfId="0" applyNumberFormat="1" applyFont="1" applyFill="1" applyBorder="1" applyAlignment="1" applyProtection="1">
      <alignment horizontal="fill"/>
      <protection/>
    </xf>
    <xf numFmtId="10" fontId="6" fillId="33" borderId="19" xfId="0" applyNumberFormat="1" applyFont="1" applyFill="1" applyBorder="1" applyAlignment="1" applyProtection="1">
      <alignment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 horizontal="center"/>
    </xf>
    <xf numFmtId="7" fontId="6" fillId="33" borderId="0" xfId="0" applyNumberFormat="1" applyFont="1" applyFill="1" applyAlignment="1" applyProtection="1">
      <alignment/>
      <protection/>
    </xf>
    <xf numFmtId="10" fontId="6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>
      <alignment horizontal="center"/>
    </xf>
    <xf numFmtId="7" fontId="8" fillId="33" borderId="0" xfId="0" applyNumberFormat="1" applyFont="1" applyFill="1" applyAlignment="1" applyProtection="1">
      <alignment/>
      <protection/>
    </xf>
    <xf numFmtId="10" fontId="8" fillId="33" borderId="0" xfId="0" applyNumberFormat="1" applyFont="1" applyFill="1" applyAlignment="1" applyProtection="1">
      <alignment/>
      <protection/>
    </xf>
    <xf numFmtId="0" fontId="51" fillId="34" borderId="21" xfId="0" applyFont="1" applyFill="1" applyBorder="1" applyAlignment="1" applyProtection="1">
      <alignment horizontal="centerContinuous" vertical="center"/>
      <protection/>
    </xf>
    <xf numFmtId="0" fontId="51" fillId="34" borderId="22" xfId="0" applyFont="1" applyFill="1" applyBorder="1" applyAlignment="1" applyProtection="1">
      <alignment horizontal="centerContinuous" vertical="center"/>
      <protection/>
    </xf>
    <xf numFmtId="0" fontId="52" fillId="34" borderId="1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2" fillId="34" borderId="23" xfId="0" applyFont="1" applyFill="1" applyBorder="1" applyAlignment="1">
      <alignment/>
    </xf>
    <xf numFmtId="0" fontId="52" fillId="34" borderId="23" xfId="0" applyFont="1" applyFill="1" applyBorder="1" applyAlignment="1">
      <alignment horizontal="center"/>
    </xf>
    <xf numFmtId="0" fontId="52" fillId="34" borderId="23" xfId="0" applyFont="1" applyFill="1" applyBorder="1" applyAlignment="1" applyProtection="1">
      <alignment horizontal="center"/>
      <protection/>
    </xf>
    <xf numFmtId="0" fontId="52" fillId="34" borderId="10" xfId="0" applyFont="1" applyFill="1" applyBorder="1" applyAlignment="1" applyProtection="1">
      <alignment horizontal="left"/>
      <protection/>
    </xf>
    <xf numFmtId="0" fontId="52" fillId="34" borderId="11" xfId="0" applyFont="1" applyFill="1" applyBorder="1" applyAlignment="1" applyProtection="1">
      <alignment horizontal="center"/>
      <protection/>
    </xf>
    <xf numFmtId="0" fontId="51" fillId="34" borderId="14" xfId="0" applyFont="1" applyFill="1" applyBorder="1" applyAlignment="1" applyProtection="1">
      <alignment horizontal="fill"/>
      <protection/>
    </xf>
    <xf numFmtId="0" fontId="51" fillId="34" borderId="15" xfId="0" applyFont="1" applyFill="1" applyBorder="1" applyAlignment="1" applyProtection="1">
      <alignment horizontal="fill"/>
      <protection/>
    </xf>
    <xf numFmtId="0" fontId="51" fillId="34" borderId="16" xfId="0" applyFont="1" applyFill="1" applyBorder="1" applyAlignment="1" applyProtection="1">
      <alignment horizontal="fill"/>
      <protection/>
    </xf>
    <xf numFmtId="0" fontId="51" fillId="34" borderId="16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>
      <alignment/>
    </xf>
    <xf numFmtId="0" fontId="6" fillId="33" borderId="18" xfId="0" applyFont="1" applyFill="1" applyBorder="1" applyAlignment="1" applyProtection="1">
      <alignment horizontal="left"/>
      <protection/>
    </xf>
    <xf numFmtId="0" fontId="6" fillId="33" borderId="24" xfId="0" applyFont="1" applyFill="1" applyBorder="1" applyAlignment="1">
      <alignment/>
    </xf>
    <xf numFmtId="7" fontId="6" fillId="33" borderId="12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>
      <alignment/>
    </xf>
    <xf numFmtId="7" fontId="6" fillId="33" borderId="11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 horizontal="fill"/>
      <protection/>
    </xf>
    <xf numFmtId="0" fontId="6" fillId="33" borderId="26" xfId="0" applyFont="1" applyFill="1" applyBorder="1" applyAlignment="1" applyProtection="1">
      <alignment horizontal="center"/>
      <protection/>
    </xf>
    <xf numFmtId="0" fontId="52" fillId="35" borderId="14" xfId="0" applyFont="1" applyFill="1" applyBorder="1" applyAlignment="1" applyProtection="1">
      <alignment horizontal="left"/>
      <protection/>
    </xf>
    <xf numFmtId="0" fontId="51" fillId="35" borderId="15" xfId="0" applyFont="1" applyFill="1" applyBorder="1" applyAlignment="1" applyProtection="1">
      <alignment horizontal="fill"/>
      <protection/>
    </xf>
    <xf numFmtId="0" fontId="51" fillId="35" borderId="15" xfId="0" applyFont="1" applyFill="1" applyBorder="1" applyAlignment="1" applyProtection="1">
      <alignment horizontal="center"/>
      <protection/>
    </xf>
    <xf numFmtId="0" fontId="6" fillId="33" borderId="0" xfId="0" applyFont="1" applyFill="1" applyAlignment="1">
      <alignment/>
    </xf>
    <xf numFmtId="0" fontId="7" fillId="34" borderId="0" xfId="0" applyFont="1" applyFill="1" applyAlignment="1">
      <alignment horizontal="center" vertical="center"/>
    </xf>
    <xf numFmtId="0" fontId="8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9" fontId="2" fillId="33" borderId="0" xfId="54" applyFont="1" applyFill="1" applyAlignment="1">
      <alignment horizontal="center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centerContinuous" vertical="center"/>
    </xf>
    <xf numFmtId="0" fontId="2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/>
    </xf>
    <xf numFmtId="201" fontId="6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201" fontId="51" fillId="33" borderId="0" xfId="0" applyNumberFormat="1" applyFont="1" applyFill="1" applyBorder="1" applyAlignment="1">
      <alignment/>
    </xf>
    <xf numFmtId="39" fontId="6" fillId="33" borderId="11" xfId="0" applyNumberFormat="1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>
      <alignment horizontal="center" vertical="center"/>
    </xf>
    <xf numFmtId="39" fontId="6" fillId="33" borderId="11" xfId="0" applyNumberFormat="1" applyFont="1" applyFill="1" applyBorder="1" applyAlignment="1" applyProtection="1">
      <alignment horizontal="center" vertical="center"/>
      <protection/>
    </xf>
    <xf numFmtId="9" fontId="6" fillId="33" borderId="13" xfId="54" applyFont="1" applyFill="1" applyBorder="1" applyAlignment="1">
      <alignment horizontal="center" vertical="center"/>
    </xf>
    <xf numFmtId="10" fontId="6" fillId="33" borderId="12" xfId="0" applyNumberFormat="1" applyFont="1" applyFill="1" applyBorder="1" applyAlignment="1" applyProtection="1">
      <alignment horizontal="center"/>
      <protection/>
    </xf>
    <xf numFmtId="10" fontId="6" fillId="33" borderId="11" xfId="0" applyNumberFormat="1" applyFont="1" applyFill="1" applyBorder="1" applyAlignment="1" applyProtection="1">
      <alignment horizontal="center"/>
      <protection/>
    </xf>
    <xf numFmtId="0" fontId="51" fillId="34" borderId="22" xfId="0" applyFont="1" applyFill="1" applyBorder="1" applyAlignment="1" applyProtection="1">
      <alignment horizontal="center" vertical="center"/>
      <protection/>
    </xf>
    <xf numFmtId="4" fontId="2" fillId="33" borderId="0" xfId="0" applyNumberFormat="1" applyFont="1" applyFill="1" applyAlignment="1">
      <alignment horizontal="center"/>
    </xf>
    <xf numFmtId="4" fontId="7" fillId="34" borderId="0" xfId="0" applyNumberFormat="1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204" fontId="2" fillId="33" borderId="0" xfId="0" applyNumberFormat="1" applyFont="1" applyFill="1" applyAlignment="1">
      <alignment horizontal="center"/>
    </xf>
    <xf numFmtId="204" fontId="7" fillId="34" borderId="0" xfId="0" applyNumberFormat="1" applyFont="1" applyFill="1" applyAlignment="1">
      <alignment horizontal="center" vertical="center"/>
    </xf>
    <xf numFmtId="204" fontId="6" fillId="33" borderId="0" xfId="0" applyNumberFormat="1" applyFont="1" applyFill="1" applyAlignment="1">
      <alignment horizontal="center"/>
    </xf>
    <xf numFmtId="204" fontId="8" fillId="33" borderId="0" xfId="0" applyNumberFormat="1" applyFont="1" applyFill="1" applyAlignment="1">
      <alignment horizontal="center"/>
    </xf>
    <xf numFmtId="204" fontId="51" fillId="34" borderId="22" xfId="0" applyNumberFormat="1" applyFont="1" applyFill="1" applyBorder="1" applyAlignment="1" applyProtection="1">
      <alignment horizontal="center" vertical="center"/>
      <protection/>
    </xf>
    <xf numFmtId="204" fontId="52" fillId="34" borderId="23" xfId="0" applyNumberFormat="1" applyFont="1" applyFill="1" applyBorder="1" applyAlignment="1">
      <alignment horizontal="center"/>
    </xf>
    <xf numFmtId="204" fontId="52" fillId="34" borderId="11" xfId="0" applyNumberFormat="1" applyFont="1" applyFill="1" applyBorder="1" applyAlignment="1" applyProtection="1">
      <alignment horizontal="center"/>
      <protection/>
    </xf>
    <xf numFmtId="204" fontId="51" fillId="34" borderId="16" xfId="0" applyNumberFormat="1" applyFont="1" applyFill="1" applyBorder="1" applyAlignment="1" applyProtection="1">
      <alignment horizontal="center"/>
      <protection/>
    </xf>
    <xf numFmtId="204" fontId="6" fillId="33" borderId="11" xfId="0" applyNumberFormat="1" applyFont="1" applyFill="1" applyBorder="1" applyAlignment="1" applyProtection="1">
      <alignment horizontal="center"/>
      <protection/>
    </xf>
    <xf numFmtId="204" fontId="6" fillId="33" borderId="11" xfId="47" applyNumberFormat="1" applyFont="1" applyFill="1" applyBorder="1" applyAlignment="1" applyProtection="1">
      <alignment horizontal="center"/>
      <protection/>
    </xf>
    <xf numFmtId="204" fontId="6" fillId="33" borderId="11" xfId="0" applyNumberFormat="1" applyFont="1" applyFill="1" applyBorder="1" applyAlignment="1" applyProtection="1">
      <alignment horizontal="center" vertical="center"/>
      <protection/>
    </xf>
    <xf numFmtId="204" fontId="6" fillId="33" borderId="16" xfId="0" applyNumberFormat="1" applyFont="1" applyFill="1" applyBorder="1" applyAlignment="1" applyProtection="1">
      <alignment horizontal="center"/>
      <protection/>
    </xf>
    <xf numFmtId="204" fontId="6" fillId="33" borderId="12" xfId="0" applyNumberFormat="1" applyFont="1" applyFill="1" applyBorder="1" applyAlignment="1" applyProtection="1">
      <alignment horizontal="center"/>
      <protection/>
    </xf>
    <xf numFmtId="204" fontId="6" fillId="33" borderId="12" xfId="0" applyNumberFormat="1" applyFont="1" applyFill="1" applyBorder="1" applyAlignment="1">
      <alignment horizontal="center"/>
    </xf>
    <xf numFmtId="204" fontId="6" fillId="33" borderId="0" xfId="0" applyNumberFormat="1" applyFont="1" applyFill="1" applyBorder="1" applyAlignment="1" applyProtection="1">
      <alignment horizontal="center"/>
      <protection/>
    </xf>
    <xf numFmtId="204" fontId="6" fillId="33" borderId="19" xfId="0" applyNumberFormat="1" applyFont="1" applyFill="1" applyBorder="1" applyAlignment="1">
      <alignment horizontal="center"/>
    </xf>
    <xf numFmtId="204" fontId="6" fillId="33" borderId="0" xfId="0" applyNumberFormat="1" applyFont="1" applyFill="1" applyBorder="1" applyAlignment="1">
      <alignment horizontal="center"/>
    </xf>
    <xf numFmtId="204" fontId="51" fillId="35" borderId="15" xfId="0" applyNumberFormat="1" applyFont="1" applyFill="1" applyBorder="1" applyAlignment="1" applyProtection="1">
      <alignment horizontal="center"/>
      <protection/>
    </xf>
    <xf numFmtId="204" fontId="6" fillId="33" borderId="15" xfId="0" applyNumberFormat="1" applyFont="1" applyFill="1" applyBorder="1" applyAlignment="1" applyProtection="1">
      <alignment horizontal="center"/>
      <protection/>
    </xf>
    <xf numFmtId="204" fontId="2" fillId="0" borderId="0" xfId="0" applyNumberFormat="1" applyFont="1" applyAlignment="1">
      <alignment horizontal="center"/>
    </xf>
    <xf numFmtId="39" fontId="54" fillId="33" borderId="11" xfId="0" applyNumberFormat="1" applyFont="1" applyFill="1" applyBorder="1" applyAlignment="1" applyProtection="1">
      <alignment horizontal="center"/>
      <protection/>
    </xf>
    <xf numFmtId="39" fontId="53" fillId="33" borderId="16" xfId="0" applyNumberFormat="1" applyFont="1" applyFill="1" applyBorder="1" applyAlignment="1" applyProtection="1">
      <alignment horizontal="center"/>
      <protection/>
    </xf>
    <xf numFmtId="39" fontId="6" fillId="33" borderId="12" xfId="0" applyNumberFormat="1" applyFont="1" applyFill="1" applyBorder="1" applyAlignment="1" applyProtection="1">
      <alignment horizontal="center"/>
      <protection/>
    </xf>
    <xf numFmtId="39" fontId="6" fillId="33" borderId="16" xfId="0" applyNumberFormat="1" applyFont="1" applyFill="1" applyBorder="1" applyAlignment="1" applyProtection="1">
      <alignment horizontal="center"/>
      <protection/>
    </xf>
    <xf numFmtId="7" fontId="6" fillId="33" borderId="19" xfId="0" applyNumberFormat="1" applyFont="1" applyFill="1" applyBorder="1" applyAlignment="1" applyProtection="1">
      <alignment horizontal="center"/>
      <protection/>
    </xf>
    <xf numFmtId="0" fontId="51" fillId="35" borderId="15" xfId="0" applyFont="1" applyFill="1" applyBorder="1" applyAlignment="1">
      <alignment horizontal="center"/>
    </xf>
    <xf numFmtId="7" fontId="6" fillId="33" borderId="12" xfId="0" applyNumberFormat="1" applyFont="1" applyFill="1" applyBorder="1" applyAlignment="1" applyProtection="1">
      <alignment horizontal="center"/>
      <protection/>
    </xf>
    <xf numFmtId="7" fontId="6" fillId="33" borderId="11" xfId="0" applyNumberFormat="1" applyFont="1" applyFill="1" applyBorder="1" applyAlignment="1" applyProtection="1">
      <alignment horizontal="center"/>
      <protection/>
    </xf>
    <xf numFmtId="7" fontId="6" fillId="33" borderId="0" xfId="0" applyNumberFormat="1" applyFont="1" applyFill="1" applyAlignment="1" applyProtection="1">
      <alignment horizontal="center"/>
      <protection/>
    </xf>
    <xf numFmtId="7" fontId="8" fillId="33" borderId="0" xfId="0" applyNumberFormat="1" applyFont="1" applyFill="1" applyAlignment="1" applyProtection="1">
      <alignment horizontal="center"/>
      <protection/>
    </xf>
    <xf numFmtId="0" fontId="51" fillId="34" borderId="27" xfId="0" applyFont="1" applyFill="1" applyBorder="1" applyAlignment="1" applyProtection="1">
      <alignment horizontal="center" vertical="center"/>
      <protection/>
    </xf>
    <xf numFmtId="39" fontId="5" fillId="33" borderId="20" xfId="0" applyNumberFormat="1" applyFont="1" applyFill="1" applyBorder="1" applyAlignment="1" applyProtection="1">
      <alignment horizontal="center"/>
      <protection/>
    </xf>
    <xf numFmtId="187" fontId="6" fillId="33" borderId="13" xfId="0" applyNumberFormat="1" applyFont="1" applyFill="1" applyBorder="1" applyAlignment="1" applyProtection="1">
      <alignment horizontal="center"/>
      <protection/>
    </xf>
    <xf numFmtId="39" fontId="6" fillId="33" borderId="13" xfId="0" applyNumberFormat="1" applyFont="1" applyFill="1" applyBorder="1" applyAlignment="1" applyProtection="1">
      <alignment horizontal="center"/>
      <protection/>
    </xf>
    <xf numFmtId="39" fontId="52" fillId="35" borderId="17" xfId="0" applyNumberFormat="1" applyFont="1" applyFill="1" applyBorder="1" applyAlignment="1" applyProtection="1">
      <alignment horizontal="center"/>
      <protection/>
    </xf>
    <xf numFmtId="10" fontId="6" fillId="33" borderId="20" xfId="0" applyNumberFormat="1" applyFont="1" applyFill="1" applyBorder="1" applyAlignment="1" applyProtection="1">
      <alignment horizontal="center"/>
      <protection/>
    </xf>
    <xf numFmtId="10" fontId="6" fillId="33" borderId="13" xfId="0" applyNumberFormat="1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10" fontId="6" fillId="33" borderId="0" xfId="0" applyNumberFormat="1" applyFont="1" applyFill="1" applyAlignment="1" applyProtection="1">
      <alignment horizontal="center"/>
      <protection/>
    </xf>
    <xf numFmtId="10" fontId="8" fillId="33" borderId="0" xfId="0" applyNumberFormat="1" applyFont="1" applyFill="1" applyAlignment="1" applyProtection="1">
      <alignment horizontal="center"/>
      <protection/>
    </xf>
    <xf numFmtId="4" fontId="6" fillId="33" borderId="11" xfId="47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/>
    </xf>
    <xf numFmtId="4" fontId="6" fillId="33" borderId="11" xfId="47" applyNumberFormat="1" applyFont="1" applyFill="1" applyBorder="1" applyAlignment="1">
      <alignment horizontal="center"/>
    </xf>
    <xf numFmtId="4" fontId="6" fillId="33" borderId="16" xfId="47" applyNumberFormat="1" applyFont="1" applyFill="1" applyBorder="1" applyAlignment="1">
      <alignment horizontal="center"/>
    </xf>
    <xf numFmtId="4" fontId="6" fillId="33" borderId="12" xfId="47" applyNumberFormat="1" applyFont="1" applyFill="1" applyBorder="1" applyAlignment="1">
      <alignment horizontal="center"/>
    </xf>
    <xf numFmtId="4" fontId="53" fillId="33" borderId="0" xfId="0" applyNumberFormat="1" applyFont="1" applyFill="1" applyBorder="1" applyAlignment="1">
      <alignment horizontal="center"/>
    </xf>
    <xf numFmtId="4" fontId="51" fillId="33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Alignment="1" applyProtection="1">
      <alignment horizontal="center"/>
      <protection/>
    </xf>
    <xf numFmtId="204" fontId="6" fillId="33" borderId="28" xfId="0" applyNumberFormat="1" applyFont="1" applyFill="1" applyBorder="1" applyAlignment="1" applyProtection="1">
      <alignment horizontal="center"/>
      <protection/>
    </xf>
    <xf numFmtId="204" fontId="6" fillId="33" borderId="24" xfId="0" applyNumberFormat="1" applyFont="1" applyFill="1" applyBorder="1" applyAlignment="1" applyProtection="1">
      <alignment horizontal="center"/>
      <protection/>
    </xf>
    <xf numFmtId="204" fontId="6" fillId="33" borderId="29" xfId="0" applyNumberFormat="1" applyFont="1" applyFill="1" applyBorder="1" applyAlignment="1" applyProtection="1">
      <alignment horizontal="center"/>
      <protection/>
    </xf>
    <xf numFmtId="204" fontId="6" fillId="33" borderId="25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wrapText="1"/>
    </xf>
    <xf numFmtId="0" fontId="6" fillId="33" borderId="10" xfId="0" applyFont="1" applyFill="1" applyBorder="1" applyAlignment="1" applyProtection="1">
      <alignment horizontal="left" wrapText="1"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0" fontId="6" fillId="33" borderId="25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>
      <alignment horizontal="center"/>
    </xf>
    <xf numFmtId="4" fontId="51" fillId="34" borderId="28" xfId="0" applyNumberFormat="1" applyFont="1" applyFill="1" applyBorder="1" applyAlignment="1">
      <alignment horizontal="center" vertical="justify"/>
    </xf>
    <xf numFmtId="4" fontId="51" fillId="34" borderId="29" xfId="0" applyNumberFormat="1" applyFont="1" applyFill="1" applyBorder="1" applyAlignment="1">
      <alignment horizontal="center" vertical="justify"/>
    </xf>
    <xf numFmtId="4" fontId="51" fillId="34" borderId="30" xfId="0" applyNumberFormat="1" applyFont="1" applyFill="1" applyBorder="1" applyAlignment="1">
      <alignment horizontal="center" vertical="justify"/>
    </xf>
    <xf numFmtId="0" fontId="51" fillId="34" borderId="31" xfId="0" applyFont="1" applyFill="1" applyBorder="1" applyAlignment="1">
      <alignment horizontal="center" vertical="justify"/>
    </xf>
    <xf numFmtId="0" fontId="51" fillId="34" borderId="32" xfId="0" applyFont="1" applyFill="1" applyBorder="1" applyAlignment="1">
      <alignment horizontal="center" vertical="justify"/>
    </xf>
    <xf numFmtId="0" fontId="51" fillId="34" borderId="33" xfId="0" applyFont="1" applyFill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52" fillId="34" borderId="19" xfId="0" applyFont="1" applyFill="1" applyBorder="1" applyAlignment="1">
      <alignment horizontal="center"/>
    </xf>
    <xf numFmtId="0" fontId="52" fillId="34" borderId="2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0</xdr:row>
      <xdr:rowOff>38100</xdr:rowOff>
    </xdr:from>
    <xdr:to>
      <xdr:col>6</xdr:col>
      <xdr:colOff>0</xdr:colOff>
      <xdr:row>2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8100"/>
          <a:ext cx="1285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PageLayoutView="0" workbookViewId="0" topLeftCell="A1">
      <selection activeCell="L7" sqref="L7"/>
    </sheetView>
  </sheetViews>
  <sheetFormatPr defaultColWidth="11.140625" defaultRowHeight="12.75"/>
  <cols>
    <col min="1" max="1" width="14.421875" style="2" customWidth="1"/>
    <col min="2" max="2" width="10.7109375" style="2" customWidth="1"/>
    <col min="3" max="3" width="9.421875" style="2" customWidth="1"/>
    <col min="4" max="4" width="8.421875" style="2" customWidth="1"/>
    <col min="5" max="5" width="9.7109375" style="146" customWidth="1"/>
    <col min="6" max="6" width="9.57421875" style="7" customWidth="1"/>
    <col min="7" max="7" width="10.57421875" style="7" customWidth="1"/>
    <col min="8" max="8" width="10.140625" style="7" customWidth="1"/>
    <col min="9" max="9" width="10.8515625" style="121" customWidth="1"/>
    <col min="10" max="10" width="12.7109375" style="101" customWidth="1"/>
    <col min="11" max="11" width="11.00390625" style="101" customWidth="1"/>
    <col min="12" max="16" width="11.140625" style="101" customWidth="1"/>
    <col min="17" max="16384" width="11.140625" style="2" customWidth="1"/>
  </cols>
  <sheetData>
    <row r="1" spans="1:10" ht="24" customHeight="1">
      <c r="A1" s="101"/>
      <c r="B1" s="101"/>
      <c r="C1" s="101"/>
      <c r="D1" s="101"/>
      <c r="E1" s="127"/>
      <c r="F1" s="102"/>
      <c r="G1" s="102"/>
      <c r="H1" s="102"/>
      <c r="J1" s="104"/>
    </row>
    <row r="2" spans="1:10" ht="12.75">
      <c r="A2" s="180"/>
      <c r="B2" s="180"/>
      <c r="C2" s="180"/>
      <c r="D2" s="180"/>
      <c r="E2" s="180"/>
      <c r="F2" s="180"/>
      <c r="G2" s="180"/>
      <c r="H2" s="180"/>
      <c r="I2" s="180"/>
      <c r="J2" s="97"/>
    </row>
    <row r="3" spans="1:10" ht="14.25" customHeight="1">
      <c r="A3" s="179" t="s">
        <v>113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6" s="1" customFormat="1" ht="12" customHeight="1">
      <c r="A4" s="179" t="s">
        <v>114</v>
      </c>
      <c r="B4" s="179"/>
      <c r="C4" s="179"/>
      <c r="D4" s="179"/>
      <c r="E4" s="179"/>
      <c r="F4" s="179"/>
      <c r="G4" s="179"/>
      <c r="H4" s="179"/>
      <c r="I4" s="179"/>
      <c r="J4" s="179"/>
      <c r="K4" s="101"/>
      <c r="L4" s="105"/>
      <c r="M4" s="105"/>
      <c r="N4" s="105"/>
      <c r="O4" s="105"/>
      <c r="P4" s="105"/>
    </row>
    <row r="5" spans="1:16" s="1" customFormat="1" ht="26.25" customHeight="1">
      <c r="A5" s="179" t="s">
        <v>124</v>
      </c>
      <c r="B5" s="179"/>
      <c r="C5" s="179"/>
      <c r="D5" s="179"/>
      <c r="E5" s="179"/>
      <c r="F5" s="179"/>
      <c r="G5" s="179"/>
      <c r="H5" s="179"/>
      <c r="I5" s="179"/>
      <c r="J5" s="179"/>
      <c r="K5" s="101"/>
      <c r="L5" s="105"/>
      <c r="M5" s="105"/>
      <c r="N5" s="105"/>
      <c r="O5" s="105"/>
      <c r="P5" s="105"/>
    </row>
    <row r="6" spans="1:16" s="1" customFormat="1" ht="3.75" customHeight="1">
      <c r="A6" s="98"/>
      <c r="B6" s="98"/>
      <c r="C6" s="98"/>
      <c r="D6" s="98"/>
      <c r="E6" s="128"/>
      <c r="F6" s="98"/>
      <c r="G6" s="98"/>
      <c r="H6" s="98"/>
      <c r="I6" s="122"/>
      <c r="J6" s="98"/>
      <c r="K6" s="101"/>
      <c r="L6" s="105"/>
      <c r="M6" s="105"/>
      <c r="N6" s="105"/>
      <c r="O6" s="105"/>
      <c r="P6" s="105"/>
    </row>
    <row r="7" spans="1:11" ht="12.75">
      <c r="A7" s="9"/>
      <c r="B7" s="9"/>
      <c r="C7" s="10"/>
      <c r="D7" s="10"/>
      <c r="E7" s="129"/>
      <c r="F7" s="17" t="s">
        <v>82</v>
      </c>
      <c r="G7" s="14"/>
      <c r="H7" s="70" t="s">
        <v>94</v>
      </c>
      <c r="I7" s="123"/>
      <c r="J7" s="12" t="s">
        <v>80</v>
      </c>
      <c r="K7" s="10"/>
    </row>
    <row r="8" spans="1:11" ht="12.75">
      <c r="A8" s="9" t="s">
        <v>79</v>
      </c>
      <c r="B8" s="9" t="s">
        <v>78</v>
      </c>
      <c r="C8" s="10"/>
      <c r="D8" s="10"/>
      <c r="E8" s="129"/>
      <c r="F8" s="17" t="s">
        <v>83</v>
      </c>
      <c r="G8" s="14"/>
      <c r="H8" s="70" t="s">
        <v>94</v>
      </c>
      <c r="I8" s="123"/>
      <c r="J8" s="13" t="s">
        <v>84</v>
      </c>
      <c r="K8" s="10"/>
    </row>
    <row r="9" spans="1:11" ht="12.75">
      <c r="A9" s="9" t="s">
        <v>77</v>
      </c>
      <c r="B9" s="10"/>
      <c r="C9" s="10"/>
      <c r="D9" s="10"/>
      <c r="E9" s="129"/>
      <c r="F9" s="17" t="s">
        <v>85</v>
      </c>
      <c r="G9" s="14"/>
      <c r="H9" s="70" t="s">
        <v>94</v>
      </c>
      <c r="I9" s="123"/>
      <c r="J9" s="99" t="s">
        <v>76</v>
      </c>
      <c r="K9" s="10"/>
    </row>
    <row r="10" spans="1:11" ht="12.75">
      <c r="A10" s="15" t="s">
        <v>74</v>
      </c>
      <c r="B10" s="14" t="s">
        <v>73</v>
      </c>
      <c r="C10" s="16" t="s">
        <v>81</v>
      </c>
      <c r="D10" s="17" t="s">
        <v>81</v>
      </c>
      <c r="E10" s="129"/>
      <c r="F10" s="17" t="s">
        <v>86</v>
      </c>
      <c r="G10" s="14"/>
      <c r="H10" s="70" t="s">
        <v>94</v>
      </c>
      <c r="I10" s="123"/>
      <c r="J10" s="99" t="s">
        <v>75</v>
      </c>
      <c r="K10" s="10"/>
    </row>
    <row r="11" spans="1:11" ht="13.5" customHeight="1">
      <c r="A11" s="10"/>
      <c r="B11" s="14"/>
      <c r="C11" s="10"/>
      <c r="D11" s="10"/>
      <c r="E11" s="130"/>
      <c r="F11" s="17" t="s">
        <v>91</v>
      </c>
      <c r="G11" s="14"/>
      <c r="H11" s="70" t="s">
        <v>94</v>
      </c>
      <c r="I11" s="123"/>
      <c r="J11" s="99" t="s">
        <v>72</v>
      </c>
      <c r="K11" s="10"/>
    </row>
    <row r="12" spans="1:11" ht="12.75">
      <c r="A12" s="18" t="s">
        <v>70</v>
      </c>
      <c r="B12" s="14">
        <v>19.64</v>
      </c>
      <c r="C12" s="19" t="s">
        <v>97</v>
      </c>
      <c r="D12" s="20">
        <f>(H84/B12)</f>
        <v>670.6970112963089</v>
      </c>
      <c r="E12" s="129"/>
      <c r="F12" s="17" t="s">
        <v>87</v>
      </c>
      <c r="G12" s="14"/>
      <c r="H12" s="70" t="s">
        <v>94</v>
      </c>
      <c r="I12" s="123"/>
      <c r="J12" s="99" t="s">
        <v>71</v>
      </c>
      <c r="K12" s="10"/>
    </row>
    <row r="13" spans="1:11" ht="12.75">
      <c r="A13" s="10"/>
      <c r="B13" s="14"/>
      <c r="C13" s="10"/>
      <c r="D13" s="10"/>
      <c r="E13" s="129"/>
      <c r="F13" s="17" t="s">
        <v>88</v>
      </c>
      <c r="G13" s="14"/>
      <c r="H13" s="70" t="s">
        <v>94</v>
      </c>
      <c r="I13" s="123"/>
      <c r="J13" s="99" t="s">
        <v>69</v>
      </c>
      <c r="K13" s="10"/>
    </row>
    <row r="14" spans="1:11" ht="15.75">
      <c r="A14" s="9" t="s">
        <v>67</v>
      </c>
      <c r="B14" s="21" t="s">
        <v>66</v>
      </c>
      <c r="C14" s="12" t="s">
        <v>65</v>
      </c>
      <c r="D14" s="22">
        <v>2022</v>
      </c>
      <c r="E14" s="129"/>
      <c r="F14" s="17" t="s">
        <v>89</v>
      </c>
      <c r="G14" s="14"/>
      <c r="H14" s="70" t="s">
        <v>94</v>
      </c>
      <c r="I14" s="123"/>
      <c r="J14" s="99" t="s">
        <v>68</v>
      </c>
      <c r="K14" s="10"/>
    </row>
    <row r="15" spans="1:11" ht="13.5" thickBot="1">
      <c r="A15" s="9" t="s">
        <v>63</v>
      </c>
      <c r="B15" s="23" t="s">
        <v>110</v>
      </c>
      <c r="C15" s="10"/>
      <c r="D15" s="10"/>
      <c r="E15" s="129"/>
      <c r="F15" s="17" t="s">
        <v>90</v>
      </c>
      <c r="G15" s="14"/>
      <c r="H15" s="70" t="s">
        <v>94</v>
      </c>
      <c r="I15" s="123"/>
      <c r="J15" s="99" t="s">
        <v>64</v>
      </c>
      <c r="K15" s="10"/>
    </row>
    <row r="16" spans="1:16" s="4" customFormat="1" ht="20.25" customHeight="1">
      <c r="A16" s="193" t="s">
        <v>62</v>
      </c>
      <c r="B16" s="194"/>
      <c r="C16" s="194"/>
      <c r="D16" s="194"/>
      <c r="E16" s="194"/>
      <c r="F16" s="194"/>
      <c r="G16" s="194"/>
      <c r="H16" s="195"/>
      <c r="I16" s="186" t="s">
        <v>92</v>
      </c>
      <c r="J16" s="189" t="s">
        <v>93</v>
      </c>
      <c r="K16" s="106"/>
      <c r="L16" s="107"/>
      <c r="M16" s="107"/>
      <c r="N16" s="107"/>
      <c r="O16" s="107"/>
      <c r="P16" s="107"/>
    </row>
    <row r="17" spans="1:16" s="4" customFormat="1" ht="3" customHeight="1">
      <c r="A17" s="73"/>
      <c r="B17" s="74"/>
      <c r="C17" s="74"/>
      <c r="D17" s="74"/>
      <c r="E17" s="131"/>
      <c r="F17" s="120"/>
      <c r="G17" s="120"/>
      <c r="H17" s="157"/>
      <c r="I17" s="187"/>
      <c r="J17" s="190"/>
      <c r="K17" s="106"/>
      <c r="L17" s="107"/>
      <c r="M17" s="107"/>
      <c r="N17" s="107"/>
      <c r="O17" s="107"/>
      <c r="P17" s="107"/>
    </row>
    <row r="18" spans="1:16" s="5" customFormat="1" ht="12.75">
      <c r="A18" s="75"/>
      <c r="B18" s="76"/>
      <c r="C18" s="76"/>
      <c r="D18" s="77"/>
      <c r="E18" s="132"/>
      <c r="F18" s="78"/>
      <c r="G18" s="79" t="s">
        <v>61</v>
      </c>
      <c r="H18" s="79" t="s">
        <v>60</v>
      </c>
      <c r="I18" s="187"/>
      <c r="J18" s="190"/>
      <c r="K18" s="103"/>
      <c r="L18" s="108"/>
      <c r="M18" s="108"/>
      <c r="N18" s="108"/>
      <c r="O18" s="108"/>
      <c r="P18" s="108"/>
    </row>
    <row r="19" spans="1:16" s="5" customFormat="1" ht="9.75" customHeight="1">
      <c r="A19" s="80" t="s">
        <v>59</v>
      </c>
      <c r="B19" s="76"/>
      <c r="C19" s="76"/>
      <c r="D19" s="81" t="s">
        <v>58</v>
      </c>
      <c r="E19" s="133" t="s">
        <v>116</v>
      </c>
      <c r="F19" s="81" t="s">
        <v>57</v>
      </c>
      <c r="G19" s="81" t="s">
        <v>56</v>
      </c>
      <c r="H19" s="81" t="s">
        <v>55</v>
      </c>
      <c r="I19" s="187"/>
      <c r="J19" s="190"/>
      <c r="K19" s="103"/>
      <c r="L19" s="108"/>
      <c r="M19" s="108"/>
      <c r="N19" s="108"/>
      <c r="O19" s="108"/>
      <c r="P19" s="108"/>
    </row>
    <row r="20" spans="1:11" ht="2.25" customHeight="1" thickBot="1">
      <c r="A20" s="82"/>
      <c r="B20" s="83"/>
      <c r="C20" s="83"/>
      <c r="D20" s="84"/>
      <c r="E20" s="134"/>
      <c r="F20" s="85"/>
      <c r="G20" s="85"/>
      <c r="H20" s="85"/>
      <c r="I20" s="188"/>
      <c r="J20" s="191"/>
      <c r="K20" s="10"/>
    </row>
    <row r="21" spans="1:11" ht="5.25" customHeight="1">
      <c r="A21" s="24"/>
      <c r="B21" s="25"/>
      <c r="C21" s="25"/>
      <c r="D21" s="26"/>
      <c r="E21" s="135"/>
      <c r="F21" s="27"/>
      <c r="G21" s="27"/>
      <c r="H21" s="27"/>
      <c r="I21" s="125"/>
      <c r="J21" s="29"/>
      <c r="K21" s="10"/>
    </row>
    <row r="22" spans="1:11" ht="12.75">
      <c r="A22" s="41" t="s">
        <v>54</v>
      </c>
      <c r="B22" s="31"/>
      <c r="C22" s="31"/>
      <c r="D22" s="32"/>
      <c r="E22" s="135"/>
      <c r="F22" s="33"/>
      <c r="G22" s="114"/>
      <c r="H22" s="114"/>
      <c r="I22" s="168"/>
      <c r="J22" s="29"/>
      <c r="K22" s="10"/>
    </row>
    <row r="23" spans="1:11" ht="12.75">
      <c r="A23" s="30" t="s">
        <v>53</v>
      </c>
      <c r="B23" s="31"/>
      <c r="C23" s="34"/>
      <c r="D23" s="35"/>
      <c r="E23" s="135">
        <f>5/50</f>
        <v>0.1</v>
      </c>
      <c r="F23" s="27" t="s">
        <v>81</v>
      </c>
      <c r="G23" s="147">
        <v>3800</v>
      </c>
      <c r="H23" s="114">
        <f aca="true" t="shared" si="0" ref="H23:H35">IF(E23*G23,+E23*G23,"        ")</f>
        <v>380</v>
      </c>
      <c r="I23" s="169">
        <f aca="true" t="shared" si="1" ref="I23:I35">E23/B$12</f>
        <v>0.0050916496945010185</v>
      </c>
      <c r="J23" s="29">
        <f aca="true" t="shared" si="2" ref="J23:J35">H23/H$84</f>
        <v>0.028848002172706787</v>
      </c>
      <c r="K23" s="10"/>
    </row>
    <row r="24" spans="1:11" ht="12.75">
      <c r="A24" s="30" t="s">
        <v>52</v>
      </c>
      <c r="B24" s="31"/>
      <c r="C24" s="31"/>
      <c r="D24" s="36"/>
      <c r="E24" s="135">
        <f>11.86/25.82</f>
        <v>0.4593338497288923</v>
      </c>
      <c r="F24" s="27" t="s">
        <v>51</v>
      </c>
      <c r="G24" s="114">
        <v>2550</v>
      </c>
      <c r="H24" s="114">
        <f t="shared" si="0"/>
        <v>1171.3013168086754</v>
      </c>
      <c r="I24" s="169">
        <f t="shared" si="1"/>
        <v>0.02338767055646091</v>
      </c>
      <c r="J24" s="29">
        <f t="shared" si="2"/>
        <v>0.08892027087418682</v>
      </c>
      <c r="K24" s="10"/>
    </row>
    <row r="25" spans="1:11" ht="12.75">
      <c r="A25" s="30" t="s">
        <v>95</v>
      </c>
      <c r="B25" s="31"/>
      <c r="C25" s="31"/>
      <c r="D25" s="36"/>
      <c r="E25" s="135">
        <f>15.18/28.64</f>
        <v>0.5300279329608938</v>
      </c>
      <c r="F25" s="27" t="s">
        <v>51</v>
      </c>
      <c r="G25" s="147">
        <v>1550</v>
      </c>
      <c r="H25" s="114">
        <f t="shared" si="0"/>
        <v>821.5432960893854</v>
      </c>
      <c r="I25" s="169">
        <f t="shared" si="1"/>
        <v>0.02698716562937341</v>
      </c>
      <c r="J25" s="29">
        <f t="shared" si="2"/>
        <v>0.062368112606734964</v>
      </c>
      <c r="K25" s="109"/>
    </row>
    <row r="26" spans="1:11" ht="12.75">
      <c r="A26" s="30" t="s">
        <v>50</v>
      </c>
      <c r="B26" s="31"/>
      <c r="C26" s="31"/>
      <c r="D26" s="32"/>
      <c r="E26" s="136">
        <v>1.086</v>
      </c>
      <c r="F26" s="27" t="s">
        <v>44</v>
      </c>
      <c r="G26" s="114">
        <v>25</v>
      </c>
      <c r="H26" s="114"/>
      <c r="I26" s="169">
        <f t="shared" si="1"/>
        <v>0.05529531568228106</v>
      </c>
      <c r="J26" s="29">
        <f t="shared" si="2"/>
        <v>0</v>
      </c>
      <c r="K26" s="10"/>
    </row>
    <row r="27" spans="1:11" ht="12.75">
      <c r="A27" s="30" t="s">
        <v>49</v>
      </c>
      <c r="B27" s="31"/>
      <c r="C27" s="31"/>
      <c r="D27" s="32"/>
      <c r="E27" s="136">
        <v>0.0895</v>
      </c>
      <c r="F27" s="27" t="s">
        <v>47</v>
      </c>
      <c r="G27" s="114">
        <v>800</v>
      </c>
      <c r="H27" s="114">
        <f t="shared" si="0"/>
        <v>71.6</v>
      </c>
      <c r="I27" s="169">
        <f t="shared" si="1"/>
        <v>0.004557026476578411</v>
      </c>
      <c r="J27" s="29">
        <f t="shared" si="2"/>
        <v>0.005435570935699489</v>
      </c>
      <c r="K27" s="10"/>
    </row>
    <row r="28" spans="1:11" ht="12.75">
      <c r="A28" s="30" t="s">
        <v>48</v>
      </c>
      <c r="B28" s="31"/>
      <c r="C28" s="31"/>
      <c r="D28" s="37"/>
      <c r="E28" s="136">
        <f>2.45/22.4</f>
        <v>0.10937500000000001</v>
      </c>
      <c r="F28" s="27" t="s">
        <v>47</v>
      </c>
      <c r="G28" s="114">
        <v>600</v>
      </c>
      <c r="H28" s="114">
        <f t="shared" si="0"/>
        <v>65.62500000000001</v>
      </c>
      <c r="I28" s="169">
        <f t="shared" si="1"/>
        <v>0.00556899185336049</v>
      </c>
      <c r="J28" s="29">
        <f t="shared" si="2"/>
        <v>0.004981974059431272</v>
      </c>
      <c r="K28" s="10"/>
    </row>
    <row r="29" spans="1:11" ht="12.75">
      <c r="A29" s="30" t="s">
        <v>96</v>
      </c>
      <c r="B29" s="31"/>
      <c r="C29" s="38"/>
      <c r="D29" s="37"/>
      <c r="E29" s="136">
        <f>1.4/22.4</f>
        <v>0.0625</v>
      </c>
      <c r="F29" s="27" t="s">
        <v>47</v>
      </c>
      <c r="G29" s="114">
        <v>1300</v>
      </c>
      <c r="H29" s="114">
        <f t="shared" si="0"/>
        <v>81.25</v>
      </c>
      <c r="I29" s="169">
        <f t="shared" si="1"/>
        <v>0.0031822810590631362</v>
      </c>
      <c r="J29" s="29">
        <f t="shared" si="2"/>
        <v>0.006168158359295859</v>
      </c>
      <c r="K29" s="10"/>
    </row>
    <row r="30" spans="1:11" ht="12.75">
      <c r="A30" s="30" t="s">
        <v>46</v>
      </c>
      <c r="B30" s="31"/>
      <c r="C30" s="31"/>
      <c r="D30" s="39"/>
      <c r="E30" s="135">
        <f>0.19/13.5</f>
        <v>0.014074074074074074</v>
      </c>
      <c r="F30" s="27" t="s">
        <v>45</v>
      </c>
      <c r="G30" s="114">
        <v>600</v>
      </c>
      <c r="H30" s="114">
        <f t="shared" si="0"/>
        <v>8.444444444444445</v>
      </c>
      <c r="I30" s="169">
        <f t="shared" si="1"/>
        <v>0.0007166025495964396</v>
      </c>
      <c r="J30" s="29">
        <f t="shared" si="2"/>
        <v>0.0006410667149490397</v>
      </c>
      <c r="K30" s="10"/>
    </row>
    <row r="31" spans="1:12" ht="12.75">
      <c r="A31" s="30" t="s">
        <v>108</v>
      </c>
      <c r="B31" s="31"/>
      <c r="C31" s="31"/>
      <c r="D31" s="32"/>
      <c r="E31" s="136">
        <v>0.03125</v>
      </c>
      <c r="F31" s="27" t="s">
        <v>45</v>
      </c>
      <c r="G31" s="114">
        <v>900</v>
      </c>
      <c r="H31" s="114">
        <f t="shared" si="0"/>
        <v>28.125</v>
      </c>
      <c r="I31" s="169">
        <f t="shared" si="1"/>
        <v>0.0015911405295315681</v>
      </c>
      <c r="J31" s="29">
        <f t="shared" si="2"/>
        <v>0.002135131739756259</v>
      </c>
      <c r="K31" s="10"/>
      <c r="L31" s="101" t="s">
        <v>98</v>
      </c>
    </row>
    <row r="32" spans="1:11" ht="12.75">
      <c r="A32" s="30" t="s">
        <v>109</v>
      </c>
      <c r="B32" s="31"/>
      <c r="C32" s="31"/>
      <c r="D32" s="32"/>
      <c r="E32" s="135">
        <f>0.2/15</f>
        <v>0.013333333333333334</v>
      </c>
      <c r="F32" s="27" t="s">
        <v>45</v>
      </c>
      <c r="G32" s="114">
        <v>2000</v>
      </c>
      <c r="H32" s="114">
        <f t="shared" si="0"/>
        <v>26.666666666666668</v>
      </c>
      <c r="I32" s="169">
        <f t="shared" si="1"/>
        <v>0.0006788866259334691</v>
      </c>
      <c r="J32" s="29">
        <f t="shared" si="2"/>
        <v>0.0020244212051022305</v>
      </c>
      <c r="K32" s="10"/>
    </row>
    <row r="33" spans="1:16" s="8" customFormat="1" ht="12.75">
      <c r="A33" s="30" t="s">
        <v>43</v>
      </c>
      <c r="B33" s="31"/>
      <c r="C33" s="31"/>
      <c r="D33" s="32"/>
      <c r="E33" s="135">
        <v>0.6183</v>
      </c>
      <c r="F33" s="27" t="s">
        <v>42</v>
      </c>
      <c r="G33" s="114">
        <v>3000</v>
      </c>
      <c r="H33" s="114">
        <f t="shared" si="0"/>
        <v>1854.8999999999999</v>
      </c>
      <c r="I33" s="169">
        <f t="shared" si="1"/>
        <v>0.031481670061099795</v>
      </c>
      <c r="J33" s="29">
        <f t="shared" si="2"/>
        <v>0.14081620850040477</v>
      </c>
      <c r="K33" s="110"/>
      <c r="L33" s="111"/>
      <c r="M33" s="111"/>
      <c r="N33" s="111"/>
      <c r="O33" s="111"/>
      <c r="P33" s="111"/>
    </row>
    <row r="34" spans="1:11" ht="12.75">
      <c r="A34" s="30" t="s">
        <v>41</v>
      </c>
      <c r="B34" s="31"/>
      <c r="C34" s="31"/>
      <c r="D34" s="32"/>
      <c r="E34" s="135">
        <v>1</v>
      </c>
      <c r="F34" s="27" t="s">
        <v>25</v>
      </c>
      <c r="G34" s="114">
        <v>1</v>
      </c>
      <c r="H34" s="114">
        <f t="shared" si="0"/>
        <v>1</v>
      </c>
      <c r="I34" s="169">
        <f t="shared" si="1"/>
        <v>0.05091649694501018</v>
      </c>
      <c r="J34" s="29">
        <f t="shared" si="2"/>
        <v>7.591579519133365E-05</v>
      </c>
      <c r="K34" s="109"/>
    </row>
    <row r="35" spans="1:11" ht="12.75">
      <c r="A35" s="30" t="s">
        <v>40</v>
      </c>
      <c r="B35" s="31"/>
      <c r="C35" s="31"/>
      <c r="D35" s="32"/>
      <c r="E35" s="136">
        <v>1</v>
      </c>
      <c r="F35" s="27" t="s">
        <v>25</v>
      </c>
      <c r="G35" s="114">
        <v>42.5</v>
      </c>
      <c r="H35" s="114">
        <f t="shared" si="0"/>
        <v>42.5</v>
      </c>
      <c r="I35" s="169">
        <f t="shared" si="1"/>
        <v>0.05091649694501018</v>
      </c>
      <c r="J35" s="29">
        <f t="shared" si="2"/>
        <v>0.00322642129563168</v>
      </c>
      <c r="K35" s="109"/>
    </row>
    <row r="36" spans="1:11" ht="8.25" customHeight="1">
      <c r="A36" s="40"/>
      <c r="B36" s="31"/>
      <c r="C36" s="31"/>
      <c r="D36" s="32"/>
      <c r="E36" s="135"/>
      <c r="F36" s="33"/>
      <c r="G36" s="114"/>
      <c r="H36" s="114"/>
      <c r="I36" s="169"/>
      <c r="J36" s="29"/>
      <c r="K36" s="10"/>
    </row>
    <row r="37" spans="1:11" ht="12.75">
      <c r="A37" s="41" t="s">
        <v>39</v>
      </c>
      <c r="B37" s="31"/>
      <c r="C37" s="34"/>
      <c r="D37" s="32"/>
      <c r="E37" s="135"/>
      <c r="F37" s="33"/>
      <c r="G37" s="114"/>
      <c r="H37" s="114"/>
      <c r="I37" s="169"/>
      <c r="J37" s="29"/>
      <c r="K37" s="10"/>
    </row>
    <row r="38" spans="1:11" ht="12.75">
      <c r="A38" s="30" t="s">
        <v>105</v>
      </c>
      <c r="B38" s="31"/>
      <c r="C38" s="31"/>
      <c r="D38" s="32"/>
      <c r="E38" s="135">
        <v>0.0611</v>
      </c>
      <c r="F38" s="27" t="s">
        <v>25</v>
      </c>
      <c r="G38" s="114">
        <v>250</v>
      </c>
      <c r="H38" s="114">
        <f>IF(E38*G38,+E38*G38,"        ")</f>
        <v>15.275</v>
      </c>
      <c r="I38" s="169">
        <f>E38/B$12</f>
        <v>0.003110997963340122</v>
      </c>
      <c r="J38" s="29">
        <f>H38/H$84</f>
        <v>0.0011596137715476215</v>
      </c>
      <c r="K38" s="109"/>
    </row>
    <row r="39" spans="1:11" ht="12.75">
      <c r="A39" s="30" t="s">
        <v>106</v>
      </c>
      <c r="B39" s="31"/>
      <c r="C39" s="34"/>
      <c r="D39" s="32"/>
      <c r="E39" s="135">
        <v>0.0611</v>
      </c>
      <c r="F39" s="27" t="s">
        <v>25</v>
      </c>
      <c r="G39" s="114">
        <v>200</v>
      </c>
      <c r="H39" s="114">
        <f>IF(E39*G39,+E39*G39,"        ")</f>
        <v>12.22</v>
      </c>
      <c r="I39" s="169">
        <f>E39/B$12</f>
        <v>0.003110997963340122</v>
      </c>
      <c r="J39" s="29">
        <f>H39/H$84</f>
        <v>0.0009276910172380973</v>
      </c>
      <c r="K39" s="109"/>
    </row>
    <row r="40" spans="1:11" ht="12.75">
      <c r="A40" s="30" t="s">
        <v>38</v>
      </c>
      <c r="B40" s="31"/>
      <c r="C40" s="31"/>
      <c r="D40" s="32"/>
      <c r="E40" s="135">
        <v>0.18</v>
      </c>
      <c r="F40" s="27" t="s">
        <v>8</v>
      </c>
      <c r="G40" s="114">
        <v>700</v>
      </c>
      <c r="H40" s="114">
        <f>IF(E40*G40,+E40*G40,"        ")</f>
        <v>126</v>
      </c>
      <c r="I40" s="169">
        <f>E40/B$12</f>
        <v>0.009164969450101833</v>
      </c>
      <c r="J40" s="29">
        <f>H40/H$84</f>
        <v>0.00956539019410804</v>
      </c>
      <c r="K40" s="10"/>
    </row>
    <row r="41" spans="1:11" ht="12.75">
      <c r="A41" s="30" t="s">
        <v>37</v>
      </c>
      <c r="B41" s="31"/>
      <c r="C41" s="31"/>
      <c r="D41" s="27" t="s">
        <v>36</v>
      </c>
      <c r="E41" s="135">
        <v>0.064</v>
      </c>
      <c r="F41" s="27" t="s">
        <v>8</v>
      </c>
      <c r="G41" s="114">
        <v>700</v>
      </c>
      <c r="H41" s="114">
        <f>IF(E41*G41,+E41*G41,"        ")</f>
        <v>44.800000000000004</v>
      </c>
      <c r="I41" s="169">
        <f>E41/B$12</f>
        <v>0.003258655804480652</v>
      </c>
      <c r="J41" s="29">
        <f>H41/H$84</f>
        <v>0.0034010276245717477</v>
      </c>
      <c r="K41" s="10"/>
    </row>
    <row r="42" spans="1:11" ht="12.75">
      <c r="A42" s="30" t="s">
        <v>35</v>
      </c>
      <c r="B42" s="31"/>
      <c r="C42" s="31"/>
      <c r="D42" s="32"/>
      <c r="E42" s="135"/>
      <c r="F42" s="33"/>
      <c r="G42" s="114"/>
      <c r="H42" s="114"/>
      <c r="I42" s="169"/>
      <c r="J42" s="29"/>
      <c r="K42" s="10"/>
    </row>
    <row r="43" spans="1:11" ht="12.75">
      <c r="A43" s="30" t="s">
        <v>112</v>
      </c>
      <c r="B43" s="31"/>
      <c r="C43" s="31"/>
      <c r="D43" s="32"/>
      <c r="E43" s="135"/>
      <c r="F43" s="33"/>
      <c r="G43" s="114"/>
      <c r="H43" s="114"/>
      <c r="I43" s="169"/>
      <c r="J43" s="29"/>
      <c r="K43" s="10"/>
    </row>
    <row r="44" spans="1:11" ht="12.75">
      <c r="A44" s="30" t="s">
        <v>34</v>
      </c>
      <c r="B44" s="31"/>
      <c r="C44" s="31"/>
      <c r="D44" s="32"/>
      <c r="E44" s="135">
        <v>0.088</v>
      </c>
      <c r="F44" s="27" t="s">
        <v>8</v>
      </c>
      <c r="G44" s="114">
        <v>700</v>
      </c>
      <c r="H44" s="114">
        <f>IF(E44*G44,+E44*G44,"        ")</f>
        <v>61.599999999999994</v>
      </c>
      <c r="I44" s="169">
        <f>E44/B$12</f>
        <v>0.004480651731160896</v>
      </c>
      <c r="J44" s="29">
        <f>H44/H$84</f>
        <v>0.004676412983786152</v>
      </c>
      <c r="K44" s="10"/>
    </row>
    <row r="45" spans="1:11" ht="12.75">
      <c r="A45" s="30" t="s">
        <v>33</v>
      </c>
      <c r="B45" s="31"/>
      <c r="C45" s="38"/>
      <c r="D45" s="42"/>
      <c r="E45" s="135">
        <v>0.446</v>
      </c>
      <c r="F45" s="27" t="s">
        <v>8</v>
      </c>
      <c r="G45" s="114">
        <v>700</v>
      </c>
      <c r="H45" s="114">
        <f>IF(E45*G45,+E45*G45,"        ")</f>
        <v>312.2</v>
      </c>
      <c r="I45" s="169">
        <f>E45/B$12</f>
        <v>0.02270875763747454</v>
      </c>
      <c r="J45" s="29">
        <f>H45/H$84</f>
        <v>0.023700911258734365</v>
      </c>
      <c r="K45" s="10"/>
    </row>
    <row r="46" spans="1:11" ht="26.25" customHeight="1">
      <c r="A46" s="182" t="s">
        <v>117</v>
      </c>
      <c r="B46" s="183"/>
      <c r="C46" s="184"/>
      <c r="D46" s="32"/>
      <c r="E46" s="137">
        <v>0.028</v>
      </c>
      <c r="F46" s="115" t="s">
        <v>8</v>
      </c>
      <c r="G46" s="116">
        <v>700</v>
      </c>
      <c r="H46" s="116">
        <v>19.6</v>
      </c>
      <c r="I46" s="167">
        <v>0.0014256619144602852</v>
      </c>
      <c r="J46" s="117">
        <f>H46/H$84</f>
        <v>0.0014879495857501397</v>
      </c>
      <c r="K46" s="10"/>
    </row>
    <row r="47" spans="1:11" ht="12.75">
      <c r="A47" s="30" t="s">
        <v>32</v>
      </c>
      <c r="B47" s="31"/>
      <c r="C47" s="31"/>
      <c r="D47" s="32"/>
      <c r="E47" s="135">
        <v>0.09</v>
      </c>
      <c r="F47" s="27" t="s">
        <v>8</v>
      </c>
      <c r="G47" s="114">
        <v>700</v>
      </c>
      <c r="H47" s="114">
        <f>IF(E47*G47,+E47*G47,"        ")</f>
        <v>63</v>
      </c>
      <c r="I47" s="169">
        <f>E47/B$12</f>
        <v>0.004582484725050916</v>
      </c>
      <c r="J47" s="29">
        <f>H47/H$84</f>
        <v>0.00478269509705402</v>
      </c>
      <c r="K47" s="10"/>
    </row>
    <row r="48" spans="1:11" ht="12.75">
      <c r="A48" s="30" t="s">
        <v>31</v>
      </c>
      <c r="B48" s="31"/>
      <c r="C48" s="31"/>
      <c r="D48" s="32"/>
      <c r="E48" s="135">
        <v>0.07</v>
      </c>
      <c r="F48" s="27" t="s">
        <v>8</v>
      </c>
      <c r="G48" s="114">
        <v>700</v>
      </c>
      <c r="H48" s="114">
        <f>IF(E48*G48,+E48*G48,"        ")</f>
        <v>49.00000000000001</v>
      </c>
      <c r="I48" s="169">
        <f>E48/B$12</f>
        <v>0.003564154786150713</v>
      </c>
      <c r="J48" s="29">
        <f>H48/H$84</f>
        <v>0.0037198739643753494</v>
      </c>
      <c r="K48" s="10"/>
    </row>
    <row r="49" spans="1:11" ht="4.5" customHeight="1" thickBot="1">
      <c r="A49" s="43"/>
      <c r="B49" s="44"/>
      <c r="C49" s="45"/>
      <c r="D49" s="46"/>
      <c r="E49" s="138"/>
      <c r="F49" s="47"/>
      <c r="G49" s="148"/>
      <c r="H49" s="150"/>
      <c r="I49" s="170"/>
      <c r="J49" s="48"/>
      <c r="K49" s="10"/>
    </row>
    <row r="50" spans="1:11" ht="9.75" customHeight="1" thickBot="1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0"/>
    </row>
    <row r="51" spans="1:11" ht="5.25" customHeight="1">
      <c r="A51" s="49"/>
      <c r="B51" s="50"/>
      <c r="C51" s="51"/>
      <c r="D51" s="28"/>
      <c r="E51" s="139"/>
      <c r="F51" s="52"/>
      <c r="G51" s="149"/>
      <c r="H51" s="149"/>
      <c r="I51" s="171"/>
      <c r="J51" s="53"/>
      <c r="K51" s="10"/>
    </row>
    <row r="52" spans="1:11" ht="12.75">
      <c r="A52" s="41" t="s">
        <v>30</v>
      </c>
      <c r="B52" s="31"/>
      <c r="C52" s="38"/>
      <c r="D52" s="32"/>
      <c r="E52" s="135"/>
      <c r="F52" s="33"/>
      <c r="G52" s="114"/>
      <c r="H52" s="114"/>
      <c r="I52" s="169"/>
      <c r="J52" s="29"/>
      <c r="K52" s="10"/>
    </row>
    <row r="53" spans="1:11" ht="12.75">
      <c r="A53" s="30" t="s">
        <v>29</v>
      </c>
      <c r="B53" s="31"/>
      <c r="C53" s="38"/>
      <c r="D53" s="32"/>
      <c r="E53" s="135">
        <v>1</v>
      </c>
      <c r="F53" s="27" t="s">
        <v>25</v>
      </c>
      <c r="G53" s="114">
        <v>250</v>
      </c>
      <c r="H53" s="114">
        <f>IF(E53*G53,+E53*G53,"        ")</f>
        <v>250</v>
      </c>
      <c r="I53" s="169">
        <f>E53/B$12</f>
        <v>0.05091649694501018</v>
      </c>
      <c r="J53" s="29">
        <f>H53/H$84</f>
        <v>0.018978948797833413</v>
      </c>
      <c r="K53" s="10"/>
    </row>
    <row r="54" spans="1:11" ht="12.75">
      <c r="A54" s="30" t="s">
        <v>28</v>
      </c>
      <c r="B54" s="31"/>
      <c r="C54" s="31"/>
      <c r="D54" s="32"/>
      <c r="E54" s="135">
        <v>1</v>
      </c>
      <c r="F54" s="27" t="s">
        <v>25</v>
      </c>
      <c r="G54" s="114">
        <v>200</v>
      </c>
      <c r="H54" s="114">
        <f>IF(E54*G54,+E54*G54,"        ")</f>
        <v>200</v>
      </c>
      <c r="I54" s="169">
        <f>E54/B$12</f>
        <v>0.05091649694501018</v>
      </c>
      <c r="J54" s="29">
        <f>H54/H$84</f>
        <v>0.01518315903826673</v>
      </c>
      <c r="K54" s="109"/>
    </row>
    <row r="55" spans="1:11" ht="12.75">
      <c r="A55" s="30" t="s">
        <v>27</v>
      </c>
      <c r="B55" s="31"/>
      <c r="C55" s="31"/>
      <c r="D55" s="32"/>
      <c r="E55" s="135">
        <v>1</v>
      </c>
      <c r="F55" s="27" t="s">
        <v>25</v>
      </c>
      <c r="G55" s="114">
        <v>300</v>
      </c>
      <c r="H55" s="114">
        <f>IF(E55*G55,+E55*G55,"        ")</f>
        <v>300</v>
      </c>
      <c r="I55" s="169">
        <f>E55/B$12</f>
        <v>0.05091649694501018</v>
      </c>
      <c r="J55" s="29">
        <f>H55/H$84</f>
        <v>0.022774738557400094</v>
      </c>
      <c r="K55" s="10"/>
    </row>
    <row r="56" spans="1:11" ht="12.75">
      <c r="A56" s="30" t="s">
        <v>26</v>
      </c>
      <c r="B56" s="31"/>
      <c r="C56" s="38"/>
      <c r="D56" s="32"/>
      <c r="E56" s="135">
        <v>1</v>
      </c>
      <c r="F56" s="27" t="s">
        <v>25</v>
      </c>
      <c r="G56" s="114">
        <v>300</v>
      </c>
      <c r="H56" s="114">
        <f>IF(E56*G56,+E56*G56,"        ")</f>
        <v>300</v>
      </c>
      <c r="I56" s="169">
        <f>E56/B$12</f>
        <v>0.05091649694501018</v>
      </c>
      <c r="J56" s="29">
        <f>H56/H$84</f>
        <v>0.022774738557400094</v>
      </c>
      <c r="K56" s="10"/>
    </row>
    <row r="57" spans="1:11" ht="5.25" customHeight="1">
      <c r="A57" s="30"/>
      <c r="B57" s="31"/>
      <c r="C57" s="38"/>
      <c r="D57" s="32"/>
      <c r="E57" s="135"/>
      <c r="F57" s="27"/>
      <c r="G57" s="114"/>
      <c r="H57" s="114"/>
      <c r="I57" s="169"/>
      <c r="J57" s="29"/>
      <c r="K57" s="10"/>
    </row>
    <row r="58" spans="1:11" ht="12.75">
      <c r="A58" s="30" t="s">
        <v>24</v>
      </c>
      <c r="B58" s="31"/>
      <c r="C58" s="38"/>
      <c r="D58" s="27" t="s">
        <v>23</v>
      </c>
      <c r="E58" s="135">
        <v>0.566</v>
      </c>
      <c r="F58" s="27" t="s">
        <v>8</v>
      </c>
      <c r="G58" s="114">
        <v>700</v>
      </c>
      <c r="H58" s="114">
        <f>IF(E58*G58,+E58*G58,"        ")</f>
        <v>396.2</v>
      </c>
      <c r="I58" s="169">
        <f>E58/B$12</f>
        <v>0.02881873727087576</v>
      </c>
      <c r="J58" s="29">
        <f aca="true" t="shared" si="3" ref="J58:J66">H58/H$84</f>
        <v>0.03007783805480639</v>
      </c>
      <c r="K58" s="109"/>
    </row>
    <row r="59" spans="1:11" ht="12.75">
      <c r="A59" s="30" t="s">
        <v>22</v>
      </c>
      <c r="B59" s="31"/>
      <c r="C59" s="38"/>
      <c r="D59" s="32"/>
      <c r="E59" s="135">
        <v>0.428</v>
      </c>
      <c r="F59" s="27" t="s">
        <v>8</v>
      </c>
      <c r="G59" s="114">
        <v>700</v>
      </c>
      <c r="H59" s="114">
        <f>IF(E59*G59,+E59*G59,"        ")</f>
        <v>299.59999999999997</v>
      </c>
      <c r="I59" s="169">
        <f>E59/B$12</f>
        <v>0.021792260692464357</v>
      </c>
      <c r="J59" s="29">
        <f t="shared" si="3"/>
        <v>0.02274437223932356</v>
      </c>
      <c r="K59" s="10"/>
    </row>
    <row r="60" spans="1:11" ht="39.75" customHeight="1">
      <c r="A60" s="182" t="s">
        <v>118</v>
      </c>
      <c r="B60" s="183"/>
      <c r="C60" s="184"/>
      <c r="D60" s="32"/>
      <c r="E60" s="137">
        <v>0.288</v>
      </c>
      <c r="F60" s="115" t="s">
        <v>8</v>
      </c>
      <c r="G60" s="116">
        <v>700</v>
      </c>
      <c r="H60" s="116">
        <v>201.6</v>
      </c>
      <c r="I60" s="167">
        <v>0.014663951120162931</v>
      </c>
      <c r="J60" s="117">
        <f t="shared" si="3"/>
        <v>0.015304624310572864</v>
      </c>
      <c r="K60" s="10"/>
    </row>
    <row r="61" spans="1:11" ht="26.25" customHeight="1">
      <c r="A61" s="182" t="s">
        <v>119</v>
      </c>
      <c r="B61" s="183"/>
      <c r="C61" s="184"/>
      <c r="D61" s="32"/>
      <c r="E61" s="137">
        <v>0.358</v>
      </c>
      <c r="F61" s="115" t="s">
        <v>8</v>
      </c>
      <c r="G61" s="116">
        <v>700</v>
      </c>
      <c r="H61" s="116">
        <v>250.6</v>
      </c>
      <c r="I61" s="167">
        <v>0.018228105906313644</v>
      </c>
      <c r="J61" s="117">
        <f t="shared" si="3"/>
        <v>0.01902449827494821</v>
      </c>
      <c r="K61" s="10"/>
    </row>
    <row r="62" spans="1:11" ht="12.75">
      <c r="A62" s="30" t="s">
        <v>21</v>
      </c>
      <c r="B62" s="31"/>
      <c r="C62" s="31"/>
      <c r="D62" s="32"/>
      <c r="E62" s="135">
        <v>0.616</v>
      </c>
      <c r="F62" s="27" t="s">
        <v>8</v>
      </c>
      <c r="G62" s="114">
        <v>700</v>
      </c>
      <c r="H62" s="114">
        <f>IF(E62*G62,+E62*G62,"        ")</f>
        <v>431.2</v>
      </c>
      <c r="I62" s="169">
        <f>E62/B$12</f>
        <v>0.03136456211812627</v>
      </c>
      <c r="J62" s="29">
        <f t="shared" si="3"/>
        <v>0.03273489088650307</v>
      </c>
      <c r="K62" s="10"/>
    </row>
    <row r="63" spans="1:11" ht="12.75">
      <c r="A63" s="30" t="s">
        <v>20</v>
      </c>
      <c r="B63" s="31"/>
      <c r="C63" s="38"/>
      <c r="D63" s="27" t="s">
        <v>19</v>
      </c>
      <c r="E63" s="135">
        <v>0.428</v>
      </c>
      <c r="F63" s="27" t="s">
        <v>8</v>
      </c>
      <c r="G63" s="147">
        <v>700</v>
      </c>
      <c r="H63" s="114">
        <f>IF(E63*G63,+E63*G63,"        ")</f>
        <v>299.59999999999997</v>
      </c>
      <c r="I63" s="169">
        <f>E63/B$12</f>
        <v>0.021792260692464357</v>
      </c>
      <c r="J63" s="29">
        <f t="shared" si="3"/>
        <v>0.02274437223932356</v>
      </c>
      <c r="K63" s="10"/>
    </row>
    <row r="64" spans="1:11" ht="39.75" customHeight="1">
      <c r="A64" s="182" t="s">
        <v>120</v>
      </c>
      <c r="B64" s="183"/>
      <c r="C64" s="184"/>
      <c r="D64" s="32"/>
      <c r="E64" s="137">
        <v>0.288</v>
      </c>
      <c r="F64" s="115" t="s">
        <v>8</v>
      </c>
      <c r="G64" s="116">
        <v>700</v>
      </c>
      <c r="H64" s="116">
        <v>201.6</v>
      </c>
      <c r="I64" s="167">
        <v>0.014663951120162931</v>
      </c>
      <c r="J64" s="117">
        <f t="shared" si="3"/>
        <v>0.015304624310572864</v>
      </c>
      <c r="K64" s="10"/>
    </row>
    <row r="65" spans="1:11" ht="26.25" customHeight="1">
      <c r="A65" s="182" t="s">
        <v>121</v>
      </c>
      <c r="B65" s="183"/>
      <c r="C65" s="184"/>
      <c r="D65" s="32"/>
      <c r="E65" s="135">
        <v>0.358</v>
      </c>
      <c r="F65" s="33" t="s">
        <v>8</v>
      </c>
      <c r="G65" s="114">
        <v>700</v>
      </c>
      <c r="H65" s="114">
        <v>250.6</v>
      </c>
      <c r="I65" s="169">
        <v>0.018228105906313644</v>
      </c>
      <c r="J65" s="117">
        <f t="shared" si="3"/>
        <v>0.01902449827494821</v>
      </c>
      <c r="K65" s="10"/>
    </row>
    <row r="66" spans="1:11" ht="13.5" thickBot="1">
      <c r="A66" s="54" t="s">
        <v>18</v>
      </c>
      <c r="B66" s="44"/>
      <c r="C66" s="55"/>
      <c r="D66" s="46"/>
      <c r="E66" s="138">
        <v>0.714</v>
      </c>
      <c r="F66" s="56" t="s">
        <v>8</v>
      </c>
      <c r="G66" s="150">
        <v>700</v>
      </c>
      <c r="H66" s="150">
        <f>IF(E66*G66,+E66*G66,"        ")</f>
        <v>499.79999999999995</v>
      </c>
      <c r="I66" s="170">
        <f>E66/B$12</f>
        <v>0.036354378818737265</v>
      </c>
      <c r="J66" s="48">
        <f t="shared" si="3"/>
        <v>0.037942714436628555</v>
      </c>
      <c r="K66" s="10"/>
    </row>
    <row r="67" spans="1:16" s="6" customFormat="1" ht="8.25" customHeight="1" thickBot="1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31"/>
      <c r="L67" s="112"/>
      <c r="M67" s="112"/>
      <c r="N67" s="112"/>
      <c r="O67" s="112"/>
      <c r="P67" s="112"/>
    </row>
    <row r="68" spans="1:11" ht="3.75" customHeight="1">
      <c r="A68" s="49"/>
      <c r="B68" s="50"/>
      <c r="C68" s="51"/>
      <c r="D68" s="57"/>
      <c r="E68" s="140"/>
      <c r="F68" s="52"/>
      <c r="G68" s="149"/>
      <c r="H68" s="149"/>
      <c r="I68" s="171"/>
      <c r="J68" s="53"/>
      <c r="K68" s="10"/>
    </row>
    <row r="69" spans="1:11" ht="12.75">
      <c r="A69" s="30" t="s">
        <v>17</v>
      </c>
      <c r="B69" s="31"/>
      <c r="C69" s="31"/>
      <c r="D69" s="32"/>
      <c r="E69" s="135">
        <v>0.646</v>
      </c>
      <c r="F69" s="27" t="s">
        <v>8</v>
      </c>
      <c r="G69" s="114">
        <v>700</v>
      </c>
      <c r="H69" s="114">
        <f>IF(E69*G69,+E69*G69,"        ")</f>
        <v>452.2</v>
      </c>
      <c r="I69" s="169">
        <f>E69/B$12</f>
        <v>0.03289205702647658</v>
      </c>
      <c r="J69" s="29">
        <f aca="true" t="shared" si="4" ref="J69:J77">H69/H$84</f>
        <v>0.03432912258552107</v>
      </c>
      <c r="K69" s="10"/>
    </row>
    <row r="70" spans="1:11" ht="12.75">
      <c r="A70" s="30" t="s">
        <v>16</v>
      </c>
      <c r="B70" s="31"/>
      <c r="C70" s="31"/>
      <c r="D70" s="32"/>
      <c r="E70" s="135">
        <v>0.72</v>
      </c>
      <c r="F70" s="27" t="s">
        <v>8</v>
      </c>
      <c r="G70" s="114">
        <v>700</v>
      </c>
      <c r="H70" s="114">
        <f>IF(E70*G70,+E70*G70,"        ")</f>
        <v>504</v>
      </c>
      <c r="I70" s="169">
        <f>E70/B$12</f>
        <v>0.03665987780040733</v>
      </c>
      <c r="J70" s="29">
        <f t="shared" si="4"/>
        <v>0.03826156077643216</v>
      </c>
      <c r="K70" s="10"/>
    </row>
    <row r="71" spans="1:11" ht="12.75">
      <c r="A71" s="30" t="s">
        <v>15</v>
      </c>
      <c r="B71" s="31"/>
      <c r="C71" s="31"/>
      <c r="D71" s="27" t="s">
        <v>14</v>
      </c>
      <c r="E71" s="135">
        <v>0.428</v>
      </c>
      <c r="F71" s="27" t="s">
        <v>8</v>
      </c>
      <c r="G71" s="114">
        <v>700</v>
      </c>
      <c r="H71" s="114">
        <f>IF(E71*G71,+E71*G71,"        ")</f>
        <v>299.59999999999997</v>
      </c>
      <c r="I71" s="169">
        <f>E71/B$12</f>
        <v>0.021792260692464357</v>
      </c>
      <c r="J71" s="29">
        <f t="shared" si="4"/>
        <v>0.02274437223932356</v>
      </c>
      <c r="K71" s="10"/>
    </row>
    <row r="72" spans="1:11" ht="12.75">
      <c r="A72" s="30" t="s">
        <v>13</v>
      </c>
      <c r="B72" s="31"/>
      <c r="C72" s="38"/>
      <c r="D72" s="42"/>
      <c r="E72" s="135">
        <v>0.7</v>
      </c>
      <c r="F72" s="27" t="s">
        <v>8</v>
      </c>
      <c r="G72" s="114">
        <v>700</v>
      </c>
      <c r="H72" s="114">
        <f>IF(E72*G72,+E72*G72,"        ")</f>
        <v>489.99999999999994</v>
      </c>
      <c r="I72" s="169">
        <f>E72/B$12</f>
        <v>0.035641547861507125</v>
      </c>
      <c r="J72" s="29">
        <f t="shared" si="4"/>
        <v>0.03719873964375348</v>
      </c>
      <c r="K72" s="10"/>
    </row>
    <row r="73" spans="1:11" ht="39" customHeight="1">
      <c r="A73" s="182" t="s">
        <v>122</v>
      </c>
      <c r="B73" s="183"/>
      <c r="C73" s="184"/>
      <c r="D73" s="32"/>
      <c r="E73" s="137">
        <v>0.088</v>
      </c>
      <c r="F73" s="115" t="s">
        <v>8</v>
      </c>
      <c r="G73" s="116">
        <v>700</v>
      </c>
      <c r="H73" s="116">
        <v>61.599999999999994</v>
      </c>
      <c r="I73" s="167">
        <v>0.004480651731160896</v>
      </c>
      <c r="J73" s="117">
        <f t="shared" si="4"/>
        <v>0.004676412983786152</v>
      </c>
      <c r="K73" s="10"/>
    </row>
    <row r="74" spans="1:11" ht="12.75">
      <c r="A74" s="30" t="s">
        <v>12</v>
      </c>
      <c r="B74" s="31"/>
      <c r="C74" s="31"/>
      <c r="D74" s="32"/>
      <c r="E74" s="135">
        <v>0.35</v>
      </c>
      <c r="F74" s="27" t="s">
        <v>8</v>
      </c>
      <c r="G74" s="114">
        <v>700</v>
      </c>
      <c r="H74" s="114">
        <f>IF(E74*G74,+E74*G74,"        ")</f>
        <v>244.99999999999997</v>
      </c>
      <c r="I74" s="169">
        <f>E74/B$12</f>
        <v>0.017820773930753563</v>
      </c>
      <c r="J74" s="29">
        <f t="shared" si="4"/>
        <v>0.01859936982187674</v>
      </c>
      <c r="K74" s="10"/>
    </row>
    <row r="75" spans="1:11" ht="12.75">
      <c r="A75" s="30" t="s">
        <v>11</v>
      </c>
      <c r="B75" s="31"/>
      <c r="C75" s="31"/>
      <c r="D75" s="32"/>
      <c r="E75" s="135">
        <v>0.73</v>
      </c>
      <c r="F75" s="27" t="s">
        <v>8</v>
      </c>
      <c r="G75" s="114">
        <v>700</v>
      </c>
      <c r="H75" s="114">
        <f>IF(E75*G75,+E75*G75,"        ")</f>
        <v>511</v>
      </c>
      <c r="I75" s="169">
        <f>E75/B$12</f>
        <v>0.037169042769857434</v>
      </c>
      <c r="J75" s="29">
        <f t="shared" si="4"/>
        <v>0.038792971342771494</v>
      </c>
      <c r="K75" s="10"/>
    </row>
    <row r="76" spans="1:11" ht="39.75" customHeight="1">
      <c r="A76" s="182" t="s">
        <v>123</v>
      </c>
      <c r="B76" s="183"/>
      <c r="C76" s="184"/>
      <c r="D76" s="32"/>
      <c r="E76" s="137">
        <v>0.088</v>
      </c>
      <c r="F76" s="115" t="s">
        <v>8</v>
      </c>
      <c r="G76" s="116">
        <v>700</v>
      </c>
      <c r="H76" s="116">
        <v>61.599999999999994</v>
      </c>
      <c r="I76" s="167">
        <v>0.004480651731160896</v>
      </c>
      <c r="J76" s="117">
        <f t="shared" si="4"/>
        <v>0.004676412983786152</v>
      </c>
      <c r="K76" s="10"/>
    </row>
    <row r="77" spans="1:11" ht="12.75">
      <c r="A77" s="30" t="s">
        <v>10</v>
      </c>
      <c r="B77" s="31"/>
      <c r="C77" s="31"/>
      <c r="D77" s="27" t="s">
        <v>9</v>
      </c>
      <c r="E77" s="135">
        <v>1.056</v>
      </c>
      <c r="F77" s="27" t="s">
        <v>8</v>
      </c>
      <c r="G77" s="114">
        <v>700</v>
      </c>
      <c r="H77" s="114">
        <f>IF(E77*G77,+E77*G77,"        ")</f>
        <v>739.2</v>
      </c>
      <c r="I77" s="169">
        <f>E77/B$12</f>
        <v>0.053767820773930754</v>
      </c>
      <c r="J77" s="29">
        <f t="shared" si="4"/>
        <v>0.056116955805433834</v>
      </c>
      <c r="K77" s="10"/>
    </row>
    <row r="78" spans="1:11" ht="6" customHeight="1" thickBot="1">
      <c r="A78" s="58"/>
      <c r="B78" s="59"/>
      <c r="C78" s="59"/>
      <c r="D78" s="60"/>
      <c r="E78" s="138"/>
      <c r="F78" s="56"/>
      <c r="G78" s="56"/>
      <c r="H78" s="56"/>
      <c r="I78" s="170"/>
      <c r="J78" s="48"/>
      <c r="K78" s="10"/>
    </row>
    <row r="79" spans="1:11" ht="12" customHeight="1" thickBot="1">
      <c r="A79" s="25"/>
      <c r="B79" s="25"/>
      <c r="C79" s="25"/>
      <c r="D79" s="25"/>
      <c r="E79" s="141"/>
      <c r="F79" s="66"/>
      <c r="G79" s="66"/>
      <c r="H79" s="66"/>
      <c r="I79" s="123"/>
      <c r="J79" s="10"/>
      <c r="K79" s="10"/>
    </row>
    <row r="80" spans="1:16" s="6" customFormat="1" ht="12.75">
      <c r="A80" s="61" t="s">
        <v>7</v>
      </c>
      <c r="B80" s="62"/>
      <c r="C80" s="63"/>
      <c r="D80" s="64"/>
      <c r="E80" s="142"/>
      <c r="F80" s="65"/>
      <c r="G80" s="151"/>
      <c r="H80" s="158">
        <f>SUM(H23:H77)</f>
        <v>12501.650724009176</v>
      </c>
      <c r="I80" s="172"/>
      <c r="J80" s="86"/>
      <c r="K80" s="31"/>
      <c r="L80" s="112"/>
      <c r="M80" s="112"/>
      <c r="N80" s="112"/>
      <c r="O80" s="112"/>
      <c r="P80" s="112"/>
    </row>
    <row r="81" spans="1:16" s="6" customFormat="1" ht="12.75">
      <c r="A81" s="30" t="s">
        <v>6</v>
      </c>
      <c r="B81" s="31"/>
      <c r="C81" s="25"/>
      <c r="D81" s="25"/>
      <c r="E81" s="141"/>
      <c r="F81" s="66"/>
      <c r="G81" s="67"/>
      <c r="H81" s="159">
        <f>(H80*0.02)</f>
        <v>250.03301448018354</v>
      </c>
      <c r="I81" s="172"/>
      <c r="J81" s="113"/>
      <c r="K81" s="31"/>
      <c r="L81" s="112"/>
      <c r="M81" s="112"/>
      <c r="N81" s="112"/>
      <c r="O81" s="112"/>
      <c r="P81" s="112"/>
    </row>
    <row r="82" spans="1:16" s="6" customFormat="1" ht="12.75">
      <c r="A82" s="30" t="s">
        <v>5</v>
      </c>
      <c r="B82" s="31"/>
      <c r="C82" s="25"/>
      <c r="D82" s="25"/>
      <c r="E82" s="141"/>
      <c r="F82" s="66"/>
      <c r="G82" s="67"/>
      <c r="H82" s="160">
        <v>0</v>
      </c>
      <c r="I82" s="172"/>
      <c r="J82" s="86"/>
      <c r="K82" s="31"/>
      <c r="L82" s="112"/>
      <c r="M82" s="112"/>
      <c r="N82" s="112"/>
      <c r="O82" s="112"/>
      <c r="P82" s="112"/>
    </row>
    <row r="83" spans="1:16" s="6" customFormat="1" ht="12.75">
      <c r="A83" s="30" t="s">
        <v>107</v>
      </c>
      <c r="B83" s="31"/>
      <c r="C83" s="31"/>
      <c r="D83" s="31"/>
      <c r="E83" s="143"/>
      <c r="F83" s="67"/>
      <c r="G83" s="67"/>
      <c r="H83" s="160">
        <f>SUM(H80:H82)*0.033</f>
        <v>420.8055633701489</v>
      </c>
      <c r="I83" s="173">
        <f>+H81+H83</f>
        <v>670.8385778503324</v>
      </c>
      <c r="J83" s="86"/>
      <c r="K83" s="31"/>
      <c r="L83" s="112"/>
      <c r="M83" s="112"/>
      <c r="N83" s="112"/>
      <c r="O83" s="112"/>
      <c r="P83" s="112"/>
    </row>
    <row r="84" spans="1:16" s="6" customFormat="1" ht="12" customHeight="1" thickBot="1">
      <c r="A84" s="94" t="s">
        <v>4</v>
      </c>
      <c r="B84" s="95"/>
      <c r="C84" s="95"/>
      <c r="D84" s="95"/>
      <c r="E84" s="144"/>
      <c r="F84" s="96"/>
      <c r="G84" s="152"/>
      <c r="H84" s="161">
        <f>SUM(H80:H83)</f>
        <v>13172.489301859508</v>
      </c>
      <c r="I84" s="173"/>
      <c r="J84" s="86">
        <f>+(8/12)*5</f>
        <v>3.333333333333333</v>
      </c>
      <c r="K84" s="31"/>
      <c r="L84" s="112"/>
      <c r="M84" s="112"/>
      <c r="N84" s="112"/>
      <c r="O84" s="112"/>
      <c r="P84" s="112"/>
    </row>
    <row r="85" spans="1:16" s="6" customFormat="1" ht="10.5" customHeight="1" thickBot="1">
      <c r="A85" s="25"/>
      <c r="B85" s="25"/>
      <c r="C85" s="25"/>
      <c r="D85" s="25"/>
      <c r="E85" s="141"/>
      <c r="F85" s="66"/>
      <c r="G85" s="66"/>
      <c r="H85" s="66"/>
      <c r="I85" s="126"/>
      <c r="J85" s="31"/>
      <c r="K85" s="31"/>
      <c r="L85" s="112"/>
      <c r="M85" s="112"/>
      <c r="N85" s="112"/>
      <c r="O85" s="112"/>
      <c r="P85" s="112"/>
    </row>
    <row r="86" spans="1:11" ht="18" customHeight="1">
      <c r="A86" s="87" t="s">
        <v>3</v>
      </c>
      <c r="B86" s="88"/>
      <c r="C86" s="89">
        <f>SUM(H38:H48)</f>
        <v>703.695</v>
      </c>
      <c r="D86" s="118">
        <f>(C86/H84)</f>
        <v>0.053421565497165535</v>
      </c>
      <c r="E86" s="175" t="s">
        <v>2</v>
      </c>
      <c r="F86" s="176"/>
      <c r="G86" s="153">
        <f>SUM(H58:H77)</f>
        <v>6195</v>
      </c>
      <c r="H86" s="162">
        <f>(G86/H84)</f>
        <v>0.47029835121031194</v>
      </c>
      <c r="I86" s="123"/>
      <c r="J86" s="10"/>
      <c r="K86" s="10"/>
    </row>
    <row r="87" spans="1:11" ht="14.25" customHeight="1">
      <c r="A87" s="30" t="s">
        <v>1</v>
      </c>
      <c r="B87" s="90"/>
      <c r="C87" s="91">
        <f>SUM(H53:H56)</f>
        <v>1050</v>
      </c>
      <c r="D87" s="119">
        <f>(C87/H84)</f>
        <v>0.07971158495090033</v>
      </c>
      <c r="E87" s="177" t="s">
        <v>0</v>
      </c>
      <c r="F87" s="178"/>
      <c r="G87" s="154">
        <f>SUM(H23:H35)</f>
        <v>4552.955724009172</v>
      </c>
      <c r="H87" s="163">
        <f>(G87/H84)</f>
        <v>0.3456412542590905</v>
      </c>
      <c r="I87" s="123"/>
      <c r="J87" s="10"/>
      <c r="K87" s="10"/>
    </row>
    <row r="88" spans="1:11" ht="4.5" customHeight="1" thickBot="1">
      <c r="A88" s="58"/>
      <c r="B88" s="92"/>
      <c r="C88" s="60"/>
      <c r="D88" s="60"/>
      <c r="E88" s="145"/>
      <c r="F88" s="93"/>
      <c r="G88" s="56"/>
      <c r="H88" s="164"/>
      <c r="I88" s="123"/>
      <c r="J88" s="10"/>
      <c r="K88" s="10"/>
    </row>
    <row r="89" spans="1:11" ht="18" customHeight="1">
      <c r="A89" s="103" t="s">
        <v>102</v>
      </c>
      <c r="B89" s="10"/>
      <c r="C89" s="68"/>
      <c r="D89" s="69"/>
      <c r="E89" s="129"/>
      <c r="F89" s="70"/>
      <c r="G89" s="155"/>
      <c r="H89" s="165"/>
      <c r="I89" s="123"/>
      <c r="J89" s="10"/>
      <c r="K89" s="10"/>
    </row>
    <row r="90" spans="1:11" ht="36" customHeight="1">
      <c r="A90" s="181" t="s">
        <v>111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0"/>
    </row>
    <row r="91" spans="1:16" s="3" customFormat="1" ht="17.25" customHeight="1">
      <c r="A91" s="197" t="s">
        <v>101</v>
      </c>
      <c r="B91" s="197"/>
      <c r="C91" s="197"/>
      <c r="D91" s="197"/>
      <c r="E91" s="197"/>
      <c r="F91" s="197"/>
      <c r="G91" s="197"/>
      <c r="H91" s="197"/>
      <c r="I91" s="197"/>
      <c r="J91" s="197"/>
      <c r="K91" s="11"/>
      <c r="L91" s="100"/>
      <c r="M91" s="100"/>
      <c r="N91" s="100"/>
      <c r="O91" s="100"/>
      <c r="P91" s="100"/>
    </row>
    <row r="92" spans="1:16" s="3" customFormat="1" ht="26.25" customHeight="1">
      <c r="A92" s="198" t="s">
        <v>99</v>
      </c>
      <c r="B92" s="198"/>
      <c r="C92" s="198"/>
      <c r="D92" s="198"/>
      <c r="E92" s="198"/>
      <c r="F92" s="198"/>
      <c r="G92" s="198"/>
      <c r="H92" s="198"/>
      <c r="I92" s="198"/>
      <c r="J92" s="198"/>
      <c r="K92" s="11"/>
      <c r="L92" s="100"/>
      <c r="M92" s="100"/>
      <c r="N92" s="100"/>
      <c r="O92" s="100"/>
      <c r="P92" s="100"/>
    </row>
    <row r="93" spans="1:11" s="100" customFormat="1" ht="13.5" customHeight="1">
      <c r="A93" s="11" t="s">
        <v>100</v>
      </c>
      <c r="B93" s="11"/>
      <c r="C93" s="71"/>
      <c r="D93" s="72"/>
      <c r="E93" s="130"/>
      <c r="F93" s="14"/>
      <c r="G93" s="156"/>
      <c r="H93" s="166"/>
      <c r="I93" s="174"/>
      <c r="J93" s="11"/>
      <c r="K93" s="11"/>
    </row>
    <row r="94" spans="1:11" s="100" customFormat="1" ht="13.5">
      <c r="A94" s="11" t="s">
        <v>115</v>
      </c>
      <c r="B94" s="11"/>
      <c r="C94" s="11"/>
      <c r="D94" s="11"/>
      <c r="E94" s="130"/>
      <c r="F94" s="14"/>
      <c r="G94" s="14"/>
      <c r="H94" s="14"/>
      <c r="I94" s="124"/>
      <c r="J94" s="11"/>
      <c r="K94" s="11"/>
    </row>
    <row r="95" spans="1:11" s="100" customFormat="1" ht="13.5">
      <c r="A95" s="11" t="s">
        <v>103</v>
      </c>
      <c r="B95" s="11"/>
      <c r="C95" s="11"/>
      <c r="D95" s="11"/>
      <c r="E95" s="130"/>
      <c r="F95" s="14"/>
      <c r="G95" s="14"/>
      <c r="H95" s="14"/>
      <c r="I95" s="124"/>
      <c r="J95" s="11"/>
      <c r="K95" s="11"/>
    </row>
    <row r="96" spans="1:11" s="101" customFormat="1" ht="12.75">
      <c r="A96" s="10"/>
      <c r="B96" s="10"/>
      <c r="C96" s="10"/>
      <c r="D96" s="10"/>
      <c r="E96" s="129"/>
      <c r="F96" s="70"/>
      <c r="G96" s="70"/>
      <c r="H96" s="70"/>
      <c r="I96" s="123"/>
      <c r="J96" s="10"/>
      <c r="K96" s="10"/>
    </row>
    <row r="97" spans="5:9" s="101" customFormat="1" ht="12.75">
      <c r="E97" s="127"/>
      <c r="F97" s="102"/>
      <c r="G97" s="102"/>
      <c r="H97" s="102"/>
      <c r="I97" s="121"/>
    </row>
    <row r="98" spans="5:9" s="101" customFormat="1" ht="12.75">
      <c r="E98" s="127"/>
      <c r="F98" s="102"/>
      <c r="G98" s="102"/>
      <c r="H98" s="102"/>
      <c r="I98" s="121"/>
    </row>
    <row r="99" spans="5:9" s="101" customFormat="1" ht="12.75">
      <c r="E99" s="127"/>
      <c r="F99" s="102"/>
      <c r="G99" s="102"/>
      <c r="H99" s="102"/>
      <c r="I99" s="121"/>
    </row>
    <row r="100" spans="5:9" s="101" customFormat="1" ht="12.75">
      <c r="E100" s="127"/>
      <c r="F100" s="102"/>
      <c r="G100" s="102"/>
      <c r="H100" s="102"/>
      <c r="I100" s="121"/>
    </row>
    <row r="101" spans="5:9" s="101" customFormat="1" ht="12.75">
      <c r="E101" s="127"/>
      <c r="F101" s="102"/>
      <c r="G101" s="102"/>
      <c r="H101" s="102"/>
      <c r="I101" s="121"/>
    </row>
    <row r="102" spans="5:9" s="101" customFormat="1" ht="12.75">
      <c r="E102" s="127"/>
      <c r="F102" s="102"/>
      <c r="G102" s="102"/>
      <c r="H102" s="102"/>
      <c r="I102" s="121"/>
    </row>
    <row r="103" spans="5:9" s="101" customFormat="1" ht="12.75">
      <c r="E103" s="127"/>
      <c r="F103" s="102"/>
      <c r="G103" s="102"/>
      <c r="H103" s="102"/>
      <c r="I103" s="121"/>
    </row>
    <row r="109" spans="1:10" ht="13.5">
      <c r="A109" s="185" t="s">
        <v>104</v>
      </c>
      <c r="B109" s="185"/>
      <c r="C109" s="185"/>
      <c r="D109" s="185"/>
      <c r="E109" s="185"/>
      <c r="F109" s="185"/>
      <c r="G109" s="185"/>
      <c r="H109" s="185"/>
      <c r="I109" s="185"/>
      <c r="J109" s="185"/>
    </row>
  </sheetData>
  <sheetProtection/>
  <mergeCells count="22">
    <mergeCell ref="A109:J109"/>
    <mergeCell ref="I16:I20"/>
    <mergeCell ref="J16:J20"/>
    <mergeCell ref="A50:J50"/>
    <mergeCell ref="A16:H16"/>
    <mergeCell ref="A67:J67"/>
    <mergeCell ref="A91:J91"/>
    <mergeCell ref="A92:J92"/>
    <mergeCell ref="A73:C73"/>
    <mergeCell ref="A76:C76"/>
    <mergeCell ref="A90:J90"/>
    <mergeCell ref="A46:C46"/>
    <mergeCell ref="A60:C60"/>
    <mergeCell ref="A61:C61"/>
    <mergeCell ref="A64:C64"/>
    <mergeCell ref="A65:C65"/>
    <mergeCell ref="E86:F86"/>
    <mergeCell ref="E87:F87"/>
    <mergeCell ref="A5:J5"/>
    <mergeCell ref="A2:I2"/>
    <mergeCell ref="A3:J3"/>
    <mergeCell ref="A4:J4"/>
  </mergeCells>
  <printOptions/>
  <pageMargins left="0.96" right="0.31496062992125984" top="0.74" bottom="0.5905511811023623" header="0" footer="0"/>
  <pageSetup horizontalDpi="300" verticalDpi="300" orientation="portrait" scale="95" r:id="rId2"/>
  <rowBreaks count="3" manualBreakCount="3">
    <brk id="50" max="9" man="1"/>
    <brk id="67" max="9" man="1"/>
    <brk id="8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Nikauris De la Cruz</cp:lastModifiedBy>
  <cp:lastPrinted>2017-04-18T18:09:46Z</cp:lastPrinted>
  <dcterms:created xsi:type="dcterms:W3CDTF">1999-01-27T16:36:45Z</dcterms:created>
  <dcterms:modified xsi:type="dcterms:W3CDTF">2023-10-05T19:16:53Z</dcterms:modified>
  <cp:category/>
  <cp:version/>
  <cp:contentType/>
  <cp:contentStatus/>
</cp:coreProperties>
</file>