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10" activeTab="0"/>
  </bookViews>
  <sheets>
    <sheet name="Listo" sheetId="1" r:id="rId1"/>
  </sheets>
  <definedNames/>
  <calcPr fullCalcOnLoad="1"/>
</workbook>
</file>

<file path=xl/sharedStrings.xml><?xml version="1.0" encoding="utf-8"?>
<sst xmlns="http://schemas.openxmlformats.org/spreadsheetml/2006/main" count="168" uniqueCount="120">
  <si>
    <t>IV. Insumos      :</t>
  </si>
  <si>
    <t>II.Preparación de terreno:</t>
  </si>
  <si>
    <t>III. Mano de Obra:</t>
  </si>
  <si>
    <t>I. Semillero             :</t>
  </si>
  <si>
    <t>TOTAL</t>
  </si>
  <si>
    <t>GASTOS SEGURO AGRICOLA</t>
  </si>
  <si>
    <t>GASTOS ADMINISTRATIVOS</t>
  </si>
  <si>
    <t>SUBTOTAL</t>
  </si>
  <si>
    <t>Hom-Día</t>
  </si>
  <si>
    <t>XII</t>
  </si>
  <si>
    <t>XI</t>
  </si>
  <si>
    <t>X</t>
  </si>
  <si>
    <t>IX</t>
  </si>
  <si>
    <t>VIII</t>
  </si>
  <si>
    <t>VII</t>
  </si>
  <si>
    <t>V</t>
  </si>
  <si>
    <t>IV</t>
  </si>
  <si>
    <t>III</t>
  </si>
  <si>
    <t>Tarea</t>
  </si>
  <si>
    <t>Quintal</t>
  </si>
  <si>
    <t>1.  Insumos</t>
  </si>
  <si>
    <t xml:space="preserve">  (RD$)</t>
  </si>
  <si>
    <t>/Unidad</t>
  </si>
  <si>
    <t xml:space="preserve"> Unidad</t>
  </si>
  <si>
    <t xml:space="preserve"> Mes</t>
  </si>
  <si>
    <t xml:space="preserve"> Actividad - Servicios o Insumos</t>
  </si>
  <si>
    <t xml:space="preserve">  Costo</t>
  </si>
  <si>
    <t xml:space="preserve"> Valor</t>
  </si>
  <si>
    <t>COSTOS VARIABLES DE PRODUCCION POR TAREA</t>
  </si>
  <si>
    <t xml:space="preserve"> CARAC. ESPECIAL</t>
  </si>
  <si>
    <t>A</t>
  </si>
  <si>
    <t xml:space="preserve"> CLASIF. TERRENO</t>
  </si>
  <si>
    <t>Mecanizado</t>
  </si>
  <si>
    <t xml:space="preserve"> PREP. TERRENO..</t>
  </si>
  <si>
    <t>Alto</t>
  </si>
  <si>
    <t xml:space="preserve"> NIVEL INSUMOS...</t>
  </si>
  <si>
    <t>Riego Grav.</t>
  </si>
  <si>
    <t xml:space="preserve"> ORIGEN DE AGUAS</t>
  </si>
  <si>
    <t>8 Horas</t>
  </si>
  <si>
    <t>HOMBRE-DIA</t>
  </si>
  <si>
    <t>Directo</t>
  </si>
  <si>
    <t xml:space="preserve"> METODO SIEMBRA.</t>
  </si>
  <si>
    <t>Macho x Hembra</t>
  </si>
  <si>
    <t>RENDIMIENTO</t>
  </si>
  <si>
    <t>VARIEDAD</t>
  </si>
  <si>
    <t>0-60-0234A</t>
  </si>
  <si>
    <t>ENTREVISTAS...</t>
  </si>
  <si>
    <t>AREA APLIC....</t>
  </si>
  <si>
    <t>Plátano</t>
  </si>
  <si>
    <t>Unidad</t>
  </si>
  <si>
    <t>Costo/</t>
  </si>
  <si>
    <t>RUBRO</t>
  </si>
  <si>
    <t>CICLO..........</t>
  </si>
  <si>
    <t>COSTO CODIGO...</t>
  </si>
  <si>
    <t>Millar</t>
  </si>
  <si>
    <t>Coeficiente Técnico por Actividad</t>
  </si>
  <si>
    <t>…………………………………………..</t>
  </si>
  <si>
    <t>FECHA  :</t>
  </si>
  <si>
    <t>Litro</t>
  </si>
  <si>
    <t>Estimado Estudios Económicos</t>
  </si>
  <si>
    <t>Las unidades de médida expresadas en los insumos corresponde a la forma en la que los productores  la obtienen de los puntos de venta o agroquímicas.</t>
  </si>
  <si>
    <t>Una Hectárea equivale a 15.9 tareas.</t>
  </si>
  <si>
    <t>El uso de una "MARCA DE FABRICA" no constituye una recomendación del producto, sino lo que informaron los productores.</t>
  </si>
  <si>
    <t>Galones</t>
  </si>
  <si>
    <t>1. Fertilizante (15-15-15)</t>
  </si>
  <si>
    <t>4. Aceite  Agricola</t>
  </si>
  <si>
    <t xml:space="preserve">5. Combustible </t>
  </si>
  <si>
    <t>6.Transporte de Insumos</t>
  </si>
  <si>
    <t>7. Pago agua INDRHI (12 meses)</t>
  </si>
  <si>
    <t>I</t>
  </si>
  <si>
    <t>II</t>
  </si>
  <si>
    <t>11. Cosecha y Acarreo Interno (Corte) 2 veces al mes</t>
  </si>
  <si>
    <t>28. Cosecha y Acarreo Interno (Corte) 2 veces al mes</t>
  </si>
  <si>
    <t>2. Fertilizante (Urea)</t>
  </si>
  <si>
    <t>2. Mantenimiento Canal</t>
  </si>
  <si>
    <t>4. Riego (2 aplicaciones)</t>
  </si>
  <si>
    <t>5. Cosecha y Acarreo Interno (Corte) 2 veces al mes</t>
  </si>
  <si>
    <t>6. Deshije y deshoje (manual)</t>
  </si>
  <si>
    <t>7. Riego (2 Aplicaciones)</t>
  </si>
  <si>
    <t>8. Aplicación Fungicida, Insecticida y Aceite</t>
  </si>
  <si>
    <t>9. Cosecha y Acarreo Interno (Corte) 2 veces al mes</t>
  </si>
  <si>
    <t>3. Aplicación Fertilizante  (15-15-15)</t>
  </si>
  <si>
    <t>12. Desyerbo (manual)</t>
  </si>
  <si>
    <t>31.Cosecha y Acarreo Interno (Corte) 2 veces al mes</t>
  </si>
  <si>
    <t>32. Riego (3 Aplicaciones)</t>
  </si>
  <si>
    <t>33. Cosecha y Acarreo Interno (Corte) 2 veces al mes</t>
  </si>
  <si>
    <t>15. Cosecha y Acarreo Interno (Corte) 2 veces al mes</t>
  </si>
  <si>
    <t>18. Cosecha y Acarreo Interno (Corte) 2 veces al mes</t>
  </si>
  <si>
    <t>20. Deshije y deshoje (manual)</t>
  </si>
  <si>
    <t>22. Cosecha y Acarreo Interno (Corte) 2 veces al mes</t>
  </si>
  <si>
    <t>23. Aplicación Fungicida y Aceite</t>
  </si>
  <si>
    <t>25. Cosecha y Acarreo Interno (Corte) 2 veces al mes</t>
  </si>
  <si>
    <t>26. Desyerbo (manual)</t>
  </si>
  <si>
    <t>30. Cosecha y Acarreo Interno (Corte) 2 veces al mes</t>
  </si>
  <si>
    <t>PAGO INTERESES 8.0% ANUAL (15 meses 8%)</t>
  </si>
  <si>
    <t>10. Riego (2 Aplicaciones)</t>
  </si>
  <si>
    <t>13. Riego (2 Aplicaciones)</t>
  </si>
  <si>
    <t>17. Riego ((2 Aplicaciones)</t>
  </si>
  <si>
    <t>21. Riego (2 Aplicaciones)</t>
  </si>
  <si>
    <t>24. Riego (2 Aplicaciones)</t>
  </si>
  <si>
    <t>27. Riego (2 Aplicaciones)</t>
  </si>
  <si>
    <t>29.   Riego (2 Aplicaciones)</t>
  </si>
  <si>
    <t>30.  Riego (2 Aplicaciones)</t>
  </si>
  <si>
    <t>35. Riego (2 Aplicaciones)</t>
  </si>
  <si>
    <t>2019</t>
  </si>
  <si>
    <t>Mantenimiento</t>
  </si>
  <si>
    <t>Notas:</t>
  </si>
  <si>
    <t>Los coeficientes utilizados en la estimación de los costos de producción fueron, actualizados por entrevistas a productores y tecnicos de la regional Sur en el perodo 2020-22.  Se han actualizado anualmente el precio de los insumos (pesticidas, agua y combustible), mano de obra,  actividades de preparación de  terreno y tasa de interés. Precios de los insumos actualizados a noviembre 2022.</t>
  </si>
  <si>
    <t xml:space="preserve"> COSTO FOMENTO: desde el año 2022  Y COSTO MANTENIMIENTO: 2022</t>
  </si>
  <si>
    <t>3. Fungicida (SILVACUR)</t>
  </si>
  <si>
    <t>12 Meses</t>
  </si>
  <si>
    <t>Nacional</t>
  </si>
  <si>
    <t>Viceministerio de Planificación Sectorial Agropecuaria</t>
  </si>
  <si>
    <t>Departamento de Economía Agropecuaria y Estadísticas</t>
  </si>
  <si>
    <t>Participación (%) por Actividad</t>
  </si>
  <si>
    <t>Cantidad</t>
  </si>
  <si>
    <t>16. Aplicación Fertilizantes (0.1901 QQ 15-15-15 + 0.2786  QQ Urea)</t>
  </si>
  <si>
    <t>31. Aplicación Fertilizantes (0.1901 QQ 15-15-15 + 0.2786  QQ Urea)</t>
  </si>
  <si>
    <r>
      <rPr>
        <b/>
        <sz val="9"/>
        <rFont val="Calibri"/>
        <family val="2"/>
      </rPr>
      <t>Fuente</t>
    </r>
    <r>
      <rPr>
        <sz val="9"/>
        <rFont val="Calibri"/>
        <family val="2"/>
      </rPr>
      <t>: Ministerio de Agricultura, Departamento de Economía Agropecuaria y Estadísticas.</t>
    </r>
  </si>
  <si>
    <t>Costos variables de producción de Plátano, 2022 (RD$/ tarea)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</si>
</sst>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000_)"/>
    <numFmt numFmtId="187" formatCode="0.00_)"/>
    <numFmt numFmtId="188" formatCode="0_)"/>
    <numFmt numFmtId="189" formatCode="#,##0.0000_);\(#,##0.0000\)"/>
    <numFmt numFmtId="190" formatCode="_(* #,##0.000_);_(* \(#,##0.000\);_(* &quot;-&quot;??_);_(@_)"/>
    <numFmt numFmtId="191" formatCode="_(* #,##0.0000_);_(* \(#,##0.0000\);_(* &quot;-&quot;??_);_(@_)"/>
    <numFmt numFmtId="192" formatCode="_(* #,##0.0_);_(* \(#,##0.0\);_(* &quot;-&quot;??_);_(@_)"/>
    <numFmt numFmtId="193" formatCode="_(* #,##0_);_(* \(#,##0\);_(* &quot;-&quot;??_);_(@_)"/>
    <numFmt numFmtId="194" formatCode="#,##0.0_);\(#,##0.0\)"/>
    <numFmt numFmtId="195" formatCode="0.000000"/>
    <numFmt numFmtId="196" formatCode="0.0000000"/>
    <numFmt numFmtId="197" formatCode="0.00000"/>
    <numFmt numFmtId="198" formatCode="0.0000"/>
    <numFmt numFmtId="199" formatCode="0.000"/>
    <numFmt numFmtId="200" formatCode="#,##0.0\ _€;\-#,##0.0\ _€"/>
    <numFmt numFmtId="201" formatCode="&quot;RD$&quot;#,##0.00"/>
    <numFmt numFmtId="202" formatCode="_-* #,##0.00_-;\-* #,##0.00_-;_-* &quot;-&quot;??_-;_-@_-"/>
    <numFmt numFmtId="203" formatCode="_-* #,##0_-;\-* #,##0_-;_-* &quot;-&quot;??_-;_-@_-"/>
    <numFmt numFmtId="204" formatCode="#,##0.00_ ;\-#,##0.00\ "/>
    <numFmt numFmtId="205" formatCode="0.00000000000"/>
    <numFmt numFmtId="206" formatCode="_(* #,##0.0000_);_(* \(#,##0.0000\);_(* &quot;-&quot;????_);_(@_)"/>
    <numFmt numFmtId="207" formatCode="#,##0.000000000000_);\(#,##0.000000000000\)"/>
    <numFmt numFmtId="208" formatCode="#,##0.00000000000_);\(#,##0.00000000000\)"/>
    <numFmt numFmtId="209" formatCode="#,##0.000"/>
    <numFmt numFmtId="210" formatCode="#,##0.0000"/>
  </numFmts>
  <fonts count="62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sz val="10"/>
      <name val="Baskerville Old Face"/>
      <family val="1"/>
    </font>
    <font>
      <sz val="9"/>
      <name val="Baskerville Old Face"/>
      <family val="1"/>
    </font>
    <font>
      <b/>
      <sz val="18"/>
      <name val="Arial Narrow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Baskerville Old Face"/>
      <family val="1"/>
    </font>
    <font>
      <sz val="10"/>
      <color indexed="10"/>
      <name val="Baskerville Old Face"/>
      <family val="1"/>
    </font>
    <font>
      <sz val="10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indexed="9"/>
      <name val="Calibri"/>
      <family val="2"/>
    </font>
    <font>
      <b/>
      <sz val="12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Baskerville Old Face"/>
      <family val="1"/>
    </font>
    <font>
      <sz val="10"/>
      <color rgb="FFFF0000"/>
      <name val="Baskerville Old Face"/>
      <family val="1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theme="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9" fontId="1" fillId="0" borderId="0" xfId="55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191" fontId="3" fillId="0" borderId="0" xfId="47" applyNumberFormat="1" applyFont="1" applyAlignment="1">
      <alignment/>
    </xf>
    <xf numFmtId="0" fontId="5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33" borderId="0" xfId="0" applyFont="1" applyFill="1" applyAlignment="1">
      <alignment/>
    </xf>
    <xf numFmtId="0" fontId="27" fillId="0" borderId="0" xfId="0" applyFont="1" applyAlignment="1">
      <alignment/>
    </xf>
    <xf numFmtId="0" fontId="5" fillId="34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>
      <alignment/>
    </xf>
    <xf numFmtId="9" fontId="6" fillId="33" borderId="0" xfId="55" applyFont="1" applyFill="1" applyAlignment="1">
      <alignment horizontal="center"/>
    </xf>
    <xf numFmtId="0" fontId="7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189" fontId="6" fillId="33" borderId="0" xfId="0" applyNumberFormat="1" applyFont="1" applyFill="1" applyAlignment="1" applyProtection="1">
      <alignment horizontal="left"/>
      <protection/>
    </xf>
    <xf numFmtId="39" fontId="6" fillId="33" borderId="0" xfId="0" applyNumberFormat="1" applyFont="1" applyFill="1" applyAlignment="1" applyProtection="1">
      <alignment horizontal="center"/>
      <protection/>
    </xf>
    <xf numFmtId="189" fontId="6" fillId="33" borderId="0" xfId="0" applyNumberFormat="1" applyFont="1" applyFill="1" applyAlignment="1" applyProtection="1">
      <alignment horizontal="center"/>
      <protection/>
    </xf>
    <xf numFmtId="188" fontId="6" fillId="33" borderId="0" xfId="0" applyNumberFormat="1" applyFont="1" applyFill="1" applyAlignment="1" applyProtection="1">
      <alignment horizontal="left"/>
      <protection/>
    </xf>
    <xf numFmtId="49" fontId="7" fillId="33" borderId="0" xfId="0" applyNumberFormat="1" applyFont="1" applyFill="1" applyAlignment="1" applyProtection="1">
      <alignment horizontal="center"/>
      <protection/>
    </xf>
    <xf numFmtId="201" fontId="6" fillId="33" borderId="0" xfId="0" applyNumberFormat="1" applyFont="1" applyFill="1" applyAlignment="1" applyProtection="1" quotePrefix="1">
      <alignment horizontal="left"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39" fontId="6" fillId="33" borderId="14" xfId="0" applyNumberFormat="1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>
      <alignment/>
    </xf>
    <xf numFmtId="187" fontId="6" fillId="33" borderId="16" xfId="0" applyNumberFormat="1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 horizontal="center"/>
      <protection/>
    </xf>
    <xf numFmtId="9" fontId="6" fillId="33" borderId="18" xfId="55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55" fillId="33" borderId="15" xfId="0" applyFont="1" applyFill="1" applyBorder="1" applyAlignment="1" applyProtection="1">
      <alignment horizontal="left"/>
      <protection/>
    </xf>
    <xf numFmtId="0" fontId="55" fillId="33" borderId="0" xfId="0" applyFont="1" applyFill="1" applyBorder="1" applyAlignment="1">
      <alignment/>
    </xf>
    <xf numFmtId="0" fontId="55" fillId="33" borderId="16" xfId="0" applyFont="1" applyFill="1" applyBorder="1" applyAlignment="1">
      <alignment/>
    </xf>
    <xf numFmtId="0" fontId="55" fillId="33" borderId="17" xfId="0" applyFont="1" applyFill="1" applyBorder="1" applyAlignment="1" applyProtection="1">
      <alignment horizontal="center"/>
      <protection/>
    </xf>
    <xf numFmtId="9" fontId="55" fillId="33" borderId="18" xfId="55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7" fontId="55" fillId="33" borderId="16" xfId="0" applyNumberFormat="1" applyFont="1" applyFill="1" applyBorder="1" applyAlignment="1" applyProtection="1">
      <alignment/>
      <protection/>
    </xf>
    <xf numFmtId="7" fontId="6" fillId="33" borderId="16" xfId="0" applyNumberFormat="1" applyFont="1" applyFill="1" applyBorder="1" applyAlignment="1" applyProtection="1">
      <alignment/>
      <protection/>
    </xf>
    <xf numFmtId="0" fontId="6" fillId="33" borderId="17" xfId="0" applyFont="1" applyFill="1" applyBorder="1" applyAlignment="1">
      <alignment horizontal="center"/>
    </xf>
    <xf numFmtId="0" fontId="6" fillId="33" borderId="19" xfId="0" applyFont="1" applyFill="1" applyBorder="1" applyAlignment="1" applyProtection="1">
      <alignment horizontal="left"/>
      <protection/>
    </xf>
    <xf numFmtId="0" fontId="6" fillId="33" borderId="20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 applyProtection="1">
      <alignment horizontal="center"/>
      <protection/>
    </xf>
    <xf numFmtId="9" fontId="6" fillId="33" borderId="23" xfId="55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9" fontId="6" fillId="33" borderId="24" xfId="55" applyFont="1" applyFill="1" applyBorder="1" applyAlignment="1">
      <alignment horizontal="center"/>
    </xf>
    <xf numFmtId="7" fontId="6" fillId="33" borderId="0" xfId="0" applyNumberFormat="1" applyFont="1" applyFill="1" applyBorder="1" applyAlignment="1" applyProtection="1">
      <alignment/>
      <protection/>
    </xf>
    <xf numFmtId="0" fontId="6" fillId="33" borderId="19" xfId="0" applyFont="1" applyFill="1" applyBorder="1" applyAlignment="1">
      <alignment/>
    </xf>
    <xf numFmtId="0" fontId="6" fillId="33" borderId="22" xfId="0" applyFont="1" applyFill="1" applyBorder="1" applyAlignment="1">
      <alignment horizontal="center"/>
    </xf>
    <xf numFmtId="43" fontId="6" fillId="33" borderId="0" xfId="47" applyFont="1" applyFill="1" applyBorder="1" applyAlignment="1">
      <alignment/>
    </xf>
    <xf numFmtId="0" fontId="6" fillId="33" borderId="10" xfId="0" applyFont="1" applyFill="1" applyBorder="1" applyAlignment="1" applyProtection="1">
      <alignment horizontal="left"/>
      <protection/>
    </xf>
    <xf numFmtId="0" fontId="6" fillId="33" borderId="11" xfId="0" applyFont="1" applyFill="1" applyBorder="1" applyAlignment="1" applyProtection="1">
      <alignment horizontal="center"/>
      <protection/>
    </xf>
    <xf numFmtId="0" fontId="55" fillId="33" borderId="0" xfId="0" applyFont="1" applyFill="1" applyBorder="1" applyAlignment="1" applyProtection="1">
      <alignment horizontal="fill"/>
      <protection/>
    </xf>
    <xf numFmtId="0" fontId="55" fillId="33" borderId="0" xfId="0" applyFont="1" applyFill="1" applyBorder="1" applyAlignment="1" applyProtection="1">
      <alignment horizontal="center"/>
      <protection/>
    </xf>
    <xf numFmtId="9" fontId="55" fillId="33" borderId="0" xfId="55" applyFont="1" applyFill="1" applyBorder="1" applyAlignment="1">
      <alignment horizontal="center"/>
    </xf>
    <xf numFmtId="0" fontId="55" fillId="33" borderId="10" xfId="0" applyFont="1" applyFill="1" applyBorder="1" applyAlignment="1" applyProtection="1">
      <alignment horizontal="left"/>
      <protection/>
    </xf>
    <xf numFmtId="0" fontId="55" fillId="33" borderId="11" xfId="0" applyFont="1" applyFill="1" applyBorder="1" applyAlignment="1" applyProtection="1">
      <alignment horizontal="fill"/>
      <protection/>
    </xf>
    <xf numFmtId="187" fontId="55" fillId="33" borderId="11" xfId="0" applyNumberFormat="1" applyFont="1" applyFill="1" applyBorder="1" applyAlignment="1" applyProtection="1">
      <alignment horizontal="fill"/>
      <protection/>
    </xf>
    <xf numFmtId="9" fontId="55" fillId="33" borderId="0" xfId="55" applyFont="1" applyFill="1" applyAlignment="1">
      <alignment horizontal="center"/>
    </xf>
    <xf numFmtId="43" fontId="57" fillId="33" borderId="0" xfId="47" applyFont="1" applyFill="1" applyAlignment="1">
      <alignment horizontal="center"/>
    </xf>
    <xf numFmtId="0" fontId="57" fillId="35" borderId="19" xfId="0" applyFont="1" applyFill="1" applyBorder="1" applyAlignment="1" applyProtection="1">
      <alignment horizontal="left"/>
      <protection/>
    </xf>
    <xf numFmtId="0" fontId="57" fillId="35" borderId="20" xfId="0" applyFont="1" applyFill="1" applyBorder="1" applyAlignment="1" applyProtection="1">
      <alignment horizontal="fill"/>
      <protection/>
    </xf>
    <xf numFmtId="9" fontId="57" fillId="33" borderId="0" xfId="55" applyFont="1" applyFill="1" applyAlignment="1">
      <alignment horizontal="center"/>
    </xf>
    <xf numFmtId="0" fontId="55" fillId="33" borderId="25" xfId="0" applyFont="1" applyFill="1" applyBorder="1" applyAlignment="1" applyProtection="1">
      <alignment horizontal="left"/>
      <protection/>
    </xf>
    <xf numFmtId="43" fontId="57" fillId="33" borderId="0" xfId="47" applyFont="1" applyFill="1" applyBorder="1" applyAlignment="1">
      <alignment/>
    </xf>
    <xf numFmtId="7" fontId="6" fillId="33" borderId="0" xfId="0" applyNumberFormat="1" applyFont="1" applyFill="1" applyAlignment="1" applyProtection="1">
      <alignment/>
      <protection/>
    </xf>
    <xf numFmtId="9" fontId="27" fillId="0" borderId="0" xfId="55" applyFont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 applyProtection="1">
      <alignment horizontal="left"/>
      <protection/>
    </xf>
    <xf numFmtId="0" fontId="3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9" fontId="1" fillId="33" borderId="0" xfId="55" applyFont="1" applyFill="1" applyAlignment="1">
      <alignment horizontal="center"/>
    </xf>
    <xf numFmtId="0" fontId="27" fillId="33" borderId="0" xfId="0" applyFont="1" applyFill="1" applyAlignment="1">
      <alignment/>
    </xf>
    <xf numFmtId="0" fontId="4" fillId="33" borderId="0" xfId="0" applyFont="1" applyFill="1" applyAlignment="1">
      <alignment/>
    </xf>
    <xf numFmtId="191" fontId="6" fillId="33" borderId="0" xfId="47" applyNumberFormat="1" applyFont="1" applyFill="1" applyAlignment="1">
      <alignment/>
    </xf>
    <xf numFmtId="191" fontId="3" fillId="33" borderId="0" xfId="47" applyNumberFormat="1" applyFont="1" applyFill="1" applyAlignment="1">
      <alignment/>
    </xf>
    <xf numFmtId="0" fontId="57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7" fontId="57" fillId="33" borderId="0" xfId="0" applyNumberFormat="1" applyFont="1" applyFill="1" applyBorder="1" applyAlignment="1">
      <alignment/>
    </xf>
    <xf numFmtId="205" fontId="6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9" fontId="27" fillId="33" borderId="0" xfId="55" applyFont="1" applyFill="1" applyAlignment="1">
      <alignment horizontal="center"/>
    </xf>
    <xf numFmtId="0" fontId="58" fillId="34" borderId="26" xfId="0" applyFont="1" applyFill="1" applyBorder="1" applyAlignment="1">
      <alignment horizontal="center"/>
    </xf>
    <xf numFmtId="0" fontId="58" fillId="34" borderId="27" xfId="0" applyFont="1" applyFill="1" applyBorder="1" applyAlignment="1">
      <alignment horizontal="center"/>
    </xf>
    <xf numFmtId="0" fontId="58" fillId="34" borderId="28" xfId="0" applyFont="1" applyFill="1" applyBorder="1" applyAlignment="1">
      <alignment horizontal="center"/>
    </xf>
    <xf numFmtId="0" fontId="58" fillId="34" borderId="29" xfId="0" applyFont="1" applyFill="1" applyBorder="1" applyAlignment="1">
      <alignment horizontal="center"/>
    </xf>
    <xf numFmtId="0" fontId="58" fillId="34" borderId="29" xfId="0" applyFont="1" applyFill="1" applyBorder="1" applyAlignment="1" applyProtection="1">
      <alignment horizontal="center"/>
      <protection/>
    </xf>
    <xf numFmtId="0" fontId="58" fillId="34" borderId="15" xfId="0" applyFont="1" applyFill="1" applyBorder="1" applyAlignment="1" applyProtection="1">
      <alignment horizontal="left"/>
      <protection/>
    </xf>
    <xf numFmtId="0" fontId="58" fillId="34" borderId="0" xfId="0" applyFont="1" applyFill="1" applyBorder="1" applyAlignment="1">
      <alignment horizontal="center"/>
    </xf>
    <xf numFmtId="0" fontId="58" fillId="34" borderId="16" xfId="0" applyFont="1" applyFill="1" applyBorder="1" applyAlignment="1">
      <alignment horizontal="center"/>
    </xf>
    <xf numFmtId="0" fontId="58" fillId="34" borderId="17" xfId="0" applyFont="1" applyFill="1" applyBorder="1" applyAlignment="1" applyProtection="1">
      <alignment horizontal="center"/>
      <protection/>
    </xf>
    <xf numFmtId="0" fontId="59" fillId="34" borderId="15" xfId="0" applyFont="1" applyFill="1" applyBorder="1" applyAlignment="1" applyProtection="1">
      <alignment horizontal="center"/>
      <protection/>
    </xf>
    <xf numFmtId="0" fontId="59" fillId="34" borderId="0" xfId="0" applyFont="1" applyFill="1" applyBorder="1" applyAlignment="1" applyProtection="1">
      <alignment horizontal="center"/>
      <protection/>
    </xf>
    <xf numFmtId="0" fontId="59" fillId="34" borderId="16" xfId="0" applyFont="1" applyFill="1" applyBorder="1" applyAlignment="1" applyProtection="1">
      <alignment horizontal="center"/>
      <protection/>
    </xf>
    <xf numFmtId="0" fontId="59" fillId="34" borderId="17" xfId="0" applyFont="1" applyFill="1" applyBorder="1" applyAlignment="1" applyProtection="1">
      <alignment horizontal="center"/>
      <protection/>
    </xf>
    <xf numFmtId="39" fontId="55" fillId="33" borderId="17" xfId="0" applyNumberFormat="1" applyFont="1" applyFill="1" applyBorder="1" applyAlignment="1" applyProtection="1">
      <alignment horizontal="center"/>
      <protection/>
    </xf>
    <xf numFmtId="39" fontId="6" fillId="33" borderId="17" xfId="0" applyNumberFormat="1" applyFont="1" applyFill="1" applyBorder="1" applyAlignment="1" applyProtection="1">
      <alignment horizont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39" fontId="55" fillId="33" borderId="17" xfId="0" applyNumberFormat="1" applyFont="1" applyFill="1" applyBorder="1" applyAlignment="1" applyProtection="1">
      <alignment horizontal="center" vertical="center"/>
      <protection/>
    </xf>
    <xf numFmtId="39" fontId="6" fillId="33" borderId="17" xfId="0" applyNumberFormat="1" applyFont="1" applyFill="1" applyBorder="1" applyAlignment="1" applyProtection="1">
      <alignment horizontal="center" vertical="center"/>
      <protection/>
    </xf>
    <xf numFmtId="9" fontId="6" fillId="33" borderId="18" xfId="55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3" xfId="0" applyFont="1" applyFill="1" applyBorder="1" applyAlignment="1" applyProtection="1">
      <alignment horizontal="center"/>
      <protection/>
    </xf>
    <xf numFmtId="9" fontId="57" fillId="33" borderId="0" xfId="55" applyFont="1" applyFill="1" applyBorder="1" applyAlignment="1">
      <alignment horizontal="center"/>
    </xf>
    <xf numFmtId="0" fontId="55" fillId="33" borderId="30" xfId="0" applyFont="1" applyFill="1" applyBorder="1" applyAlignment="1" applyProtection="1">
      <alignment horizontal="fill"/>
      <protection/>
    </xf>
    <xf numFmtId="0" fontId="6" fillId="33" borderId="31" xfId="0" applyFont="1" applyFill="1" applyBorder="1" applyAlignment="1" applyProtection="1">
      <alignment horizontal="fill"/>
      <protection/>
    </xf>
    <xf numFmtId="0" fontId="6" fillId="33" borderId="21" xfId="0" applyFont="1" applyFill="1" applyBorder="1" applyAlignment="1" applyProtection="1">
      <alignment horizontal="fill"/>
      <protection/>
    </xf>
    <xf numFmtId="0" fontId="7" fillId="33" borderId="0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193" fontId="6" fillId="33" borderId="0" xfId="47" applyNumberFormat="1" applyFont="1" applyFill="1" applyAlignment="1">
      <alignment horizontal="center"/>
    </xf>
    <xf numFmtId="0" fontId="6" fillId="33" borderId="17" xfId="0" applyFont="1" applyFill="1" applyBorder="1" applyAlignment="1" applyProtection="1">
      <alignment horizontal="center"/>
      <protection locked="0"/>
    </xf>
    <xf numFmtId="191" fontId="6" fillId="33" borderId="17" xfId="49" applyNumberFormat="1" applyFont="1" applyFill="1" applyBorder="1" applyAlignment="1">
      <alignment horizontal="center"/>
    </xf>
    <xf numFmtId="191" fontId="6" fillId="33" borderId="17" xfId="47" applyNumberFormat="1" applyFont="1" applyFill="1" applyBorder="1" applyAlignment="1">
      <alignment horizontal="center"/>
    </xf>
    <xf numFmtId="0" fontId="55" fillId="33" borderId="17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7" fillId="35" borderId="20" xfId="0" applyFont="1" applyFill="1" applyBorder="1" applyAlignment="1" applyProtection="1">
      <alignment horizontal="center"/>
      <protection/>
    </xf>
    <xf numFmtId="0" fontId="55" fillId="33" borderId="30" xfId="0" applyFont="1" applyFill="1" applyBorder="1" applyAlignment="1" applyProtection="1">
      <alignment horizontal="center"/>
      <protection/>
    </xf>
    <xf numFmtId="10" fontId="55" fillId="33" borderId="17" xfId="0" applyNumberFormat="1" applyFont="1" applyFill="1" applyBorder="1" applyAlignment="1" applyProtection="1">
      <alignment horizontal="center"/>
      <protection/>
    </xf>
    <xf numFmtId="10" fontId="6" fillId="33" borderId="0" xfId="0" applyNumberFormat="1" applyFont="1" applyFill="1" applyAlignment="1" applyProtection="1">
      <alignment horizontal="center"/>
      <protection/>
    </xf>
    <xf numFmtId="0" fontId="27" fillId="33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33" borderId="0" xfId="0" applyFont="1" applyFill="1" applyBorder="1" applyAlignment="1" applyProtection="1">
      <alignment horizontal="center"/>
      <protection/>
    </xf>
    <xf numFmtId="39" fontId="6" fillId="33" borderId="13" xfId="0" applyNumberFormat="1" applyFont="1" applyFill="1" applyBorder="1" applyAlignment="1" applyProtection="1">
      <alignment horizontal="center"/>
      <protection/>
    </xf>
    <xf numFmtId="4" fontId="1" fillId="33" borderId="0" xfId="0" applyNumberFormat="1" applyFont="1" applyFill="1" applyAlignment="1">
      <alignment horizontal="center"/>
    </xf>
    <xf numFmtId="4" fontId="5" fillId="34" borderId="0" xfId="0" applyNumberFormat="1" applyFont="1" applyFill="1" applyAlignment="1" applyProtection="1">
      <alignment horizontal="center" vertical="center"/>
      <protection/>
    </xf>
    <xf numFmtId="4" fontId="6" fillId="33" borderId="0" xfId="0" applyNumberFormat="1" applyFont="1" applyFill="1" applyAlignment="1">
      <alignment horizontal="center"/>
    </xf>
    <xf numFmtId="4" fontId="6" fillId="33" borderId="13" xfId="0" applyNumberFormat="1" applyFont="1" applyFill="1" applyBorder="1" applyAlignment="1" applyProtection="1">
      <alignment horizontal="center"/>
      <protection/>
    </xf>
    <xf numFmtId="4" fontId="6" fillId="33" borderId="17" xfId="47" applyNumberFormat="1" applyFont="1" applyFill="1" applyBorder="1" applyAlignment="1" applyProtection="1">
      <alignment horizontal="center"/>
      <protection/>
    </xf>
    <xf numFmtId="4" fontId="6" fillId="33" borderId="17" xfId="0" applyNumberFormat="1" applyFont="1" applyFill="1" applyBorder="1" applyAlignment="1" applyProtection="1">
      <alignment horizontal="center"/>
      <protection/>
    </xf>
    <xf numFmtId="4" fontId="6" fillId="33" borderId="0" xfId="0" applyNumberFormat="1" applyFont="1" applyFill="1" applyBorder="1" applyAlignment="1">
      <alignment horizontal="center"/>
    </xf>
    <xf numFmtId="4" fontId="6" fillId="33" borderId="17" xfId="0" applyNumberFormat="1" applyFont="1" applyFill="1" applyBorder="1" applyAlignment="1" applyProtection="1">
      <alignment horizontal="center" vertical="center"/>
      <protection/>
    </xf>
    <xf numFmtId="4" fontId="55" fillId="33" borderId="0" xfId="0" applyNumberFormat="1" applyFont="1" applyFill="1" applyBorder="1" applyAlignment="1">
      <alignment horizontal="center"/>
    </xf>
    <xf numFmtId="4" fontId="27" fillId="33" borderId="0" xfId="0" applyNumberFormat="1" applyFont="1" applyFill="1" applyAlignment="1">
      <alignment horizontal="center"/>
    </xf>
    <xf numFmtId="4" fontId="27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210" fontId="1" fillId="33" borderId="0" xfId="0" applyNumberFormat="1" applyFont="1" applyFill="1" applyAlignment="1">
      <alignment horizontal="center"/>
    </xf>
    <xf numFmtId="210" fontId="5" fillId="34" borderId="0" xfId="0" applyNumberFormat="1" applyFont="1" applyFill="1" applyAlignment="1" applyProtection="1">
      <alignment horizontal="center" vertical="center"/>
      <protection/>
    </xf>
    <xf numFmtId="210" fontId="6" fillId="33" borderId="0" xfId="0" applyNumberFormat="1" applyFont="1" applyFill="1" applyAlignment="1">
      <alignment horizontal="center"/>
    </xf>
    <xf numFmtId="210" fontId="6" fillId="33" borderId="0" xfId="0" applyNumberFormat="1" applyFont="1" applyFill="1" applyBorder="1" applyAlignment="1" applyProtection="1">
      <alignment horizontal="center"/>
      <protection/>
    </xf>
    <xf numFmtId="210" fontId="58" fillId="34" borderId="29" xfId="0" applyNumberFormat="1" applyFont="1" applyFill="1" applyBorder="1" applyAlignment="1">
      <alignment horizontal="center"/>
    </xf>
    <xf numFmtId="210" fontId="58" fillId="34" borderId="17" xfId="0" applyNumberFormat="1" applyFont="1" applyFill="1" applyBorder="1" applyAlignment="1" applyProtection="1">
      <alignment horizontal="center"/>
      <protection/>
    </xf>
    <xf numFmtId="210" fontId="59" fillId="34" borderId="17" xfId="0" applyNumberFormat="1" applyFont="1" applyFill="1" applyBorder="1" applyAlignment="1" applyProtection="1">
      <alignment horizontal="center"/>
      <protection/>
    </xf>
    <xf numFmtId="210" fontId="6" fillId="33" borderId="13" xfId="0" applyNumberFormat="1" applyFont="1" applyFill="1" applyBorder="1" applyAlignment="1" applyProtection="1">
      <alignment horizontal="center"/>
      <protection/>
    </xf>
    <xf numFmtId="210" fontId="6" fillId="33" borderId="17" xfId="47" applyNumberFormat="1" applyFont="1" applyFill="1" applyBorder="1" applyAlignment="1" applyProtection="1">
      <alignment horizontal="center"/>
      <protection/>
    </xf>
    <xf numFmtId="210" fontId="6" fillId="33" borderId="17" xfId="0" applyNumberFormat="1" applyFont="1" applyFill="1" applyBorder="1" applyAlignment="1" applyProtection="1">
      <alignment horizontal="center"/>
      <protection/>
    </xf>
    <xf numFmtId="210" fontId="55" fillId="33" borderId="17" xfId="0" applyNumberFormat="1" applyFont="1" applyFill="1" applyBorder="1" applyAlignment="1" applyProtection="1">
      <alignment horizontal="center"/>
      <protection/>
    </xf>
    <xf numFmtId="210" fontId="6" fillId="33" borderId="16" xfId="0" applyNumberFormat="1" applyFont="1" applyFill="1" applyBorder="1" applyAlignment="1" applyProtection="1">
      <alignment horizontal="center"/>
      <protection/>
    </xf>
    <xf numFmtId="210" fontId="6" fillId="33" borderId="21" xfId="0" applyNumberFormat="1" applyFont="1" applyFill="1" applyBorder="1" applyAlignment="1" applyProtection="1">
      <alignment horizontal="center"/>
      <protection/>
    </xf>
    <xf numFmtId="210" fontId="6" fillId="33" borderId="0" xfId="0" applyNumberFormat="1" applyFont="1" applyFill="1" applyBorder="1" applyAlignment="1">
      <alignment horizontal="center"/>
    </xf>
    <xf numFmtId="210" fontId="6" fillId="33" borderId="13" xfId="0" applyNumberFormat="1" applyFont="1" applyFill="1" applyBorder="1" applyAlignment="1">
      <alignment horizontal="center"/>
    </xf>
    <xf numFmtId="210" fontId="6" fillId="33" borderId="17" xfId="0" applyNumberFormat="1" applyFont="1" applyFill="1" applyBorder="1" applyAlignment="1" applyProtection="1">
      <alignment horizontal="center" vertical="center"/>
      <protection/>
    </xf>
    <xf numFmtId="210" fontId="6" fillId="33" borderId="17" xfId="0" applyNumberFormat="1" applyFont="1" applyFill="1" applyBorder="1" applyAlignment="1">
      <alignment horizontal="center" vertical="center"/>
    </xf>
    <xf numFmtId="210" fontId="6" fillId="33" borderId="22" xfId="0" applyNumberFormat="1" applyFont="1" applyFill="1" applyBorder="1" applyAlignment="1">
      <alignment horizontal="center"/>
    </xf>
    <xf numFmtId="210" fontId="6" fillId="33" borderId="22" xfId="0" applyNumberFormat="1" applyFont="1" applyFill="1" applyBorder="1" applyAlignment="1" applyProtection="1">
      <alignment horizontal="center"/>
      <protection/>
    </xf>
    <xf numFmtId="210" fontId="55" fillId="33" borderId="0" xfId="0" applyNumberFormat="1" applyFont="1" applyFill="1" applyBorder="1" applyAlignment="1" applyProtection="1">
      <alignment horizontal="center"/>
      <protection/>
    </xf>
    <xf numFmtId="210" fontId="55" fillId="33" borderId="11" xfId="0" applyNumberFormat="1" applyFont="1" applyFill="1" applyBorder="1" applyAlignment="1" applyProtection="1">
      <alignment horizontal="center"/>
      <protection/>
    </xf>
    <xf numFmtId="210" fontId="55" fillId="33" borderId="0" xfId="0" applyNumberFormat="1" applyFont="1" applyFill="1" applyBorder="1" applyAlignment="1">
      <alignment horizontal="center"/>
    </xf>
    <xf numFmtId="210" fontId="57" fillId="35" borderId="20" xfId="0" applyNumberFormat="1" applyFont="1" applyFill="1" applyBorder="1" applyAlignment="1" applyProtection="1">
      <alignment horizontal="center"/>
      <protection/>
    </xf>
    <xf numFmtId="210" fontId="55" fillId="33" borderId="30" xfId="0" applyNumberFormat="1" applyFont="1" applyFill="1" applyBorder="1" applyAlignment="1" applyProtection="1">
      <alignment horizontal="center"/>
      <protection/>
    </xf>
    <xf numFmtId="210" fontId="6" fillId="33" borderId="31" xfId="0" applyNumberFormat="1" applyFont="1" applyFill="1" applyBorder="1" applyAlignment="1" applyProtection="1">
      <alignment horizontal="center"/>
      <protection/>
    </xf>
    <xf numFmtId="210" fontId="27" fillId="33" borderId="0" xfId="0" applyNumberFormat="1" applyFont="1" applyFill="1" applyAlignment="1">
      <alignment horizontal="center"/>
    </xf>
    <xf numFmtId="210" fontId="27" fillId="0" borderId="0" xfId="0" applyNumberFormat="1" applyFont="1" applyAlignment="1">
      <alignment horizontal="center"/>
    </xf>
    <xf numFmtId="210" fontId="1" fillId="0" borderId="0" xfId="0" applyNumberFormat="1" applyFont="1" applyAlignment="1">
      <alignment horizontal="center"/>
    </xf>
    <xf numFmtId="0" fontId="55" fillId="33" borderId="11" xfId="0" applyFont="1" applyFill="1" applyBorder="1" applyAlignment="1" applyProtection="1">
      <alignment horizontal="center"/>
      <protection/>
    </xf>
    <xf numFmtId="0" fontId="6" fillId="33" borderId="21" xfId="0" applyFont="1" applyFill="1" applyBorder="1" applyAlignment="1" applyProtection="1">
      <alignment horizontal="center"/>
      <protection/>
    </xf>
    <xf numFmtId="43" fontId="6" fillId="33" borderId="0" xfId="47" applyFont="1" applyFill="1" applyBorder="1" applyAlignment="1">
      <alignment horizontal="center"/>
    </xf>
    <xf numFmtId="39" fontId="6" fillId="33" borderId="0" xfId="0" applyNumberFormat="1" applyFont="1" applyFill="1" applyBorder="1" applyAlignment="1" applyProtection="1">
      <alignment horizontal="center"/>
      <protection/>
    </xf>
    <xf numFmtId="39" fontId="6" fillId="33" borderId="20" xfId="0" applyNumberFormat="1" applyFont="1" applyFill="1" applyBorder="1" applyAlignment="1" applyProtection="1">
      <alignment horizontal="center"/>
      <protection/>
    </xf>
    <xf numFmtId="39" fontId="6" fillId="33" borderId="22" xfId="0" applyNumberFormat="1" applyFont="1" applyFill="1" applyBorder="1" applyAlignment="1" applyProtection="1">
      <alignment horizontal="center"/>
      <protection/>
    </xf>
    <xf numFmtId="39" fontId="55" fillId="33" borderId="11" xfId="0" applyNumberFormat="1" applyFont="1" applyFill="1" applyBorder="1" applyAlignment="1" applyProtection="1">
      <alignment horizontal="center"/>
      <protection/>
    </xf>
    <xf numFmtId="39" fontId="55" fillId="33" borderId="0" xfId="0" applyNumberFormat="1" applyFont="1" applyFill="1" applyBorder="1" applyAlignment="1" applyProtection="1">
      <alignment horizontal="center"/>
      <protection/>
    </xf>
    <xf numFmtId="39" fontId="57" fillId="35" borderId="20" xfId="0" applyNumberFormat="1" applyFont="1" applyFill="1" applyBorder="1" applyAlignment="1" applyProtection="1">
      <alignment horizontal="center"/>
      <protection/>
    </xf>
    <xf numFmtId="7" fontId="55" fillId="33" borderId="16" xfId="0" applyNumberFormat="1" applyFont="1" applyFill="1" applyBorder="1" applyAlignment="1" applyProtection="1">
      <alignment horizontal="center"/>
      <protection/>
    </xf>
    <xf numFmtId="7" fontId="6" fillId="33" borderId="0" xfId="0" applyNumberFormat="1" applyFont="1" applyFill="1" applyAlignment="1" applyProtection="1">
      <alignment horizontal="center"/>
      <protection/>
    </xf>
    <xf numFmtId="39" fontId="60" fillId="33" borderId="24" xfId="0" applyNumberFormat="1" applyFont="1" applyFill="1" applyBorder="1" applyAlignment="1" applyProtection="1">
      <alignment horizontal="center"/>
      <protection/>
    </xf>
    <xf numFmtId="187" fontId="55" fillId="33" borderId="18" xfId="0" applyNumberFormat="1" applyFont="1" applyFill="1" applyBorder="1" applyAlignment="1" applyProtection="1">
      <alignment horizontal="center"/>
      <protection/>
    </xf>
    <xf numFmtId="39" fontId="55" fillId="33" borderId="18" xfId="0" applyNumberFormat="1" applyFont="1" applyFill="1" applyBorder="1" applyAlignment="1" applyProtection="1">
      <alignment horizontal="center"/>
      <protection/>
    </xf>
    <xf numFmtId="39" fontId="61" fillId="35" borderId="23" xfId="0" applyNumberFormat="1" applyFont="1" applyFill="1" applyBorder="1" applyAlignment="1" applyProtection="1">
      <alignment horizontal="center"/>
      <protection/>
    </xf>
    <xf numFmtId="187" fontId="55" fillId="33" borderId="30" xfId="0" applyNumberFormat="1" applyFont="1" applyFill="1" applyBorder="1" applyAlignment="1" applyProtection="1">
      <alignment horizontal="center"/>
      <protection/>
    </xf>
    <xf numFmtId="10" fontId="55" fillId="33" borderId="14" xfId="0" applyNumberFormat="1" applyFont="1" applyFill="1" applyBorder="1" applyAlignment="1" applyProtection="1">
      <alignment horizontal="center"/>
      <protection/>
    </xf>
    <xf numFmtId="10" fontId="55" fillId="33" borderId="32" xfId="0" applyNumberFormat="1" applyFont="1" applyFill="1" applyBorder="1" applyAlignment="1" applyProtection="1">
      <alignment horizontal="center"/>
      <protection/>
    </xf>
    <xf numFmtId="0" fontId="6" fillId="33" borderId="33" xfId="0" applyFont="1" applyFill="1" applyBorder="1" applyAlignment="1" applyProtection="1">
      <alignment horizontal="center"/>
      <protection/>
    </xf>
    <xf numFmtId="4" fontId="6" fillId="33" borderId="17" xfId="47" applyNumberFormat="1" applyFont="1" applyFill="1" applyBorder="1" applyAlignment="1">
      <alignment horizontal="center" vertical="center"/>
    </xf>
    <xf numFmtId="4" fontId="6" fillId="33" borderId="17" xfId="47" applyNumberFormat="1" applyFont="1" applyFill="1" applyBorder="1" applyAlignment="1">
      <alignment horizontal="center"/>
    </xf>
    <xf numFmtId="4" fontId="6" fillId="33" borderId="17" xfId="49" applyNumberFormat="1" applyFont="1" applyFill="1" applyBorder="1" applyAlignment="1" applyProtection="1">
      <alignment horizontal="center"/>
      <protection/>
    </xf>
    <xf numFmtId="4" fontId="55" fillId="33" borderId="17" xfId="47" applyNumberFormat="1" applyFont="1" applyFill="1" applyBorder="1" applyAlignment="1">
      <alignment horizontal="center"/>
    </xf>
    <xf numFmtId="4" fontId="6" fillId="33" borderId="22" xfId="47" applyNumberFormat="1" applyFont="1" applyFill="1" applyBorder="1" applyAlignment="1" applyProtection="1">
      <alignment horizontal="center"/>
      <protection/>
    </xf>
    <xf numFmtId="4" fontId="6" fillId="33" borderId="13" xfId="47" applyNumberFormat="1" applyFont="1" applyFill="1" applyBorder="1" applyAlignment="1">
      <alignment horizontal="center"/>
    </xf>
    <xf numFmtId="4" fontId="6" fillId="33" borderId="22" xfId="47" applyNumberFormat="1" applyFont="1" applyFill="1" applyBorder="1" applyAlignment="1">
      <alignment horizontal="center"/>
    </xf>
    <xf numFmtId="4" fontId="55" fillId="33" borderId="0" xfId="0" applyNumberFormat="1" applyFont="1" applyFill="1" applyAlignment="1">
      <alignment horizontal="center"/>
    </xf>
    <xf numFmtId="4" fontId="57" fillId="33" borderId="0" xfId="0" applyNumberFormat="1" applyFont="1" applyFill="1" applyAlignment="1">
      <alignment horizontal="center"/>
    </xf>
    <xf numFmtId="4" fontId="7" fillId="33" borderId="0" xfId="47" applyNumberFormat="1" applyFont="1" applyFill="1" applyBorder="1" applyAlignment="1">
      <alignment horizontal="center"/>
    </xf>
    <xf numFmtId="4" fontId="6" fillId="33" borderId="0" xfId="0" applyNumberFormat="1" applyFont="1" applyFill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left" wrapText="1"/>
      <protection/>
    </xf>
    <xf numFmtId="0" fontId="6" fillId="33" borderId="0" xfId="0" applyFont="1" applyFill="1" applyBorder="1" applyAlignment="1" applyProtection="1">
      <alignment horizontal="left" wrapText="1"/>
      <protection/>
    </xf>
    <xf numFmtId="0" fontId="6" fillId="33" borderId="16" xfId="0" applyFont="1" applyFill="1" applyBorder="1" applyAlignment="1" applyProtection="1">
      <alignment horizontal="left" wrapText="1"/>
      <protection/>
    </xf>
    <xf numFmtId="0" fontId="31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58" fillId="34" borderId="10" xfId="0" applyFont="1" applyFill="1" applyBorder="1" applyAlignment="1" applyProtection="1">
      <alignment horizontal="center"/>
      <protection/>
    </xf>
    <xf numFmtId="0" fontId="58" fillId="34" borderId="11" xfId="0" applyFont="1" applyFill="1" applyBorder="1" applyAlignment="1" applyProtection="1">
      <alignment horizontal="center"/>
      <protection/>
    </xf>
    <xf numFmtId="0" fontId="58" fillId="34" borderId="12" xfId="0" applyFont="1" applyFill="1" applyBorder="1" applyAlignment="1" applyProtection="1">
      <alignment horizontal="center"/>
      <protection/>
    </xf>
    <xf numFmtId="4" fontId="58" fillId="34" borderId="34" xfId="0" applyNumberFormat="1" applyFont="1" applyFill="1" applyBorder="1" applyAlignment="1">
      <alignment horizontal="center" vertical="justify"/>
    </xf>
    <xf numFmtId="4" fontId="58" fillId="34" borderId="25" xfId="0" applyNumberFormat="1" applyFont="1" applyFill="1" applyBorder="1" applyAlignment="1">
      <alignment horizontal="center" vertical="justify"/>
    </xf>
    <xf numFmtId="9" fontId="58" fillId="34" borderId="14" xfId="55" applyFont="1" applyFill="1" applyBorder="1" applyAlignment="1">
      <alignment horizontal="center" vertical="justify"/>
    </xf>
    <xf numFmtId="9" fontId="58" fillId="34" borderId="32" xfId="55" applyFont="1" applyFill="1" applyBorder="1" applyAlignment="1">
      <alignment horizontal="center" vertical="justify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left" wrapText="1"/>
    </xf>
    <xf numFmtId="0" fontId="6" fillId="33" borderId="0" xfId="0" applyFont="1" applyFill="1" applyAlignment="1" applyProtection="1">
      <alignment horizontal="left" wrapText="1"/>
      <protection/>
    </xf>
    <xf numFmtId="0" fontId="6" fillId="33" borderId="15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left"/>
      <protection/>
    </xf>
    <xf numFmtId="0" fontId="6" fillId="33" borderId="16" xfId="0" applyFont="1" applyFill="1" applyBorder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6" fillId="33" borderId="19" xfId="0" applyFont="1" applyFill="1" applyBorder="1" applyAlignment="1" applyProtection="1">
      <alignment horizontal="left" wrapText="1"/>
      <protection/>
    </xf>
    <xf numFmtId="0" fontId="6" fillId="33" borderId="20" xfId="0" applyFont="1" applyFill="1" applyBorder="1" applyAlignment="1" applyProtection="1">
      <alignment horizontal="left" wrapText="1"/>
      <protection/>
    </xf>
    <xf numFmtId="0" fontId="6" fillId="33" borderId="21" xfId="0" applyFont="1" applyFill="1" applyBorder="1" applyAlignment="1" applyProtection="1">
      <alignment horizontal="left" wrapText="1"/>
      <protection/>
    </xf>
    <xf numFmtId="210" fontId="55" fillId="33" borderId="34" xfId="0" applyNumberFormat="1" applyFont="1" applyFill="1" applyBorder="1" applyAlignment="1" applyProtection="1">
      <alignment horizontal="center"/>
      <protection/>
    </xf>
    <xf numFmtId="210" fontId="55" fillId="33" borderId="12" xfId="0" applyNumberFormat="1" applyFont="1" applyFill="1" applyBorder="1" applyAlignment="1" applyProtection="1">
      <alignment horizontal="center"/>
      <protection/>
    </xf>
    <xf numFmtId="210" fontId="55" fillId="33" borderId="25" xfId="0" applyNumberFormat="1" applyFont="1" applyFill="1" applyBorder="1" applyAlignment="1" applyProtection="1">
      <alignment horizontal="center"/>
      <protection/>
    </xf>
    <xf numFmtId="210" fontId="55" fillId="33" borderId="16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76200</xdr:rowOff>
    </xdr:from>
    <xdr:to>
      <xdr:col>5</xdr:col>
      <xdr:colOff>581025</xdr:colOff>
      <xdr:row>4</xdr:row>
      <xdr:rowOff>28575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76200"/>
          <a:ext cx="1400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tabSelected="1" zoomScalePageLayoutView="0" workbookViewId="0" topLeftCell="A1">
      <selection activeCell="L68" sqref="L68"/>
    </sheetView>
  </sheetViews>
  <sheetFormatPr defaultColWidth="11.140625" defaultRowHeight="12.75"/>
  <cols>
    <col min="1" max="1" width="12.28125" style="1" customWidth="1"/>
    <col min="2" max="2" width="15.00390625" style="1" customWidth="1"/>
    <col min="3" max="3" width="13.28125" style="1" customWidth="1"/>
    <col min="4" max="4" width="8.8515625" style="135" customWidth="1"/>
    <col min="5" max="5" width="10.00390625" style="177" customWidth="1"/>
    <col min="6" max="6" width="10.140625" style="135" customWidth="1"/>
    <col min="7" max="7" width="10.57421875" style="135" customWidth="1"/>
    <col min="8" max="8" width="10.140625" style="135" customWidth="1"/>
    <col min="9" max="9" width="11.140625" style="149" customWidth="1"/>
    <col min="10" max="10" width="11.00390625" style="3" customWidth="1"/>
    <col min="11" max="11" width="9.140625" style="80" customWidth="1"/>
    <col min="12" max="16" width="11.140625" style="80" customWidth="1"/>
    <col min="17" max="16384" width="11.140625" style="1" customWidth="1"/>
  </cols>
  <sheetData>
    <row r="1" spans="4:10" s="80" customFormat="1" ht="10.5" customHeight="1">
      <c r="D1" s="120"/>
      <c r="E1" s="150"/>
      <c r="F1" s="120"/>
      <c r="G1" s="120"/>
      <c r="H1" s="120"/>
      <c r="I1" s="138"/>
      <c r="J1" s="81"/>
    </row>
    <row r="2" spans="4:10" s="80" customFormat="1" ht="11.25" customHeight="1">
      <c r="D2" s="120"/>
      <c r="E2" s="150"/>
      <c r="F2" s="120"/>
      <c r="G2" s="120"/>
      <c r="H2" s="120"/>
      <c r="I2" s="138"/>
      <c r="J2" s="81"/>
    </row>
    <row r="3" spans="4:10" s="80" customFormat="1" ht="11.25" customHeight="1">
      <c r="D3" s="120"/>
      <c r="E3" s="150"/>
      <c r="F3" s="120"/>
      <c r="G3" s="120"/>
      <c r="H3" s="120"/>
      <c r="I3" s="138"/>
      <c r="J3" s="81"/>
    </row>
    <row r="4" spans="4:10" s="80" customFormat="1" ht="12.75">
      <c r="D4" s="120"/>
      <c r="E4" s="150"/>
      <c r="F4" s="120"/>
      <c r="G4" s="120"/>
      <c r="H4" s="120"/>
      <c r="I4" s="138"/>
      <c r="J4" s="81"/>
    </row>
    <row r="5" spans="1:12" s="80" customFormat="1" ht="15" customHeight="1">
      <c r="A5" s="211" t="s">
        <v>112</v>
      </c>
      <c r="B5" s="211"/>
      <c r="C5" s="211"/>
      <c r="D5" s="211"/>
      <c r="E5" s="211"/>
      <c r="F5" s="211"/>
      <c r="G5" s="211"/>
      <c r="H5" s="211"/>
      <c r="I5" s="211"/>
      <c r="J5" s="211"/>
      <c r="K5" s="79"/>
      <c r="L5" s="79"/>
    </row>
    <row r="6" spans="1:14" s="80" customFormat="1" ht="15" customHeight="1">
      <c r="A6" s="211" t="s">
        <v>113</v>
      </c>
      <c r="B6" s="211"/>
      <c r="C6" s="211"/>
      <c r="D6" s="211"/>
      <c r="E6" s="211"/>
      <c r="F6" s="211"/>
      <c r="G6" s="211"/>
      <c r="H6" s="211"/>
      <c r="I6" s="211"/>
      <c r="J6" s="211"/>
      <c r="K6" s="79"/>
      <c r="L6" s="79"/>
      <c r="N6" s="82"/>
    </row>
    <row r="7" spans="1:14" s="80" customFormat="1" ht="25.5" customHeight="1">
      <c r="A7" s="211" t="s">
        <v>119</v>
      </c>
      <c r="B7" s="211"/>
      <c r="C7" s="211"/>
      <c r="D7" s="211"/>
      <c r="E7" s="211"/>
      <c r="F7" s="211"/>
      <c r="G7" s="211"/>
      <c r="H7" s="211"/>
      <c r="I7" s="211"/>
      <c r="J7" s="211"/>
      <c r="K7" s="79"/>
      <c r="L7" s="79"/>
      <c r="N7" s="82"/>
    </row>
    <row r="8" spans="1:10" ht="3" customHeight="1">
      <c r="A8" s="15"/>
      <c r="B8" s="15"/>
      <c r="C8" s="15"/>
      <c r="D8" s="15"/>
      <c r="E8" s="151"/>
      <c r="F8" s="15"/>
      <c r="G8" s="15"/>
      <c r="H8" s="15"/>
      <c r="I8" s="139"/>
      <c r="J8" s="15"/>
    </row>
    <row r="9" spans="1:16" s="5" customFormat="1" ht="12">
      <c r="A9" s="16" t="s">
        <v>47</v>
      </c>
      <c r="B9" s="16" t="s">
        <v>111</v>
      </c>
      <c r="C9" s="17"/>
      <c r="D9" s="121"/>
      <c r="E9" s="152"/>
      <c r="F9" s="21" t="s">
        <v>51</v>
      </c>
      <c r="G9" s="121"/>
      <c r="H9" s="121" t="s">
        <v>56</v>
      </c>
      <c r="I9" s="140"/>
      <c r="J9" s="19" t="s">
        <v>48</v>
      </c>
      <c r="K9" s="17"/>
      <c r="L9" s="17"/>
      <c r="M9" s="83"/>
      <c r="N9" s="83"/>
      <c r="O9" s="83"/>
      <c r="P9" s="83"/>
    </row>
    <row r="10" spans="1:16" s="5" customFormat="1" ht="12">
      <c r="A10" s="16" t="s">
        <v>46</v>
      </c>
      <c r="B10" s="16" t="s">
        <v>59</v>
      </c>
      <c r="C10" s="17"/>
      <c r="D10" s="121"/>
      <c r="E10" s="152"/>
      <c r="F10" s="21" t="s">
        <v>52</v>
      </c>
      <c r="G10" s="121"/>
      <c r="H10" s="121" t="s">
        <v>56</v>
      </c>
      <c r="I10" s="140"/>
      <c r="J10" s="20" t="s">
        <v>110</v>
      </c>
      <c r="K10" s="17"/>
      <c r="L10" s="17"/>
      <c r="M10" s="83"/>
      <c r="N10" s="83"/>
      <c r="O10" s="83"/>
      <c r="P10" s="83"/>
    </row>
    <row r="11" spans="1:16" s="5" customFormat="1" ht="12">
      <c r="A11" s="17"/>
      <c r="B11" s="17"/>
      <c r="C11" s="17"/>
      <c r="D11" s="21"/>
      <c r="E11" s="152"/>
      <c r="F11" s="21" t="s">
        <v>53</v>
      </c>
      <c r="G11" s="121"/>
      <c r="H11" s="121" t="s">
        <v>56</v>
      </c>
      <c r="I11" s="140"/>
      <c r="J11" s="16" t="s">
        <v>45</v>
      </c>
      <c r="K11" s="17"/>
      <c r="L11" s="17"/>
      <c r="M11" s="83"/>
      <c r="N11" s="83"/>
      <c r="O11" s="83"/>
      <c r="P11" s="83"/>
    </row>
    <row r="12" spans="1:16" s="5" customFormat="1" ht="12">
      <c r="A12" s="16"/>
      <c r="B12" s="21"/>
      <c r="C12" s="21"/>
      <c r="D12" s="21" t="s">
        <v>50</v>
      </c>
      <c r="E12" s="152"/>
      <c r="F12" s="21" t="s">
        <v>41</v>
      </c>
      <c r="G12" s="121"/>
      <c r="H12" s="121" t="s">
        <v>56</v>
      </c>
      <c r="I12" s="140"/>
      <c r="J12" s="16" t="s">
        <v>40</v>
      </c>
      <c r="K12" s="17"/>
      <c r="L12" s="17"/>
      <c r="M12" s="83"/>
      <c r="N12" s="83"/>
      <c r="O12" s="83"/>
      <c r="P12" s="83"/>
    </row>
    <row r="13" spans="1:16" s="5" customFormat="1" ht="12">
      <c r="A13" s="78" t="s">
        <v>44</v>
      </c>
      <c r="B13" s="21" t="s">
        <v>43</v>
      </c>
      <c r="C13" s="21" t="s">
        <v>49</v>
      </c>
      <c r="D13" s="21" t="s">
        <v>49</v>
      </c>
      <c r="E13" s="152"/>
      <c r="F13" s="21" t="s">
        <v>37</v>
      </c>
      <c r="G13" s="121"/>
      <c r="H13" s="121" t="s">
        <v>56</v>
      </c>
      <c r="I13" s="140"/>
      <c r="J13" s="16" t="s">
        <v>36</v>
      </c>
      <c r="K13" s="17"/>
      <c r="L13" s="17"/>
      <c r="M13" s="83"/>
      <c r="N13" s="83"/>
      <c r="O13" s="83"/>
      <c r="P13" s="83"/>
    </row>
    <row r="14" spans="1:16" s="5" customFormat="1" ht="12">
      <c r="A14" s="22" t="s">
        <v>42</v>
      </c>
      <c r="B14" s="23">
        <v>3.5</v>
      </c>
      <c r="C14" s="24" t="s">
        <v>54</v>
      </c>
      <c r="D14" s="122">
        <f>(H74/B14)</f>
        <v>3496.904132059409</v>
      </c>
      <c r="E14" s="152"/>
      <c r="F14" s="21" t="s">
        <v>35</v>
      </c>
      <c r="G14" s="121"/>
      <c r="H14" s="121" t="s">
        <v>56</v>
      </c>
      <c r="I14" s="140"/>
      <c r="J14" s="16" t="s">
        <v>34</v>
      </c>
      <c r="K14" s="17"/>
      <c r="L14" s="17"/>
      <c r="M14" s="83"/>
      <c r="N14" s="83"/>
      <c r="O14" s="83"/>
      <c r="P14" s="83"/>
    </row>
    <row r="15" spans="1:16" s="5" customFormat="1" ht="12">
      <c r="A15" s="17"/>
      <c r="B15" s="17"/>
      <c r="C15" s="17"/>
      <c r="D15" s="121"/>
      <c r="E15" s="152"/>
      <c r="F15" s="21" t="s">
        <v>33</v>
      </c>
      <c r="G15" s="121"/>
      <c r="H15" s="121" t="s">
        <v>56</v>
      </c>
      <c r="I15" s="140"/>
      <c r="J15" s="16" t="s">
        <v>32</v>
      </c>
      <c r="K15" s="17"/>
      <c r="L15" s="17"/>
      <c r="M15" s="83"/>
      <c r="N15" s="83"/>
      <c r="O15" s="83"/>
      <c r="P15" s="83"/>
    </row>
    <row r="16" spans="1:16" s="5" customFormat="1" ht="12">
      <c r="A16" s="78" t="s">
        <v>39</v>
      </c>
      <c r="B16" s="25" t="s">
        <v>38</v>
      </c>
      <c r="C16" s="19" t="s">
        <v>57</v>
      </c>
      <c r="D16" s="26" t="s">
        <v>104</v>
      </c>
      <c r="E16" s="152"/>
      <c r="F16" s="21" t="s">
        <v>31</v>
      </c>
      <c r="G16" s="121"/>
      <c r="H16" s="121" t="s">
        <v>56</v>
      </c>
      <c r="I16" s="140"/>
      <c r="J16" s="16" t="s">
        <v>30</v>
      </c>
      <c r="K16" s="17"/>
      <c r="L16" s="17"/>
      <c r="M16" s="83"/>
      <c r="N16" s="83"/>
      <c r="O16" s="83"/>
      <c r="P16" s="83"/>
    </row>
    <row r="17" spans="1:16" s="5" customFormat="1" ht="12">
      <c r="A17" s="78" t="s">
        <v>39</v>
      </c>
      <c r="B17" s="25" t="s">
        <v>38</v>
      </c>
      <c r="C17" s="17"/>
      <c r="D17" s="121"/>
      <c r="E17" s="152"/>
      <c r="F17" s="21" t="s">
        <v>29</v>
      </c>
      <c r="G17" s="121"/>
      <c r="H17" s="121" t="s">
        <v>56</v>
      </c>
      <c r="I17" s="140"/>
      <c r="J17" s="16" t="s">
        <v>105</v>
      </c>
      <c r="K17" s="17"/>
      <c r="L17" s="17"/>
      <c r="M17" s="83"/>
      <c r="N17" s="83"/>
      <c r="O17" s="83"/>
      <c r="P17" s="83"/>
    </row>
    <row r="18" spans="1:16" s="5" customFormat="1" ht="4.5" customHeight="1" thickBot="1">
      <c r="A18" s="16"/>
      <c r="B18" s="27"/>
      <c r="C18" s="17"/>
      <c r="D18" s="121"/>
      <c r="E18" s="153"/>
      <c r="F18" s="136"/>
      <c r="G18" s="136"/>
      <c r="H18" s="136"/>
      <c r="I18" s="140"/>
      <c r="J18" s="18"/>
      <c r="K18" s="17"/>
      <c r="L18" s="17"/>
      <c r="M18" s="83"/>
      <c r="N18" s="83"/>
      <c r="O18" s="83"/>
      <c r="P18" s="83"/>
    </row>
    <row r="19" spans="1:16" s="4" customFormat="1" ht="15.75" customHeight="1">
      <c r="A19" s="213" t="s">
        <v>28</v>
      </c>
      <c r="B19" s="214"/>
      <c r="C19" s="214"/>
      <c r="D19" s="214"/>
      <c r="E19" s="214"/>
      <c r="F19" s="214"/>
      <c r="G19" s="214"/>
      <c r="H19" s="215"/>
      <c r="I19" s="216" t="s">
        <v>55</v>
      </c>
      <c r="J19" s="218" t="s">
        <v>114</v>
      </c>
      <c r="K19" s="17"/>
      <c r="L19" s="17"/>
      <c r="M19" s="9"/>
      <c r="N19" s="9"/>
      <c r="O19" s="9"/>
      <c r="P19" s="9"/>
    </row>
    <row r="20" spans="1:16" s="4" customFormat="1" ht="12.75">
      <c r="A20" s="94"/>
      <c r="B20" s="95"/>
      <c r="C20" s="96"/>
      <c r="D20" s="97"/>
      <c r="E20" s="154"/>
      <c r="F20" s="97"/>
      <c r="G20" s="98" t="s">
        <v>27</v>
      </c>
      <c r="H20" s="98" t="s">
        <v>26</v>
      </c>
      <c r="I20" s="217"/>
      <c r="J20" s="219"/>
      <c r="K20" s="17"/>
      <c r="L20" s="17"/>
      <c r="M20" s="9"/>
      <c r="N20" s="9"/>
      <c r="O20" s="9"/>
      <c r="P20" s="9"/>
    </row>
    <row r="21" spans="1:16" s="4" customFormat="1" ht="12.75">
      <c r="A21" s="99" t="s">
        <v>25</v>
      </c>
      <c r="B21" s="100"/>
      <c r="C21" s="101"/>
      <c r="D21" s="102" t="s">
        <v>24</v>
      </c>
      <c r="E21" s="155" t="s">
        <v>115</v>
      </c>
      <c r="F21" s="102" t="s">
        <v>23</v>
      </c>
      <c r="G21" s="102" t="s">
        <v>22</v>
      </c>
      <c r="H21" s="102" t="s">
        <v>21</v>
      </c>
      <c r="I21" s="217"/>
      <c r="J21" s="219"/>
      <c r="K21" s="17"/>
      <c r="L21" s="17"/>
      <c r="M21" s="9"/>
      <c r="N21" s="9"/>
      <c r="O21" s="9"/>
      <c r="P21" s="9"/>
    </row>
    <row r="22" spans="1:16" s="4" customFormat="1" ht="14.25" customHeight="1" thickBot="1">
      <c r="A22" s="103"/>
      <c r="B22" s="104"/>
      <c r="C22" s="105"/>
      <c r="D22" s="106"/>
      <c r="E22" s="156"/>
      <c r="F22" s="106"/>
      <c r="G22" s="106"/>
      <c r="H22" s="106"/>
      <c r="I22" s="217"/>
      <c r="J22" s="219"/>
      <c r="K22" s="17"/>
      <c r="L22" s="17"/>
      <c r="M22" s="9"/>
      <c r="N22" s="9"/>
      <c r="O22" s="9"/>
      <c r="P22" s="9"/>
    </row>
    <row r="23" spans="1:16" s="4" customFormat="1" ht="21" customHeight="1">
      <c r="A23" s="28" t="s">
        <v>20</v>
      </c>
      <c r="B23" s="29"/>
      <c r="C23" s="30"/>
      <c r="D23" s="31"/>
      <c r="E23" s="157"/>
      <c r="F23" s="31"/>
      <c r="G23" s="137"/>
      <c r="H23" s="137"/>
      <c r="I23" s="141"/>
      <c r="J23" s="32"/>
      <c r="K23" s="17"/>
      <c r="L23" s="17"/>
      <c r="M23" s="9"/>
      <c r="N23" s="9"/>
      <c r="O23" s="9"/>
      <c r="P23" s="9"/>
    </row>
    <row r="24" spans="1:17" s="4" customFormat="1" ht="12.75">
      <c r="A24" s="33" t="s">
        <v>64</v>
      </c>
      <c r="B24" s="34"/>
      <c r="C24" s="35"/>
      <c r="D24" s="123"/>
      <c r="E24" s="158">
        <f>((23.86/62.77)*12)/15</f>
        <v>0.3040943125696989</v>
      </c>
      <c r="F24" s="36" t="s">
        <v>19</v>
      </c>
      <c r="G24" s="108">
        <v>2350</v>
      </c>
      <c r="H24" s="108">
        <f>IF(E24*G24,+E24*G24,"        ")</f>
        <v>714.6216345387924</v>
      </c>
      <c r="I24" s="198">
        <f aca="true" t="shared" si="0" ref="I24:I33">E24/B$14</f>
        <v>0.08688408930562826</v>
      </c>
      <c r="J24" s="37">
        <f aca="true" t="shared" si="1" ref="J24:J34">H24/H$74</f>
        <v>0.05838810620981519</v>
      </c>
      <c r="K24" s="17"/>
      <c r="L24" s="84"/>
      <c r="M24" s="85"/>
      <c r="N24" s="85"/>
      <c r="O24" s="85"/>
      <c r="P24" s="85"/>
      <c r="Q24" s="7"/>
    </row>
    <row r="25" spans="1:17" s="4" customFormat="1" ht="12.75">
      <c r="A25" s="33" t="s">
        <v>73</v>
      </c>
      <c r="B25" s="34"/>
      <c r="C25" s="35"/>
      <c r="D25" s="123"/>
      <c r="E25" s="158">
        <f>+(0.2786*12)/15</f>
        <v>0.22288000000000002</v>
      </c>
      <c r="F25" s="36" t="s">
        <v>19</v>
      </c>
      <c r="G25" s="108">
        <v>2325</v>
      </c>
      <c r="H25" s="108">
        <f aca="true" t="shared" si="2" ref="H25:H38">IF(E25*G25,+E25*G25,"        ")</f>
        <v>518.196</v>
      </c>
      <c r="I25" s="198">
        <f t="shared" si="0"/>
        <v>0.06368</v>
      </c>
      <c r="J25" s="37">
        <f t="shared" si="1"/>
        <v>0.042339164703610654</v>
      </c>
      <c r="K25" s="17"/>
      <c r="L25" s="84"/>
      <c r="M25" s="85"/>
      <c r="N25" s="85"/>
      <c r="O25" s="85"/>
      <c r="P25" s="85"/>
      <c r="Q25" s="7"/>
    </row>
    <row r="26" spans="1:17" s="9" customFormat="1" ht="12.75">
      <c r="A26" s="33" t="s">
        <v>109</v>
      </c>
      <c r="B26" s="34"/>
      <c r="C26" s="38"/>
      <c r="D26" s="124"/>
      <c r="E26" s="159">
        <f>+(0.3125*12)/15</f>
        <v>0.25</v>
      </c>
      <c r="F26" s="36" t="s">
        <v>58</v>
      </c>
      <c r="G26" s="108">
        <v>3800</v>
      </c>
      <c r="H26" s="108">
        <f t="shared" si="2"/>
        <v>950</v>
      </c>
      <c r="I26" s="199">
        <f t="shared" si="0"/>
        <v>0.07142857142857142</v>
      </c>
      <c r="J26" s="37">
        <f t="shared" si="1"/>
        <v>0.07761967762860023</v>
      </c>
      <c r="K26" s="17"/>
      <c r="L26" s="84"/>
      <c r="M26" s="85"/>
      <c r="N26" s="85"/>
      <c r="O26" s="85"/>
      <c r="P26" s="85"/>
      <c r="Q26" s="7"/>
    </row>
    <row r="27" spans="1:17" s="9" customFormat="1" ht="13.5" customHeight="1">
      <c r="A27" s="33" t="s">
        <v>65</v>
      </c>
      <c r="B27" s="34"/>
      <c r="C27" s="38"/>
      <c r="D27" s="125"/>
      <c r="E27" s="159">
        <f>+(0.3125*12)/15</f>
        <v>0.25</v>
      </c>
      <c r="F27" s="36" t="s">
        <v>58</v>
      </c>
      <c r="G27" s="108">
        <v>400</v>
      </c>
      <c r="H27" s="108">
        <f t="shared" si="2"/>
        <v>100</v>
      </c>
      <c r="I27" s="142">
        <f t="shared" si="0"/>
        <v>0.07142857142857142</v>
      </c>
      <c r="J27" s="37">
        <f t="shared" si="1"/>
        <v>0.008170492381957918</v>
      </c>
      <c r="K27" s="17"/>
      <c r="L27" s="84"/>
      <c r="M27" s="85"/>
      <c r="N27" s="85"/>
      <c r="O27" s="85"/>
      <c r="P27" s="85"/>
      <c r="Q27" s="7"/>
    </row>
    <row r="28" spans="1:17" s="9" customFormat="1" ht="12" customHeight="1">
      <c r="A28" s="33" t="s">
        <v>66</v>
      </c>
      <c r="B28" s="34"/>
      <c r="C28" s="38"/>
      <c r="D28" s="47"/>
      <c r="E28" s="159">
        <f>+(3*12)/15</f>
        <v>2.4</v>
      </c>
      <c r="F28" s="36" t="s">
        <v>63</v>
      </c>
      <c r="G28" s="108">
        <v>221.6</v>
      </c>
      <c r="H28" s="108">
        <f t="shared" si="2"/>
        <v>531.8399999999999</v>
      </c>
      <c r="I28" s="142">
        <f t="shared" si="0"/>
        <v>0.6857142857142857</v>
      </c>
      <c r="J28" s="37">
        <f t="shared" si="1"/>
        <v>0.043453946684204985</v>
      </c>
      <c r="K28" s="17"/>
      <c r="L28" s="84"/>
      <c r="M28" s="85"/>
      <c r="N28" s="85"/>
      <c r="O28" s="85"/>
      <c r="P28" s="85"/>
      <c r="Q28" s="7"/>
    </row>
    <row r="29" spans="1:17" s="9" customFormat="1" ht="12.75">
      <c r="A29" s="39" t="s">
        <v>67</v>
      </c>
      <c r="B29" s="40"/>
      <c r="C29" s="41"/>
      <c r="D29" s="126"/>
      <c r="E29" s="160">
        <v>1</v>
      </c>
      <c r="F29" s="42" t="s">
        <v>18</v>
      </c>
      <c r="G29" s="107">
        <v>250</v>
      </c>
      <c r="H29" s="107">
        <f t="shared" si="2"/>
        <v>250</v>
      </c>
      <c r="I29" s="200">
        <f t="shared" si="0"/>
        <v>0.2857142857142857</v>
      </c>
      <c r="J29" s="43">
        <f t="shared" si="1"/>
        <v>0.020426230954894795</v>
      </c>
      <c r="K29" s="17"/>
      <c r="L29" s="84"/>
      <c r="M29" s="85"/>
      <c r="N29" s="85"/>
      <c r="O29" s="85"/>
      <c r="P29" s="85"/>
      <c r="Q29" s="7"/>
    </row>
    <row r="30" spans="1:17" s="9" customFormat="1" ht="12.75">
      <c r="A30" s="33" t="s">
        <v>68</v>
      </c>
      <c r="B30" s="44"/>
      <c r="C30" s="45"/>
      <c r="D30" s="126"/>
      <c r="E30" s="160">
        <v>1</v>
      </c>
      <c r="F30" s="42" t="s">
        <v>18</v>
      </c>
      <c r="G30" s="107">
        <v>72</v>
      </c>
      <c r="H30" s="107">
        <f t="shared" si="2"/>
        <v>72</v>
      </c>
      <c r="I30" s="200">
        <f t="shared" si="0"/>
        <v>0.2857142857142857</v>
      </c>
      <c r="J30" s="43">
        <f t="shared" si="1"/>
        <v>0.005882754515009701</v>
      </c>
      <c r="K30" s="17"/>
      <c r="L30" s="84"/>
      <c r="M30" s="85"/>
      <c r="N30" s="85"/>
      <c r="O30" s="85"/>
      <c r="P30" s="85"/>
      <c r="Q30" s="7"/>
    </row>
    <row r="31" spans="1:16" s="4" customFormat="1" ht="12.75">
      <c r="A31" s="33" t="s">
        <v>74</v>
      </c>
      <c r="B31" s="34"/>
      <c r="C31" s="38"/>
      <c r="D31" s="47" t="s">
        <v>69</v>
      </c>
      <c r="E31" s="153">
        <v>0.05</v>
      </c>
      <c r="F31" s="36" t="s">
        <v>8</v>
      </c>
      <c r="G31" s="181">
        <v>550</v>
      </c>
      <c r="H31" s="108">
        <f t="shared" si="2"/>
        <v>27.5</v>
      </c>
      <c r="I31" s="142">
        <f t="shared" si="0"/>
        <v>0.014285714285714287</v>
      </c>
      <c r="J31" s="37">
        <f t="shared" si="1"/>
        <v>0.0022468854050384274</v>
      </c>
      <c r="K31" s="86"/>
      <c r="L31" s="17"/>
      <c r="M31" s="9"/>
      <c r="N31" s="9"/>
      <c r="O31" s="9"/>
      <c r="P31" s="9"/>
    </row>
    <row r="32" spans="1:16" s="4" customFormat="1" ht="15" customHeight="1">
      <c r="A32" s="33" t="s">
        <v>81</v>
      </c>
      <c r="B32" s="34"/>
      <c r="C32" s="38"/>
      <c r="D32" s="47"/>
      <c r="E32" s="159">
        <v>0.2483</v>
      </c>
      <c r="F32" s="36" t="s">
        <v>8</v>
      </c>
      <c r="G32" s="108">
        <v>550</v>
      </c>
      <c r="H32" s="108">
        <f t="shared" si="2"/>
        <v>136.565</v>
      </c>
      <c r="I32" s="198">
        <f t="shared" si="0"/>
        <v>0.07094285714285714</v>
      </c>
      <c r="J32" s="37">
        <f t="shared" si="1"/>
        <v>0.01115803292142083</v>
      </c>
      <c r="K32" s="17"/>
      <c r="L32" s="17"/>
      <c r="M32" s="9"/>
      <c r="N32" s="9"/>
      <c r="O32" s="9"/>
      <c r="P32" s="9"/>
    </row>
    <row r="33" spans="1:16" s="4" customFormat="1" ht="12.75">
      <c r="A33" s="33" t="s">
        <v>75</v>
      </c>
      <c r="B33" s="34"/>
      <c r="C33" s="38"/>
      <c r="D33" s="47"/>
      <c r="E33" s="153">
        <v>0.8</v>
      </c>
      <c r="F33" s="36" t="s">
        <v>8</v>
      </c>
      <c r="G33" s="181">
        <v>550</v>
      </c>
      <c r="H33" s="108">
        <f t="shared" si="2"/>
        <v>440</v>
      </c>
      <c r="I33" s="142">
        <f t="shared" si="0"/>
        <v>0.2285714285714286</v>
      </c>
      <c r="J33" s="37">
        <f t="shared" si="1"/>
        <v>0.03595016648061484</v>
      </c>
      <c r="K33" s="86"/>
      <c r="L33" s="17"/>
      <c r="M33" s="9"/>
      <c r="N33" s="9"/>
      <c r="O33" s="9"/>
      <c r="P33" s="9"/>
    </row>
    <row r="34" spans="1:16" s="12" customFormat="1" ht="15.75" customHeight="1">
      <c r="A34" s="208" t="s">
        <v>76</v>
      </c>
      <c r="B34" s="209"/>
      <c r="C34" s="210"/>
      <c r="D34" s="36"/>
      <c r="E34" s="159">
        <v>0.2</v>
      </c>
      <c r="F34" s="36" t="s">
        <v>8</v>
      </c>
      <c r="G34" s="108">
        <v>550</v>
      </c>
      <c r="H34" s="108">
        <f t="shared" si="2"/>
        <v>110</v>
      </c>
      <c r="I34" s="198">
        <v>0.2857142857142857</v>
      </c>
      <c r="J34" s="37">
        <f t="shared" si="1"/>
        <v>0.00898754162015371</v>
      </c>
      <c r="K34" s="87"/>
      <c r="L34" s="87"/>
      <c r="M34" s="13"/>
      <c r="N34" s="13"/>
      <c r="O34" s="13"/>
      <c r="P34" s="13"/>
    </row>
    <row r="35" spans="1:16" s="11" customFormat="1" ht="12.75">
      <c r="A35" s="33" t="s">
        <v>77</v>
      </c>
      <c r="B35" s="34"/>
      <c r="C35" s="46"/>
      <c r="D35" s="47" t="s">
        <v>70</v>
      </c>
      <c r="E35" s="159">
        <f>0.1*2</f>
        <v>0.2</v>
      </c>
      <c r="F35" s="36" t="s">
        <v>8</v>
      </c>
      <c r="G35" s="108">
        <v>550</v>
      </c>
      <c r="H35" s="108">
        <f t="shared" si="2"/>
        <v>110</v>
      </c>
      <c r="I35" s="198">
        <v>0.0008888888888888889</v>
      </c>
      <c r="J35" s="37">
        <v>0.001793236585249303</v>
      </c>
      <c r="K35" s="86"/>
      <c r="L35" s="86"/>
      <c r="M35" s="8"/>
      <c r="N35" s="8"/>
      <c r="O35" s="8"/>
      <c r="P35" s="8"/>
    </row>
    <row r="36" spans="1:16" s="11" customFormat="1" ht="12.75">
      <c r="A36" s="33" t="s">
        <v>78</v>
      </c>
      <c r="B36" s="34"/>
      <c r="C36" s="38"/>
      <c r="D36" s="47"/>
      <c r="E36" s="161">
        <v>0.8</v>
      </c>
      <c r="F36" s="36" t="s">
        <v>8</v>
      </c>
      <c r="G36" s="108">
        <v>550</v>
      </c>
      <c r="H36" s="108">
        <f t="shared" si="2"/>
        <v>440</v>
      </c>
      <c r="I36" s="142">
        <f>E36/B$14</f>
        <v>0.2285714285714286</v>
      </c>
      <c r="J36" s="37">
        <f>H36/H$74</f>
        <v>0.03595016648061484</v>
      </c>
      <c r="K36" s="86"/>
      <c r="L36" s="86"/>
      <c r="M36" s="8"/>
      <c r="N36" s="8"/>
      <c r="O36" s="8"/>
      <c r="P36" s="8"/>
    </row>
    <row r="37" spans="1:16" s="11" customFormat="1" ht="12.75" customHeight="1">
      <c r="A37" s="208" t="s">
        <v>79</v>
      </c>
      <c r="B37" s="209"/>
      <c r="C37" s="210"/>
      <c r="D37" s="47"/>
      <c r="E37" s="159">
        <v>0.1667</v>
      </c>
      <c r="F37" s="36" t="s">
        <v>8</v>
      </c>
      <c r="G37" s="108">
        <v>550</v>
      </c>
      <c r="H37" s="108">
        <f t="shared" si="2"/>
        <v>91.68499999999999</v>
      </c>
      <c r="I37" s="198">
        <f>E37/B$14</f>
        <v>0.04762857142857142</v>
      </c>
      <c r="J37" s="37">
        <f>H37/H$74</f>
        <v>0.007491115940398117</v>
      </c>
      <c r="K37" s="86"/>
      <c r="L37" s="86"/>
      <c r="M37" s="8"/>
      <c r="N37" s="8"/>
      <c r="O37" s="8"/>
      <c r="P37" s="8"/>
    </row>
    <row r="38" spans="1:16" s="12" customFormat="1" ht="15" customHeight="1" thickBot="1">
      <c r="A38" s="48" t="s">
        <v>80</v>
      </c>
      <c r="B38" s="49"/>
      <c r="C38" s="50"/>
      <c r="D38" s="51"/>
      <c r="E38" s="162">
        <v>0.2</v>
      </c>
      <c r="F38" s="51" t="s">
        <v>8</v>
      </c>
      <c r="G38" s="182">
        <v>550</v>
      </c>
      <c r="H38" s="183">
        <f t="shared" si="2"/>
        <v>110</v>
      </c>
      <c r="I38" s="201">
        <v>0.2857142857142857</v>
      </c>
      <c r="J38" s="52">
        <f>H38/H$74</f>
        <v>0.00898754162015371</v>
      </c>
      <c r="K38" s="87"/>
      <c r="L38" s="87"/>
      <c r="M38" s="13"/>
      <c r="N38" s="13"/>
      <c r="O38" s="13"/>
      <c r="P38" s="13"/>
    </row>
    <row r="39" spans="1:16" s="4" customFormat="1" ht="10.5" customHeight="1" thickBot="1">
      <c r="A39" s="53"/>
      <c r="B39" s="53"/>
      <c r="C39" s="53"/>
      <c r="D39" s="77"/>
      <c r="E39" s="163"/>
      <c r="F39" s="77"/>
      <c r="G39" s="77"/>
      <c r="H39" s="77"/>
      <c r="I39" s="144"/>
      <c r="J39" s="53"/>
      <c r="K39" s="17"/>
      <c r="L39" s="17"/>
      <c r="M39" s="9"/>
      <c r="N39" s="9"/>
      <c r="O39" s="9"/>
      <c r="P39" s="9"/>
    </row>
    <row r="40" spans="1:16" s="10" customFormat="1" ht="5.25" customHeight="1">
      <c r="A40" s="54"/>
      <c r="B40" s="29"/>
      <c r="C40" s="29"/>
      <c r="D40" s="31"/>
      <c r="E40" s="164"/>
      <c r="F40" s="31"/>
      <c r="G40" s="31"/>
      <c r="H40" s="31"/>
      <c r="I40" s="202"/>
      <c r="J40" s="55"/>
      <c r="K40" s="17"/>
      <c r="L40" s="17"/>
      <c r="M40" s="9"/>
      <c r="N40" s="9"/>
      <c r="O40" s="9"/>
      <c r="P40" s="9"/>
    </row>
    <row r="41" spans="1:16" s="11" customFormat="1" ht="12.75">
      <c r="A41" s="33" t="s">
        <v>95</v>
      </c>
      <c r="B41" s="34"/>
      <c r="C41" s="34"/>
      <c r="D41" s="36" t="s">
        <v>17</v>
      </c>
      <c r="E41" s="161">
        <v>0.8</v>
      </c>
      <c r="F41" s="36" t="s">
        <v>8</v>
      </c>
      <c r="G41" s="108">
        <v>550</v>
      </c>
      <c r="H41" s="108">
        <f aca="true" t="shared" si="3" ref="H41:H51">IF(E41*G41,+E41*G41,"        ")</f>
        <v>440</v>
      </c>
      <c r="I41" s="143">
        <f>E41/B$14</f>
        <v>0.2285714285714286</v>
      </c>
      <c r="J41" s="37">
        <f aca="true" t="shared" si="4" ref="J41:J48">H41/H$74</f>
        <v>0.03595016648061484</v>
      </c>
      <c r="K41" s="86"/>
      <c r="L41" s="86"/>
      <c r="M41" s="8"/>
      <c r="N41" s="8"/>
      <c r="O41" s="8"/>
      <c r="P41" s="8"/>
    </row>
    <row r="42" spans="1:16" s="12" customFormat="1" ht="15" customHeight="1">
      <c r="A42" s="208" t="s">
        <v>71</v>
      </c>
      <c r="B42" s="209"/>
      <c r="C42" s="210"/>
      <c r="D42" s="36"/>
      <c r="E42" s="165">
        <v>0.2</v>
      </c>
      <c r="F42" s="109" t="s">
        <v>8</v>
      </c>
      <c r="G42" s="110">
        <v>550</v>
      </c>
      <c r="H42" s="111">
        <f t="shared" si="3"/>
        <v>110</v>
      </c>
      <c r="I42" s="197">
        <v>0.2857142857142857</v>
      </c>
      <c r="J42" s="112">
        <f t="shared" si="4"/>
        <v>0.00898754162015371</v>
      </c>
      <c r="K42" s="87"/>
      <c r="L42" s="87"/>
      <c r="M42" s="13"/>
      <c r="N42" s="13"/>
      <c r="O42" s="13"/>
      <c r="P42" s="13"/>
    </row>
    <row r="43" spans="1:16" s="4" customFormat="1" ht="14.25" customHeight="1">
      <c r="A43" s="33" t="s">
        <v>82</v>
      </c>
      <c r="B43" s="34"/>
      <c r="C43" s="56"/>
      <c r="D43" s="36" t="s">
        <v>16</v>
      </c>
      <c r="E43" s="159">
        <v>0.2</v>
      </c>
      <c r="F43" s="36" t="s">
        <v>8</v>
      </c>
      <c r="G43" s="181">
        <v>550</v>
      </c>
      <c r="H43" s="108">
        <f t="shared" si="3"/>
        <v>110</v>
      </c>
      <c r="I43" s="143">
        <f>E43/B$14</f>
        <v>0.05714285714285715</v>
      </c>
      <c r="J43" s="37">
        <f t="shared" si="4"/>
        <v>0.00898754162015371</v>
      </c>
      <c r="K43" s="17"/>
      <c r="L43" s="17"/>
      <c r="M43" s="9"/>
      <c r="N43" s="9"/>
      <c r="O43" s="9"/>
      <c r="P43" s="9"/>
    </row>
    <row r="44" spans="1:16" s="4" customFormat="1" ht="12.75">
      <c r="A44" s="33" t="s">
        <v>96</v>
      </c>
      <c r="B44" s="34"/>
      <c r="C44" s="34"/>
      <c r="D44" s="36"/>
      <c r="E44" s="161">
        <v>0.8</v>
      </c>
      <c r="F44" s="36" t="s">
        <v>8</v>
      </c>
      <c r="G44" s="108">
        <v>550</v>
      </c>
      <c r="H44" s="108">
        <f t="shared" si="3"/>
        <v>440</v>
      </c>
      <c r="I44" s="143">
        <f>E44/B$14</f>
        <v>0.2285714285714286</v>
      </c>
      <c r="J44" s="37">
        <f t="shared" si="4"/>
        <v>0.03595016648061484</v>
      </c>
      <c r="K44" s="17"/>
      <c r="L44" s="17"/>
      <c r="M44" s="9"/>
      <c r="N44" s="9"/>
      <c r="O44" s="9"/>
      <c r="P44" s="9"/>
    </row>
    <row r="45" spans="1:13" s="13" customFormat="1" ht="15.75" customHeight="1">
      <c r="A45" s="208" t="s">
        <v>86</v>
      </c>
      <c r="B45" s="209"/>
      <c r="C45" s="210"/>
      <c r="D45" s="36"/>
      <c r="E45" s="165">
        <v>0.2</v>
      </c>
      <c r="F45" s="109" t="s">
        <v>8</v>
      </c>
      <c r="G45" s="111">
        <v>550</v>
      </c>
      <c r="H45" s="111">
        <f t="shared" si="3"/>
        <v>110</v>
      </c>
      <c r="I45" s="197">
        <v>0.2857142857142857</v>
      </c>
      <c r="J45" s="112">
        <f t="shared" si="4"/>
        <v>0.00898754162015371</v>
      </c>
      <c r="K45" s="17"/>
      <c r="L45" s="17"/>
      <c r="M45" s="9"/>
    </row>
    <row r="46" spans="1:12" s="9" customFormat="1" ht="24.75" customHeight="1">
      <c r="A46" s="208" t="s">
        <v>116</v>
      </c>
      <c r="B46" s="209"/>
      <c r="C46" s="210"/>
      <c r="D46" s="109" t="s">
        <v>15</v>
      </c>
      <c r="E46" s="166">
        <v>0.4966</v>
      </c>
      <c r="F46" s="113" t="s">
        <v>8</v>
      </c>
      <c r="G46" s="111">
        <v>550</v>
      </c>
      <c r="H46" s="111">
        <v>273.13</v>
      </c>
      <c r="I46" s="145">
        <v>0.14188571428571428</v>
      </c>
      <c r="J46" s="112">
        <f t="shared" si="4"/>
        <v>0.02231606584284166</v>
      </c>
      <c r="K46" s="17"/>
      <c r="L46" s="17"/>
    </row>
    <row r="47" spans="1:12" s="9" customFormat="1" ht="12.75">
      <c r="A47" s="33" t="s">
        <v>97</v>
      </c>
      <c r="B47" s="34"/>
      <c r="C47" s="34"/>
      <c r="D47" s="36"/>
      <c r="E47" s="161">
        <v>0.8</v>
      </c>
      <c r="F47" s="36" t="s">
        <v>8</v>
      </c>
      <c r="G47" s="108">
        <v>550</v>
      </c>
      <c r="H47" s="108">
        <f t="shared" si="3"/>
        <v>440</v>
      </c>
      <c r="I47" s="143">
        <f>E47/B$14</f>
        <v>0.2285714285714286</v>
      </c>
      <c r="J47" s="37">
        <f t="shared" si="4"/>
        <v>0.03595016648061484</v>
      </c>
      <c r="K47" s="17"/>
      <c r="L47" s="17"/>
    </row>
    <row r="48" spans="1:13" s="13" customFormat="1" ht="15.75" customHeight="1">
      <c r="A48" s="208" t="s">
        <v>87</v>
      </c>
      <c r="B48" s="209"/>
      <c r="C48" s="210"/>
      <c r="D48" s="36"/>
      <c r="E48" s="165">
        <v>0.2</v>
      </c>
      <c r="F48" s="109" t="s">
        <v>8</v>
      </c>
      <c r="G48" s="111">
        <v>550</v>
      </c>
      <c r="H48" s="111">
        <f t="shared" si="3"/>
        <v>110</v>
      </c>
      <c r="I48" s="197">
        <v>0.2857142857142857</v>
      </c>
      <c r="J48" s="112">
        <f t="shared" si="4"/>
        <v>0.00898754162015371</v>
      </c>
      <c r="K48" s="17"/>
      <c r="L48" s="17"/>
      <c r="M48" s="9"/>
    </row>
    <row r="49" spans="1:13" s="8" customFormat="1" ht="12.75">
      <c r="A49" s="33" t="s">
        <v>88</v>
      </c>
      <c r="B49" s="34"/>
      <c r="C49" s="34"/>
      <c r="D49" s="36"/>
      <c r="E49" s="159">
        <f>0.1*2</f>
        <v>0.2</v>
      </c>
      <c r="F49" s="36" t="s">
        <v>8</v>
      </c>
      <c r="G49" s="108">
        <v>550</v>
      </c>
      <c r="H49" s="108">
        <f t="shared" si="3"/>
        <v>110</v>
      </c>
      <c r="I49" s="198">
        <v>0.000888888888888889</v>
      </c>
      <c r="J49" s="37">
        <v>0.001793236585249303</v>
      </c>
      <c r="K49" s="17"/>
      <c r="L49" s="17"/>
      <c r="M49" s="9"/>
    </row>
    <row r="50" spans="1:12" s="9" customFormat="1" ht="12.75">
      <c r="A50" s="33" t="s">
        <v>98</v>
      </c>
      <c r="B50" s="34"/>
      <c r="C50" s="56"/>
      <c r="D50" s="36"/>
      <c r="E50" s="161">
        <v>0.8</v>
      </c>
      <c r="F50" s="36" t="s">
        <v>8</v>
      </c>
      <c r="G50" s="108">
        <v>550</v>
      </c>
      <c r="H50" s="108">
        <f t="shared" si="3"/>
        <v>440</v>
      </c>
      <c r="I50" s="143">
        <f>E50/B$14</f>
        <v>0.2285714285714286</v>
      </c>
      <c r="J50" s="37">
        <f aca="true" t="shared" si="5" ref="J50:J57">H50/H$74</f>
        <v>0.03595016648061484</v>
      </c>
      <c r="K50" s="17"/>
      <c r="L50" s="17"/>
    </row>
    <row r="51" spans="1:13" s="13" customFormat="1" ht="13.5" customHeight="1">
      <c r="A51" s="208" t="s">
        <v>89</v>
      </c>
      <c r="B51" s="209"/>
      <c r="C51" s="210"/>
      <c r="D51" s="36"/>
      <c r="E51" s="165">
        <v>0.2</v>
      </c>
      <c r="F51" s="109" t="s">
        <v>8</v>
      </c>
      <c r="G51" s="111">
        <v>550</v>
      </c>
      <c r="H51" s="111">
        <f t="shared" si="3"/>
        <v>110</v>
      </c>
      <c r="I51" s="197">
        <v>0.2857142857142857</v>
      </c>
      <c r="J51" s="112">
        <f t="shared" si="5"/>
        <v>0.00898754162015371</v>
      </c>
      <c r="K51" s="17"/>
      <c r="L51" s="17"/>
      <c r="M51" s="9"/>
    </row>
    <row r="52" spans="1:13" s="8" customFormat="1" ht="12.75">
      <c r="A52" s="33" t="s">
        <v>90</v>
      </c>
      <c r="B52" s="34"/>
      <c r="C52" s="34"/>
      <c r="D52" s="36" t="s">
        <v>14</v>
      </c>
      <c r="E52" s="161">
        <v>0.1667</v>
      </c>
      <c r="F52" s="36" t="s">
        <v>8</v>
      </c>
      <c r="G52" s="108">
        <v>550</v>
      </c>
      <c r="H52" s="108">
        <f aca="true" t="shared" si="6" ref="H52:H57">IF(E52*G52,+E52*G52,"        ")</f>
        <v>91.68499999999999</v>
      </c>
      <c r="I52" s="142">
        <f>E52/B$14</f>
        <v>0.04762857142857142</v>
      </c>
      <c r="J52" s="37">
        <f t="shared" si="5"/>
        <v>0.007491115940398117</v>
      </c>
      <c r="K52" s="17"/>
      <c r="L52" s="17"/>
      <c r="M52" s="9"/>
    </row>
    <row r="53" spans="1:12" s="9" customFormat="1" ht="13.5" customHeight="1">
      <c r="A53" s="33" t="s">
        <v>99</v>
      </c>
      <c r="B53" s="34"/>
      <c r="C53" s="34"/>
      <c r="D53" s="36"/>
      <c r="E53" s="161">
        <v>0.8</v>
      </c>
      <c r="F53" s="36" t="s">
        <v>8</v>
      </c>
      <c r="G53" s="108">
        <v>600</v>
      </c>
      <c r="H53" s="108">
        <f t="shared" si="6"/>
        <v>480</v>
      </c>
      <c r="I53" s="198">
        <f>E53/B$14</f>
        <v>0.2285714285714286</v>
      </c>
      <c r="J53" s="37">
        <f t="shared" si="5"/>
        <v>0.03921836343339801</v>
      </c>
      <c r="K53" s="17"/>
      <c r="L53" s="17"/>
    </row>
    <row r="54" spans="1:16" s="12" customFormat="1" ht="14.25" customHeight="1">
      <c r="A54" s="208" t="s">
        <v>91</v>
      </c>
      <c r="B54" s="209"/>
      <c r="C54" s="210"/>
      <c r="D54" s="109"/>
      <c r="E54" s="165">
        <v>0.2</v>
      </c>
      <c r="F54" s="109" t="s">
        <v>8</v>
      </c>
      <c r="G54" s="111">
        <v>550</v>
      </c>
      <c r="H54" s="111">
        <f t="shared" si="6"/>
        <v>110</v>
      </c>
      <c r="I54" s="197">
        <v>0.2857142857142857</v>
      </c>
      <c r="J54" s="112">
        <f t="shared" si="5"/>
        <v>0.00898754162015371</v>
      </c>
      <c r="K54" s="17"/>
      <c r="L54" s="17"/>
      <c r="M54" s="9"/>
      <c r="N54" s="13"/>
      <c r="O54" s="13"/>
      <c r="P54" s="13"/>
    </row>
    <row r="55" spans="1:16" s="4" customFormat="1" ht="12.75" customHeight="1">
      <c r="A55" s="33" t="s">
        <v>92</v>
      </c>
      <c r="B55" s="34"/>
      <c r="C55" s="56"/>
      <c r="D55" s="36" t="s">
        <v>13</v>
      </c>
      <c r="E55" s="159">
        <v>0.2</v>
      </c>
      <c r="F55" s="36" t="s">
        <v>8</v>
      </c>
      <c r="G55" s="108">
        <v>550</v>
      </c>
      <c r="H55" s="108">
        <f t="shared" si="6"/>
        <v>110</v>
      </c>
      <c r="I55" s="143">
        <f>E55/B$14</f>
        <v>0.05714285714285715</v>
      </c>
      <c r="J55" s="37">
        <f t="shared" si="5"/>
        <v>0.00898754162015371</v>
      </c>
      <c r="K55" s="17"/>
      <c r="L55" s="17"/>
      <c r="M55" s="9"/>
      <c r="N55" s="9"/>
      <c r="O55" s="9"/>
      <c r="P55" s="9"/>
    </row>
    <row r="56" spans="1:16" s="4" customFormat="1" ht="12.75">
      <c r="A56" s="33" t="s">
        <v>100</v>
      </c>
      <c r="B56" s="34"/>
      <c r="C56" s="34"/>
      <c r="D56" s="36"/>
      <c r="E56" s="161">
        <v>0.8</v>
      </c>
      <c r="F56" s="36" t="s">
        <v>8</v>
      </c>
      <c r="G56" s="108">
        <v>550</v>
      </c>
      <c r="H56" s="108">
        <f t="shared" si="6"/>
        <v>440</v>
      </c>
      <c r="I56" s="198">
        <f>E56/B$14</f>
        <v>0.2285714285714286</v>
      </c>
      <c r="J56" s="37">
        <f t="shared" si="5"/>
        <v>0.03595016648061484</v>
      </c>
      <c r="K56" s="17"/>
      <c r="L56" s="17"/>
      <c r="M56" s="9"/>
      <c r="N56" s="9"/>
      <c r="O56" s="9"/>
      <c r="P56" s="9"/>
    </row>
    <row r="57" spans="1:16" s="12" customFormat="1" ht="13.5" customHeight="1">
      <c r="A57" s="223" t="s">
        <v>72</v>
      </c>
      <c r="B57" s="224"/>
      <c r="C57" s="225"/>
      <c r="D57" s="36"/>
      <c r="E57" s="159">
        <v>0.2</v>
      </c>
      <c r="F57" s="36" t="s">
        <v>8</v>
      </c>
      <c r="G57" s="108">
        <v>550</v>
      </c>
      <c r="H57" s="108">
        <f t="shared" si="6"/>
        <v>110</v>
      </c>
      <c r="I57" s="198">
        <v>0.2857142857142857</v>
      </c>
      <c r="J57" s="37">
        <f t="shared" si="5"/>
        <v>0.00898754162015371</v>
      </c>
      <c r="K57" s="87"/>
      <c r="L57" s="87"/>
      <c r="M57" s="13"/>
      <c r="N57" s="13"/>
      <c r="O57" s="13"/>
      <c r="P57" s="13"/>
    </row>
    <row r="58" spans="1:16" s="4" customFormat="1" ht="3.75" customHeight="1" thickBot="1">
      <c r="A58" s="57"/>
      <c r="B58" s="49"/>
      <c r="C58" s="49"/>
      <c r="D58" s="58"/>
      <c r="E58" s="167"/>
      <c r="F58" s="58"/>
      <c r="G58" s="58"/>
      <c r="H58" s="58"/>
      <c r="I58" s="203"/>
      <c r="J58" s="52"/>
      <c r="K58" s="17"/>
      <c r="L58" s="17"/>
      <c r="M58" s="9"/>
      <c r="N58" s="9"/>
      <c r="O58" s="9"/>
      <c r="P58" s="9"/>
    </row>
    <row r="59" spans="1:16" s="6" customFormat="1" ht="9" customHeight="1" thickBot="1">
      <c r="A59" s="212"/>
      <c r="B59" s="212"/>
      <c r="C59" s="212"/>
      <c r="D59" s="212"/>
      <c r="E59" s="212"/>
      <c r="F59" s="212"/>
      <c r="G59" s="212"/>
      <c r="H59" s="212"/>
      <c r="I59" s="212"/>
      <c r="J59" s="212"/>
      <c r="K59" s="34"/>
      <c r="L59" s="34"/>
      <c r="M59" s="88"/>
      <c r="N59" s="88"/>
      <c r="O59" s="88"/>
      <c r="P59" s="88"/>
    </row>
    <row r="60" spans="1:16" s="4" customFormat="1" ht="12.75">
      <c r="A60" s="60" t="s">
        <v>101</v>
      </c>
      <c r="B60" s="29"/>
      <c r="C60" s="29"/>
      <c r="D60" s="114" t="s">
        <v>12</v>
      </c>
      <c r="E60" s="157">
        <v>0.8</v>
      </c>
      <c r="F60" s="61" t="s">
        <v>8</v>
      </c>
      <c r="G60" s="137">
        <v>550</v>
      </c>
      <c r="H60" s="137">
        <f>IF(E60*G60,+E60*G60,"        ")</f>
        <v>440</v>
      </c>
      <c r="I60" s="141">
        <f>E60/B$14</f>
        <v>0.2285714285714286</v>
      </c>
      <c r="J60" s="55">
        <f aca="true" t="shared" si="7" ref="J60:J68">H60/H$74</f>
        <v>0.03595016648061484</v>
      </c>
      <c r="K60" s="17"/>
      <c r="L60" s="17"/>
      <c r="M60" s="9"/>
      <c r="N60" s="9"/>
      <c r="O60" s="9"/>
      <c r="P60" s="9"/>
    </row>
    <row r="61" spans="1:16" s="12" customFormat="1" ht="15.75" customHeight="1">
      <c r="A61" s="208" t="s">
        <v>93</v>
      </c>
      <c r="B61" s="209"/>
      <c r="C61" s="210"/>
      <c r="D61" s="36"/>
      <c r="E61" s="159">
        <v>0.2</v>
      </c>
      <c r="F61" s="36" t="s">
        <v>8</v>
      </c>
      <c r="G61" s="108">
        <v>550</v>
      </c>
      <c r="H61" s="108">
        <f>IF(E61*G61,+E61*G61,"        ")</f>
        <v>110</v>
      </c>
      <c r="I61" s="143">
        <v>0.2857142857142857</v>
      </c>
      <c r="J61" s="37">
        <f t="shared" si="7"/>
        <v>0.00898754162015371</v>
      </c>
      <c r="K61" s="87"/>
      <c r="L61" s="87"/>
      <c r="M61" s="13"/>
      <c r="N61" s="13"/>
      <c r="O61" s="13"/>
      <c r="P61" s="13"/>
    </row>
    <row r="62" spans="1:12" s="9" customFormat="1" ht="25.5" customHeight="1">
      <c r="A62" s="208" t="s">
        <v>117</v>
      </c>
      <c r="B62" s="209"/>
      <c r="C62" s="210"/>
      <c r="D62" s="36" t="s">
        <v>11</v>
      </c>
      <c r="E62" s="166">
        <v>0.4966</v>
      </c>
      <c r="F62" s="113" t="s">
        <v>8</v>
      </c>
      <c r="G62" s="111">
        <v>550</v>
      </c>
      <c r="H62" s="111">
        <v>273.13</v>
      </c>
      <c r="I62" s="145">
        <v>0.14188571428571428</v>
      </c>
      <c r="J62" s="112">
        <f t="shared" si="7"/>
        <v>0.02231606584284166</v>
      </c>
      <c r="K62" s="17"/>
      <c r="L62" s="17"/>
    </row>
    <row r="63" spans="1:16" s="4" customFormat="1" ht="14.25" customHeight="1">
      <c r="A63" s="33" t="s">
        <v>102</v>
      </c>
      <c r="B63" s="34"/>
      <c r="C63" s="34"/>
      <c r="D63" s="36"/>
      <c r="E63" s="161">
        <v>0.8</v>
      </c>
      <c r="F63" s="36" t="s">
        <v>8</v>
      </c>
      <c r="G63" s="108">
        <v>550</v>
      </c>
      <c r="H63" s="108">
        <f aca="true" t="shared" si="8" ref="H63:H68">IF(E63*G63,+E63*G63,"        ")</f>
        <v>440</v>
      </c>
      <c r="I63" s="198">
        <f>E63/B$14</f>
        <v>0.2285714285714286</v>
      </c>
      <c r="J63" s="37">
        <f t="shared" si="7"/>
        <v>0.03595016648061484</v>
      </c>
      <c r="K63" s="87"/>
      <c r="L63" s="17"/>
      <c r="M63" s="9"/>
      <c r="N63" s="9"/>
      <c r="O63" s="9"/>
      <c r="P63" s="9"/>
    </row>
    <row r="64" spans="1:16" s="12" customFormat="1" ht="15" customHeight="1">
      <c r="A64" s="208" t="s">
        <v>83</v>
      </c>
      <c r="B64" s="209"/>
      <c r="C64" s="210"/>
      <c r="D64" s="36"/>
      <c r="E64" s="159">
        <v>0.2</v>
      </c>
      <c r="F64" s="36" t="s">
        <v>8</v>
      </c>
      <c r="G64" s="108">
        <v>550</v>
      </c>
      <c r="H64" s="108">
        <f t="shared" si="8"/>
        <v>110</v>
      </c>
      <c r="I64" s="198">
        <v>0.2857142857142857</v>
      </c>
      <c r="J64" s="37">
        <f t="shared" si="7"/>
        <v>0.00898754162015371</v>
      </c>
      <c r="K64" s="87"/>
      <c r="L64" s="87"/>
      <c r="M64" s="13"/>
      <c r="N64" s="13"/>
      <c r="O64" s="13"/>
      <c r="P64" s="13"/>
    </row>
    <row r="65" spans="1:16" s="4" customFormat="1" ht="12.75">
      <c r="A65" s="33" t="s">
        <v>84</v>
      </c>
      <c r="B65" s="34"/>
      <c r="C65" s="34"/>
      <c r="D65" s="36" t="s">
        <v>10</v>
      </c>
      <c r="E65" s="161">
        <v>0.8</v>
      </c>
      <c r="F65" s="36" t="s">
        <v>8</v>
      </c>
      <c r="G65" s="108">
        <v>550</v>
      </c>
      <c r="H65" s="108">
        <f t="shared" si="8"/>
        <v>440</v>
      </c>
      <c r="I65" s="198">
        <f>E65/B$14</f>
        <v>0.2285714285714286</v>
      </c>
      <c r="J65" s="37">
        <f t="shared" si="7"/>
        <v>0.03595016648061484</v>
      </c>
      <c r="K65" s="17"/>
      <c r="L65" s="17"/>
      <c r="M65" s="9"/>
      <c r="N65" s="9"/>
      <c r="O65" s="9"/>
      <c r="P65" s="9"/>
    </row>
    <row r="66" spans="1:16" s="10" customFormat="1" ht="13.5" customHeight="1">
      <c r="A66" s="208" t="s">
        <v>85</v>
      </c>
      <c r="B66" s="209"/>
      <c r="C66" s="210"/>
      <c r="D66" s="36"/>
      <c r="E66" s="159">
        <v>0.2</v>
      </c>
      <c r="F66" s="36" t="s">
        <v>8</v>
      </c>
      <c r="G66" s="108">
        <v>550</v>
      </c>
      <c r="H66" s="108">
        <f t="shared" si="8"/>
        <v>110</v>
      </c>
      <c r="I66" s="198">
        <v>0.2857142857142857</v>
      </c>
      <c r="J66" s="37">
        <f t="shared" si="7"/>
        <v>0.00898754162015371</v>
      </c>
      <c r="K66" s="17"/>
      <c r="L66" s="17"/>
      <c r="M66" s="9"/>
      <c r="N66" s="9"/>
      <c r="O66" s="9"/>
      <c r="P66" s="9"/>
    </row>
    <row r="67" spans="1:16" s="4" customFormat="1" ht="15" customHeight="1">
      <c r="A67" s="33" t="s">
        <v>103</v>
      </c>
      <c r="B67" s="34"/>
      <c r="C67" s="34"/>
      <c r="D67" s="36" t="s">
        <v>9</v>
      </c>
      <c r="E67" s="161">
        <v>0.8</v>
      </c>
      <c r="F67" s="36" t="s">
        <v>8</v>
      </c>
      <c r="G67" s="108">
        <v>550</v>
      </c>
      <c r="H67" s="108">
        <f t="shared" si="8"/>
        <v>440</v>
      </c>
      <c r="I67" s="198">
        <f>E67/B$14</f>
        <v>0.2285714285714286</v>
      </c>
      <c r="J67" s="37">
        <f t="shared" si="7"/>
        <v>0.03595016648061484</v>
      </c>
      <c r="K67" s="17"/>
      <c r="L67" s="17"/>
      <c r="M67" s="9"/>
      <c r="N67" s="9"/>
      <c r="O67" s="9"/>
      <c r="P67" s="9"/>
    </row>
    <row r="68" spans="1:16" s="12" customFormat="1" ht="15" customHeight="1" thickBot="1">
      <c r="A68" s="227" t="s">
        <v>85</v>
      </c>
      <c r="B68" s="228"/>
      <c r="C68" s="229"/>
      <c r="D68" s="51"/>
      <c r="E68" s="168">
        <v>0.2</v>
      </c>
      <c r="F68" s="51" t="s">
        <v>8</v>
      </c>
      <c r="G68" s="183">
        <v>550</v>
      </c>
      <c r="H68" s="183">
        <f t="shared" si="8"/>
        <v>110</v>
      </c>
      <c r="I68" s="203">
        <v>0.2857142857142857</v>
      </c>
      <c r="J68" s="52">
        <f t="shared" si="7"/>
        <v>0.00898754162015371</v>
      </c>
      <c r="K68" s="87"/>
      <c r="L68" s="87"/>
      <c r="M68" s="13"/>
      <c r="N68" s="13"/>
      <c r="O68" s="13"/>
      <c r="P68" s="13"/>
    </row>
    <row r="69" spans="1:16" s="6" customFormat="1" ht="10.5" customHeight="1" thickBot="1">
      <c r="A69" s="62"/>
      <c r="B69" s="62"/>
      <c r="C69" s="62"/>
      <c r="D69" s="63"/>
      <c r="E69" s="169"/>
      <c r="F69" s="63"/>
      <c r="G69" s="63"/>
      <c r="H69" s="63"/>
      <c r="I69" s="146"/>
      <c r="J69" s="64"/>
      <c r="K69" s="34"/>
      <c r="L69" s="34"/>
      <c r="M69" s="88"/>
      <c r="N69" s="88"/>
      <c r="O69" s="88"/>
      <c r="P69" s="88"/>
    </row>
    <row r="70" spans="1:16" s="4" customFormat="1" ht="17.25" customHeight="1">
      <c r="A70" s="65" t="s">
        <v>7</v>
      </c>
      <c r="B70" s="66"/>
      <c r="C70" s="67"/>
      <c r="D70" s="127"/>
      <c r="E70" s="170"/>
      <c r="F70" s="178"/>
      <c r="G70" s="184"/>
      <c r="H70" s="189">
        <f>SUM(H24:H68)</f>
        <v>11110.352634538793</v>
      </c>
      <c r="I70" s="204"/>
      <c r="J70" s="68"/>
      <c r="K70" s="34"/>
      <c r="L70" s="17"/>
      <c r="M70" s="9"/>
      <c r="N70" s="9"/>
      <c r="O70" s="9"/>
      <c r="P70" s="9"/>
    </row>
    <row r="71" spans="1:16" s="4" customFormat="1" ht="13.5" customHeight="1">
      <c r="A71" s="39" t="s">
        <v>6</v>
      </c>
      <c r="B71" s="40"/>
      <c r="C71" s="62"/>
      <c r="D71" s="63"/>
      <c r="E71" s="169"/>
      <c r="F71" s="63"/>
      <c r="G71" s="185"/>
      <c r="H71" s="190">
        <f>(H70*0.02)</f>
        <v>222.20705269077587</v>
      </c>
      <c r="I71" s="204"/>
      <c r="J71" s="68"/>
      <c r="K71" s="34"/>
      <c r="L71" s="17"/>
      <c r="M71" s="9"/>
      <c r="N71" s="9"/>
      <c r="O71" s="9"/>
      <c r="P71" s="9"/>
    </row>
    <row r="72" spans="1:16" s="4" customFormat="1" ht="14.25" customHeight="1">
      <c r="A72" s="39" t="s">
        <v>5</v>
      </c>
      <c r="B72" s="40"/>
      <c r="C72" s="62"/>
      <c r="D72" s="63"/>
      <c r="E72" s="169"/>
      <c r="F72" s="63"/>
      <c r="G72" s="128"/>
      <c r="H72" s="190">
        <v>0</v>
      </c>
      <c r="I72" s="204"/>
      <c r="J72" s="69"/>
      <c r="K72" s="89"/>
      <c r="L72" s="17"/>
      <c r="M72" s="9"/>
      <c r="N72" s="9"/>
      <c r="O72" s="9"/>
      <c r="P72" s="9"/>
    </row>
    <row r="73" spans="1:16" s="4" customFormat="1" ht="15" customHeight="1">
      <c r="A73" s="39" t="s">
        <v>94</v>
      </c>
      <c r="B73" s="40"/>
      <c r="C73" s="40"/>
      <c r="D73" s="128"/>
      <c r="E73" s="171"/>
      <c r="F73" s="128"/>
      <c r="G73" s="128"/>
      <c r="H73" s="191">
        <f>SUM(H70:H72)*0.08</f>
        <v>906.6047749783655</v>
      </c>
      <c r="I73" s="205">
        <f>+H71+H72+H73</f>
        <v>1128.8118276691414</v>
      </c>
      <c r="J73" s="69"/>
      <c r="K73" s="89"/>
      <c r="L73" s="17"/>
      <c r="M73" s="9"/>
      <c r="N73" s="9"/>
      <c r="O73" s="9"/>
      <c r="P73" s="9"/>
    </row>
    <row r="74" spans="1:16" s="4" customFormat="1" ht="14.25" customHeight="1" thickBot="1">
      <c r="A74" s="70" t="s">
        <v>4</v>
      </c>
      <c r="B74" s="71"/>
      <c r="C74" s="71"/>
      <c r="D74" s="129"/>
      <c r="E74" s="172"/>
      <c r="F74" s="129"/>
      <c r="G74" s="186"/>
      <c r="H74" s="192">
        <f>SUM(H70:H73)</f>
        <v>12239.164462207933</v>
      </c>
      <c r="I74" s="204"/>
      <c r="J74" s="72"/>
      <c r="K74" s="89"/>
      <c r="L74" s="17"/>
      <c r="M74" s="9"/>
      <c r="N74" s="9"/>
      <c r="O74" s="9"/>
      <c r="P74" s="9"/>
    </row>
    <row r="75" spans="1:12" s="88" customFormat="1" ht="11.25" customHeight="1" thickBot="1">
      <c r="A75" s="116"/>
      <c r="B75" s="116"/>
      <c r="C75" s="116"/>
      <c r="D75" s="130"/>
      <c r="E75" s="173"/>
      <c r="F75" s="130"/>
      <c r="G75" s="130"/>
      <c r="H75" s="193"/>
      <c r="I75" s="146"/>
      <c r="J75" s="115"/>
      <c r="K75" s="90">
        <f>+C77+G77+G76+I73</f>
        <v>12239.164462207935</v>
      </c>
      <c r="L75" s="34"/>
    </row>
    <row r="76" spans="1:16" s="4" customFormat="1" ht="18" customHeight="1">
      <c r="A76" s="73" t="s">
        <v>3</v>
      </c>
      <c r="B76" s="41"/>
      <c r="C76" s="45">
        <v>0</v>
      </c>
      <c r="D76" s="131">
        <f>(C76/H70)</f>
        <v>0</v>
      </c>
      <c r="E76" s="230" t="s">
        <v>2</v>
      </c>
      <c r="F76" s="231"/>
      <c r="G76" s="187">
        <f>SUM(H31:H68)</f>
        <v>7973.695000000001</v>
      </c>
      <c r="H76" s="194">
        <f>(G76/H74)</f>
        <v>0.6514901425355595</v>
      </c>
      <c r="I76" s="204"/>
      <c r="J76" s="68"/>
      <c r="K76" s="91"/>
      <c r="L76" s="17"/>
      <c r="M76" s="9"/>
      <c r="N76" s="9"/>
      <c r="O76" s="9"/>
      <c r="P76" s="9"/>
    </row>
    <row r="77" spans="1:16" s="4" customFormat="1" ht="15.75" customHeight="1">
      <c r="A77" s="73" t="s">
        <v>1</v>
      </c>
      <c r="B77" s="41"/>
      <c r="C77" s="45">
        <v>0</v>
      </c>
      <c r="D77" s="131">
        <f>(C77/H74)</f>
        <v>0</v>
      </c>
      <c r="E77" s="232" t="s">
        <v>0</v>
      </c>
      <c r="F77" s="233"/>
      <c r="G77" s="187">
        <f>SUM(H24:H30)</f>
        <v>3136.657634538792</v>
      </c>
      <c r="H77" s="195">
        <f>(G77/H74)</f>
        <v>0.2562803730780934</v>
      </c>
      <c r="I77" s="204"/>
      <c r="J77" s="68"/>
      <c r="K77" s="34"/>
      <c r="L77" s="17"/>
      <c r="M77" s="9"/>
      <c r="N77" s="9"/>
      <c r="O77" s="9"/>
      <c r="P77" s="9"/>
    </row>
    <row r="78" spans="1:12" s="9" customFormat="1" ht="6" customHeight="1" thickBot="1">
      <c r="A78" s="117"/>
      <c r="B78" s="118"/>
      <c r="C78" s="118"/>
      <c r="D78" s="51"/>
      <c r="E78" s="174"/>
      <c r="F78" s="179"/>
      <c r="G78" s="179"/>
      <c r="H78" s="196"/>
      <c r="I78" s="140"/>
      <c r="J78" s="17"/>
      <c r="K78" s="17"/>
      <c r="L78" s="17"/>
    </row>
    <row r="79" spans="1:12" ht="20.25" customHeight="1">
      <c r="A79" s="119" t="s">
        <v>106</v>
      </c>
      <c r="B79" s="34"/>
      <c r="C79" s="34"/>
      <c r="D79" s="77"/>
      <c r="E79" s="163"/>
      <c r="F79" s="180"/>
      <c r="G79" s="180"/>
      <c r="H79" s="180"/>
      <c r="I79" s="206"/>
      <c r="J79" s="59"/>
      <c r="K79" s="74">
        <v>200</v>
      </c>
      <c r="L79" s="17"/>
    </row>
    <row r="80" spans="1:12" ht="38.25" customHeight="1">
      <c r="A80" s="221" t="s">
        <v>107</v>
      </c>
      <c r="B80" s="221"/>
      <c r="C80" s="221"/>
      <c r="D80" s="221"/>
      <c r="E80" s="221"/>
      <c r="F80" s="221"/>
      <c r="G80" s="221"/>
      <c r="H80" s="221"/>
      <c r="I80" s="221"/>
      <c r="J80" s="221"/>
      <c r="K80" s="74"/>
      <c r="L80" s="17"/>
    </row>
    <row r="81" spans="1:16" s="2" customFormat="1" ht="12" customHeight="1">
      <c r="A81" s="226" t="s">
        <v>62</v>
      </c>
      <c r="B81" s="226"/>
      <c r="C81" s="226"/>
      <c r="D81" s="226"/>
      <c r="E81" s="226"/>
      <c r="F81" s="226"/>
      <c r="G81" s="226"/>
      <c r="H81" s="226"/>
      <c r="I81" s="226"/>
      <c r="J81" s="226"/>
      <c r="K81" s="17"/>
      <c r="L81" s="17"/>
      <c r="M81" s="92"/>
      <c r="N81" s="92"/>
      <c r="O81" s="92"/>
      <c r="P81" s="92"/>
    </row>
    <row r="82" spans="1:16" s="2" customFormat="1" ht="13.5" customHeight="1">
      <c r="A82" s="222" t="s">
        <v>60</v>
      </c>
      <c r="B82" s="222"/>
      <c r="C82" s="222"/>
      <c r="D82" s="222"/>
      <c r="E82" s="222"/>
      <c r="F82" s="222"/>
      <c r="G82" s="222"/>
      <c r="H82" s="222"/>
      <c r="I82" s="222"/>
      <c r="J82" s="222"/>
      <c r="K82" s="17"/>
      <c r="L82" s="17"/>
      <c r="M82" s="92"/>
      <c r="N82" s="92"/>
      <c r="O82" s="92"/>
      <c r="P82" s="92"/>
    </row>
    <row r="83" spans="1:16" s="2" customFormat="1" ht="12.75" customHeight="1">
      <c r="A83" s="17" t="s">
        <v>61</v>
      </c>
      <c r="B83" s="17"/>
      <c r="C83" s="75"/>
      <c r="D83" s="132"/>
      <c r="E83" s="152"/>
      <c r="F83" s="121"/>
      <c r="G83" s="188"/>
      <c r="H83" s="132"/>
      <c r="I83" s="207"/>
      <c r="J83" s="17"/>
      <c r="K83" s="17"/>
      <c r="L83" s="17"/>
      <c r="M83" s="92"/>
      <c r="N83" s="92"/>
      <c r="O83" s="92"/>
      <c r="P83" s="92"/>
    </row>
    <row r="84" spans="1:16" s="2" customFormat="1" ht="13.5">
      <c r="A84" s="220" t="s">
        <v>108</v>
      </c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92"/>
      <c r="N84" s="92"/>
      <c r="O84" s="92"/>
      <c r="P84" s="92"/>
    </row>
    <row r="85" spans="1:16" s="2" customFormat="1" ht="13.5">
      <c r="A85" s="17" t="s">
        <v>118</v>
      </c>
      <c r="B85" s="17"/>
      <c r="C85" s="17"/>
      <c r="D85" s="121"/>
      <c r="E85" s="152"/>
      <c r="F85" s="121"/>
      <c r="G85" s="121"/>
      <c r="H85" s="121"/>
      <c r="I85" s="140"/>
      <c r="J85" s="17"/>
      <c r="K85" s="17"/>
      <c r="L85" s="17"/>
      <c r="M85" s="92"/>
      <c r="N85" s="92"/>
      <c r="O85" s="92"/>
      <c r="P85" s="92"/>
    </row>
    <row r="86" spans="1:12" s="80" customFormat="1" ht="12.75">
      <c r="A86" s="212"/>
      <c r="B86" s="212"/>
      <c r="C86" s="212"/>
      <c r="D86" s="212"/>
      <c r="E86" s="212"/>
      <c r="F86" s="212"/>
      <c r="G86" s="212"/>
      <c r="H86" s="212"/>
      <c r="I86" s="212"/>
      <c r="J86" s="212"/>
      <c r="K86" s="82"/>
      <c r="L86" s="82"/>
    </row>
    <row r="87" spans="1:12" s="80" customFormat="1" ht="12.75">
      <c r="A87" s="82"/>
      <c r="B87" s="82"/>
      <c r="C87" s="82"/>
      <c r="D87" s="133"/>
      <c r="E87" s="175"/>
      <c r="F87" s="133"/>
      <c r="G87" s="133"/>
      <c r="H87" s="133"/>
      <c r="I87" s="147"/>
      <c r="J87" s="93"/>
      <c r="K87" s="82"/>
      <c r="L87" s="82"/>
    </row>
    <row r="88" spans="1:12" s="80" customFormat="1" ht="12.75" customHeight="1">
      <c r="A88" s="82"/>
      <c r="B88" s="82"/>
      <c r="C88" s="82"/>
      <c r="D88" s="133"/>
      <c r="E88" s="175"/>
      <c r="F88" s="133"/>
      <c r="G88" s="133"/>
      <c r="H88" s="133"/>
      <c r="I88" s="147"/>
      <c r="J88" s="93"/>
      <c r="K88" s="82"/>
      <c r="L88" s="82"/>
    </row>
    <row r="89" spans="1:12" s="80" customFormat="1" ht="12.75">
      <c r="A89" s="82"/>
      <c r="B89" s="82"/>
      <c r="C89" s="82"/>
      <c r="D89" s="133"/>
      <c r="E89" s="175"/>
      <c r="F89" s="133"/>
      <c r="G89" s="133"/>
      <c r="H89" s="133"/>
      <c r="I89" s="147"/>
      <c r="J89" s="93"/>
      <c r="K89" s="82"/>
      <c r="L89" s="82"/>
    </row>
    <row r="90" spans="1:14" s="80" customFormat="1" ht="12.75">
      <c r="A90" s="82"/>
      <c r="B90" s="82"/>
      <c r="C90" s="82"/>
      <c r="D90" s="133"/>
      <c r="E90" s="175"/>
      <c r="F90" s="133"/>
      <c r="G90" s="133"/>
      <c r="H90" s="133"/>
      <c r="I90" s="147"/>
      <c r="J90" s="93"/>
      <c r="K90" s="82"/>
      <c r="L90" s="82"/>
      <c r="N90" s="82"/>
    </row>
    <row r="91" spans="1:12" ht="12.75" customHeight="1">
      <c r="A91" s="14"/>
      <c r="B91" s="14"/>
      <c r="C91" s="14"/>
      <c r="D91" s="134"/>
      <c r="E91" s="176"/>
      <c r="F91" s="134"/>
      <c r="G91" s="134"/>
      <c r="H91" s="134"/>
      <c r="I91" s="148"/>
      <c r="J91" s="76"/>
      <c r="K91" s="82"/>
      <c r="L91" s="82"/>
    </row>
    <row r="92" spans="1:12" ht="12.75">
      <c r="A92" s="14"/>
      <c r="B92" s="14"/>
      <c r="C92" s="14"/>
      <c r="D92" s="134"/>
      <c r="E92" s="176"/>
      <c r="F92" s="134"/>
      <c r="G92" s="134"/>
      <c r="H92" s="134"/>
      <c r="I92" s="148"/>
      <c r="J92" s="76"/>
      <c r="K92" s="82"/>
      <c r="L92" s="82"/>
    </row>
    <row r="93" spans="1:12" ht="12.75">
      <c r="A93" s="14"/>
      <c r="B93" s="14"/>
      <c r="C93" s="14"/>
      <c r="D93" s="134"/>
      <c r="E93" s="176"/>
      <c r="F93" s="134"/>
      <c r="G93" s="134"/>
      <c r="H93" s="134"/>
      <c r="I93" s="148"/>
      <c r="J93" s="76"/>
      <c r="K93" s="82"/>
      <c r="L93" s="82"/>
    </row>
    <row r="94" spans="1:12" ht="12.75" customHeight="1">
      <c r="A94" s="14"/>
      <c r="B94" s="14"/>
      <c r="C94" s="14"/>
      <c r="D94" s="134"/>
      <c r="E94" s="176"/>
      <c r="F94" s="134"/>
      <c r="G94" s="134"/>
      <c r="H94" s="134"/>
      <c r="I94" s="148"/>
      <c r="J94" s="76"/>
      <c r="K94" s="82"/>
      <c r="L94" s="82"/>
    </row>
    <row r="95" spans="1:12" ht="12.75">
      <c r="A95" s="14"/>
      <c r="B95" s="14"/>
      <c r="C95" s="14"/>
      <c r="D95" s="134"/>
      <c r="E95" s="176"/>
      <c r="F95" s="134"/>
      <c r="G95" s="134"/>
      <c r="H95" s="134"/>
      <c r="I95" s="148"/>
      <c r="J95" s="76"/>
      <c r="K95" s="82"/>
      <c r="L95" s="82"/>
    </row>
    <row r="96" spans="1:12" ht="12.75">
      <c r="A96" s="14"/>
      <c r="B96" s="14"/>
      <c r="C96" s="14"/>
      <c r="D96" s="134"/>
      <c r="E96" s="176"/>
      <c r="F96" s="134"/>
      <c r="G96" s="134"/>
      <c r="H96" s="134"/>
      <c r="I96" s="148"/>
      <c r="J96" s="76"/>
      <c r="K96" s="82"/>
      <c r="L96" s="82"/>
    </row>
    <row r="97" spans="1:12" ht="12.75">
      <c r="A97" s="14"/>
      <c r="B97" s="14"/>
      <c r="C97" s="14"/>
      <c r="D97" s="134"/>
      <c r="E97" s="176"/>
      <c r="F97" s="134"/>
      <c r="G97" s="134"/>
      <c r="H97" s="134"/>
      <c r="I97" s="148"/>
      <c r="J97" s="76"/>
      <c r="K97" s="82"/>
      <c r="L97" s="82"/>
    </row>
    <row r="98" spans="1:12" ht="12.75">
      <c r="A98" s="14"/>
      <c r="B98" s="14"/>
      <c r="C98" s="14"/>
      <c r="D98" s="134"/>
      <c r="E98" s="176"/>
      <c r="F98" s="134"/>
      <c r="G98" s="134"/>
      <c r="H98" s="134"/>
      <c r="I98" s="148"/>
      <c r="J98" s="76"/>
      <c r="K98" s="82"/>
      <c r="L98" s="82"/>
    </row>
    <row r="99" spans="1:12" ht="12.75">
      <c r="A99" s="14"/>
      <c r="B99" s="14"/>
      <c r="C99" s="14"/>
      <c r="D99" s="134"/>
      <c r="E99" s="176"/>
      <c r="F99" s="134"/>
      <c r="G99" s="134"/>
      <c r="H99" s="134"/>
      <c r="I99" s="148"/>
      <c r="J99" s="76"/>
      <c r="K99" s="82"/>
      <c r="L99" s="82"/>
    </row>
    <row r="100" spans="1:12" ht="12.75">
      <c r="A100" s="14"/>
      <c r="B100" s="14"/>
      <c r="C100" s="14"/>
      <c r="D100" s="134"/>
      <c r="E100" s="176"/>
      <c r="F100" s="134"/>
      <c r="G100" s="134"/>
      <c r="H100" s="134"/>
      <c r="I100" s="148"/>
      <c r="J100" s="76"/>
      <c r="K100" s="82"/>
      <c r="L100" s="82"/>
    </row>
    <row r="101" spans="1:12" ht="12.75">
      <c r="A101" s="14"/>
      <c r="B101" s="14"/>
      <c r="C101" s="14"/>
      <c r="D101" s="134"/>
      <c r="E101" s="176"/>
      <c r="F101" s="134"/>
      <c r="G101" s="134"/>
      <c r="H101" s="134"/>
      <c r="I101" s="148"/>
      <c r="J101" s="76"/>
      <c r="K101" s="82"/>
      <c r="L101" s="82"/>
    </row>
    <row r="102" spans="1:12" ht="12.75">
      <c r="A102" s="14"/>
      <c r="B102" s="14"/>
      <c r="C102" s="14"/>
      <c r="D102" s="134"/>
      <c r="E102" s="176"/>
      <c r="F102" s="134"/>
      <c r="G102" s="134"/>
      <c r="H102" s="134"/>
      <c r="I102" s="148"/>
      <c r="J102" s="76"/>
      <c r="K102" s="82"/>
      <c r="L102" s="82"/>
    </row>
    <row r="103" spans="1:12" ht="12.75">
      <c r="A103" s="14"/>
      <c r="B103" s="14"/>
      <c r="C103" s="14"/>
      <c r="D103" s="134"/>
      <c r="E103" s="176"/>
      <c r="F103" s="134"/>
      <c r="G103" s="134"/>
      <c r="H103" s="134"/>
      <c r="I103" s="148"/>
      <c r="J103" s="76"/>
      <c r="K103" s="82"/>
      <c r="L103" s="82"/>
    </row>
    <row r="104" spans="1:12" ht="12.75">
      <c r="A104" s="14"/>
      <c r="B104" s="14"/>
      <c r="C104" s="14"/>
      <c r="D104" s="134"/>
      <c r="E104" s="176"/>
      <c r="F104" s="134"/>
      <c r="G104" s="134"/>
      <c r="H104" s="134"/>
      <c r="I104" s="148"/>
      <c r="J104" s="76"/>
      <c r="K104" s="82"/>
      <c r="L104" s="82"/>
    </row>
    <row r="105" spans="1:12" ht="12.75">
      <c r="A105" s="14"/>
      <c r="B105" s="14"/>
      <c r="C105" s="14"/>
      <c r="D105" s="134"/>
      <c r="E105" s="176"/>
      <c r="F105" s="134"/>
      <c r="G105" s="134"/>
      <c r="H105" s="134"/>
      <c r="I105" s="148"/>
      <c r="J105" s="76"/>
      <c r="K105" s="82"/>
      <c r="L105" s="82"/>
    </row>
    <row r="106" spans="1:12" ht="12.75">
      <c r="A106" s="14"/>
      <c r="B106" s="14"/>
      <c r="C106" s="14"/>
      <c r="D106" s="134"/>
      <c r="E106" s="176"/>
      <c r="F106" s="134"/>
      <c r="G106" s="134"/>
      <c r="H106" s="134"/>
      <c r="I106" s="148"/>
      <c r="J106" s="76"/>
      <c r="K106" s="82"/>
      <c r="L106" s="82"/>
    </row>
    <row r="107" spans="1:12" ht="12.75">
      <c r="A107" s="14"/>
      <c r="B107" s="14"/>
      <c r="C107" s="14"/>
      <c r="D107" s="134"/>
      <c r="E107" s="176"/>
      <c r="F107" s="134"/>
      <c r="G107" s="134"/>
      <c r="H107" s="134"/>
      <c r="I107" s="148"/>
      <c r="J107" s="76"/>
      <c r="K107" s="82"/>
      <c r="L107" s="82"/>
    </row>
    <row r="108" spans="1:12" ht="12.75">
      <c r="A108" s="14"/>
      <c r="B108" s="14"/>
      <c r="C108" s="14"/>
      <c r="D108" s="134"/>
      <c r="E108" s="176"/>
      <c r="F108" s="134"/>
      <c r="G108" s="134"/>
      <c r="H108" s="134"/>
      <c r="I108" s="148"/>
      <c r="J108" s="76"/>
      <c r="K108" s="82"/>
      <c r="L108" s="82"/>
    </row>
    <row r="109" spans="1:12" ht="13.5" customHeight="1">
      <c r="A109" s="14"/>
      <c r="B109" s="14"/>
      <c r="C109" s="14"/>
      <c r="D109" s="134"/>
      <c r="E109" s="176"/>
      <c r="F109" s="134"/>
      <c r="G109" s="134"/>
      <c r="H109" s="134"/>
      <c r="I109" s="148"/>
      <c r="J109" s="76"/>
      <c r="K109" s="82"/>
      <c r="L109" s="82"/>
    </row>
    <row r="111" ht="13.5" customHeight="1"/>
    <row r="113" ht="13.5" customHeight="1"/>
  </sheetData>
  <sheetProtection/>
  <mergeCells count="28">
    <mergeCell ref="A7:J7"/>
    <mergeCell ref="A34:C34"/>
    <mergeCell ref="A51:C51"/>
    <mergeCell ref="A86:J86"/>
    <mergeCell ref="A61:C61"/>
    <mergeCell ref="A64:C64"/>
    <mergeCell ref="A66:C66"/>
    <mergeCell ref="A46:C46"/>
    <mergeCell ref="A62:C62"/>
    <mergeCell ref="A68:C68"/>
    <mergeCell ref="A48:C48"/>
    <mergeCell ref="A84:L84"/>
    <mergeCell ref="A80:J80"/>
    <mergeCell ref="A82:J82"/>
    <mergeCell ref="A57:C57"/>
    <mergeCell ref="A81:J81"/>
    <mergeCell ref="E76:F76"/>
    <mergeCell ref="E77:F77"/>
    <mergeCell ref="A45:C45"/>
    <mergeCell ref="A5:J5"/>
    <mergeCell ref="A6:J6"/>
    <mergeCell ref="A37:C37"/>
    <mergeCell ref="A59:J59"/>
    <mergeCell ref="A42:C42"/>
    <mergeCell ref="A54:C54"/>
    <mergeCell ref="A19:H19"/>
    <mergeCell ref="I19:I22"/>
    <mergeCell ref="J19:J22"/>
  </mergeCells>
  <printOptions/>
  <pageMargins left="0.82" right="0.236220472440945" top="0.57" bottom="0.4" header="0.6" footer="0"/>
  <pageSetup horizontalDpi="300" verticalDpi="300" orientation="portrait" scale="70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Nikauris De la Cruz</cp:lastModifiedBy>
  <cp:lastPrinted>2023-07-13T18:47:09Z</cp:lastPrinted>
  <dcterms:created xsi:type="dcterms:W3CDTF">1999-01-27T15:42:27Z</dcterms:created>
  <dcterms:modified xsi:type="dcterms:W3CDTF">2023-09-27T13:00:04Z</dcterms:modified>
  <cp:category/>
  <cp:version/>
  <cp:contentType/>
  <cp:contentStatus/>
</cp:coreProperties>
</file>