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'Hoja1'!$5:$20</definedName>
  </definedNames>
  <calcPr fullCalcOnLoad="1"/>
</workbook>
</file>

<file path=xl/sharedStrings.xml><?xml version="1.0" encoding="utf-8"?>
<sst xmlns="http://schemas.openxmlformats.org/spreadsheetml/2006/main" count="114" uniqueCount="89">
  <si>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</si>
  <si>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</si>
  <si>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</si>
  <si>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</si>
  <si>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</si>
  <si>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</si>
  <si>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SUBTOTAL</t>
  </si>
  <si>
    <t>Hom-Día</t>
  </si>
  <si>
    <t>III</t>
  </si>
  <si>
    <t>13. Cosecha (2)</t>
  </si>
  <si>
    <t>12. Cosecha</t>
  </si>
  <si>
    <t>11. Riego (4 Aplic.)</t>
  </si>
  <si>
    <t>II</t>
  </si>
  <si>
    <t>9.  Desyerbo (Manual)</t>
  </si>
  <si>
    <t>7.  Riego (4 Aplic.)</t>
  </si>
  <si>
    <t>5.  Desyerbo (Manual)</t>
  </si>
  <si>
    <t>I</t>
  </si>
  <si>
    <t>4.  Siembra (Manual)</t>
  </si>
  <si>
    <t>3.  Construcción de Regola</t>
  </si>
  <si>
    <t>Tarea</t>
  </si>
  <si>
    <t xml:space="preserve">   .3 Surqueo (Animal)</t>
  </si>
  <si>
    <t xml:space="preserve">   .2 Cruce (Mecanizado)</t>
  </si>
  <si>
    <t xml:space="preserve">   .1 Corte (Mecanizado)</t>
  </si>
  <si>
    <t>2.  Preparación del Terreno</t>
  </si>
  <si>
    <t xml:space="preserve">   .7 Pago de Agua INDRHI (3 Meses)</t>
  </si>
  <si>
    <t xml:space="preserve">   .6 Sacos</t>
  </si>
  <si>
    <t>Litro</t>
  </si>
  <si>
    <t xml:space="preserve">   .5 Insecticida (Nuvacrón)</t>
  </si>
  <si>
    <t xml:space="preserve">   .4 Insecticida (Decis)</t>
  </si>
  <si>
    <t>Quintal</t>
  </si>
  <si>
    <t xml:space="preserve">   .3 Fertilizante (Urea)</t>
  </si>
  <si>
    <t xml:space="preserve">   .2 Fertilizante (15-15-15)</t>
  </si>
  <si>
    <t>Libra</t>
  </si>
  <si>
    <t xml:space="preserve">  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</si>
  <si>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</si>
  <si>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</si>
  <si>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</si>
  <si>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</si>
  <si>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</si>
  <si>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</si>
  <si>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</si>
  <si>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</si>
  <si>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</si>
  <si>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_</t>
  </si>
  <si>
    <t xml:space="preserve"> CARAC. ESPECIAL</t>
  </si>
  <si>
    <t>JORNAL DIARIO :</t>
  </si>
  <si>
    <t>A</t>
  </si>
  <si>
    <t xml:space="preserve"> CLASIF. TERRENO</t>
  </si>
  <si>
    <t>FECHA     :</t>
  </si>
  <si>
    <t>8 Horas</t>
  </si>
  <si>
    <t>HOMBRE-DIA</t>
  </si>
  <si>
    <t>Semi-Mec.</t>
  </si>
  <si>
    <t xml:space="preserve"> PREP. TERRENO..</t>
  </si>
  <si>
    <t>Alto</t>
  </si>
  <si>
    <t xml:space="preserve"> NIVEL INSUMOS...</t>
  </si>
  <si>
    <t>Riego-Grav.</t>
  </si>
  <si>
    <t xml:space="preserve"> ORIGEN DE AGUAS</t>
  </si>
  <si>
    <t>Directo</t>
  </si>
  <si>
    <t xml:space="preserve"> METODO SIEMBRA.</t>
  </si>
  <si>
    <t>QQ 100 Lb</t>
  </si>
  <si>
    <t>NK</t>
  </si>
  <si>
    <t>RENDIMIENTO</t>
  </si>
  <si>
    <t>VARIEDAD</t>
  </si>
  <si>
    <t>0-50-0233A</t>
  </si>
  <si>
    <t xml:space="preserve"> COSTO CODIGO...</t>
  </si>
  <si>
    <t>ENTREVISTAS...</t>
  </si>
  <si>
    <t xml:space="preserve"> CICLO..........</t>
  </si>
  <si>
    <t>Nacional</t>
  </si>
  <si>
    <t>AREA APLIC....</t>
  </si>
  <si>
    <t>Pepino</t>
  </si>
  <si>
    <t xml:space="preserve"> RUBRO..........</t>
  </si>
  <si>
    <t>Unidad</t>
  </si>
  <si>
    <t xml:space="preserve">Costo/  </t>
  </si>
  <si>
    <t>3 Meses</t>
  </si>
  <si>
    <t>GASTOS ADMINISTRATIVOS 2%</t>
  </si>
  <si>
    <t>................................................</t>
  </si>
  <si>
    <t>Coeficiente Técnico por Actividad</t>
  </si>
  <si>
    <t>Participación (%) por Actividad</t>
  </si>
  <si>
    <t xml:space="preserve">Notas:  </t>
  </si>
  <si>
    <t>PAGO INTERES 8.0% ANUAL (3 meses 2.0%)</t>
  </si>
  <si>
    <t>Viceministerio de Planificación Sectorial Agropecuaria</t>
  </si>
  <si>
    <t>Departamento de Economía Agropecuaria y Estadísticas</t>
  </si>
  <si>
    <t>Cantidad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</si>
  <si>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Estadísticas.</t>
    </r>
  </si>
  <si>
    <t>6.  Aplicación Fetilizantes(2 aplic)  (0.3870 QQ 15-15-15 + 0.1374 QQ  Urea)</t>
  </si>
  <si>
    <t>8.  Aplicación Pesticida (2 aplic) (0.0525 Lt Decis)</t>
  </si>
  <si>
    <t>10. Aplicación Insecticida (2 Aplic)  (0.1609 Lt Nuvacrón)</t>
  </si>
  <si>
    <t>Costos Variables de Producción de Pepino, 2022 (RD$/ tarea)</t>
  </si>
  <si>
    <t>Los coeficientes utilizados en la estimación de los costos de producción fueron, actualizados en el levantamiento de campo realizado en el 2008, con el apoyo del PATCA. A partir del 2009, se han actualizado anualmente el precio de los insumos (pesticidas, agua y combustible), mano de obra,  actividades de preparación de  terreno y tasa de interés. Precio de los insumos actualizados a marzo, 2022.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</si>
</sst>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_)"/>
    <numFmt numFmtId="189" formatCode="0.0000_)"/>
    <numFmt numFmtId="190" formatCode="#,##0.0000_);\(#,##0.0000\)"/>
    <numFmt numFmtId="191" formatCode="0.0"/>
    <numFmt numFmtId="192" formatCode="&quot;RD$&quot;#,##0.00"/>
    <numFmt numFmtId="193" formatCode="_-* #,##0.00_-;\-* #,##0.00_-;_-* &quot;-&quot;??_-;_-@_-"/>
    <numFmt numFmtId="194" formatCode="_-* #,##0_-;\-* #,##0_-;_-* &quot;-&quot;??_-;_-@_-"/>
    <numFmt numFmtId="195" formatCode="#,##0.00_ ;\-#,##0.00\ "/>
    <numFmt numFmtId="196" formatCode="_-* #,##0.0_-;\-* #,##0.0_-;_-* &quot;-&quot;??_-;_-@_-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</numFmts>
  <fonts count="5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9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54" applyFont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 applyProtection="1">
      <alignment horizontal="left"/>
      <protection/>
    </xf>
    <xf numFmtId="9" fontId="22" fillId="33" borderId="0" xfId="54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center"/>
      <protection/>
    </xf>
    <xf numFmtId="0" fontId="24" fillId="33" borderId="0" xfId="0" applyFont="1" applyFill="1" applyAlignment="1" applyProtection="1">
      <alignment horizontal="left"/>
      <protection/>
    </xf>
    <xf numFmtId="190" fontId="22" fillId="33" borderId="0" xfId="0" applyNumberFormat="1" applyFont="1" applyFill="1" applyAlignment="1" applyProtection="1">
      <alignment horizontal="left"/>
      <protection/>
    </xf>
    <xf numFmtId="39" fontId="22" fillId="33" borderId="0" xfId="0" applyNumberFormat="1" applyFont="1" applyFill="1" applyAlignment="1" applyProtection="1">
      <alignment horizontal="center"/>
      <protection/>
    </xf>
    <xf numFmtId="190" fontId="22" fillId="33" borderId="0" xfId="0" applyNumberFormat="1" applyFont="1" applyFill="1" applyAlignment="1" applyProtection="1">
      <alignment horizontal="center"/>
      <protection/>
    </xf>
    <xf numFmtId="39" fontId="22" fillId="33" borderId="0" xfId="0" applyNumberFormat="1" applyFont="1" applyFill="1" applyAlignment="1" applyProtection="1">
      <alignment/>
      <protection/>
    </xf>
    <xf numFmtId="190" fontId="22" fillId="33" borderId="0" xfId="0" applyNumberFormat="1" applyFont="1" applyFill="1" applyAlignment="1" applyProtection="1">
      <alignment/>
      <protection/>
    </xf>
    <xf numFmtId="190" fontId="22" fillId="33" borderId="0" xfId="0" applyNumberFormat="1" applyFont="1" applyFill="1" applyAlignment="1" applyProtection="1">
      <alignment horizontal="right"/>
      <protection/>
    </xf>
    <xf numFmtId="187" fontId="22" fillId="33" borderId="0" xfId="0" applyNumberFormat="1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/>
      <protection/>
    </xf>
    <xf numFmtId="192" fontId="22" fillId="33" borderId="0" xfId="0" applyNumberFormat="1" applyFont="1" applyFill="1" applyAlignment="1" applyProtection="1" quotePrefix="1">
      <alignment horizontal="left"/>
      <protection/>
    </xf>
    <xf numFmtId="0" fontId="22" fillId="33" borderId="0" xfId="0" applyFont="1" applyFill="1" applyBorder="1" applyAlignment="1" applyProtection="1">
      <alignment horizontal="fill"/>
      <protection/>
    </xf>
    <xf numFmtId="0" fontId="22" fillId="33" borderId="10" xfId="0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9" fontId="22" fillId="33" borderId="12" xfId="54" applyFont="1" applyFill="1" applyBorder="1" applyAlignment="1">
      <alignment horizontal="center"/>
    </xf>
    <xf numFmtId="188" fontId="22" fillId="33" borderId="0" xfId="0" applyNumberFormat="1" applyFont="1" applyFill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/>
      <protection/>
    </xf>
    <xf numFmtId="7" fontId="22" fillId="33" borderId="0" xfId="0" applyNumberFormat="1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3" borderId="13" xfId="0" applyFont="1" applyFill="1" applyBorder="1" applyAlignment="1" applyProtection="1">
      <alignment horizontal="left"/>
      <protection/>
    </xf>
    <xf numFmtId="0" fontId="22" fillId="33" borderId="14" xfId="0" applyFont="1" applyFill="1" applyBorder="1" applyAlignment="1">
      <alignment/>
    </xf>
    <xf numFmtId="0" fontId="22" fillId="33" borderId="15" xfId="0" applyFont="1" applyFill="1" applyBorder="1" applyAlignment="1" applyProtection="1">
      <alignment horizontal="center"/>
      <protection/>
    </xf>
    <xf numFmtId="9" fontId="22" fillId="33" borderId="16" xfId="54" applyFont="1" applyFill="1" applyBorder="1" applyAlignment="1">
      <alignment horizontal="center"/>
    </xf>
    <xf numFmtId="0" fontId="22" fillId="33" borderId="17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7" fontId="22" fillId="33" borderId="18" xfId="0" applyNumberFormat="1" applyFont="1" applyFill="1" applyBorder="1" applyAlignment="1" applyProtection="1">
      <alignment/>
      <protection/>
    </xf>
    <xf numFmtId="0" fontId="22" fillId="33" borderId="19" xfId="0" applyFont="1" applyFill="1" applyBorder="1" applyAlignment="1">
      <alignment horizontal="center"/>
    </xf>
    <xf numFmtId="9" fontId="22" fillId="33" borderId="20" xfId="54" applyFont="1" applyFill="1" applyBorder="1" applyAlignment="1">
      <alignment horizontal="center"/>
    </xf>
    <xf numFmtId="0" fontId="22" fillId="33" borderId="13" xfId="0" applyFont="1" applyFill="1" applyBorder="1" applyAlignment="1" applyProtection="1">
      <alignment horizontal="fill"/>
      <protection/>
    </xf>
    <xf numFmtId="0" fontId="22" fillId="33" borderId="14" xfId="0" applyFont="1" applyFill="1" applyBorder="1" applyAlignment="1" applyProtection="1">
      <alignment horizontal="fill"/>
      <protection/>
    </xf>
    <xf numFmtId="0" fontId="22" fillId="33" borderId="15" xfId="0" applyFont="1" applyFill="1" applyBorder="1" applyAlignment="1" applyProtection="1">
      <alignment horizontal="fill"/>
      <protection/>
    </xf>
    <xf numFmtId="0" fontId="22" fillId="33" borderId="0" xfId="0" applyFont="1" applyFill="1" applyBorder="1" applyAlignment="1" applyProtection="1">
      <alignment horizontal="center"/>
      <protection/>
    </xf>
    <xf numFmtId="9" fontId="22" fillId="33" borderId="0" xfId="54" applyFont="1" applyFill="1" applyBorder="1" applyAlignment="1">
      <alignment horizontal="center"/>
    </xf>
    <xf numFmtId="0" fontId="23" fillId="33" borderId="17" xfId="0" applyFont="1" applyFill="1" applyBorder="1" applyAlignment="1" applyProtection="1">
      <alignment horizontal="left"/>
      <protection/>
    </xf>
    <xf numFmtId="0" fontId="22" fillId="33" borderId="18" xfId="0" applyFont="1" applyFill="1" applyBorder="1" applyAlignment="1" applyProtection="1">
      <alignment horizontal="fill"/>
      <protection/>
    </xf>
    <xf numFmtId="188" fontId="22" fillId="33" borderId="18" xfId="0" applyNumberFormat="1" applyFont="1" applyFill="1" applyBorder="1" applyAlignment="1" applyProtection="1">
      <alignment horizontal="fill"/>
      <protection/>
    </xf>
    <xf numFmtId="9" fontId="47" fillId="33" borderId="0" xfId="54" applyFont="1" applyFill="1" applyBorder="1" applyAlignment="1">
      <alignment horizontal="center"/>
    </xf>
    <xf numFmtId="43" fontId="47" fillId="33" borderId="0" xfId="47" applyFont="1" applyFill="1" applyBorder="1" applyAlignment="1">
      <alignment horizontal="center"/>
    </xf>
    <xf numFmtId="0" fontId="48" fillId="34" borderId="13" xfId="0" applyFont="1" applyFill="1" applyBorder="1" applyAlignment="1" applyProtection="1">
      <alignment horizontal="left"/>
      <protection/>
    </xf>
    <xf numFmtId="0" fontId="49" fillId="34" borderId="14" xfId="0" applyFont="1" applyFill="1" applyBorder="1" applyAlignment="1" applyProtection="1">
      <alignment horizontal="fill"/>
      <protection/>
    </xf>
    <xf numFmtId="200" fontId="49" fillId="33" borderId="0" xfId="47" applyNumberFormat="1" applyFont="1" applyFill="1" applyBorder="1" applyAlignment="1" applyProtection="1">
      <alignment/>
      <protection/>
    </xf>
    <xf numFmtId="0" fontId="22" fillId="33" borderId="17" xfId="0" applyFont="1" applyFill="1" applyBorder="1" applyAlignment="1" applyProtection="1">
      <alignment horizontal="left"/>
      <protection/>
    </xf>
    <xf numFmtId="0" fontId="22" fillId="33" borderId="21" xfId="0" applyFont="1" applyFill="1" applyBorder="1" applyAlignment="1">
      <alignment/>
    </xf>
    <xf numFmtId="9" fontId="49" fillId="33" borderId="0" xfId="54" applyFont="1" applyFill="1" applyAlignment="1">
      <alignment horizontal="center"/>
    </xf>
    <xf numFmtId="0" fontId="22" fillId="33" borderId="22" xfId="0" applyFont="1" applyFill="1" applyBorder="1" applyAlignment="1">
      <alignment/>
    </xf>
    <xf numFmtId="0" fontId="22" fillId="33" borderId="23" xfId="0" applyFont="1" applyFill="1" applyBorder="1" applyAlignment="1" applyProtection="1">
      <alignment horizontal="fill"/>
      <protection/>
    </xf>
    <xf numFmtId="0" fontId="22" fillId="33" borderId="0" xfId="0" applyFont="1" applyFill="1" applyAlignment="1">
      <alignment horizontal="center"/>
    </xf>
    <xf numFmtId="195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9" fontId="22" fillId="33" borderId="12" xfId="54" applyFont="1" applyFill="1" applyBorder="1" applyAlignment="1">
      <alignment horizontal="center" vertical="center"/>
    </xf>
    <xf numFmtId="7" fontId="22" fillId="33" borderId="0" xfId="0" applyNumberFormat="1" applyFont="1" applyFill="1" applyBorder="1" applyAlignment="1" applyProtection="1">
      <alignment horizontal="center"/>
      <protection/>
    </xf>
    <xf numFmtId="193" fontId="29" fillId="33" borderId="0" xfId="49" applyNumberFormat="1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/>
      <protection locked="0"/>
    </xf>
    <xf numFmtId="10" fontId="22" fillId="33" borderId="11" xfId="0" applyNumberFormat="1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>
      <alignment horizontal="center"/>
    </xf>
    <xf numFmtId="0" fontId="49" fillId="34" borderId="14" xfId="0" applyFont="1" applyFill="1" applyBorder="1" applyAlignment="1" applyProtection="1">
      <alignment horizontal="center"/>
      <protection/>
    </xf>
    <xf numFmtId="10" fontId="22" fillId="33" borderId="19" xfId="0" applyNumberFormat="1" applyFont="1" applyFill="1" applyBorder="1" applyAlignment="1" applyProtection="1">
      <alignment horizontal="center"/>
      <protection/>
    </xf>
    <xf numFmtId="10" fontId="2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89" fontId="22" fillId="33" borderId="11" xfId="0" applyNumberFormat="1" applyFont="1" applyFill="1" applyBorder="1" applyAlignment="1" applyProtection="1">
      <alignment horizontal="center"/>
      <protection/>
    </xf>
    <xf numFmtId="189" fontId="22" fillId="33" borderId="11" xfId="0" applyNumberFormat="1" applyFont="1" applyFill="1" applyBorder="1" applyAlignment="1" applyProtection="1">
      <alignment horizontal="center" vertical="center"/>
      <protection/>
    </xf>
    <xf numFmtId="189" fontId="22" fillId="33" borderId="15" xfId="0" applyNumberFormat="1" applyFont="1" applyFill="1" applyBorder="1" applyAlignment="1" applyProtection="1">
      <alignment horizontal="center"/>
      <protection/>
    </xf>
    <xf numFmtId="189" fontId="22" fillId="33" borderId="19" xfId="0" applyNumberFormat="1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39" fontId="22" fillId="33" borderId="11" xfId="0" applyNumberFormat="1" applyFont="1" applyFill="1" applyBorder="1" applyAlignment="1" applyProtection="1">
      <alignment horizontal="center"/>
      <protection/>
    </xf>
    <xf numFmtId="39" fontId="22" fillId="33" borderId="11" xfId="0" applyNumberFormat="1" applyFont="1" applyFill="1" applyBorder="1" applyAlignment="1" applyProtection="1">
      <alignment horizontal="center" vertical="center"/>
      <protection/>
    </xf>
    <xf numFmtId="39" fontId="22" fillId="33" borderId="15" xfId="0" applyNumberFormat="1" applyFont="1" applyFill="1" applyBorder="1" applyAlignment="1" applyProtection="1">
      <alignment horizontal="center"/>
      <protection/>
    </xf>
    <xf numFmtId="39" fontId="22" fillId="33" borderId="19" xfId="0" applyNumberFormat="1" applyFont="1" applyFill="1" applyBorder="1" applyAlignment="1" applyProtection="1">
      <alignment horizontal="center"/>
      <protection/>
    </xf>
    <xf numFmtId="39" fontId="22" fillId="33" borderId="18" xfId="0" applyNumberFormat="1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>
      <alignment horizontal="center"/>
    </xf>
    <xf numFmtId="7" fontId="22" fillId="33" borderId="19" xfId="0" applyNumberFormat="1" applyFont="1" applyFill="1" applyBorder="1" applyAlignment="1" applyProtection="1">
      <alignment horizontal="center"/>
      <protection/>
    </xf>
    <xf numFmtId="7" fontId="22" fillId="33" borderId="11" xfId="0" applyNumberFormat="1" applyFont="1" applyFill="1" applyBorder="1" applyAlignment="1" applyProtection="1">
      <alignment horizontal="center"/>
      <protection/>
    </xf>
    <xf numFmtId="7" fontId="2" fillId="33" borderId="0" xfId="0" applyNumberFormat="1" applyFont="1" applyFill="1" applyAlignment="1" applyProtection="1">
      <alignment horizontal="center"/>
      <protection/>
    </xf>
    <xf numFmtId="39" fontId="23" fillId="33" borderId="20" xfId="0" applyNumberFormat="1" applyFont="1" applyFill="1" applyBorder="1" applyAlignment="1" applyProtection="1">
      <alignment horizontal="center"/>
      <protection/>
    </xf>
    <xf numFmtId="188" fontId="22" fillId="33" borderId="12" xfId="0" applyNumberFormat="1" applyFont="1" applyFill="1" applyBorder="1" applyAlignment="1" applyProtection="1">
      <alignment horizontal="center"/>
      <protection/>
    </xf>
    <xf numFmtId="9" fontId="22" fillId="33" borderId="12" xfId="54" applyFont="1" applyFill="1" applyBorder="1" applyAlignment="1" applyProtection="1">
      <alignment horizontal="center"/>
      <protection/>
    </xf>
    <xf numFmtId="39" fontId="22" fillId="33" borderId="12" xfId="0" applyNumberFormat="1" applyFont="1" applyFill="1" applyBorder="1" applyAlignment="1" applyProtection="1">
      <alignment horizontal="center"/>
      <protection/>
    </xf>
    <xf numFmtId="39" fontId="48" fillId="34" borderId="16" xfId="0" applyNumberFormat="1" applyFont="1" applyFill="1" applyBorder="1" applyAlignment="1" applyProtection="1">
      <alignment horizontal="center"/>
      <protection/>
    </xf>
    <xf numFmtId="188" fontId="27" fillId="33" borderId="0" xfId="0" applyNumberFormat="1" applyFont="1" applyFill="1" applyBorder="1" applyAlignment="1" applyProtection="1">
      <alignment horizontal="center"/>
      <protection/>
    </xf>
    <xf numFmtId="10" fontId="22" fillId="33" borderId="20" xfId="0" applyNumberFormat="1" applyFont="1" applyFill="1" applyBorder="1" applyAlignment="1" applyProtection="1">
      <alignment horizontal="center"/>
      <protection/>
    </xf>
    <xf numFmtId="10" fontId="22" fillId="33" borderId="12" xfId="0" applyNumberFormat="1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horizontal="center"/>
      <protection/>
    </xf>
    <xf numFmtId="188" fontId="22" fillId="33" borderId="0" xfId="0" applyNumberFormat="1" applyFont="1" applyFill="1" applyAlignment="1" applyProtection="1">
      <alignment horizontal="center"/>
      <protection/>
    </xf>
    <xf numFmtId="4" fontId="22" fillId="33" borderId="0" xfId="0" applyNumberFormat="1" applyFont="1" applyFill="1" applyAlignment="1">
      <alignment horizontal="center"/>
    </xf>
    <xf numFmtId="4" fontId="22" fillId="33" borderId="19" xfId="0" applyNumberFormat="1" applyFont="1" applyFill="1" applyBorder="1" applyAlignment="1" applyProtection="1">
      <alignment horizontal="center"/>
      <protection/>
    </xf>
    <xf numFmtId="4" fontId="22" fillId="33" borderId="11" xfId="47" applyNumberFormat="1" applyFont="1" applyFill="1" applyBorder="1" applyAlignment="1" applyProtection="1">
      <alignment horizontal="center"/>
      <protection/>
    </xf>
    <xf numFmtId="4" fontId="22" fillId="33" borderId="11" xfId="47" applyNumberFormat="1" applyFont="1" applyFill="1" applyBorder="1" applyAlignment="1" applyProtection="1">
      <alignment horizontal="center" vertical="center"/>
      <protection/>
    </xf>
    <xf numFmtId="4" fontId="22" fillId="33" borderId="15" xfId="47" applyNumberFormat="1" applyFont="1" applyFill="1" applyBorder="1" applyAlignment="1" applyProtection="1">
      <alignment horizontal="center"/>
      <protection/>
    </xf>
    <xf numFmtId="4" fontId="22" fillId="33" borderId="19" xfId="47" applyNumberFormat="1" applyFont="1" applyFill="1" applyBorder="1" applyAlignment="1" applyProtection="1">
      <alignment horizontal="center"/>
      <protection/>
    </xf>
    <xf numFmtId="4" fontId="22" fillId="33" borderId="15" xfId="0" applyNumberFormat="1" applyFont="1" applyFill="1" applyBorder="1" applyAlignment="1">
      <alignment horizontal="center"/>
    </xf>
    <xf numFmtId="4" fontId="22" fillId="33" borderId="0" xfId="0" applyNumberFormat="1" applyFont="1" applyFill="1" applyBorder="1" applyAlignment="1">
      <alignment horizontal="center"/>
    </xf>
    <xf numFmtId="4" fontId="47" fillId="33" borderId="0" xfId="0" applyNumberFormat="1" applyFont="1" applyFill="1" applyBorder="1" applyAlignment="1" applyProtection="1">
      <alignment horizontal="center"/>
      <protection/>
    </xf>
    <xf numFmtId="4" fontId="49" fillId="33" borderId="0" xfId="0" applyNumberFormat="1" applyFont="1" applyFill="1" applyBorder="1" applyAlignment="1">
      <alignment horizontal="center"/>
    </xf>
    <xf numFmtId="4" fontId="47" fillId="33" borderId="0" xfId="0" applyNumberFormat="1" applyFont="1" applyFill="1" applyBorder="1" applyAlignment="1">
      <alignment horizontal="center"/>
    </xf>
    <xf numFmtId="4" fontId="22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22" fillId="33" borderId="10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horizontal="left" wrapText="1"/>
      <protection/>
    </xf>
    <xf numFmtId="0" fontId="22" fillId="33" borderId="22" xfId="0" applyFont="1" applyFill="1" applyBorder="1" applyAlignment="1" applyProtection="1">
      <alignment horizontal="left" wrapText="1"/>
      <protection/>
    </xf>
    <xf numFmtId="0" fontId="22" fillId="33" borderId="24" xfId="0" applyFont="1" applyFill="1" applyBorder="1" applyAlignment="1" applyProtection="1">
      <alignment horizontal="center"/>
      <protection/>
    </xf>
    <xf numFmtId="0" fontId="22" fillId="33" borderId="21" xfId="0" applyFont="1" applyFill="1" applyBorder="1" applyAlignment="1" applyProtection="1">
      <alignment horizontal="center"/>
      <protection/>
    </xf>
    <xf numFmtId="0" fontId="22" fillId="33" borderId="25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4" fontId="22" fillId="35" borderId="0" xfId="0" applyNumberFormat="1" applyFont="1" applyFill="1" applyAlignment="1">
      <alignment horizontal="center"/>
    </xf>
    <xf numFmtId="9" fontId="22" fillId="35" borderId="0" xfId="54" applyFont="1" applyFill="1" applyAlignment="1">
      <alignment horizontal="center"/>
    </xf>
    <xf numFmtId="0" fontId="48" fillId="35" borderId="17" xfId="0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center"/>
      <protection/>
    </xf>
    <xf numFmtId="0" fontId="48" fillId="35" borderId="21" xfId="0" applyFont="1" applyFill="1" applyBorder="1" applyAlignment="1" applyProtection="1">
      <alignment horizontal="center"/>
      <protection/>
    </xf>
    <xf numFmtId="4" fontId="49" fillId="35" borderId="24" xfId="0" applyNumberFormat="1" applyFont="1" applyFill="1" applyBorder="1" applyAlignment="1">
      <alignment horizontal="center" vertical="justify"/>
    </xf>
    <xf numFmtId="0" fontId="49" fillId="35" borderId="26" xfId="0" applyFont="1" applyFill="1" applyBorder="1" applyAlignment="1">
      <alignment horizontal="center" vertical="justify"/>
    </xf>
    <xf numFmtId="0" fontId="48" fillId="35" borderId="27" xfId="0" applyFont="1" applyFill="1" applyBorder="1" applyAlignment="1" applyProtection="1">
      <alignment horizontal="center"/>
      <protection/>
    </xf>
    <xf numFmtId="0" fontId="48" fillId="35" borderId="28" xfId="0" applyFont="1" applyFill="1" applyBorder="1" applyAlignment="1" applyProtection="1">
      <alignment horizontal="center"/>
      <protection/>
    </xf>
    <xf numFmtId="0" fontId="48" fillId="35" borderId="29" xfId="0" applyFont="1" applyFill="1" applyBorder="1" applyAlignment="1" applyProtection="1">
      <alignment horizontal="center"/>
      <protection/>
    </xf>
    <xf numFmtId="4" fontId="49" fillId="35" borderId="25" xfId="0" applyNumberFormat="1" applyFont="1" applyFill="1" applyBorder="1" applyAlignment="1">
      <alignment horizontal="center" vertical="justify"/>
    </xf>
    <xf numFmtId="0" fontId="49" fillId="35" borderId="30" xfId="0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31" xfId="0" applyFont="1" applyFill="1" applyBorder="1" applyAlignment="1">
      <alignment horizontal="center"/>
    </xf>
    <xf numFmtId="0" fontId="48" fillId="35" borderId="31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left"/>
      <protection/>
    </xf>
    <xf numFmtId="0" fontId="48" fillId="35" borderId="11" xfId="0" applyFont="1" applyFill="1" applyBorder="1" applyAlignment="1" applyProtection="1">
      <alignment horizontal="center"/>
      <protection/>
    </xf>
    <xf numFmtId="0" fontId="49" fillId="35" borderId="13" xfId="0" applyFont="1" applyFill="1" applyBorder="1" applyAlignment="1" applyProtection="1">
      <alignment horizontal="fill"/>
      <protection/>
    </xf>
    <xf numFmtId="0" fontId="49" fillId="35" borderId="14" xfId="0" applyFont="1" applyFill="1" applyBorder="1" applyAlignment="1" applyProtection="1">
      <alignment horizontal="fill"/>
      <protection/>
    </xf>
    <xf numFmtId="0" fontId="49" fillId="35" borderId="15" xfId="0" applyFont="1" applyFill="1" applyBorder="1" applyAlignment="1" applyProtection="1">
      <alignment horizontal="center"/>
      <protection/>
    </xf>
    <xf numFmtId="4" fontId="49" fillId="35" borderId="32" xfId="0" applyNumberFormat="1" applyFont="1" applyFill="1" applyBorder="1" applyAlignment="1">
      <alignment horizontal="center" vertical="justify"/>
    </xf>
    <xf numFmtId="0" fontId="49" fillId="35" borderId="33" xfId="0" applyFont="1" applyFill="1" applyBorder="1" applyAlignment="1">
      <alignment horizontal="center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66675</xdr:rowOff>
    </xdr:from>
    <xdr:to>
      <xdr:col>6</xdr:col>
      <xdr:colOff>152400</xdr:colOff>
      <xdr:row>2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6675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J56" sqref="J56"/>
    </sheetView>
  </sheetViews>
  <sheetFormatPr defaultColWidth="11.00390625" defaultRowHeight="12.75"/>
  <cols>
    <col min="1" max="1" width="13.8515625" style="1" customWidth="1"/>
    <col min="2" max="2" width="9.7109375" style="1" customWidth="1"/>
    <col min="3" max="3" width="10.140625" style="1" customWidth="1"/>
    <col min="4" max="4" width="9.00390625" style="81" customWidth="1"/>
    <col min="5" max="5" width="9.140625" style="81" customWidth="1"/>
    <col min="6" max="6" width="9.57421875" style="1" customWidth="1"/>
    <col min="7" max="7" width="10.57421875" style="81" customWidth="1"/>
    <col min="8" max="8" width="10.140625" style="81" customWidth="1"/>
    <col min="9" max="9" width="10.7109375" style="122" customWidth="1"/>
    <col min="10" max="10" width="13.28125" style="2" customWidth="1"/>
    <col min="11" max="15" width="11.00390625" style="4" customWidth="1"/>
    <col min="16" max="28" width="11.00390625" style="1" customWidth="1"/>
    <col min="29" max="29" width="12.140625" style="1" customWidth="1"/>
    <col min="30" max="16384" width="11.00390625" style="1" customWidth="1"/>
  </cols>
  <sheetData>
    <row r="1" spans="4:10" s="9" customFormat="1" ht="32.25" customHeight="1">
      <c r="D1" s="63"/>
      <c r="E1" s="63"/>
      <c r="G1" s="63"/>
      <c r="H1" s="63"/>
      <c r="I1" s="107"/>
      <c r="J1" s="11"/>
    </row>
    <row r="2" spans="1:15" s="8" customFormat="1" ht="11.25" customHeight="1">
      <c r="A2" s="123"/>
      <c r="B2" s="123"/>
      <c r="C2" s="123"/>
      <c r="D2" s="123"/>
      <c r="E2" s="123"/>
      <c r="F2" s="123"/>
      <c r="G2" s="123"/>
      <c r="H2" s="123"/>
      <c r="I2" s="123"/>
      <c r="J2" s="9"/>
      <c r="K2" s="9"/>
      <c r="L2" s="9"/>
      <c r="M2" s="9"/>
      <c r="N2" s="9"/>
      <c r="O2" s="9"/>
    </row>
    <row r="3" spans="1:15" s="8" customFormat="1" ht="12.75" customHeight="1">
      <c r="A3" s="124" t="s">
        <v>80</v>
      </c>
      <c r="B3" s="124"/>
      <c r="C3" s="124"/>
      <c r="D3" s="124"/>
      <c r="E3" s="124"/>
      <c r="F3" s="124"/>
      <c r="G3" s="124"/>
      <c r="H3" s="124"/>
      <c r="I3" s="124"/>
      <c r="J3" s="124"/>
      <c r="K3" s="9"/>
      <c r="L3" s="9"/>
      <c r="M3" s="9"/>
      <c r="N3" s="9"/>
      <c r="O3" s="9"/>
    </row>
    <row r="4" spans="1:15" s="8" customFormat="1" ht="14.25" customHeight="1">
      <c r="A4" s="124" t="s">
        <v>81</v>
      </c>
      <c r="B4" s="124"/>
      <c r="C4" s="124"/>
      <c r="D4" s="124"/>
      <c r="E4" s="124"/>
      <c r="F4" s="124"/>
      <c r="G4" s="124"/>
      <c r="H4" s="124"/>
      <c r="I4" s="124"/>
      <c r="J4" s="124"/>
      <c r="K4" s="9"/>
      <c r="L4" s="9"/>
      <c r="M4" s="9"/>
      <c r="N4" s="9"/>
      <c r="O4" s="9"/>
    </row>
    <row r="5" spans="1:15" s="8" customFormat="1" ht="21.75" customHeight="1">
      <c r="A5" s="124" t="s">
        <v>87</v>
      </c>
      <c r="B5" s="124"/>
      <c r="C5" s="124"/>
      <c r="D5" s="124"/>
      <c r="E5" s="124"/>
      <c r="F5" s="124"/>
      <c r="G5" s="124"/>
      <c r="H5" s="124"/>
      <c r="I5" s="124"/>
      <c r="J5" s="124"/>
      <c r="K5" s="9"/>
      <c r="L5" s="9"/>
      <c r="M5" s="9"/>
      <c r="N5" s="9"/>
      <c r="O5" s="9"/>
    </row>
    <row r="6" spans="1:15" s="8" customFormat="1" ht="3.75" customHeight="1">
      <c r="A6" s="137"/>
      <c r="B6" s="137"/>
      <c r="C6" s="137"/>
      <c r="D6" s="138"/>
      <c r="E6" s="138"/>
      <c r="F6" s="137"/>
      <c r="G6" s="138"/>
      <c r="H6" s="138"/>
      <c r="I6" s="139"/>
      <c r="J6" s="140"/>
      <c r="K6" s="9"/>
      <c r="L6" s="9"/>
      <c r="M6" s="9"/>
      <c r="N6" s="9"/>
      <c r="O6" s="9"/>
    </row>
    <row r="7" spans="1:15" s="8" customFormat="1" ht="12.75">
      <c r="A7" s="10" t="s">
        <v>68</v>
      </c>
      <c r="B7" s="10" t="s">
        <v>67</v>
      </c>
      <c r="C7" s="9"/>
      <c r="D7" s="63"/>
      <c r="E7" s="63"/>
      <c r="F7" s="12" t="s">
        <v>70</v>
      </c>
      <c r="G7" s="87"/>
      <c r="H7" s="63" t="s">
        <v>75</v>
      </c>
      <c r="I7" s="107"/>
      <c r="J7" s="13" t="s">
        <v>69</v>
      </c>
      <c r="K7" s="9"/>
      <c r="L7" s="9"/>
      <c r="M7" s="9"/>
      <c r="N7" s="9"/>
      <c r="O7" s="9"/>
    </row>
    <row r="8" spans="1:15" s="8" customFormat="1" ht="12.75">
      <c r="A8" s="10" t="s">
        <v>65</v>
      </c>
      <c r="B8" s="9"/>
      <c r="C8" s="9"/>
      <c r="D8" s="14" t="s">
        <v>72</v>
      </c>
      <c r="E8" s="63"/>
      <c r="F8" s="12" t="s">
        <v>66</v>
      </c>
      <c r="G8" s="87"/>
      <c r="H8" s="63" t="s">
        <v>75</v>
      </c>
      <c r="I8" s="107"/>
      <c r="J8" s="12" t="s">
        <v>73</v>
      </c>
      <c r="K8" s="9"/>
      <c r="L8" s="9"/>
      <c r="M8" s="9"/>
      <c r="N8" s="9"/>
      <c r="O8" s="9"/>
    </row>
    <row r="9" spans="1:15" s="8" customFormat="1" ht="12.75">
      <c r="A9" s="15"/>
      <c r="B9" s="15" t="s">
        <v>61</v>
      </c>
      <c r="C9" s="14" t="s">
        <v>71</v>
      </c>
      <c r="D9" s="14" t="s">
        <v>71</v>
      </c>
      <c r="E9" s="63"/>
      <c r="F9" s="12" t="s">
        <v>64</v>
      </c>
      <c r="G9" s="87"/>
      <c r="H9" s="63" t="s">
        <v>75</v>
      </c>
      <c r="I9" s="107"/>
      <c r="J9" s="12" t="s">
        <v>63</v>
      </c>
      <c r="K9" s="9"/>
      <c r="L9" s="9"/>
      <c r="M9" s="9"/>
      <c r="N9" s="9"/>
      <c r="O9" s="9"/>
    </row>
    <row r="10" spans="1:15" s="8" customFormat="1" ht="12.75">
      <c r="A10" s="16"/>
      <c r="B10" s="17">
        <v>29.79</v>
      </c>
      <c r="C10" s="18" t="s">
        <v>59</v>
      </c>
      <c r="D10" s="17">
        <f>(H54/B10)</f>
        <v>281.95554205438066</v>
      </c>
      <c r="E10" s="63"/>
      <c r="F10" s="12" t="s">
        <v>58</v>
      </c>
      <c r="G10" s="87"/>
      <c r="H10" s="63" t="s">
        <v>75</v>
      </c>
      <c r="I10" s="107"/>
      <c r="J10" s="12" t="s">
        <v>57</v>
      </c>
      <c r="K10" s="9"/>
      <c r="L10" s="9"/>
      <c r="M10" s="9"/>
      <c r="N10" s="9"/>
      <c r="O10" s="9"/>
    </row>
    <row r="11" spans="1:15" s="8" customFormat="1" ht="12.75">
      <c r="A11" s="15" t="s">
        <v>62</v>
      </c>
      <c r="B11" s="10"/>
      <c r="C11" s="20"/>
      <c r="D11" s="17"/>
      <c r="E11" s="63"/>
      <c r="F11" s="12" t="s">
        <v>56</v>
      </c>
      <c r="G11" s="87"/>
      <c r="H11" s="63" t="s">
        <v>75</v>
      </c>
      <c r="I11" s="107"/>
      <c r="J11" s="12" t="s">
        <v>55</v>
      </c>
      <c r="K11" s="9"/>
      <c r="L11" s="9"/>
      <c r="M11" s="9"/>
      <c r="N11" s="9"/>
      <c r="O11" s="9"/>
    </row>
    <row r="12" spans="1:15" s="8" customFormat="1" ht="12.75">
      <c r="A12" s="16" t="s">
        <v>60</v>
      </c>
      <c r="B12" s="19"/>
      <c r="C12" s="21"/>
      <c r="D12" s="72"/>
      <c r="E12" s="63"/>
      <c r="F12" s="12" t="s">
        <v>54</v>
      </c>
      <c r="G12" s="87"/>
      <c r="H12" s="63" t="s">
        <v>75</v>
      </c>
      <c r="I12" s="107"/>
      <c r="J12" s="12" t="s">
        <v>53</v>
      </c>
      <c r="K12" s="9"/>
      <c r="L12" s="9"/>
      <c r="M12" s="9"/>
      <c r="N12" s="9"/>
      <c r="O12" s="9"/>
    </row>
    <row r="13" spans="1:15" s="8" customFormat="1" ht="12.75">
      <c r="A13" s="9"/>
      <c r="B13" s="19"/>
      <c r="C13" s="9"/>
      <c r="D13" s="63"/>
      <c r="E13" s="63"/>
      <c r="F13" s="12" t="s">
        <v>52</v>
      </c>
      <c r="G13" s="87"/>
      <c r="H13" s="63" t="s">
        <v>75</v>
      </c>
      <c r="I13" s="107"/>
      <c r="J13" s="12" t="s">
        <v>51</v>
      </c>
      <c r="K13" s="9"/>
      <c r="L13" s="9"/>
      <c r="M13" s="9"/>
      <c r="N13" s="9"/>
      <c r="O13" s="9"/>
    </row>
    <row r="14" spans="1:15" s="8" customFormat="1" ht="15.75">
      <c r="A14" s="10" t="s">
        <v>50</v>
      </c>
      <c r="B14" s="22" t="s">
        <v>49</v>
      </c>
      <c r="C14" s="23" t="s">
        <v>48</v>
      </c>
      <c r="D14" s="24">
        <v>2022</v>
      </c>
      <c r="E14" s="63"/>
      <c r="F14" s="127" t="s">
        <v>47</v>
      </c>
      <c r="G14" s="127"/>
      <c r="H14" s="63" t="s">
        <v>75</v>
      </c>
      <c r="I14" s="107"/>
      <c r="J14" s="12" t="s">
        <v>46</v>
      </c>
      <c r="K14" s="9"/>
      <c r="L14" s="9"/>
      <c r="M14" s="9"/>
      <c r="N14" s="9"/>
      <c r="O14" s="9"/>
    </row>
    <row r="15" spans="1:15" s="8" customFormat="1" ht="13.5" thickBot="1">
      <c r="A15" s="10" t="s">
        <v>45</v>
      </c>
      <c r="B15" s="25">
        <v>600</v>
      </c>
      <c r="C15" s="9"/>
      <c r="D15" s="63"/>
      <c r="E15" s="63"/>
      <c r="F15" s="12" t="s">
        <v>44</v>
      </c>
      <c r="G15" s="87"/>
      <c r="H15" s="63" t="s">
        <v>75</v>
      </c>
      <c r="I15" s="107"/>
      <c r="J15" s="12" t="s">
        <v>43</v>
      </c>
      <c r="K15" s="9"/>
      <c r="L15" s="9"/>
      <c r="M15" s="9"/>
      <c r="N15" s="9"/>
      <c r="O15" s="9"/>
    </row>
    <row r="16" spans="1:15" s="8" customFormat="1" ht="15" customHeight="1">
      <c r="A16" s="141" t="s">
        <v>42</v>
      </c>
      <c r="B16" s="142"/>
      <c r="C16" s="142"/>
      <c r="D16" s="142"/>
      <c r="E16" s="142"/>
      <c r="F16" s="142"/>
      <c r="G16" s="142"/>
      <c r="H16" s="143"/>
      <c r="I16" s="144" t="s">
        <v>76</v>
      </c>
      <c r="J16" s="145" t="s">
        <v>77</v>
      </c>
      <c r="K16" s="9"/>
      <c r="L16" s="9"/>
      <c r="M16" s="9"/>
      <c r="N16" s="9"/>
      <c r="O16" s="9"/>
    </row>
    <row r="17" spans="1:15" s="8" customFormat="1" ht="2.25" customHeight="1">
      <c r="A17" s="146"/>
      <c r="B17" s="147"/>
      <c r="C17" s="147"/>
      <c r="D17" s="147"/>
      <c r="E17" s="147"/>
      <c r="F17" s="147"/>
      <c r="G17" s="147"/>
      <c r="H17" s="148"/>
      <c r="I17" s="149"/>
      <c r="J17" s="150"/>
      <c r="K17" s="9"/>
      <c r="L17" s="9"/>
      <c r="M17" s="9"/>
      <c r="N17" s="9"/>
      <c r="O17" s="9"/>
    </row>
    <row r="18" spans="1:15" s="8" customFormat="1" ht="12.75" customHeight="1">
      <c r="A18" s="151"/>
      <c r="B18" s="152"/>
      <c r="C18" s="152"/>
      <c r="D18" s="153"/>
      <c r="E18" s="153"/>
      <c r="F18" s="153"/>
      <c r="G18" s="154" t="s">
        <v>41</v>
      </c>
      <c r="H18" s="154" t="s">
        <v>40</v>
      </c>
      <c r="I18" s="149"/>
      <c r="J18" s="150"/>
      <c r="K18" s="9"/>
      <c r="L18" s="9"/>
      <c r="M18" s="9"/>
      <c r="N18" s="9"/>
      <c r="O18" s="9"/>
    </row>
    <row r="19" spans="1:15" s="8" customFormat="1" ht="10.5" customHeight="1">
      <c r="A19" s="155" t="s">
        <v>39</v>
      </c>
      <c r="B19" s="152"/>
      <c r="C19" s="152"/>
      <c r="D19" s="156" t="s">
        <v>38</v>
      </c>
      <c r="E19" s="156" t="s">
        <v>82</v>
      </c>
      <c r="F19" s="156" t="s">
        <v>37</v>
      </c>
      <c r="G19" s="156" t="s">
        <v>36</v>
      </c>
      <c r="H19" s="156" t="s">
        <v>35</v>
      </c>
      <c r="I19" s="149"/>
      <c r="J19" s="150"/>
      <c r="K19" s="9"/>
      <c r="L19" s="9"/>
      <c r="M19" s="9"/>
      <c r="N19" s="9"/>
      <c r="O19" s="9"/>
    </row>
    <row r="20" spans="1:15" s="8" customFormat="1" ht="11.25" customHeight="1" thickBot="1">
      <c r="A20" s="157"/>
      <c r="B20" s="158"/>
      <c r="C20" s="158"/>
      <c r="D20" s="159"/>
      <c r="E20" s="159"/>
      <c r="F20" s="159"/>
      <c r="G20" s="159"/>
      <c r="H20" s="159"/>
      <c r="I20" s="160"/>
      <c r="J20" s="161"/>
      <c r="K20" s="9"/>
      <c r="L20" s="9"/>
      <c r="M20" s="9"/>
      <c r="N20" s="9"/>
      <c r="O20" s="9"/>
    </row>
    <row r="21" spans="1:15" s="8" customFormat="1" ht="12.75">
      <c r="A21" s="27" t="s">
        <v>34</v>
      </c>
      <c r="B21" s="28"/>
      <c r="C21" s="28"/>
      <c r="D21" s="29"/>
      <c r="E21" s="82"/>
      <c r="F21" s="29"/>
      <c r="G21" s="88"/>
      <c r="H21" s="88"/>
      <c r="I21" s="108"/>
      <c r="J21" s="30"/>
      <c r="K21" s="9"/>
      <c r="L21" s="9"/>
      <c r="M21" s="9"/>
      <c r="N21" s="9"/>
      <c r="O21" s="9"/>
    </row>
    <row r="22" spans="1:15" s="8" customFormat="1" ht="12.75">
      <c r="A22" s="27" t="s">
        <v>33</v>
      </c>
      <c r="B22" s="28"/>
      <c r="C22" s="31"/>
      <c r="D22" s="73"/>
      <c r="E22" s="82">
        <v>0.2235</v>
      </c>
      <c r="F22" s="32" t="s">
        <v>32</v>
      </c>
      <c r="G22" s="88">
        <v>1360</v>
      </c>
      <c r="H22" s="88">
        <f aca="true" t="shared" si="0" ref="H22:H28">IF(E22*G22,+E22*G22,"        ")</f>
        <v>303.96</v>
      </c>
      <c r="I22" s="109">
        <f>E22/B$10</f>
        <v>0.007502517623363545</v>
      </c>
      <c r="J22" s="30">
        <f aca="true" t="shared" si="1" ref="J22:J28">H22/H$54</f>
        <v>0.03618805962610407</v>
      </c>
      <c r="K22" s="9"/>
      <c r="L22" s="9"/>
      <c r="M22" s="9"/>
      <c r="N22" s="9"/>
      <c r="O22" s="9"/>
    </row>
    <row r="23" spans="1:15" s="8" customFormat="1" ht="12.75">
      <c r="A23" s="27" t="s">
        <v>31</v>
      </c>
      <c r="B23" s="28"/>
      <c r="C23" s="28"/>
      <c r="D23" s="29"/>
      <c r="E23" s="82">
        <v>0.387</v>
      </c>
      <c r="F23" s="32" t="s">
        <v>29</v>
      </c>
      <c r="G23" s="88">
        <v>2620</v>
      </c>
      <c r="H23" s="88">
        <f t="shared" si="0"/>
        <v>1013.94</v>
      </c>
      <c r="I23" s="109">
        <f aca="true" t="shared" si="2" ref="I23:I47">E23/B$10</f>
        <v>0.012990936555891239</v>
      </c>
      <c r="J23" s="30">
        <f t="shared" si="1"/>
        <v>0.12071496636824572</v>
      </c>
      <c r="K23" s="64"/>
      <c r="L23" s="9"/>
      <c r="M23" s="9"/>
      <c r="N23" s="9"/>
      <c r="O23" s="9"/>
    </row>
    <row r="24" spans="1:15" s="8" customFormat="1" ht="12.75">
      <c r="A24" s="27" t="s">
        <v>30</v>
      </c>
      <c r="B24" s="28"/>
      <c r="C24" s="28"/>
      <c r="D24" s="29"/>
      <c r="E24" s="82">
        <v>0.1374</v>
      </c>
      <c r="F24" s="32" t="s">
        <v>29</v>
      </c>
      <c r="G24" s="88">
        <v>2655</v>
      </c>
      <c r="H24" s="88">
        <f t="shared" si="0"/>
        <v>364.79699999999997</v>
      </c>
      <c r="I24" s="109">
        <f t="shared" si="2"/>
        <v>0.004612286002014098</v>
      </c>
      <c r="J24" s="30">
        <f t="shared" si="1"/>
        <v>0.04343102904139981</v>
      </c>
      <c r="K24" s="9"/>
      <c r="L24" s="9"/>
      <c r="M24" s="9"/>
      <c r="N24" s="9"/>
      <c r="O24" s="9"/>
    </row>
    <row r="25" spans="1:15" s="8" customFormat="1" ht="12.75">
      <c r="A25" s="27" t="s">
        <v>28</v>
      </c>
      <c r="B25" s="28"/>
      <c r="C25" s="28"/>
      <c r="D25" s="29"/>
      <c r="E25" s="82">
        <v>0.0525</v>
      </c>
      <c r="F25" s="32" t="s">
        <v>26</v>
      </c>
      <c r="G25" s="88">
        <v>2825</v>
      </c>
      <c r="H25" s="88">
        <f t="shared" si="0"/>
        <v>148.3125</v>
      </c>
      <c r="I25" s="109">
        <f t="shared" si="2"/>
        <v>0.0017623363544813696</v>
      </c>
      <c r="J25" s="30">
        <f t="shared" si="1"/>
        <v>0.01765739437194552</v>
      </c>
      <c r="K25" s="9"/>
      <c r="L25" s="9"/>
      <c r="M25" s="9"/>
      <c r="N25" s="9"/>
      <c r="O25" s="9"/>
    </row>
    <row r="26" spans="1:15" s="8" customFormat="1" ht="12.75">
      <c r="A26" s="27" t="s">
        <v>27</v>
      </c>
      <c r="B26" s="28"/>
      <c r="C26" s="28"/>
      <c r="D26" s="29"/>
      <c r="E26" s="82">
        <v>0.1609</v>
      </c>
      <c r="F26" s="32" t="s">
        <v>26</v>
      </c>
      <c r="G26" s="88">
        <v>1650</v>
      </c>
      <c r="H26" s="88">
        <f t="shared" si="0"/>
        <v>265.48499999999996</v>
      </c>
      <c r="I26" s="109">
        <f t="shared" si="2"/>
        <v>0.005401141322591473</v>
      </c>
      <c r="J26" s="30">
        <f t="shared" si="1"/>
        <v>0.031607405612041846</v>
      </c>
      <c r="K26" s="9"/>
      <c r="L26" s="9"/>
      <c r="M26" s="9"/>
      <c r="N26" s="9"/>
      <c r="O26" s="9"/>
    </row>
    <row r="27" spans="1:15" s="8" customFormat="1" ht="12.75">
      <c r="A27" s="27" t="s">
        <v>25</v>
      </c>
      <c r="B27" s="28"/>
      <c r="C27" s="33"/>
      <c r="D27" s="29"/>
      <c r="E27" s="82">
        <v>1</v>
      </c>
      <c r="F27" s="32" t="s">
        <v>19</v>
      </c>
      <c r="G27" s="88">
        <v>20</v>
      </c>
      <c r="H27" s="88">
        <f t="shared" si="0"/>
        <v>20</v>
      </c>
      <c r="I27" s="109">
        <f t="shared" si="2"/>
        <v>0.03356831151393085</v>
      </c>
      <c r="J27" s="30">
        <f t="shared" si="1"/>
        <v>0.002381106699967369</v>
      </c>
      <c r="K27" s="9"/>
      <c r="L27" s="9"/>
      <c r="M27" s="9"/>
      <c r="N27" s="9"/>
      <c r="O27" s="9"/>
    </row>
    <row r="28" spans="1:15" s="8" customFormat="1" ht="12.75">
      <c r="A28" s="27" t="s">
        <v>24</v>
      </c>
      <c r="B28" s="28"/>
      <c r="C28" s="28"/>
      <c r="D28" s="29"/>
      <c r="E28" s="82">
        <v>1</v>
      </c>
      <c r="F28" s="32" t="s">
        <v>19</v>
      </c>
      <c r="G28" s="88">
        <v>42</v>
      </c>
      <c r="H28" s="88">
        <f t="shared" si="0"/>
        <v>42</v>
      </c>
      <c r="I28" s="109">
        <f t="shared" si="2"/>
        <v>0.03356831151393085</v>
      </c>
      <c r="J28" s="30">
        <f t="shared" si="1"/>
        <v>0.005000324069931475</v>
      </c>
      <c r="K28" s="9"/>
      <c r="L28" s="9"/>
      <c r="M28" s="9"/>
      <c r="N28" s="9"/>
      <c r="O28" s="9"/>
    </row>
    <row r="29" spans="1:15" s="8" customFormat="1" ht="9" customHeight="1">
      <c r="A29" s="34"/>
      <c r="B29" s="28"/>
      <c r="C29" s="28"/>
      <c r="D29" s="29"/>
      <c r="E29" s="82"/>
      <c r="F29" s="29"/>
      <c r="G29" s="88"/>
      <c r="H29" s="88"/>
      <c r="I29" s="109"/>
      <c r="J29" s="30"/>
      <c r="K29" s="9"/>
      <c r="L29" s="9"/>
      <c r="M29" s="9"/>
      <c r="N29" s="9"/>
      <c r="O29" s="9"/>
    </row>
    <row r="30" spans="1:15" s="8" customFormat="1" ht="12.75">
      <c r="A30" s="66" t="s">
        <v>23</v>
      </c>
      <c r="B30" s="67"/>
      <c r="C30" s="28"/>
      <c r="D30" s="29"/>
      <c r="E30" s="82"/>
      <c r="F30" s="29"/>
      <c r="G30" s="88"/>
      <c r="H30" s="88"/>
      <c r="I30" s="109"/>
      <c r="J30" s="30"/>
      <c r="K30" s="9"/>
      <c r="L30" s="9"/>
      <c r="M30" s="9"/>
      <c r="N30" s="9"/>
      <c r="O30" s="9"/>
    </row>
    <row r="31" spans="1:15" s="8" customFormat="1" ht="12.75">
      <c r="A31" s="27" t="s">
        <v>22</v>
      </c>
      <c r="B31" s="28"/>
      <c r="C31" s="28"/>
      <c r="D31" s="29"/>
      <c r="E31" s="82">
        <v>1</v>
      </c>
      <c r="F31" s="32" t="s">
        <v>19</v>
      </c>
      <c r="G31" s="88">
        <v>400</v>
      </c>
      <c r="H31" s="88">
        <f>IF(E31*G31,+E31*G31,"        ")</f>
        <v>400</v>
      </c>
      <c r="I31" s="109">
        <f t="shared" si="2"/>
        <v>0.03356831151393085</v>
      </c>
      <c r="J31" s="30">
        <f>H31/H$54</f>
        <v>0.04762213399934738</v>
      </c>
      <c r="K31" s="9"/>
      <c r="L31" s="9"/>
      <c r="M31" s="9"/>
      <c r="N31" s="9"/>
      <c r="O31" s="9"/>
    </row>
    <row r="32" spans="1:15" s="8" customFormat="1" ht="12.75">
      <c r="A32" s="27" t="s">
        <v>21</v>
      </c>
      <c r="B32" s="28"/>
      <c r="C32" s="28"/>
      <c r="D32" s="29"/>
      <c r="E32" s="82">
        <v>1</v>
      </c>
      <c r="F32" s="32" t="s">
        <v>19</v>
      </c>
      <c r="G32" s="88">
        <v>300</v>
      </c>
      <c r="H32" s="88">
        <f>IF(E32*G32,+E32*G32,"        ")</f>
        <v>300</v>
      </c>
      <c r="I32" s="109">
        <f t="shared" si="2"/>
        <v>0.03356831151393085</v>
      </c>
      <c r="J32" s="30">
        <f>H32/H$54</f>
        <v>0.03571660049951054</v>
      </c>
      <c r="K32" s="64"/>
      <c r="L32" s="9"/>
      <c r="M32" s="9"/>
      <c r="N32" s="9"/>
      <c r="O32" s="9"/>
    </row>
    <row r="33" spans="1:15" s="8" customFormat="1" ht="12.75">
      <c r="A33" s="27" t="s">
        <v>20</v>
      </c>
      <c r="B33" s="28"/>
      <c r="C33" s="28"/>
      <c r="D33" s="29"/>
      <c r="E33" s="82">
        <v>1</v>
      </c>
      <c r="F33" s="32" t="s">
        <v>19</v>
      </c>
      <c r="G33" s="88">
        <v>320</v>
      </c>
      <c r="H33" s="88">
        <f>IF(E33*G33,+E33*G33,"        ")</f>
        <v>320</v>
      </c>
      <c r="I33" s="109">
        <f t="shared" si="2"/>
        <v>0.03356831151393085</v>
      </c>
      <c r="J33" s="30">
        <f>H33/H$54</f>
        <v>0.0380977071994779</v>
      </c>
      <c r="K33" s="9"/>
      <c r="L33" s="9"/>
      <c r="M33" s="9"/>
      <c r="N33" s="9"/>
      <c r="O33" s="9"/>
    </row>
    <row r="34" spans="1:15" s="8" customFormat="1" ht="5.25" customHeight="1">
      <c r="A34" s="34"/>
      <c r="B34" s="28"/>
      <c r="C34" s="28"/>
      <c r="D34" s="29"/>
      <c r="E34" s="82"/>
      <c r="F34" s="29"/>
      <c r="G34" s="88"/>
      <c r="H34" s="88"/>
      <c r="I34" s="109"/>
      <c r="J34" s="30"/>
      <c r="K34" s="9"/>
      <c r="L34" s="9"/>
      <c r="M34" s="9"/>
      <c r="N34" s="9"/>
      <c r="O34" s="9"/>
    </row>
    <row r="35" spans="1:15" s="8" customFormat="1" ht="12.75">
      <c r="A35" s="27" t="s">
        <v>18</v>
      </c>
      <c r="B35" s="28"/>
      <c r="C35" s="31"/>
      <c r="D35" s="29"/>
      <c r="E35" s="82">
        <v>0.17</v>
      </c>
      <c r="F35" s="32" t="s">
        <v>7</v>
      </c>
      <c r="G35" s="88">
        <f>+$B$15</f>
        <v>600</v>
      </c>
      <c r="H35" s="88">
        <f>IF(E35*G35,+E35*G35,"        ")</f>
        <v>102.00000000000001</v>
      </c>
      <c r="I35" s="109">
        <f t="shared" si="2"/>
        <v>0.005706612957368245</v>
      </c>
      <c r="J35" s="30">
        <f aca="true" t="shared" si="3" ref="J35:J41">H35/H$54</f>
        <v>0.012143644169833583</v>
      </c>
      <c r="K35" s="9"/>
      <c r="L35" s="9"/>
      <c r="M35" s="9"/>
      <c r="N35" s="9"/>
      <c r="O35" s="9"/>
    </row>
    <row r="36" spans="1:15" s="8" customFormat="1" ht="12.75">
      <c r="A36" s="27" t="s">
        <v>17</v>
      </c>
      <c r="B36" s="28"/>
      <c r="C36" s="31"/>
      <c r="D36" s="32" t="s">
        <v>16</v>
      </c>
      <c r="E36" s="82">
        <v>0.532</v>
      </c>
      <c r="F36" s="32" t="s">
        <v>7</v>
      </c>
      <c r="G36" s="88">
        <f>+$B$15</f>
        <v>600</v>
      </c>
      <c r="H36" s="88">
        <f>IF(E36*G36,+E36*G36,"        ")</f>
        <v>319.20000000000005</v>
      </c>
      <c r="I36" s="109">
        <f t="shared" si="2"/>
        <v>0.017858341725411214</v>
      </c>
      <c r="J36" s="30">
        <f t="shared" si="3"/>
        <v>0.038002462931479214</v>
      </c>
      <c r="K36" s="9"/>
      <c r="L36" s="9"/>
      <c r="M36" s="9"/>
      <c r="N36" s="9"/>
      <c r="O36" s="9"/>
    </row>
    <row r="37" spans="1:15" s="8" customFormat="1" ht="12.75">
      <c r="A37" s="27" t="s">
        <v>15</v>
      </c>
      <c r="B37" s="28"/>
      <c r="C37" s="28"/>
      <c r="D37" s="29"/>
      <c r="E37" s="82">
        <v>1.51</v>
      </c>
      <c r="F37" s="32" t="s">
        <v>7</v>
      </c>
      <c r="G37" s="88">
        <f>+$B$15</f>
        <v>600</v>
      </c>
      <c r="H37" s="88">
        <f>IF(E37*G37,+E37*G37,"        ")</f>
        <v>906</v>
      </c>
      <c r="I37" s="109">
        <f t="shared" si="2"/>
        <v>0.05068815038603559</v>
      </c>
      <c r="J37" s="30">
        <f t="shared" si="3"/>
        <v>0.10786413350852181</v>
      </c>
      <c r="K37" s="9"/>
      <c r="L37" s="9"/>
      <c r="M37" s="9"/>
      <c r="N37" s="9"/>
      <c r="O37" s="9"/>
    </row>
    <row r="38" spans="1:15" s="8" customFormat="1" ht="26.25" customHeight="1">
      <c r="A38" s="130" t="s">
        <v>84</v>
      </c>
      <c r="B38" s="131"/>
      <c r="C38" s="132"/>
      <c r="D38" s="29"/>
      <c r="E38" s="83">
        <v>0.268</v>
      </c>
      <c r="F38" s="69" t="s">
        <v>7</v>
      </c>
      <c r="G38" s="89">
        <v>600</v>
      </c>
      <c r="H38" s="89">
        <v>160.8</v>
      </c>
      <c r="I38" s="110">
        <v>0.008996307485733468</v>
      </c>
      <c r="J38" s="70">
        <f t="shared" si="3"/>
        <v>0.019144097867737648</v>
      </c>
      <c r="K38" s="9"/>
      <c r="L38" s="9"/>
      <c r="M38" s="9"/>
      <c r="N38" s="9"/>
      <c r="O38" s="9"/>
    </row>
    <row r="39" spans="1:15" s="8" customFormat="1" ht="12.75">
      <c r="A39" s="27" t="s">
        <v>14</v>
      </c>
      <c r="B39" s="28"/>
      <c r="C39" s="28"/>
      <c r="D39" s="29"/>
      <c r="E39" s="82">
        <v>0.544</v>
      </c>
      <c r="F39" s="32" t="s">
        <v>7</v>
      </c>
      <c r="G39" s="88">
        <f>+$B$15</f>
        <v>600</v>
      </c>
      <c r="H39" s="88">
        <f>IF(E39*G39,+E39*G39,"        ")</f>
        <v>326.40000000000003</v>
      </c>
      <c r="I39" s="109">
        <f t="shared" si="2"/>
        <v>0.018261161463578385</v>
      </c>
      <c r="J39" s="30">
        <f t="shared" si="3"/>
        <v>0.038859661343467466</v>
      </c>
      <c r="K39" s="9"/>
      <c r="L39" s="9"/>
      <c r="M39" s="9"/>
      <c r="N39" s="9"/>
      <c r="O39" s="9"/>
    </row>
    <row r="40" spans="1:15" s="8" customFormat="1" ht="25.5" customHeight="1">
      <c r="A40" s="130" t="s">
        <v>85</v>
      </c>
      <c r="B40" s="131"/>
      <c r="C40" s="132"/>
      <c r="D40" s="29"/>
      <c r="E40" s="83">
        <v>0.302</v>
      </c>
      <c r="F40" s="69" t="s">
        <v>7</v>
      </c>
      <c r="G40" s="89">
        <v>600</v>
      </c>
      <c r="H40" s="89">
        <v>181.2</v>
      </c>
      <c r="I40" s="110">
        <v>0.010137630077207116</v>
      </c>
      <c r="J40" s="70">
        <f t="shared" si="3"/>
        <v>0.02157282670170436</v>
      </c>
      <c r="K40" s="9"/>
      <c r="L40" s="9"/>
      <c r="M40" s="9"/>
      <c r="N40" s="9"/>
      <c r="O40" s="9"/>
    </row>
    <row r="41" spans="1:15" s="8" customFormat="1" ht="13.5" customHeight="1" thickBot="1">
      <c r="A41" s="36" t="s">
        <v>13</v>
      </c>
      <c r="B41" s="37"/>
      <c r="C41" s="37"/>
      <c r="D41" s="38" t="s">
        <v>12</v>
      </c>
      <c r="E41" s="84">
        <v>1.51</v>
      </c>
      <c r="F41" s="38" t="s">
        <v>7</v>
      </c>
      <c r="G41" s="90">
        <f>+$B$15</f>
        <v>600</v>
      </c>
      <c r="H41" s="90">
        <f>IF(E41*G41,+E41*G41,"        ")</f>
        <v>906</v>
      </c>
      <c r="I41" s="111">
        <f t="shared" si="2"/>
        <v>0.05068815038603559</v>
      </c>
      <c r="J41" s="39">
        <f t="shared" si="3"/>
        <v>0.10786413350852181</v>
      </c>
      <c r="K41" s="9"/>
      <c r="L41" s="9"/>
      <c r="M41" s="9"/>
      <c r="N41" s="9"/>
      <c r="O41" s="9"/>
    </row>
    <row r="42" spans="1:15" s="35" customFormat="1" ht="9" customHeight="1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28"/>
      <c r="L42" s="28"/>
      <c r="M42" s="28"/>
      <c r="N42" s="28"/>
      <c r="O42" s="28"/>
    </row>
    <row r="43" spans="1:15" s="8" customFormat="1" ht="5.25" customHeight="1">
      <c r="A43" s="40"/>
      <c r="B43" s="41"/>
      <c r="C43" s="42"/>
      <c r="D43" s="43"/>
      <c r="E43" s="85"/>
      <c r="F43" s="43"/>
      <c r="G43" s="91"/>
      <c r="H43" s="91"/>
      <c r="I43" s="112"/>
      <c r="J43" s="44"/>
      <c r="K43" s="9"/>
      <c r="L43" s="9"/>
      <c r="M43" s="9"/>
      <c r="N43" s="9"/>
      <c r="O43" s="9"/>
    </row>
    <row r="44" spans="1:15" s="8" customFormat="1" ht="24.75" customHeight="1">
      <c r="A44" s="130" t="s">
        <v>86</v>
      </c>
      <c r="B44" s="131"/>
      <c r="C44" s="132"/>
      <c r="D44" s="74"/>
      <c r="E44" s="83">
        <v>0.302</v>
      </c>
      <c r="F44" s="69" t="s">
        <v>7</v>
      </c>
      <c r="G44" s="89">
        <v>600</v>
      </c>
      <c r="H44" s="89">
        <v>181.2</v>
      </c>
      <c r="I44" s="110">
        <v>0.010137630077207116</v>
      </c>
      <c r="J44" s="70">
        <f>H44/H$54</f>
        <v>0.02157282670170436</v>
      </c>
      <c r="K44" s="9"/>
      <c r="L44" s="9"/>
      <c r="M44" s="9"/>
      <c r="N44" s="9"/>
      <c r="O44" s="9"/>
    </row>
    <row r="45" spans="1:15" s="8" customFormat="1" ht="12.75">
      <c r="A45" s="27" t="s">
        <v>11</v>
      </c>
      <c r="B45" s="28"/>
      <c r="C45" s="33"/>
      <c r="D45" s="29"/>
      <c r="E45" s="82">
        <v>0.544</v>
      </c>
      <c r="F45" s="32" t="s">
        <v>7</v>
      </c>
      <c r="G45" s="88">
        <f>+$B$15</f>
        <v>600</v>
      </c>
      <c r="H45" s="88">
        <f>IF(E45*G45,+E45*G45,"        ")</f>
        <v>326.40000000000003</v>
      </c>
      <c r="I45" s="109">
        <f t="shared" si="2"/>
        <v>0.018261161463578385</v>
      </c>
      <c r="J45" s="30">
        <f>H45/H$54</f>
        <v>0.038859661343467466</v>
      </c>
      <c r="K45" s="9"/>
      <c r="L45" s="9"/>
      <c r="M45" s="9"/>
      <c r="N45" s="9"/>
      <c r="O45" s="9"/>
    </row>
    <row r="46" spans="1:15" s="8" customFormat="1" ht="12.75">
      <c r="A46" s="27" t="s">
        <v>10</v>
      </c>
      <c r="B46" s="28"/>
      <c r="C46" s="31"/>
      <c r="D46" s="73"/>
      <c r="E46" s="82">
        <v>1.238</v>
      </c>
      <c r="F46" s="32" t="s">
        <v>7</v>
      </c>
      <c r="G46" s="88">
        <f>+$B$15</f>
        <v>600</v>
      </c>
      <c r="H46" s="88">
        <f>IF(E46*G46,+E46*G46,"        ")</f>
        <v>742.8</v>
      </c>
      <c r="I46" s="109">
        <f t="shared" si="2"/>
        <v>0.041557569654246396</v>
      </c>
      <c r="J46" s="30">
        <f>H46/H$54</f>
        <v>0.08843430283678808</v>
      </c>
      <c r="K46" s="9"/>
      <c r="L46" s="9"/>
      <c r="M46" s="9"/>
      <c r="N46" s="9"/>
      <c r="O46" s="9"/>
    </row>
    <row r="47" spans="1:15" s="8" customFormat="1" ht="12.75">
      <c r="A47" s="27" t="s">
        <v>9</v>
      </c>
      <c r="B47" s="28"/>
      <c r="C47" s="28"/>
      <c r="D47" s="32" t="s">
        <v>8</v>
      </c>
      <c r="E47" s="82">
        <v>1.238</v>
      </c>
      <c r="F47" s="32" t="s">
        <v>7</v>
      </c>
      <c r="G47" s="88">
        <f>+$B$15</f>
        <v>600</v>
      </c>
      <c r="H47" s="88">
        <f>IF(E47*G47,+E47*G47,"        ")</f>
        <v>742.8</v>
      </c>
      <c r="I47" s="109">
        <f t="shared" si="2"/>
        <v>0.041557569654246396</v>
      </c>
      <c r="J47" s="30">
        <f>H47/H$54</f>
        <v>0.08843430283678808</v>
      </c>
      <c r="K47" s="9"/>
      <c r="L47" s="9"/>
      <c r="M47" s="9"/>
      <c r="N47" s="9"/>
      <c r="O47" s="9"/>
    </row>
    <row r="48" spans="1:15" s="8" customFormat="1" ht="4.5" customHeight="1" thickBot="1">
      <c r="A48" s="45"/>
      <c r="B48" s="46"/>
      <c r="C48" s="46"/>
      <c r="D48" s="38"/>
      <c r="E48" s="38"/>
      <c r="F48" s="38"/>
      <c r="G48" s="38"/>
      <c r="H48" s="38"/>
      <c r="I48" s="113"/>
      <c r="J48" s="39"/>
      <c r="K48" s="9"/>
      <c r="L48" s="9"/>
      <c r="M48" s="9"/>
      <c r="N48" s="9"/>
      <c r="O48" s="9"/>
    </row>
    <row r="49" spans="1:15" s="35" customFormat="1" ht="9.75" customHeight="1" thickBot="1">
      <c r="A49" s="26"/>
      <c r="B49" s="26"/>
      <c r="C49" s="26"/>
      <c r="D49" s="48"/>
      <c r="E49" s="48"/>
      <c r="F49" s="48"/>
      <c r="G49" s="48"/>
      <c r="H49" s="48"/>
      <c r="I49" s="114"/>
      <c r="J49" s="49"/>
      <c r="K49" s="28"/>
      <c r="L49" s="28"/>
      <c r="M49" s="28"/>
      <c r="N49" s="28"/>
      <c r="O49" s="28"/>
    </row>
    <row r="50" spans="1:15" s="35" customFormat="1" ht="12.75">
      <c r="A50" s="50" t="s">
        <v>6</v>
      </c>
      <c r="B50" s="51"/>
      <c r="C50" s="52"/>
      <c r="D50" s="75"/>
      <c r="E50" s="75"/>
      <c r="F50" s="51"/>
      <c r="G50" s="92"/>
      <c r="H50" s="97">
        <f>SUM(H22:H47)</f>
        <v>8073.2945</v>
      </c>
      <c r="I50" s="115"/>
      <c r="J50" s="53"/>
      <c r="K50" s="28"/>
      <c r="L50" s="28"/>
      <c r="M50" s="28"/>
      <c r="N50" s="28"/>
      <c r="O50" s="28"/>
    </row>
    <row r="51" spans="1:15" s="35" customFormat="1" ht="12.75">
      <c r="A51" s="27" t="s">
        <v>74</v>
      </c>
      <c r="B51" s="28"/>
      <c r="C51" s="26"/>
      <c r="D51" s="48"/>
      <c r="E51" s="48"/>
      <c r="F51" s="26"/>
      <c r="G51" s="71"/>
      <c r="H51" s="98">
        <f>(H50*0.02)</f>
        <v>161.46589</v>
      </c>
      <c r="I51" s="115"/>
      <c r="J51" s="54"/>
      <c r="K51" s="28"/>
      <c r="L51" s="28"/>
      <c r="M51" s="28"/>
      <c r="N51" s="28"/>
      <c r="O51" s="28"/>
    </row>
    <row r="52" spans="1:15" s="35" customFormat="1" ht="12.75">
      <c r="A52" s="27" t="s">
        <v>5</v>
      </c>
      <c r="B52" s="28"/>
      <c r="C52" s="26"/>
      <c r="D52" s="48"/>
      <c r="E52" s="48"/>
      <c r="F52" s="26"/>
      <c r="G52" s="71"/>
      <c r="H52" s="99">
        <v>0</v>
      </c>
      <c r="I52" s="115"/>
      <c r="J52" s="54"/>
      <c r="K52" s="28"/>
      <c r="L52" s="28"/>
      <c r="M52" s="28"/>
      <c r="N52" s="28"/>
      <c r="O52" s="28"/>
    </row>
    <row r="53" spans="1:15" s="35" customFormat="1" ht="12.75">
      <c r="A53" s="27" t="s">
        <v>79</v>
      </c>
      <c r="B53" s="28"/>
      <c r="C53" s="28"/>
      <c r="D53" s="68"/>
      <c r="E53" s="68"/>
      <c r="F53" s="28"/>
      <c r="G53" s="68"/>
      <c r="H53" s="100">
        <f>SUM(H50:H51)*0.02</f>
        <v>164.6952078</v>
      </c>
      <c r="I53" s="116">
        <f>+H51+H52+H53</f>
        <v>326.1610978</v>
      </c>
      <c r="J53" s="53"/>
      <c r="K53" s="28"/>
      <c r="L53" s="28"/>
      <c r="M53" s="28"/>
      <c r="N53" s="28"/>
      <c r="O53" s="28"/>
    </row>
    <row r="54" spans="1:15" s="35" customFormat="1" ht="13.5" thickBot="1">
      <c r="A54" s="55" t="s">
        <v>4</v>
      </c>
      <c r="B54" s="56"/>
      <c r="C54" s="56"/>
      <c r="D54" s="76"/>
      <c r="E54" s="76"/>
      <c r="F54" s="56"/>
      <c r="G54" s="93"/>
      <c r="H54" s="101">
        <f>SUM(H50:H53)</f>
        <v>8399.455597799999</v>
      </c>
      <c r="I54" s="117"/>
      <c r="J54" s="49"/>
      <c r="K54" s="28"/>
      <c r="L54" s="28"/>
      <c r="M54" s="28"/>
      <c r="N54" s="28"/>
      <c r="O54" s="28"/>
    </row>
    <row r="55" spans="1:15" s="35" customFormat="1" ht="9" customHeight="1" thickBot="1">
      <c r="A55" s="26"/>
      <c r="B55" s="26"/>
      <c r="C55" s="26"/>
      <c r="D55" s="48"/>
      <c r="E55" s="48"/>
      <c r="F55" s="26"/>
      <c r="G55" s="48"/>
      <c r="H55" s="102">
        <f>SUM(H51:H53)</f>
        <v>326.1610978</v>
      </c>
      <c r="I55" s="114"/>
      <c r="J55" s="57">
        <v>0.00666666666666667</v>
      </c>
      <c r="K55" s="28"/>
      <c r="L55" s="28"/>
      <c r="M55" s="28"/>
      <c r="N55" s="28"/>
      <c r="O55" s="28"/>
    </row>
    <row r="56" spans="1:15" s="8" customFormat="1" ht="19.5" customHeight="1">
      <c r="A56" s="58" t="s">
        <v>3</v>
      </c>
      <c r="B56" s="59"/>
      <c r="C56" s="94">
        <v>0</v>
      </c>
      <c r="D56" s="77">
        <f>(C56/H54)</f>
        <v>0</v>
      </c>
      <c r="E56" s="133" t="s">
        <v>2</v>
      </c>
      <c r="F56" s="134"/>
      <c r="G56" s="94">
        <f>SUM(H35:H47)</f>
        <v>4894.8</v>
      </c>
      <c r="H56" s="103">
        <f>(G56/H54)</f>
        <v>0.5827520537500139</v>
      </c>
      <c r="I56" s="107"/>
      <c r="J56" s="60">
        <f>+J55*3</f>
        <v>0.02000000000000001</v>
      </c>
      <c r="K56" s="9"/>
      <c r="L56" s="9"/>
      <c r="M56" s="9"/>
      <c r="N56" s="9"/>
      <c r="O56" s="9"/>
    </row>
    <row r="57" spans="1:15" s="8" customFormat="1" ht="18" customHeight="1">
      <c r="A57" s="27" t="s">
        <v>1</v>
      </c>
      <c r="B57" s="61"/>
      <c r="C57" s="95">
        <f>SUM(H31:H33)</f>
        <v>1020</v>
      </c>
      <c r="D57" s="74">
        <f>ROUND((C57/H54),7)</f>
        <v>0.1214364</v>
      </c>
      <c r="E57" s="135" t="s">
        <v>0</v>
      </c>
      <c r="F57" s="136"/>
      <c r="G57" s="95">
        <f>SUM(H22:H28)</f>
        <v>2158.4945000000002</v>
      </c>
      <c r="H57" s="104">
        <f>(G57/H54)</f>
        <v>0.25698028578963583</v>
      </c>
      <c r="I57" s="118"/>
      <c r="J57" s="60"/>
      <c r="K57" s="9"/>
      <c r="L57" s="9"/>
      <c r="M57" s="9"/>
      <c r="N57" s="9"/>
      <c r="O57" s="9"/>
    </row>
    <row r="58" spans="1:15" s="8" customFormat="1" ht="6.75" customHeight="1" thickBot="1">
      <c r="A58" s="45"/>
      <c r="B58" s="62"/>
      <c r="C58" s="47"/>
      <c r="D58" s="38"/>
      <c r="E58" s="86"/>
      <c r="F58" s="62"/>
      <c r="G58" s="38"/>
      <c r="H58" s="105"/>
      <c r="I58" s="118"/>
      <c r="J58" s="11"/>
      <c r="K58" s="9"/>
      <c r="L58" s="9"/>
      <c r="M58" s="9"/>
      <c r="N58" s="9"/>
      <c r="O58" s="9"/>
    </row>
    <row r="59" spans="1:15" s="8" customFormat="1" ht="17.25" customHeight="1">
      <c r="A59" s="65" t="s">
        <v>78</v>
      </c>
      <c r="B59" s="9"/>
      <c r="C59" s="9"/>
      <c r="D59" s="63"/>
      <c r="E59" s="63"/>
      <c r="F59" s="9"/>
      <c r="G59" s="63"/>
      <c r="H59" s="106"/>
      <c r="I59" s="118"/>
      <c r="J59" s="11"/>
      <c r="K59" s="9"/>
      <c r="L59" s="9"/>
      <c r="M59" s="9"/>
      <c r="N59" s="9"/>
      <c r="O59" s="9"/>
    </row>
    <row r="60" spans="1:15" s="8" customFormat="1" ht="48.75" customHeight="1">
      <c r="A60" s="129" t="s">
        <v>88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9"/>
      <c r="L60" s="9"/>
      <c r="M60" s="9"/>
      <c r="N60" s="9"/>
      <c r="O60" s="9"/>
    </row>
    <row r="61" spans="1:15" s="3" customFormat="1" ht="15.75" customHeight="1">
      <c r="A61" s="127" t="s">
        <v>83</v>
      </c>
      <c r="B61" s="127"/>
      <c r="C61" s="127"/>
      <c r="D61" s="127"/>
      <c r="E61" s="127"/>
      <c r="F61" s="127"/>
      <c r="G61" s="127"/>
      <c r="H61" s="127"/>
      <c r="I61" s="127"/>
      <c r="J61" s="127"/>
      <c r="K61" s="6"/>
      <c r="L61" s="6"/>
      <c r="M61" s="6"/>
      <c r="N61" s="6"/>
      <c r="O61" s="6"/>
    </row>
    <row r="62" spans="1:15" s="3" customFormat="1" ht="1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6"/>
      <c r="L62" s="6"/>
      <c r="M62" s="6"/>
      <c r="N62" s="6"/>
      <c r="O62" s="6"/>
    </row>
    <row r="63" spans="1:15" s="3" customFormat="1" ht="12.75" customHeight="1">
      <c r="A63" s="6"/>
      <c r="B63" s="6"/>
      <c r="C63" s="7"/>
      <c r="D63" s="78"/>
      <c r="E63" s="79"/>
      <c r="F63" s="6"/>
      <c r="G63" s="96"/>
      <c r="H63" s="78"/>
      <c r="I63" s="119"/>
      <c r="J63" s="6"/>
      <c r="K63" s="6"/>
      <c r="L63" s="6"/>
      <c r="M63" s="6"/>
      <c r="N63" s="6"/>
      <c r="O63" s="6"/>
    </row>
    <row r="64" spans="1:15" s="3" customFormat="1" ht="13.5">
      <c r="A64" s="6"/>
      <c r="B64" s="6"/>
      <c r="C64" s="6"/>
      <c r="D64" s="79"/>
      <c r="E64" s="79"/>
      <c r="F64" s="6"/>
      <c r="G64" s="79"/>
      <c r="H64" s="79"/>
      <c r="I64" s="120"/>
      <c r="J64" s="6"/>
      <c r="K64" s="6"/>
      <c r="L64" s="6"/>
      <c r="M64" s="6"/>
      <c r="N64" s="6"/>
      <c r="O64" s="6"/>
    </row>
    <row r="65" spans="1:15" s="3" customFormat="1" ht="13.5">
      <c r="A65" s="6"/>
      <c r="B65" s="6"/>
      <c r="C65" s="6"/>
      <c r="D65" s="79"/>
      <c r="E65" s="79"/>
      <c r="F65" s="6"/>
      <c r="G65" s="79"/>
      <c r="H65" s="79"/>
      <c r="I65" s="120"/>
      <c r="J65" s="6"/>
      <c r="K65" s="6"/>
      <c r="L65" s="6"/>
      <c r="M65" s="6"/>
      <c r="N65" s="6"/>
      <c r="O65" s="6"/>
    </row>
    <row r="66" spans="1:10" ht="12.75">
      <c r="A66" s="4"/>
      <c r="B66" s="4"/>
      <c r="C66" s="4"/>
      <c r="D66" s="80"/>
      <c r="E66" s="80"/>
      <c r="F66" s="4"/>
      <c r="G66" s="80"/>
      <c r="H66" s="80"/>
      <c r="I66" s="121"/>
      <c r="J66" s="4"/>
    </row>
    <row r="67" spans="1:10" ht="12.75">
      <c r="A67" s="4"/>
      <c r="B67" s="4"/>
      <c r="C67" s="4"/>
      <c r="D67" s="80"/>
      <c r="E67" s="80"/>
      <c r="F67" s="4"/>
      <c r="G67" s="80"/>
      <c r="H67" s="80"/>
      <c r="I67" s="121"/>
      <c r="J67" s="4"/>
    </row>
    <row r="68" spans="1:10" ht="12.75">
      <c r="A68" s="4"/>
      <c r="B68" s="4"/>
      <c r="C68" s="4"/>
      <c r="D68" s="80"/>
      <c r="E68" s="80"/>
      <c r="F68" s="4"/>
      <c r="G68" s="80"/>
      <c r="H68" s="80"/>
      <c r="I68" s="121"/>
      <c r="J68" s="5"/>
    </row>
    <row r="69" spans="1:10" ht="13.5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</sheetData>
  <sheetProtection/>
  <mergeCells count="18">
    <mergeCell ref="A62:J62"/>
    <mergeCell ref="A60:J60"/>
    <mergeCell ref="A5:J5"/>
    <mergeCell ref="A38:C38"/>
    <mergeCell ref="A40:C40"/>
    <mergeCell ref="A44:C44"/>
    <mergeCell ref="E56:F56"/>
    <mergeCell ref="E57:F57"/>
    <mergeCell ref="A2:I2"/>
    <mergeCell ref="A3:J3"/>
    <mergeCell ref="A42:J42"/>
    <mergeCell ref="A69:J69"/>
    <mergeCell ref="A16:H17"/>
    <mergeCell ref="A4:J4"/>
    <mergeCell ref="I16:I20"/>
    <mergeCell ref="J16:J20"/>
    <mergeCell ref="F14:G14"/>
    <mergeCell ref="A61:J61"/>
  </mergeCells>
  <printOptions/>
  <pageMargins left="0.97" right="0.5118110236220472" top="0.6692913385826772" bottom="0.9055118110236221" header="0" footer="0"/>
  <pageSetup horizontalDpi="300" verticalDpi="300" orientation="portrait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2017-04-25T15:14:06Z</cp:lastPrinted>
  <dcterms:created xsi:type="dcterms:W3CDTF">1999-01-26T14:49:12Z</dcterms:created>
  <dcterms:modified xsi:type="dcterms:W3CDTF">2024-05-08T16:34:04Z</dcterms:modified>
  <cp:category/>
  <cp:version/>
  <cp:contentType/>
  <cp:contentStatus/>
</cp:coreProperties>
</file>