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'Hoja1'!$A$3:$J$94</definedName>
    <definedName name="_xlnm.Print_Titles" localSheetId="0">'Hoja1'!$3:$23</definedName>
  </definedNames>
  <calcPr fullCalcOnLoad="1"/>
</workbook>
</file>

<file path=xl/sharedStrings.xml><?xml version="1.0" encoding="utf-8"?>
<sst xmlns="http://schemas.openxmlformats.org/spreadsheetml/2006/main" count="144" uniqueCount="110">
  <si>
    <t>IV. Insumos      :</t>
  </si>
  <si>
    <t>II.Preparación de terreno:</t>
  </si>
  <si>
    <t>III. Mano de Obra:</t>
  </si>
  <si>
    <t>I. Semillero             :</t>
  </si>
  <si>
    <t>TOTAL</t>
  </si>
  <si>
    <t>GASTO SEGURO AGRICOLA.</t>
  </si>
  <si>
    <t>SUBTOTAL</t>
  </si>
  <si>
    <t>Hom-Día</t>
  </si>
  <si>
    <t>19. Transporte Interno</t>
  </si>
  <si>
    <t xml:space="preserve">  .2 Recolección (Manual)</t>
  </si>
  <si>
    <t xml:space="preserve">  .1 Apertura de los Surcos</t>
  </si>
  <si>
    <t>IV</t>
  </si>
  <si>
    <t>18. Cosecha:</t>
  </si>
  <si>
    <t>13. Aporque (Animal)</t>
  </si>
  <si>
    <t>III</t>
  </si>
  <si>
    <t>12. Desyerbo (Manual)</t>
  </si>
  <si>
    <t>9.  Riego (2 Aplic.)</t>
  </si>
  <si>
    <t>8.  Aporque (Animal)</t>
  </si>
  <si>
    <t>II</t>
  </si>
  <si>
    <t>6.  Desyerbo (Manual)</t>
  </si>
  <si>
    <t>5.  Riego (2 Aplic.)</t>
  </si>
  <si>
    <t>I</t>
  </si>
  <si>
    <t>4.  Siembra</t>
  </si>
  <si>
    <t>3.  Corte de los Tuberculos</t>
  </si>
  <si>
    <t>Tarea</t>
  </si>
  <si>
    <t>2.  Preparación del Terreno:</t>
  </si>
  <si>
    <t>Galón</t>
  </si>
  <si>
    <t>Litro</t>
  </si>
  <si>
    <t>Kilo</t>
  </si>
  <si>
    <t>Quintal</t>
  </si>
  <si>
    <t>1. Insumos: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</si>
  <si>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</si>
  <si>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</si>
  <si>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</si>
  <si>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</si>
  <si>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</si>
  <si>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</si>
  <si>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</si>
  <si>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</si>
  <si>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/>
  </si>
  <si>
    <t xml:space="preserve"> CARAC. ESPECIAL</t>
  </si>
  <si>
    <t>A</t>
  </si>
  <si>
    <t xml:space="preserve"> CLASIF. TERRENO</t>
  </si>
  <si>
    <t>Mecanizado</t>
  </si>
  <si>
    <t xml:space="preserve"> PREP. TERRENO..</t>
  </si>
  <si>
    <t>JORNAL DIARIO :</t>
  </si>
  <si>
    <t>Alto</t>
  </si>
  <si>
    <t xml:space="preserve"> NIVEL INSUMOS...</t>
  </si>
  <si>
    <t>8 Horas</t>
  </si>
  <si>
    <t>HOMBRE-DIA</t>
  </si>
  <si>
    <t>Riego-Bomba</t>
  </si>
  <si>
    <t xml:space="preserve"> ORIGEN DE AGUAS</t>
  </si>
  <si>
    <t>Directo</t>
  </si>
  <si>
    <t xml:space="preserve"> METODO SIEMBRA.</t>
  </si>
  <si>
    <t>QQ 100 Lb</t>
  </si>
  <si>
    <t xml:space="preserve">  RENDIMIENTO</t>
  </si>
  <si>
    <t>VARIEDAD</t>
  </si>
  <si>
    <t>ENTREVISTAS...</t>
  </si>
  <si>
    <t>AREA APLIC....</t>
  </si>
  <si>
    <t>Papa</t>
  </si>
  <si>
    <t>3 Meses</t>
  </si>
  <si>
    <t>8-30-0534A</t>
  </si>
  <si>
    <t xml:space="preserve"> COSTO CODIGO</t>
  </si>
  <si>
    <t xml:space="preserve"> CICLO</t>
  </si>
  <si>
    <t xml:space="preserve"> RUBRO</t>
  </si>
  <si>
    <t>Marzo</t>
  </si>
  <si>
    <t>Julio</t>
  </si>
  <si>
    <t xml:space="preserve"> FECHA SIEMBRA</t>
  </si>
  <si>
    <t xml:space="preserve"> FECHA COSECHA</t>
  </si>
  <si>
    <t>Unidad</t>
  </si>
  <si>
    <t xml:space="preserve">Costo/ </t>
  </si>
  <si>
    <t>14. Riego (4 Aplic.)</t>
  </si>
  <si>
    <t>GASTOS ADMINISTRATIVOS 2%</t>
  </si>
  <si>
    <t>FECHA  :</t>
  </si>
  <si>
    <t>Coeficiente Técnico por Actividad</t>
  </si>
  <si>
    <t>....................................................</t>
  </si>
  <si>
    <t>Todas Disponibles</t>
  </si>
  <si>
    <t>NACIONAL</t>
  </si>
  <si>
    <t>Una Hectárea equivale a 15.9 tareas.</t>
  </si>
  <si>
    <t>El uso de una "MARCA DE FABRICA" no constituye una recomendación del producto, sino lo que informaron los productores.</t>
  </si>
  <si>
    <t xml:space="preserve">Notas:  </t>
  </si>
  <si>
    <t>1.Semilla</t>
  </si>
  <si>
    <t>2.Fertilizante (FERTIKA)</t>
  </si>
  <si>
    <t>3.Fertilizante (Potacio)</t>
  </si>
  <si>
    <t>4.Fungicida (Acrobac)</t>
  </si>
  <si>
    <t>5. Fungicida (Previcur )</t>
  </si>
  <si>
    <t>6. Insecticida (Mach)</t>
  </si>
  <si>
    <t>7. Combustible (Gasoil)</t>
  </si>
  <si>
    <t>8. Combustible (Gasolina)</t>
  </si>
  <si>
    <t>9.Pago de Agua INDRHI (3 Meses)</t>
  </si>
  <si>
    <t>1. Corte</t>
  </si>
  <si>
    <t>2. Rotovator</t>
  </si>
  <si>
    <t>3. Surqueo</t>
  </si>
  <si>
    <t>Página 61</t>
  </si>
  <si>
    <t>PAGO INTERESES 8.0% ANUAL (3 meses 2.0%)</t>
  </si>
  <si>
    <t>2022</t>
  </si>
  <si>
    <t>RD$700</t>
  </si>
  <si>
    <t>Viceministerio de Planificación Sectorial Agropecuaria</t>
  </si>
  <si>
    <t>Departamento de Economía Agropecuaria y Estadísticas</t>
  </si>
  <si>
    <t>Participación     (%) por Actividad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</si>
  <si>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 Ministerio de Agricultura, Departamento de Economía Agropecuaria y Estadísticas.</t>
    </r>
  </si>
  <si>
    <t>7. Aplicación Fertilizante (1.1468 QQ Fertika)</t>
  </si>
  <si>
    <t>11. Aplicacion Pesticida (0.0326 Lt. Mach + 0.0639 Acrobac)</t>
  </si>
  <si>
    <t>15. Aplic. Pesticida (0.1083 lb (0.0326 Lt. Mach + 0.0639 Acrobac)</t>
  </si>
  <si>
    <t>16. Aplic. Fertilizante (0.2176 QQ Potacio)</t>
  </si>
  <si>
    <t>17. Aplic. Pesticida (0.2182 lt  (0.0326 Lt. Mach +  0.1159 Previcur)</t>
  </si>
  <si>
    <t>Cantidad</t>
  </si>
  <si>
    <t>Costos Variables de Producción de Papa, 2022 (RD$/ tarea)</t>
  </si>
  <si>
    <t>Los coeficientes utilizados en la estimación de los costos de producción fueron, actualizados en el levantamiento de campo realizado en el 2008, con el apoyo del PATCA. A partir del 2009, se han actualizado anualmente el precio de los insumos (pesticidas, agua y combustible), mano de obra,  actividades de preparación de  terreno y tasa de interés. Precio de los insumos actualizados a mayo, 2022.</t>
  </si>
  <si>
    <t>Las unidades de médidas expresadas en los insumos corresponden a la forma en la que los productores  la obtienen de los puntos de ventas o agroquímicas.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</si>
</sst>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_)"/>
    <numFmt numFmtId="188" formatCode="&quot;$&quot;#,##0.0_);\(&quot;$&quot;#,##0.0\)"/>
    <numFmt numFmtId="189" formatCode="#,##0.0_);\(#,##0.0\)"/>
    <numFmt numFmtId="190" formatCode="0.00_)"/>
    <numFmt numFmtId="191" formatCode="0.0000_)"/>
    <numFmt numFmtId="192" formatCode="#,##0.0000_);\(#,##0.0000\)"/>
    <numFmt numFmtId="193" formatCode="_(* #,##0.000_);_(* \(#,##0.000\);_(* &quot;-&quot;?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(* #,##0.0000_);_(* \(#,##0.0000\);_(* &quot;-&quot;????_);_(@_)"/>
    <numFmt numFmtId="199" formatCode="0.0000"/>
    <numFmt numFmtId="200" formatCode="&quot;RD$&quot;#,##0.00"/>
    <numFmt numFmtId="201" formatCode="_-* #,##0.00_-;\-* #,##0.00_-;_-* &quot;-&quot;??_-;_-@_-"/>
    <numFmt numFmtId="202" formatCode="_-* #,##0_-;\-* #,##0_-;_-* &quot;-&quot;??_-;_-@_-"/>
    <numFmt numFmtId="203" formatCode="#,##0.00_ ;\-#,##0.00\ "/>
  </numFmts>
  <fonts count="56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9" fontId="1" fillId="0" borderId="0" xfId="54" applyFont="1" applyAlignment="1">
      <alignment horizontal="center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9" fontId="1" fillId="33" borderId="0" xfId="54" applyFont="1" applyFill="1" applyAlignment="1">
      <alignment horizontal="center"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9" fontId="5" fillId="33" borderId="0" xfId="54" applyFont="1" applyFill="1" applyAlignment="1" applyProtection="1">
      <alignment horizontal="left"/>
      <protection/>
    </xf>
    <xf numFmtId="9" fontId="6" fillId="33" borderId="0" xfId="54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center"/>
      <protection/>
    </xf>
    <xf numFmtId="0" fontId="25" fillId="33" borderId="0" xfId="0" applyFont="1" applyFill="1" applyAlignment="1" applyProtection="1">
      <alignment horizontal="left"/>
      <protection/>
    </xf>
    <xf numFmtId="192" fontId="4" fillId="33" borderId="0" xfId="0" applyNumberFormat="1" applyFont="1" applyFill="1" applyAlignment="1" applyProtection="1">
      <alignment horizontal="left"/>
      <protection/>
    </xf>
    <xf numFmtId="39" fontId="4" fillId="33" borderId="0" xfId="0" applyNumberFormat="1" applyFont="1" applyFill="1" applyAlignment="1" applyProtection="1">
      <alignment horizontal="center"/>
      <protection/>
    </xf>
    <xf numFmtId="192" fontId="25" fillId="33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right"/>
    </xf>
    <xf numFmtId="187" fontId="4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49" fontId="26" fillId="33" borderId="0" xfId="0" applyNumberFormat="1" applyFont="1" applyFill="1" applyAlignment="1" applyProtection="1">
      <alignment horizontal="center"/>
      <protection/>
    </xf>
    <xf numFmtId="200" fontId="4" fillId="33" borderId="0" xfId="0" applyNumberFormat="1" applyFont="1" applyFill="1" applyAlignment="1" applyProtection="1" quotePrefix="1">
      <alignment horizontal="left"/>
      <protection/>
    </xf>
    <xf numFmtId="0" fontId="4" fillId="33" borderId="0" xfId="0" applyFont="1" applyFill="1" applyBorder="1" applyAlignment="1" applyProtection="1">
      <alignment horizontal="fill"/>
      <protection/>
    </xf>
    <xf numFmtId="9" fontId="4" fillId="33" borderId="0" xfId="54" applyFont="1" applyFill="1" applyAlignment="1">
      <alignment horizontal="center"/>
    </xf>
    <xf numFmtId="0" fontId="3" fillId="33" borderId="10" xfId="0" applyFont="1" applyFill="1" applyBorder="1" applyAlignment="1" applyProtection="1">
      <alignment horizontal="fill"/>
      <protection/>
    </xf>
    <xf numFmtId="0" fontId="3" fillId="33" borderId="0" xfId="0" applyFont="1" applyFill="1" applyBorder="1" applyAlignment="1" applyProtection="1">
      <alignment horizontal="fill"/>
      <protection/>
    </xf>
    <xf numFmtId="9" fontId="3" fillId="33" borderId="11" xfId="54" applyFont="1" applyFill="1" applyBorder="1" applyAlignment="1">
      <alignment horizontal="center" vertical="justify"/>
    </xf>
    <xf numFmtId="0" fontId="3" fillId="33" borderId="1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9" fontId="4" fillId="33" borderId="11" xfId="54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left"/>
      <protection/>
    </xf>
    <xf numFmtId="190" fontId="4" fillId="33" borderId="0" xfId="0" applyNumberFormat="1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/>
      <protection/>
    </xf>
    <xf numFmtId="7" fontId="4" fillId="33" borderId="0" xfId="0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>
      <alignment/>
    </xf>
    <xf numFmtId="7" fontId="4" fillId="33" borderId="15" xfId="0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center"/>
      <protection/>
    </xf>
    <xf numFmtId="9" fontId="4" fillId="33" borderId="17" xfId="54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9" fontId="4" fillId="33" borderId="0" xfId="54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7" fontId="4" fillId="33" borderId="19" xfId="0" applyNumberFormat="1" applyFont="1" applyFill="1" applyBorder="1" applyAlignment="1" applyProtection="1">
      <alignment/>
      <protection/>
    </xf>
    <xf numFmtId="0" fontId="4" fillId="33" borderId="20" xfId="0" applyFont="1" applyFill="1" applyBorder="1" applyAlignment="1">
      <alignment horizontal="center"/>
    </xf>
    <xf numFmtId="9" fontId="4" fillId="33" borderId="21" xfId="54" applyFont="1" applyFill="1" applyBorder="1" applyAlignment="1">
      <alignment horizontal="center"/>
    </xf>
    <xf numFmtId="0" fontId="4" fillId="33" borderId="14" xfId="0" applyFont="1" applyFill="1" applyBorder="1" applyAlignment="1" applyProtection="1">
      <alignment horizontal="fill"/>
      <protection/>
    </xf>
    <xf numFmtId="0" fontId="4" fillId="33" borderId="15" xfId="0" applyFont="1" applyFill="1" applyBorder="1" applyAlignment="1" applyProtection="1">
      <alignment horizontal="fill"/>
      <protection/>
    </xf>
    <xf numFmtId="0" fontId="4" fillId="33" borderId="16" xfId="0" applyFont="1" applyFill="1" applyBorder="1" applyAlignment="1" applyProtection="1">
      <alignment horizontal="fill"/>
      <protection/>
    </xf>
    <xf numFmtId="0" fontId="4" fillId="33" borderId="0" xfId="0" applyFont="1" applyFill="1" applyBorder="1" applyAlignment="1" applyProtection="1">
      <alignment horizontal="center"/>
      <protection/>
    </xf>
    <xf numFmtId="190" fontId="50" fillId="33" borderId="0" xfId="0" applyNumberFormat="1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fill"/>
      <protection/>
    </xf>
    <xf numFmtId="190" fontId="4" fillId="33" borderId="19" xfId="0" applyNumberFormat="1" applyFont="1" applyFill="1" applyBorder="1" applyAlignment="1" applyProtection="1">
      <alignment horizontal="fill"/>
      <protection/>
    </xf>
    <xf numFmtId="190" fontId="51" fillId="33" borderId="0" xfId="0" applyNumberFormat="1" applyFont="1" applyFill="1" applyBorder="1" applyAlignment="1" applyProtection="1">
      <alignment/>
      <protection/>
    </xf>
    <xf numFmtId="9" fontId="51" fillId="33" borderId="0" xfId="54" applyFont="1" applyFill="1" applyBorder="1" applyAlignment="1" applyProtection="1">
      <alignment/>
      <protection/>
    </xf>
    <xf numFmtId="7" fontId="6" fillId="33" borderId="0" xfId="0" applyNumberFormat="1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22" xfId="0" applyFont="1" applyFill="1" applyBorder="1" applyAlignment="1" applyProtection="1">
      <alignment horizontal="fill"/>
      <protection/>
    </xf>
    <xf numFmtId="0" fontId="4" fillId="33" borderId="20" xfId="0" applyFont="1" applyFill="1" applyBorder="1" applyAlignment="1" applyProtection="1">
      <alignment horizontal="fill"/>
      <protection/>
    </xf>
    <xf numFmtId="7" fontId="4" fillId="33" borderId="12" xfId="0" applyNumberFormat="1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 horizontal="fill"/>
      <protection/>
    </xf>
    <xf numFmtId="0" fontId="52" fillId="34" borderId="14" xfId="0" applyFont="1" applyFill="1" applyBorder="1" applyAlignment="1" applyProtection="1">
      <alignment horizontal="left"/>
      <protection/>
    </xf>
    <xf numFmtId="0" fontId="50" fillId="34" borderId="15" xfId="0" applyFont="1" applyFill="1" applyBorder="1" applyAlignment="1" applyProtection="1">
      <alignment horizontal="fill"/>
      <protection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189" fontId="53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203" fontId="54" fillId="33" borderId="0" xfId="0" applyNumberFormat="1" applyFont="1" applyFill="1" applyAlignment="1">
      <alignment/>
    </xf>
    <xf numFmtId="0" fontId="54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203" fontId="1" fillId="33" borderId="0" xfId="0" applyNumberFormat="1" applyFont="1" applyFill="1" applyAlignment="1">
      <alignment/>
    </xf>
    <xf numFmtId="0" fontId="5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/>
    </xf>
    <xf numFmtId="9" fontId="4" fillId="33" borderId="11" xfId="54" applyFont="1" applyFill="1" applyBorder="1" applyAlignment="1">
      <alignment horizontal="center" vertical="center"/>
    </xf>
    <xf numFmtId="7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horizontal="center"/>
    </xf>
    <xf numFmtId="0" fontId="3" fillId="33" borderId="12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 locked="0"/>
    </xf>
    <xf numFmtId="197" fontId="4" fillId="33" borderId="12" xfId="47" applyNumberFormat="1" applyFont="1" applyFill="1" applyBorder="1" applyAlignment="1">
      <alignment horizontal="center"/>
    </xf>
    <xf numFmtId="10" fontId="4" fillId="33" borderId="12" xfId="0" applyNumberFormat="1" applyFont="1" applyFill="1" applyBorder="1" applyAlignment="1" applyProtection="1">
      <alignment horizontal="center"/>
      <protection/>
    </xf>
    <xf numFmtId="10" fontId="4" fillId="33" borderId="16" xfId="0" applyNumberFormat="1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>
      <alignment horizontal="center"/>
    </xf>
    <xf numFmtId="0" fontId="50" fillId="34" borderId="15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10" fontId="6" fillId="33" borderId="0" xfId="0" applyNumberFormat="1" applyFont="1" applyFill="1" applyAlignment="1" applyProtection="1">
      <alignment horizontal="center"/>
      <protection/>
    </xf>
    <xf numFmtId="0" fontId="6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194" fontId="4" fillId="33" borderId="0" xfId="47" applyNumberFormat="1" applyFont="1" applyFill="1" applyAlignment="1">
      <alignment horizontal="center"/>
    </xf>
    <xf numFmtId="191" fontId="4" fillId="33" borderId="12" xfId="0" applyNumberFormat="1" applyFont="1" applyFill="1" applyBorder="1" applyAlignment="1" applyProtection="1">
      <alignment horizontal="center"/>
      <protection/>
    </xf>
    <xf numFmtId="191" fontId="4" fillId="33" borderId="13" xfId="0" applyNumberFormat="1" applyFont="1" applyFill="1" applyBorder="1" applyAlignment="1" applyProtection="1">
      <alignment horizontal="center" vertical="center"/>
      <protection/>
    </xf>
    <xf numFmtId="191" fontId="4" fillId="33" borderId="16" xfId="0" applyNumberFormat="1" applyFont="1" applyFill="1" applyBorder="1" applyAlignment="1" applyProtection="1">
      <alignment horizontal="center"/>
      <protection/>
    </xf>
    <xf numFmtId="191" fontId="4" fillId="33" borderId="20" xfId="0" applyNumberFormat="1" applyFont="1" applyFill="1" applyBorder="1" applyAlignment="1" applyProtection="1">
      <alignment horizontal="center"/>
      <protection/>
    </xf>
    <xf numFmtId="191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39" fontId="4" fillId="33" borderId="12" xfId="0" applyNumberFormat="1" applyFont="1" applyFill="1" applyBorder="1" applyAlignment="1" applyProtection="1">
      <alignment horizontal="center"/>
      <protection/>
    </xf>
    <xf numFmtId="39" fontId="4" fillId="33" borderId="24" xfId="0" applyNumberFormat="1" applyFont="1" applyFill="1" applyBorder="1" applyAlignment="1" applyProtection="1">
      <alignment horizontal="center"/>
      <protection/>
    </xf>
    <xf numFmtId="39" fontId="4" fillId="33" borderId="24" xfId="0" applyNumberFormat="1" applyFont="1" applyFill="1" applyBorder="1" applyAlignment="1" applyProtection="1">
      <alignment horizontal="center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39" fontId="4" fillId="33" borderId="20" xfId="0" applyNumberFormat="1" applyFont="1" applyFill="1" applyBorder="1" applyAlignment="1" applyProtection="1">
      <alignment horizontal="center"/>
      <protection/>
    </xf>
    <xf numFmtId="39" fontId="4" fillId="33" borderId="12" xfId="0" applyNumberFormat="1" applyFont="1" applyFill="1" applyBorder="1" applyAlignment="1" applyProtection="1">
      <alignment horizontal="center" vertical="center"/>
      <protection/>
    </xf>
    <xf numFmtId="0" fontId="51" fillId="33" borderId="12" xfId="0" applyFont="1" applyFill="1" applyBorder="1" applyAlignment="1">
      <alignment horizontal="center"/>
    </xf>
    <xf numFmtId="39" fontId="4" fillId="33" borderId="12" xfId="0" applyNumberFormat="1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188" fontId="4" fillId="33" borderId="12" xfId="0" applyNumberFormat="1" applyFont="1" applyFill="1" applyBorder="1" applyAlignment="1" applyProtection="1">
      <alignment horizontal="center"/>
      <protection/>
    </xf>
    <xf numFmtId="7" fontId="6" fillId="33" borderId="0" xfId="0" applyNumberFormat="1" applyFont="1" applyFill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center"/>
      <protection/>
    </xf>
    <xf numFmtId="39" fontId="4" fillId="33" borderId="25" xfId="0" applyNumberFormat="1" applyFont="1" applyFill="1" applyBorder="1" applyAlignment="1" applyProtection="1">
      <alignment horizontal="center"/>
      <protection/>
    </xf>
    <xf numFmtId="43" fontId="3" fillId="33" borderId="21" xfId="47" applyFont="1" applyFill="1" applyBorder="1" applyAlignment="1" applyProtection="1">
      <alignment horizontal="center"/>
      <protection/>
    </xf>
    <xf numFmtId="190" fontId="4" fillId="33" borderId="11" xfId="0" applyNumberFormat="1" applyFont="1" applyFill="1" applyBorder="1" applyAlignment="1" applyProtection="1">
      <alignment horizontal="center"/>
      <protection/>
    </xf>
    <xf numFmtId="39" fontId="4" fillId="33" borderId="11" xfId="0" applyNumberFormat="1" applyFont="1" applyFill="1" applyBorder="1" applyAlignment="1" applyProtection="1">
      <alignment horizontal="center"/>
      <protection/>
    </xf>
    <xf numFmtId="189" fontId="52" fillId="34" borderId="17" xfId="0" applyNumberFormat="1" applyFont="1" applyFill="1" applyBorder="1" applyAlignment="1" applyProtection="1">
      <alignment horizontal="center"/>
      <protection/>
    </xf>
    <xf numFmtId="189" fontId="29" fillId="33" borderId="0" xfId="0" applyNumberFormat="1" applyFont="1" applyFill="1" applyBorder="1" applyAlignment="1" applyProtection="1">
      <alignment horizontal="center"/>
      <protection/>
    </xf>
    <xf numFmtId="39" fontId="4" fillId="33" borderId="21" xfId="0" applyNumberFormat="1" applyFont="1" applyFill="1" applyBorder="1" applyAlignment="1" applyProtection="1">
      <alignment horizontal="center"/>
      <protection/>
    </xf>
    <xf numFmtId="10" fontId="4" fillId="33" borderId="11" xfId="0" applyNumberFormat="1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4" fontId="1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center"/>
    </xf>
    <xf numFmtId="4" fontId="3" fillId="33" borderId="26" xfId="0" applyNumberFormat="1" applyFont="1" applyFill="1" applyBorder="1" applyAlignment="1">
      <alignment horizontal="center" vertical="justify"/>
    </xf>
    <xf numFmtId="4" fontId="4" fillId="33" borderId="12" xfId="0" applyNumberFormat="1" applyFont="1" applyFill="1" applyBorder="1" applyAlignment="1" applyProtection="1">
      <alignment horizontal="center"/>
      <protection/>
    </xf>
    <xf numFmtId="4" fontId="4" fillId="33" borderId="12" xfId="47" applyNumberFormat="1" applyFont="1" applyFill="1" applyBorder="1" applyAlignment="1" applyProtection="1">
      <alignment horizontal="center"/>
      <protection/>
    </xf>
    <xf numFmtId="4" fontId="4" fillId="33" borderId="12" xfId="47" applyNumberFormat="1" applyFont="1" applyFill="1" applyBorder="1" applyAlignment="1" applyProtection="1">
      <alignment horizontal="center" vertical="center"/>
      <protection/>
    </xf>
    <xf numFmtId="4" fontId="4" fillId="33" borderId="16" xfId="47" applyNumberFormat="1" applyFont="1" applyFill="1" applyBorder="1" applyAlignment="1" applyProtection="1">
      <alignment horizontal="center"/>
      <protection/>
    </xf>
    <xf numFmtId="4" fontId="4" fillId="33" borderId="20" xfId="47" applyNumberFormat="1" applyFont="1" applyFill="1" applyBorder="1" applyAlignment="1" applyProtection="1">
      <alignment horizontal="center"/>
      <protection/>
    </xf>
    <xf numFmtId="4" fontId="55" fillId="33" borderId="0" xfId="0" applyNumberFormat="1" applyFont="1" applyFill="1" applyBorder="1" applyAlignment="1" applyProtection="1">
      <alignment horizontal="center"/>
      <protection/>
    </xf>
    <xf numFmtId="4" fontId="55" fillId="33" borderId="0" xfId="0" applyNumberFormat="1" applyFont="1" applyFill="1" applyAlignment="1">
      <alignment horizontal="center"/>
    </xf>
    <xf numFmtId="4" fontId="50" fillId="33" borderId="0" xfId="0" applyNumberFormat="1" applyFont="1" applyFill="1" applyBorder="1" applyAlignment="1" applyProtection="1">
      <alignment horizontal="center"/>
      <protection/>
    </xf>
    <xf numFmtId="4" fontId="6" fillId="33" borderId="0" xfId="0" applyNumberFormat="1" applyFont="1" applyFill="1" applyAlignment="1" applyProtection="1">
      <alignment horizontal="center"/>
      <protection/>
    </xf>
    <xf numFmtId="4" fontId="6" fillId="33" borderId="0" xfId="0" applyNumberFormat="1" applyFont="1" applyFill="1" applyAlignment="1">
      <alignment horizontal="center"/>
    </xf>
    <xf numFmtId="4" fontId="4" fillId="33" borderId="0" xfId="54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7" fontId="4" fillId="33" borderId="12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6" fillId="33" borderId="0" xfId="0" applyFont="1" applyFill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33" borderId="13" xfId="0" applyFont="1" applyFill="1" applyBorder="1" applyAlignment="1" applyProtection="1">
      <alignment horizontal="left" wrapText="1"/>
      <protection/>
    </xf>
    <xf numFmtId="0" fontId="6" fillId="33" borderId="0" xfId="0" applyFont="1" applyFill="1" applyAlignment="1" applyProtection="1">
      <alignment horizontal="left" wrapText="1"/>
      <protection/>
    </xf>
    <xf numFmtId="0" fontId="6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24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4" fontId="1" fillId="35" borderId="0" xfId="0" applyNumberFormat="1" applyFont="1" applyFill="1" applyAlignment="1">
      <alignment horizontal="center"/>
    </xf>
    <xf numFmtId="9" fontId="1" fillId="35" borderId="0" xfId="54" applyFont="1" applyFill="1" applyAlignment="1">
      <alignment horizontal="center"/>
    </xf>
    <xf numFmtId="0" fontId="52" fillId="35" borderId="18" xfId="0" applyFont="1" applyFill="1" applyBorder="1" applyAlignment="1" applyProtection="1">
      <alignment horizontal="center"/>
      <protection/>
    </xf>
    <xf numFmtId="0" fontId="52" fillId="35" borderId="19" xfId="0" applyFont="1" applyFill="1" applyBorder="1" applyAlignment="1" applyProtection="1">
      <alignment horizontal="center"/>
      <protection/>
    </xf>
    <xf numFmtId="0" fontId="52" fillId="35" borderId="22" xfId="0" applyFont="1" applyFill="1" applyBorder="1" applyAlignment="1" applyProtection="1">
      <alignment horizontal="center"/>
      <protection/>
    </xf>
    <xf numFmtId="4" fontId="52" fillId="35" borderId="20" xfId="0" applyNumberFormat="1" applyFont="1" applyFill="1" applyBorder="1" applyAlignment="1">
      <alignment horizontal="center" vertical="justify"/>
    </xf>
    <xf numFmtId="9" fontId="52" fillId="35" borderId="21" xfId="54" applyFont="1" applyFill="1" applyBorder="1" applyAlignment="1">
      <alignment horizontal="center" vertical="justify"/>
    </xf>
    <xf numFmtId="0" fontId="52" fillId="35" borderId="27" xfId="0" applyFont="1" applyFill="1" applyBorder="1" applyAlignment="1" applyProtection="1">
      <alignment horizontal="center"/>
      <protection/>
    </xf>
    <xf numFmtId="0" fontId="52" fillId="35" borderId="28" xfId="0" applyFont="1" applyFill="1" applyBorder="1" applyAlignment="1" applyProtection="1">
      <alignment horizontal="center"/>
      <protection/>
    </xf>
    <xf numFmtId="0" fontId="52" fillId="35" borderId="29" xfId="0" applyFont="1" applyFill="1" applyBorder="1" applyAlignment="1" applyProtection="1">
      <alignment horizontal="center"/>
      <protection/>
    </xf>
    <xf numFmtId="4" fontId="52" fillId="35" borderId="12" xfId="0" applyNumberFormat="1" applyFont="1" applyFill="1" applyBorder="1" applyAlignment="1">
      <alignment horizontal="center" vertical="justify"/>
    </xf>
    <xf numFmtId="9" fontId="52" fillId="35" borderId="11" xfId="54" applyFont="1" applyFill="1" applyBorder="1" applyAlignment="1">
      <alignment horizontal="center" vertical="justify"/>
    </xf>
    <xf numFmtId="0" fontId="52" fillId="35" borderId="10" xfId="0" applyFont="1" applyFill="1" applyBorder="1" applyAlignment="1">
      <alignment/>
    </xf>
    <xf numFmtId="0" fontId="52" fillId="35" borderId="0" xfId="0" applyFont="1" applyFill="1" applyBorder="1" applyAlignment="1">
      <alignment/>
    </xf>
    <xf numFmtId="0" fontId="52" fillId="35" borderId="26" xfId="0" applyFont="1" applyFill="1" applyBorder="1" applyAlignment="1">
      <alignment horizontal="center"/>
    </xf>
    <xf numFmtId="0" fontId="52" fillId="35" borderId="26" xfId="0" applyFont="1" applyFill="1" applyBorder="1" applyAlignment="1" applyProtection="1">
      <alignment horizontal="center"/>
      <protection/>
    </xf>
    <xf numFmtId="0" fontId="52" fillId="35" borderId="10" xfId="0" applyFont="1" applyFill="1" applyBorder="1" applyAlignment="1" applyProtection="1">
      <alignment horizontal="left"/>
      <protection/>
    </xf>
    <xf numFmtId="0" fontId="52" fillId="35" borderId="12" xfId="0" applyFont="1" applyFill="1" applyBorder="1" applyAlignment="1" applyProtection="1">
      <alignment horizontal="center"/>
      <protection/>
    </xf>
    <xf numFmtId="0" fontId="52" fillId="35" borderId="14" xfId="0" applyFont="1" applyFill="1" applyBorder="1" applyAlignment="1" applyProtection="1">
      <alignment horizontal="fill"/>
      <protection/>
    </xf>
    <xf numFmtId="0" fontId="52" fillId="35" borderId="15" xfId="0" applyFont="1" applyFill="1" applyBorder="1" applyAlignment="1" applyProtection="1">
      <alignment horizontal="fill"/>
      <protection/>
    </xf>
    <xf numFmtId="0" fontId="52" fillId="35" borderId="16" xfId="0" applyFont="1" applyFill="1" applyBorder="1" applyAlignment="1" applyProtection="1">
      <alignment horizontal="center"/>
      <protection/>
    </xf>
    <xf numFmtId="9" fontId="52" fillId="35" borderId="17" xfId="54" applyFont="1" applyFill="1" applyBorder="1" applyAlignment="1">
      <alignment horizontal="center" vertical="justify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47625</xdr:rowOff>
    </xdr:from>
    <xdr:to>
      <xdr:col>5</xdr:col>
      <xdr:colOff>628650</xdr:colOff>
      <xdr:row>2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7625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PA-Constanza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2">
          <cell r="H102">
            <v>23197.76484374636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PageLayoutView="0" workbookViewId="0" topLeftCell="A67">
      <selection activeCell="L76" sqref="L76"/>
    </sheetView>
  </sheetViews>
  <sheetFormatPr defaultColWidth="11.00390625" defaultRowHeight="12.75"/>
  <cols>
    <col min="1" max="1" width="15.7109375" style="1" customWidth="1"/>
    <col min="2" max="2" width="10.57421875" style="1" customWidth="1"/>
    <col min="3" max="3" width="9.57421875" style="1" customWidth="1"/>
    <col min="4" max="4" width="8.57421875" style="69" customWidth="1"/>
    <col min="5" max="5" width="9.28125" style="69" customWidth="1"/>
    <col min="6" max="6" width="9.57421875" style="69" customWidth="1"/>
    <col min="7" max="7" width="10.00390625" style="69" customWidth="1"/>
    <col min="8" max="8" width="10.140625" style="69" customWidth="1"/>
    <col min="9" max="9" width="11.28125" style="142" customWidth="1"/>
    <col min="10" max="10" width="12.421875" style="4" customWidth="1"/>
    <col min="11" max="16" width="11.00390625" style="6" customWidth="1"/>
    <col min="17" max="16384" width="11.00390625" style="1" customWidth="1"/>
  </cols>
  <sheetData>
    <row r="1" spans="4:10" s="6" customFormat="1" ht="28.5" customHeight="1">
      <c r="D1" s="71"/>
      <c r="E1" s="71"/>
      <c r="F1" s="71"/>
      <c r="G1" s="71"/>
      <c r="H1" s="71"/>
      <c r="I1" s="128"/>
      <c r="J1" s="7"/>
    </row>
    <row r="2" spans="1:10" ht="11.25" customHeight="1">
      <c r="A2" s="151"/>
      <c r="B2" s="151"/>
      <c r="C2" s="151"/>
      <c r="D2" s="151"/>
      <c r="E2" s="151"/>
      <c r="F2" s="151"/>
      <c r="G2" s="151"/>
      <c r="H2" s="151"/>
      <c r="I2" s="151"/>
      <c r="J2" s="70"/>
    </row>
    <row r="3" spans="1:10" ht="15.75" customHeight="1">
      <c r="A3" s="152" t="s">
        <v>97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2.75" customHeight="1">
      <c r="A4" s="152" t="s">
        <v>98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26.25" customHeight="1">
      <c r="A5" s="152" t="s">
        <v>107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0" ht="3.75" customHeight="1">
      <c r="A6" s="157"/>
      <c r="B6" s="157"/>
      <c r="C6" s="157"/>
      <c r="D6" s="158"/>
      <c r="E6" s="158"/>
      <c r="F6" s="158"/>
      <c r="G6" s="158"/>
      <c r="H6" s="158"/>
      <c r="I6" s="159"/>
      <c r="J6" s="160"/>
    </row>
    <row r="7" spans="1:10" ht="15.75">
      <c r="A7" s="8"/>
      <c r="B7" s="8"/>
      <c r="C7" s="9"/>
      <c r="D7" s="85"/>
      <c r="E7" s="85"/>
      <c r="F7" s="13" t="s">
        <v>64</v>
      </c>
      <c r="G7" s="95"/>
      <c r="H7" s="85" t="s">
        <v>75</v>
      </c>
      <c r="I7" s="129"/>
      <c r="J7" s="11" t="s">
        <v>59</v>
      </c>
    </row>
    <row r="8" spans="1:10" ht="12.75">
      <c r="A8" s="8" t="s">
        <v>58</v>
      </c>
      <c r="B8" s="8" t="s">
        <v>77</v>
      </c>
      <c r="C8" s="9"/>
      <c r="D8" s="85"/>
      <c r="E8" s="85"/>
      <c r="F8" s="13" t="s">
        <v>63</v>
      </c>
      <c r="G8" s="95"/>
      <c r="H8" s="85" t="s">
        <v>75</v>
      </c>
      <c r="I8" s="129"/>
      <c r="J8" s="12" t="s">
        <v>60</v>
      </c>
    </row>
    <row r="9" spans="1:10" ht="12.75">
      <c r="A9" s="8" t="s">
        <v>57</v>
      </c>
      <c r="B9" s="9"/>
      <c r="C9" s="9"/>
      <c r="D9" s="85"/>
      <c r="E9" s="85"/>
      <c r="F9" s="13" t="s">
        <v>62</v>
      </c>
      <c r="G9" s="95"/>
      <c r="H9" s="85" t="s">
        <v>75</v>
      </c>
      <c r="I9" s="129"/>
      <c r="J9" s="12" t="s">
        <v>61</v>
      </c>
    </row>
    <row r="10" spans="1:10" ht="12.75">
      <c r="A10" s="9"/>
      <c r="B10" s="9"/>
      <c r="C10" s="10"/>
      <c r="D10" s="13" t="s">
        <v>70</v>
      </c>
      <c r="E10" s="85"/>
      <c r="F10" s="13" t="s">
        <v>67</v>
      </c>
      <c r="G10" s="95"/>
      <c r="H10" s="85" t="s">
        <v>75</v>
      </c>
      <c r="I10" s="129"/>
      <c r="J10" s="12" t="s">
        <v>65</v>
      </c>
    </row>
    <row r="11" spans="1:10" ht="12.75">
      <c r="A11" s="14" t="s">
        <v>56</v>
      </c>
      <c r="B11" s="14" t="s">
        <v>55</v>
      </c>
      <c r="C11" s="13" t="s">
        <v>69</v>
      </c>
      <c r="D11" s="13" t="s">
        <v>69</v>
      </c>
      <c r="E11" s="96"/>
      <c r="F11" s="13" t="s">
        <v>68</v>
      </c>
      <c r="G11" s="95"/>
      <c r="H11" s="85" t="s">
        <v>75</v>
      </c>
      <c r="I11" s="129"/>
      <c r="J11" s="12" t="s">
        <v>66</v>
      </c>
    </row>
    <row r="12" spans="1:11" ht="12.75">
      <c r="A12" s="15" t="s">
        <v>76</v>
      </c>
      <c r="B12" s="16">
        <v>25.39</v>
      </c>
      <c r="C12" s="17" t="s">
        <v>54</v>
      </c>
      <c r="D12" s="16">
        <f>(H67/B12)</f>
        <v>943.9315221436511</v>
      </c>
      <c r="E12" s="85"/>
      <c r="F12" s="13" t="s">
        <v>53</v>
      </c>
      <c r="G12" s="95"/>
      <c r="H12" s="85" t="s">
        <v>75</v>
      </c>
      <c r="I12" s="129"/>
      <c r="J12" s="12" t="s">
        <v>52</v>
      </c>
      <c r="K12" s="72"/>
    </row>
    <row r="13" spans="1:11" ht="12.75">
      <c r="A13" s="15"/>
      <c r="B13" s="8"/>
      <c r="C13" s="9"/>
      <c r="D13" s="16"/>
      <c r="E13" s="85"/>
      <c r="F13" s="13" t="s">
        <v>51</v>
      </c>
      <c r="G13" s="95"/>
      <c r="H13" s="85" t="s">
        <v>75</v>
      </c>
      <c r="I13" s="129"/>
      <c r="J13" s="12" t="s">
        <v>50</v>
      </c>
      <c r="K13" s="72"/>
    </row>
    <row r="14" spans="1:11" ht="12.75">
      <c r="A14" s="9"/>
      <c r="B14" s="9"/>
      <c r="C14" s="18"/>
      <c r="D14" s="16"/>
      <c r="E14" s="85"/>
      <c r="F14" s="13" t="s">
        <v>47</v>
      </c>
      <c r="G14" s="95"/>
      <c r="H14" s="85" t="s">
        <v>75</v>
      </c>
      <c r="I14" s="129"/>
      <c r="J14" s="12" t="s">
        <v>46</v>
      </c>
      <c r="K14" s="72"/>
    </row>
    <row r="15" spans="1:11" ht="12.75">
      <c r="A15" s="9"/>
      <c r="B15" s="9"/>
      <c r="C15" s="9"/>
      <c r="D15" s="85"/>
      <c r="E15" s="97"/>
      <c r="F15" s="13" t="s">
        <v>44</v>
      </c>
      <c r="G15" s="95"/>
      <c r="H15" s="85" t="s">
        <v>75</v>
      </c>
      <c r="I15" s="129"/>
      <c r="J15" s="12" t="s">
        <v>43</v>
      </c>
      <c r="K15" s="72"/>
    </row>
    <row r="16" spans="1:11" ht="15">
      <c r="A16" s="8" t="s">
        <v>49</v>
      </c>
      <c r="B16" s="19" t="s">
        <v>48</v>
      </c>
      <c r="C16" s="20" t="s">
        <v>73</v>
      </c>
      <c r="D16" s="21" t="s">
        <v>95</v>
      </c>
      <c r="E16" s="85"/>
      <c r="F16" s="13" t="s">
        <v>42</v>
      </c>
      <c r="G16" s="95"/>
      <c r="H16" s="85" t="s">
        <v>75</v>
      </c>
      <c r="I16" s="129"/>
      <c r="J16" s="12" t="s">
        <v>41</v>
      </c>
      <c r="K16" s="72"/>
    </row>
    <row r="17" spans="1:11" ht="12.75">
      <c r="A17" s="8" t="s">
        <v>45</v>
      </c>
      <c r="B17" s="22" t="s">
        <v>96</v>
      </c>
      <c r="C17" s="9"/>
      <c r="D17" s="85"/>
      <c r="E17" s="85"/>
      <c r="F17" s="13" t="s">
        <v>40</v>
      </c>
      <c r="G17" s="95"/>
      <c r="H17" s="85" t="s">
        <v>75</v>
      </c>
      <c r="I17" s="129"/>
      <c r="J17" s="12" t="s">
        <v>39</v>
      </c>
      <c r="K17" s="73">
        <f>(H67+'[1]Hoja1'!$H$102)/2</f>
        <v>23582.09309548683</v>
      </c>
    </row>
    <row r="18" spans="1:11" ht="4.5" customHeight="1" thickBot="1">
      <c r="A18" s="23"/>
      <c r="B18" s="23"/>
      <c r="C18" s="23"/>
      <c r="D18" s="53"/>
      <c r="E18" s="53"/>
      <c r="F18" s="53"/>
      <c r="G18" s="53"/>
      <c r="H18" s="53"/>
      <c r="I18" s="129"/>
      <c r="J18" s="24"/>
      <c r="K18" s="72"/>
    </row>
    <row r="19" spans="1:11" ht="16.5" customHeight="1">
      <c r="A19" s="161" t="s">
        <v>38</v>
      </c>
      <c r="B19" s="162"/>
      <c r="C19" s="162"/>
      <c r="D19" s="162"/>
      <c r="E19" s="162"/>
      <c r="F19" s="162"/>
      <c r="G19" s="162"/>
      <c r="H19" s="163"/>
      <c r="I19" s="164" t="s">
        <v>74</v>
      </c>
      <c r="J19" s="165" t="s">
        <v>99</v>
      </c>
      <c r="K19" s="72"/>
    </row>
    <row r="20" spans="1:10" ht="4.5" customHeight="1">
      <c r="A20" s="166"/>
      <c r="B20" s="167"/>
      <c r="C20" s="167"/>
      <c r="D20" s="167"/>
      <c r="E20" s="167"/>
      <c r="F20" s="167"/>
      <c r="G20" s="167"/>
      <c r="H20" s="168"/>
      <c r="I20" s="169"/>
      <c r="J20" s="170"/>
    </row>
    <row r="21" spans="1:10" ht="10.5" customHeight="1">
      <c r="A21" s="171"/>
      <c r="B21" s="172"/>
      <c r="C21" s="172"/>
      <c r="D21" s="173"/>
      <c r="E21" s="173"/>
      <c r="F21" s="173"/>
      <c r="G21" s="174" t="s">
        <v>37</v>
      </c>
      <c r="H21" s="174" t="s">
        <v>36</v>
      </c>
      <c r="I21" s="169"/>
      <c r="J21" s="170"/>
    </row>
    <row r="22" spans="1:10" ht="9.75" customHeight="1">
      <c r="A22" s="175" t="s">
        <v>35</v>
      </c>
      <c r="B22" s="172"/>
      <c r="C22" s="172"/>
      <c r="D22" s="176" t="s">
        <v>34</v>
      </c>
      <c r="E22" s="176" t="s">
        <v>106</v>
      </c>
      <c r="F22" s="176" t="s">
        <v>33</v>
      </c>
      <c r="G22" s="176" t="s">
        <v>32</v>
      </c>
      <c r="H22" s="176" t="s">
        <v>31</v>
      </c>
      <c r="I22" s="169"/>
      <c r="J22" s="170"/>
    </row>
    <row r="23" spans="1:10" ht="3" customHeight="1" thickBot="1">
      <c r="A23" s="177"/>
      <c r="B23" s="178"/>
      <c r="C23" s="178"/>
      <c r="D23" s="179"/>
      <c r="E23" s="179"/>
      <c r="F23" s="179"/>
      <c r="G23" s="179"/>
      <c r="H23" s="179"/>
      <c r="I23" s="169"/>
      <c r="J23" s="180"/>
    </row>
    <row r="24" spans="1:16" s="5" customFormat="1" ht="6.75" customHeight="1">
      <c r="A24" s="25"/>
      <c r="B24" s="26"/>
      <c r="C24" s="26"/>
      <c r="D24" s="86"/>
      <c r="E24" s="86"/>
      <c r="F24" s="86"/>
      <c r="G24" s="86"/>
      <c r="H24" s="118"/>
      <c r="I24" s="130"/>
      <c r="J24" s="27"/>
      <c r="K24" s="6"/>
      <c r="L24" s="6"/>
      <c r="M24" s="6"/>
      <c r="N24" s="6"/>
      <c r="O24" s="6"/>
      <c r="P24" s="6"/>
    </row>
    <row r="25" spans="1:10" ht="12.75">
      <c r="A25" s="28" t="s">
        <v>30</v>
      </c>
      <c r="B25" s="29"/>
      <c r="C25" s="29"/>
      <c r="D25" s="30"/>
      <c r="E25" s="98"/>
      <c r="F25" s="30"/>
      <c r="G25" s="107"/>
      <c r="H25" s="108"/>
      <c r="I25" s="131"/>
      <c r="J25" s="31"/>
    </row>
    <row r="26" spans="1:11" ht="12.75">
      <c r="A26" s="32" t="s">
        <v>81</v>
      </c>
      <c r="B26" s="29"/>
      <c r="C26" s="33"/>
      <c r="D26" s="87"/>
      <c r="E26" s="98">
        <v>3.3742</v>
      </c>
      <c r="F26" s="34" t="s">
        <v>29</v>
      </c>
      <c r="G26" s="107">
        <v>3500</v>
      </c>
      <c r="H26" s="108">
        <f aca="true" t="shared" si="0" ref="H26:H34">IF(E26*G26,+E26*G26,"        ")</f>
        <v>11809.7</v>
      </c>
      <c r="I26" s="132">
        <f aca="true" t="shared" si="1" ref="I26:I34">E26/B$12</f>
        <v>0.13289484048838127</v>
      </c>
      <c r="J26" s="31">
        <f aca="true" t="shared" si="2" ref="J26:J34">H26/H$67</f>
        <v>0.4927602594021103</v>
      </c>
      <c r="K26" s="74"/>
    </row>
    <row r="27" spans="1:11" ht="12.75">
      <c r="A27" s="32" t="s">
        <v>82</v>
      </c>
      <c r="B27" s="29"/>
      <c r="C27" s="29"/>
      <c r="D27" s="30"/>
      <c r="E27" s="98">
        <f>33.36/29.09</f>
        <v>1.146785837057408</v>
      </c>
      <c r="F27" s="34" t="s">
        <v>29</v>
      </c>
      <c r="G27" s="107">
        <v>2380</v>
      </c>
      <c r="H27" s="108">
        <f>IF(E27*G27,+E27*G27,"        ")</f>
        <v>2729.350292196631</v>
      </c>
      <c r="I27" s="132">
        <f t="shared" si="1"/>
        <v>0.045166830919945174</v>
      </c>
      <c r="J27" s="31">
        <f t="shared" si="2"/>
        <v>0.11388226271472073</v>
      </c>
      <c r="K27" s="74"/>
    </row>
    <row r="28" spans="1:11" ht="12.75">
      <c r="A28" s="32" t="s">
        <v>83</v>
      </c>
      <c r="B28" s="29"/>
      <c r="C28" s="29"/>
      <c r="D28" s="30"/>
      <c r="E28" s="98">
        <f>6.13/28.17</f>
        <v>0.21760738374156902</v>
      </c>
      <c r="F28" s="34" t="s">
        <v>29</v>
      </c>
      <c r="G28" s="107">
        <v>500</v>
      </c>
      <c r="H28" s="108">
        <f>IF(E28*G28,+E28*G28,"        ")</f>
        <v>108.8036918707845</v>
      </c>
      <c r="I28" s="132">
        <f t="shared" si="1"/>
        <v>0.008570594081983813</v>
      </c>
      <c r="J28" s="31">
        <f t="shared" si="2"/>
        <v>0.00453983889769893</v>
      </c>
      <c r="K28" s="75"/>
    </row>
    <row r="29" spans="1:11" ht="12.75">
      <c r="A29" s="32" t="s">
        <v>84</v>
      </c>
      <c r="B29" s="29"/>
      <c r="C29" s="29"/>
      <c r="D29" s="30"/>
      <c r="E29" s="98">
        <f>5.64/44.15</f>
        <v>0.12774631936579842</v>
      </c>
      <c r="F29" s="34" t="s">
        <v>28</v>
      </c>
      <c r="G29" s="107">
        <v>1300</v>
      </c>
      <c r="H29" s="108">
        <f t="shared" si="0"/>
        <v>166.07021517553795</v>
      </c>
      <c r="I29" s="132">
        <f t="shared" si="1"/>
        <v>0.005031363503970004</v>
      </c>
      <c r="J29" s="31">
        <f t="shared" si="2"/>
        <v>0.006929287137595566</v>
      </c>
      <c r="K29" s="74"/>
    </row>
    <row r="30" spans="1:11" ht="12.75">
      <c r="A30" s="32" t="s">
        <v>85</v>
      </c>
      <c r="B30" s="29"/>
      <c r="C30" s="29"/>
      <c r="D30" s="30"/>
      <c r="E30" s="98">
        <f>2.95/25.45</f>
        <v>0.11591355599214147</v>
      </c>
      <c r="F30" s="34" t="s">
        <v>28</v>
      </c>
      <c r="G30" s="107">
        <v>2450</v>
      </c>
      <c r="H30" s="108">
        <f>IF(E30*G30,+E30*G30,"        ")</f>
        <v>283.9882121807466</v>
      </c>
      <c r="I30" s="132">
        <f t="shared" si="1"/>
        <v>0.004565323197799979</v>
      </c>
      <c r="J30" s="31">
        <f t="shared" si="2"/>
        <v>0.011849420823672593</v>
      </c>
      <c r="K30" s="76"/>
    </row>
    <row r="31" spans="1:11" ht="12.75">
      <c r="A31" s="32" t="s">
        <v>86</v>
      </c>
      <c r="B31" s="29"/>
      <c r="C31" s="35"/>
      <c r="D31" s="88"/>
      <c r="E31" s="98">
        <f>2.61/26.67</f>
        <v>0.09786276715410573</v>
      </c>
      <c r="F31" s="34" t="s">
        <v>27</v>
      </c>
      <c r="G31" s="107">
        <v>4500</v>
      </c>
      <c r="H31" s="108">
        <f t="shared" si="0"/>
        <v>440.3824521934758</v>
      </c>
      <c r="I31" s="132">
        <f t="shared" si="1"/>
        <v>0.003854382321941935</v>
      </c>
      <c r="J31" s="31">
        <f t="shared" si="2"/>
        <v>0.018374977465896218</v>
      </c>
      <c r="K31" s="74"/>
    </row>
    <row r="32" spans="1:11" ht="12.75">
      <c r="A32" s="32" t="s">
        <v>87</v>
      </c>
      <c r="B32" s="29"/>
      <c r="C32" s="33"/>
      <c r="D32" s="30"/>
      <c r="E32" s="98">
        <v>1.798</v>
      </c>
      <c r="F32" s="34" t="s">
        <v>26</v>
      </c>
      <c r="G32" s="107">
        <v>221.6</v>
      </c>
      <c r="H32" s="108">
        <f t="shared" si="0"/>
        <v>398.4368</v>
      </c>
      <c r="I32" s="132">
        <f t="shared" si="1"/>
        <v>0.07081528160693186</v>
      </c>
      <c r="J32" s="31">
        <f t="shared" si="2"/>
        <v>0.016624793256674323</v>
      </c>
      <c r="K32" s="74"/>
    </row>
    <row r="33" spans="1:11" ht="12.75">
      <c r="A33" s="32" t="s">
        <v>88</v>
      </c>
      <c r="B33" s="29"/>
      <c r="C33" s="33"/>
      <c r="D33" s="30"/>
      <c r="E33" s="98">
        <v>0.298</v>
      </c>
      <c r="F33" s="34" t="s">
        <v>26</v>
      </c>
      <c r="G33" s="107">
        <v>274.5</v>
      </c>
      <c r="H33" s="108">
        <f t="shared" si="0"/>
        <v>81.801</v>
      </c>
      <c r="I33" s="132">
        <f t="shared" si="1"/>
        <v>0.01173690429302875</v>
      </c>
      <c r="J33" s="31">
        <f t="shared" si="2"/>
        <v>0.0034131503746371223</v>
      </c>
      <c r="K33" s="74"/>
    </row>
    <row r="34" spans="1:11" ht="12.75">
      <c r="A34" s="32" t="s">
        <v>89</v>
      </c>
      <c r="B34" s="29"/>
      <c r="C34" s="29"/>
      <c r="D34" s="30"/>
      <c r="E34" s="98">
        <v>1</v>
      </c>
      <c r="F34" s="34" t="s">
        <v>24</v>
      </c>
      <c r="G34" s="107">
        <v>25.5</v>
      </c>
      <c r="H34" s="108">
        <f t="shared" si="0"/>
        <v>25.5</v>
      </c>
      <c r="I34" s="132">
        <f t="shared" si="1"/>
        <v>0.03938558487593541</v>
      </c>
      <c r="J34" s="31">
        <f t="shared" si="2"/>
        <v>0.0010639886377091553</v>
      </c>
      <c r="K34" s="74"/>
    </row>
    <row r="35" spans="1:11" ht="6.75" customHeight="1">
      <c r="A35" s="36"/>
      <c r="B35" s="29"/>
      <c r="C35" s="29"/>
      <c r="D35" s="30"/>
      <c r="E35" s="98"/>
      <c r="F35" s="30"/>
      <c r="G35" s="107"/>
      <c r="H35" s="108"/>
      <c r="I35" s="132"/>
      <c r="J35" s="31"/>
      <c r="K35" s="74"/>
    </row>
    <row r="36" spans="1:11" ht="12.75">
      <c r="A36" s="28" t="s">
        <v>25</v>
      </c>
      <c r="B36" s="29"/>
      <c r="C36" s="29"/>
      <c r="D36" s="30"/>
      <c r="E36" s="30"/>
      <c r="F36" s="30"/>
      <c r="G36" s="30"/>
      <c r="H36" s="108"/>
      <c r="I36" s="132"/>
      <c r="J36" s="31"/>
      <c r="K36" s="74"/>
    </row>
    <row r="37" spans="1:11" ht="12.75">
      <c r="A37" s="32" t="s">
        <v>90</v>
      </c>
      <c r="B37" s="29"/>
      <c r="C37" s="29"/>
      <c r="D37" s="30"/>
      <c r="E37" s="98">
        <v>1</v>
      </c>
      <c r="F37" s="34" t="s">
        <v>24</v>
      </c>
      <c r="G37" s="107">
        <v>250</v>
      </c>
      <c r="H37" s="108">
        <f>IF(E37*G37,+E37*G37,"        ")</f>
        <v>250</v>
      </c>
      <c r="I37" s="132">
        <f>E37/B$12</f>
        <v>0.03938558487593541</v>
      </c>
      <c r="J37" s="31">
        <f>H37/H$67</f>
        <v>0.010431261154011327</v>
      </c>
      <c r="K37" s="74"/>
    </row>
    <row r="38" spans="1:11" ht="12.75">
      <c r="A38" s="32" t="s">
        <v>91</v>
      </c>
      <c r="B38" s="29"/>
      <c r="C38" s="29"/>
      <c r="D38" s="30"/>
      <c r="E38" s="98">
        <v>1</v>
      </c>
      <c r="F38" s="34" t="s">
        <v>24</v>
      </c>
      <c r="G38" s="107">
        <v>200</v>
      </c>
      <c r="H38" s="108">
        <f>IF(E38*G38,+E38*G38,"        ")</f>
        <v>200</v>
      </c>
      <c r="I38" s="132">
        <f>E38/B$12</f>
        <v>0.03938558487593541</v>
      </c>
      <c r="J38" s="31">
        <f>H38/H$67</f>
        <v>0.008345008923209062</v>
      </c>
      <c r="K38" s="74"/>
    </row>
    <row r="39" spans="1:11" ht="12.75">
      <c r="A39" s="32" t="s">
        <v>92</v>
      </c>
      <c r="B39" s="29"/>
      <c r="C39" s="29"/>
      <c r="D39" s="30"/>
      <c r="E39" s="98">
        <v>1</v>
      </c>
      <c r="F39" s="34" t="s">
        <v>24</v>
      </c>
      <c r="G39" s="107">
        <v>200</v>
      </c>
      <c r="H39" s="108">
        <f>IF(E39*G39,+E39*G39,"        ")</f>
        <v>200</v>
      </c>
      <c r="I39" s="132">
        <f>E39/B$12</f>
        <v>0.03938558487593541</v>
      </c>
      <c r="J39" s="31">
        <f>H39/H$67</f>
        <v>0.008345008923209062</v>
      </c>
      <c r="K39" s="74"/>
    </row>
    <row r="40" spans="1:11" ht="4.5" customHeight="1">
      <c r="A40" s="36"/>
      <c r="B40" s="29"/>
      <c r="C40" s="35"/>
      <c r="D40" s="30"/>
      <c r="E40" s="98"/>
      <c r="F40" s="30"/>
      <c r="G40" s="107"/>
      <c r="H40" s="108"/>
      <c r="I40" s="132"/>
      <c r="J40" s="31"/>
      <c r="K40" s="74"/>
    </row>
    <row r="41" spans="1:11" ht="12.75">
      <c r="A41" s="32" t="s">
        <v>23</v>
      </c>
      <c r="B41" s="29"/>
      <c r="C41" s="35"/>
      <c r="D41" s="89"/>
      <c r="E41" s="98">
        <v>0.5673</v>
      </c>
      <c r="F41" s="34" t="s">
        <v>7</v>
      </c>
      <c r="G41" s="107">
        <v>700</v>
      </c>
      <c r="H41" s="108">
        <f>IF(E41*G41,+E41*G41,"        ")</f>
        <v>397.11</v>
      </c>
      <c r="I41" s="132">
        <f>E41/B$12</f>
        <v>0.022343442300118158</v>
      </c>
      <c r="J41" s="31">
        <f aca="true" t="shared" si="3" ref="J41:J47">H41/H$67</f>
        <v>0.016569432467477753</v>
      </c>
      <c r="K41" s="74"/>
    </row>
    <row r="42" spans="1:10" ht="12.75">
      <c r="A42" s="32" t="s">
        <v>22</v>
      </c>
      <c r="B42" s="29"/>
      <c r="C42" s="35"/>
      <c r="D42" s="34" t="s">
        <v>21</v>
      </c>
      <c r="E42" s="98">
        <v>0.3213</v>
      </c>
      <c r="F42" s="34" t="s">
        <v>7</v>
      </c>
      <c r="G42" s="108">
        <v>700</v>
      </c>
      <c r="H42" s="108">
        <f>IF(E42*G42,+E42*G42,"        ")</f>
        <v>224.90999999999997</v>
      </c>
      <c r="I42" s="132">
        <f>E42/B$12</f>
        <v>0.012654588420638045</v>
      </c>
      <c r="J42" s="31">
        <f t="shared" si="3"/>
        <v>0.009384379784594749</v>
      </c>
    </row>
    <row r="43" spans="1:10" ht="12.75">
      <c r="A43" s="32" t="s">
        <v>20</v>
      </c>
      <c r="B43" s="29"/>
      <c r="C43" s="33"/>
      <c r="D43" s="30"/>
      <c r="E43" s="98">
        <v>0.4142</v>
      </c>
      <c r="F43" s="34" t="s">
        <v>7</v>
      </c>
      <c r="G43" s="108">
        <v>700</v>
      </c>
      <c r="H43" s="108">
        <f>IF(E43*G43,+E43*G43,"        ")</f>
        <v>289.94</v>
      </c>
      <c r="I43" s="132">
        <f>E43/B$12</f>
        <v>0.016313509255612445</v>
      </c>
      <c r="J43" s="31">
        <f t="shared" si="3"/>
        <v>0.012097759435976177</v>
      </c>
    </row>
    <row r="44" spans="1:16" s="3" customFormat="1" ht="12.75">
      <c r="A44" s="32" t="s">
        <v>19</v>
      </c>
      <c r="B44" s="29"/>
      <c r="C44" s="37"/>
      <c r="D44" s="34" t="s">
        <v>18</v>
      </c>
      <c r="E44" s="98">
        <v>1.0243</v>
      </c>
      <c r="F44" s="34" t="s">
        <v>7</v>
      </c>
      <c r="G44" s="108">
        <v>700</v>
      </c>
      <c r="H44" s="108">
        <f>IF(E44*G44,+E44*G44,"        ")</f>
        <v>717.01</v>
      </c>
      <c r="I44" s="132">
        <f>E44/B$12</f>
        <v>0.04034265458842064</v>
      </c>
      <c r="J44" s="31">
        <f t="shared" si="3"/>
        <v>0.029917274240150647</v>
      </c>
      <c r="K44" s="77"/>
      <c r="L44" s="77"/>
      <c r="M44" s="77"/>
      <c r="N44" s="77"/>
      <c r="O44" s="77"/>
      <c r="P44" s="77"/>
    </row>
    <row r="45" spans="1:10" ht="25.5" customHeight="1">
      <c r="A45" s="146" t="s">
        <v>101</v>
      </c>
      <c r="B45" s="147"/>
      <c r="C45" s="148"/>
      <c r="D45" s="30"/>
      <c r="E45" s="99">
        <v>0.6622</v>
      </c>
      <c r="F45" s="82" t="s">
        <v>7</v>
      </c>
      <c r="G45" s="109">
        <v>700</v>
      </c>
      <c r="H45" s="109">
        <v>463.54</v>
      </c>
      <c r="I45" s="133">
        <v>0.026081134304844426</v>
      </c>
      <c r="J45" s="83">
        <f t="shared" si="3"/>
        <v>0.019341227181321644</v>
      </c>
    </row>
    <row r="46" spans="1:10" ht="12.75">
      <c r="A46" s="32" t="s">
        <v>17</v>
      </c>
      <c r="B46" s="29"/>
      <c r="C46" s="29"/>
      <c r="D46" s="30"/>
      <c r="E46" s="98">
        <v>0.14</v>
      </c>
      <c r="F46" s="34" t="s">
        <v>7</v>
      </c>
      <c r="G46" s="108">
        <v>700</v>
      </c>
      <c r="H46" s="108">
        <f>IF(E46*G46,+E46*G46,"        ")</f>
        <v>98.00000000000001</v>
      </c>
      <c r="I46" s="132">
        <f>E46/B$12</f>
        <v>0.005513981882630957</v>
      </c>
      <c r="J46" s="31">
        <f t="shared" si="3"/>
        <v>0.004089054372372441</v>
      </c>
    </row>
    <row r="47" spans="1:10" ht="13.5" thickBot="1">
      <c r="A47" s="38" t="s">
        <v>16</v>
      </c>
      <c r="B47" s="39"/>
      <c r="C47" s="40"/>
      <c r="D47" s="90"/>
      <c r="E47" s="100">
        <v>0.4142</v>
      </c>
      <c r="F47" s="41" t="s">
        <v>7</v>
      </c>
      <c r="G47" s="110">
        <v>700</v>
      </c>
      <c r="H47" s="119">
        <f>IF(E47*G47,+E47*G47,"        ")</f>
        <v>289.94</v>
      </c>
      <c r="I47" s="134">
        <f>E47/B$12</f>
        <v>0.016313509255612445</v>
      </c>
      <c r="J47" s="42">
        <f t="shared" si="3"/>
        <v>0.012097759435976177</v>
      </c>
    </row>
    <row r="48" spans="1:10" ht="8.25" customHeight="1" thickBo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</row>
    <row r="49" spans="1:10" ht="3.75" customHeight="1">
      <c r="A49" s="45"/>
      <c r="B49" s="46"/>
      <c r="C49" s="47"/>
      <c r="D49" s="48"/>
      <c r="E49" s="101"/>
      <c r="F49" s="48"/>
      <c r="G49" s="111"/>
      <c r="H49" s="111"/>
      <c r="I49" s="135"/>
      <c r="J49" s="49"/>
    </row>
    <row r="50" spans="1:10" ht="27" customHeight="1">
      <c r="A50" s="146" t="s">
        <v>102</v>
      </c>
      <c r="B50" s="147"/>
      <c r="C50" s="148"/>
      <c r="D50" s="82"/>
      <c r="E50" s="102">
        <v>0.3112</v>
      </c>
      <c r="F50" s="82" t="s">
        <v>7</v>
      </c>
      <c r="G50" s="112">
        <v>700</v>
      </c>
      <c r="H50" s="112">
        <v>217.83999999999997</v>
      </c>
      <c r="I50" s="133">
        <v>0.012256794013391097</v>
      </c>
      <c r="J50" s="83">
        <f aca="true" t="shared" si="4" ref="J50:J56">H50/H$67</f>
        <v>0.00908938371915931</v>
      </c>
    </row>
    <row r="51" spans="1:10" ht="12.75">
      <c r="A51" s="32" t="s">
        <v>15</v>
      </c>
      <c r="B51" s="29"/>
      <c r="C51" s="29"/>
      <c r="D51" s="34" t="s">
        <v>14</v>
      </c>
      <c r="E51" s="98">
        <v>1.0247</v>
      </c>
      <c r="F51" s="34" t="s">
        <v>7</v>
      </c>
      <c r="G51" s="107">
        <v>700</v>
      </c>
      <c r="H51" s="107">
        <f>IF(E51*G51,+E51*G51,"        ")</f>
        <v>717.29</v>
      </c>
      <c r="I51" s="132">
        <f>E51/B$12</f>
        <v>0.04035840882237101</v>
      </c>
      <c r="J51" s="31">
        <f t="shared" si="4"/>
        <v>0.029928957252643138</v>
      </c>
    </row>
    <row r="52" spans="1:10" ht="12.75">
      <c r="A52" s="32" t="s">
        <v>13</v>
      </c>
      <c r="B52" s="29"/>
      <c r="C52" s="29"/>
      <c r="D52" s="30"/>
      <c r="E52" s="98">
        <v>0.14</v>
      </c>
      <c r="F52" s="34" t="s">
        <v>7</v>
      </c>
      <c r="G52" s="107">
        <v>700</v>
      </c>
      <c r="H52" s="107">
        <f>IF(E52*G52,+E52*G52,"        ")</f>
        <v>98.00000000000001</v>
      </c>
      <c r="I52" s="132">
        <f>E52/B$12</f>
        <v>0.005513981882630957</v>
      </c>
      <c r="J52" s="31">
        <f t="shared" si="4"/>
        <v>0.004089054372372441</v>
      </c>
    </row>
    <row r="53" spans="1:10" ht="12.75">
      <c r="A53" s="32" t="s">
        <v>71</v>
      </c>
      <c r="B53" s="29"/>
      <c r="C53" s="35"/>
      <c r="D53" s="89"/>
      <c r="E53" s="98">
        <v>0.4142</v>
      </c>
      <c r="F53" s="34" t="s">
        <v>7</v>
      </c>
      <c r="G53" s="107">
        <v>700</v>
      </c>
      <c r="H53" s="107">
        <f>IF(E53*G53,+E53*G53,"        ")</f>
        <v>289.94</v>
      </c>
      <c r="I53" s="132">
        <f>E53/B$12</f>
        <v>0.016313509255612445</v>
      </c>
      <c r="J53" s="31">
        <f t="shared" si="4"/>
        <v>0.012097759435976177</v>
      </c>
    </row>
    <row r="54" spans="1:10" ht="25.5" customHeight="1">
      <c r="A54" s="146" t="s">
        <v>103</v>
      </c>
      <c r="B54" s="147"/>
      <c r="C54" s="148"/>
      <c r="D54" s="89"/>
      <c r="E54" s="30">
        <v>0.3112</v>
      </c>
      <c r="F54" s="30" t="s">
        <v>7</v>
      </c>
      <c r="G54" s="107">
        <v>700</v>
      </c>
      <c r="H54" s="107">
        <v>217.83999999999997</v>
      </c>
      <c r="I54" s="132">
        <v>0.012256794013391097</v>
      </c>
      <c r="J54" s="31">
        <f t="shared" si="4"/>
        <v>0.00908938371915931</v>
      </c>
    </row>
    <row r="55" spans="1:10" ht="12.75">
      <c r="A55" s="32" t="s">
        <v>104</v>
      </c>
      <c r="B55" s="29"/>
      <c r="C55" s="29"/>
      <c r="D55" s="30"/>
      <c r="E55" s="30">
        <v>0.6622</v>
      </c>
      <c r="F55" s="30" t="s">
        <v>7</v>
      </c>
      <c r="G55" s="107">
        <v>700</v>
      </c>
      <c r="H55" s="107">
        <v>463.54</v>
      </c>
      <c r="I55" s="132">
        <v>0.026081134304844426</v>
      </c>
      <c r="J55" s="31">
        <f t="shared" si="4"/>
        <v>0.019341227181321644</v>
      </c>
    </row>
    <row r="56" spans="1:11" ht="26.25" customHeight="1">
      <c r="A56" s="146" t="s">
        <v>105</v>
      </c>
      <c r="B56" s="147"/>
      <c r="C56" s="148"/>
      <c r="D56" s="30"/>
      <c r="E56" s="30">
        <v>0.3112</v>
      </c>
      <c r="F56" s="30" t="s">
        <v>7</v>
      </c>
      <c r="G56" s="107">
        <v>700</v>
      </c>
      <c r="H56" s="107">
        <v>217.83999999999997</v>
      </c>
      <c r="I56" s="132">
        <v>0.012256794013391097</v>
      </c>
      <c r="J56" s="31">
        <f t="shared" si="4"/>
        <v>0.00908938371915931</v>
      </c>
      <c r="K56" s="78"/>
    </row>
    <row r="57" spans="1:10" ht="12.75">
      <c r="A57" s="32" t="s">
        <v>12</v>
      </c>
      <c r="B57" s="29"/>
      <c r="C57" s="29"/>
      <c r="D57" s="34" t="s">
        <v>11</v>
      </c>
      <c r="E57" s="30"/>
      <c r="F57" s="30"/>
      <c r="G57" s="113"/>
      <c r="H57" s="107"/>
      <c r="I57" s="132"/>
      <c r="J57" s="31"/>
    </row>
    <row r="58" spans="1:10" ht="12.75">
      <c r="A58" s="32" t="s">
        <v>10</v>
      </c>
      <c r="B58" s="29"/>
      <c r="C58" s="33"/>
      <c r="D58" s="30"/>
      <c r="E58" s="98">
        <v>0.9038</v>
      </c>
      <c r="F58" s="34" t="s">
        <v>7</v>
      </c>
      <c r="G58" s="107">
        <v>700</v>
      </c>
      <c r="H58" s="107">
        <f>IF(E58*G58,+E58*G58,"        ")</f>
        <v>632.6600000000001</v>
      </c>
      <c r="I58" s="132">
        <f>E58/B$12</f>
        <v>0.03559669161087042</v>
      </c>
      <c r="J58" s="31">
        <f>H58/H$67</f>
        <v>0.02639776672678723</v>
      </c>
    </row>
    <row r="59" spans="1:10" ht="12.75">
      <c r="A59" s="32" t="s">
        <v>9</v>
      </c>
      <c r="B59" s="29"/>
      <c r="C59" s="35"/>
      <c r="D59" s="89"/>
      <c r="E59" s="98">
        <v>0.7113</v>
      </c>
      <c r="F59" s="34" t="s">
        <v>7</v>
      </c>
      <c r="G59" s="114">
        <v>700</v>
      </c>
      <c r="H59" s="107">
        <f>IF(E59*G59,+E59*G59,"        ")</f>
        <v>497.91</v>
      </c>
      <c r="I59" s="132">
        <f>E59/B$12</f>
        <v>0.028014966522252858</v>
      </c>
      <c r="J59" s="31">
        <f>H59/H$67</f>
        <v>0.02077531696477512</v>
      </c>
    </row>
    <row r="60" spans="1:10" ht="12.75">
      <c r="A60" s="32" t="s">
        <v>8</v>
      </c>
      <c r="B60" s="29"/>
      <c r="C60" s="29"/>
      <c r="D60" s="30"/>
      <c r="E60" s="98">
        <v>0.72633333333333</v>
      </c>
      <c r="F60" s="34" t="s">
        <v>7</v>
      </c>
      <c r="G60" s="107">
        <v>700</v>
      </c>
      <c r="H60" s="107">
        <f>IF(E60*G60,+E60*G60,"        ")</f>
        <v>508.43333333333095</v>
      </c>
      <c r="I60" s="132">
        <f>E60/B$12</f>
        <v>0.02860706314822095</v>
      </c>
      <c r="J60" s="31">
        <f>H60/H$67</f>
        <v>0.021214403517617872</v>
      </c>
    </row>
    <row r="61" spans="1:10" ht="4.5" customHeight="1" thickBot="1">
      <c r="A61" s="50"/>
      <c r="B61" s="51"/>
      <c r="C61" s="51"/>
      <c r="D61" s="41"/>
      <c r="E61" s="41"/>
      <c r="F61" s="41"/>
      <c r="G61" s="41"/>
      <c r="H61" s="110"/>
      <c r="I61" s="134"/>
      <c r="J61" s="42"/>
    </row>
    <row r="62" spans="1:16" s="3" customFormat="1" ht="8.25" customHeight="1" thickBot="1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77"/>
      <c r="L62" s="77"/>
      <c r="M62" s="77"/>
      <c r="N62" s="77"/>
      <c r="O62" s="77"/>
      <c r="P62" s="77"/>
    </row>
    <row r="63" spans="1:10" ht="12.75">
      <c r="A63" s="55" t="s">
        <v>6</v>
      </c>
      <c r="B63" s="56"/>
      <c r="C63" s="57"/>
      <c r="D63" s="91"/>
      <c r="E63" s="91"/>
      <c r="F63" s="103"/>
      <c r="G63" s="91"/>
      <c r="H63" s="120">
        <f>SUM(H26:H60)</f>
        <v>23035.775996950502</v>
      </c>
      <c r="I63" s="136"/>
      <c r="J63" s="54"/>
    </row>
    <row r="64" spans="1:10" ht="12.75">
      <c r="A64" s="32" t="s">
        <v>72</v>
      </c>
      <c r="B64" s="29"/>
      <c r="C64" s="23"/>
      <c r="D64" s="53"/>
      <c r="E64" s="53"/>
      <c r="F64" s="53"/>
      <c r="G64" s="84"/>
      <c r="H64" s="121">
        <f>(H63*0.02)</f>
        <v>460.71551993901005</v>
      </c>
      <c r="I64" s="136"/>
      <c r="J64" s="54"/>
    </row>
    <row r="65" spans="1:10" ht="12.75">
      <c r="A65" s="32" t="s">
        <v>5</v>
      </c>
      <c r="B65" s="29"/>
      <c r="C65" s="23"/>
      <c r="D65" s="53"/>
      <c r="E65" s="53"/>
      <c r="F65" s="53"/>
      <c r="G65" s="43"/>
      <c r="H65" s="121">
        <v>0</v>
      </c>
      <c r="I65" s="137"/>
      <c r="J65" s="54"/>
    </row>
    <row r="66" spans="1:10" ht="12.75">
      <c r="A66" s="32" t="s">
        <v>94</v>
      </c>
      <c r="B66" s="29"/>
      <c r="C66" s="29"/>
      <c r="D66" s="43"/>
      <c r="E66" s="43"/>
      <c r="F66" s="43"/>
      <c r="G66" s="43"/>
      <c r="H66" s="122">
        <f>SUM(H63:H65)*0.02</f>
        <v>469.9298303377903</v>
      </c>
      <c r="I66" s="138">
        <f>+H64+H66</f>
        <v>930.6453502768004</v>
      </c>
      <c r="J66" s="54"/>
    </row>
    <row r="67" spans="1:16" s="3" customFormat="1" ht="12" customHeight="1" thickBot="1">
      <c r="A67" s="67" t="s">
        <v>4</v>
      </c>
      <c r="B67" s="68"/>
      <c r="C67" s="68"/>
      <c r="D67" s="92"/>
      <c r="E67" s="92"/>
      <c r="F67" s="92"/>
      <c r="G67" s="115"/>
      <c r="H67" s="123">
        <f>SUM(H63:H66)</f>
        <v>23966.421347227304</v>
      </c>
      <c r="I67" s="136"/>
      <c r="J67" s="54"/>
      <c r="K67" s="79">
        <f>8/12</f>
        <v>0.6666666666666666</v>
      </c>
      <c r="L67" s="77"/>
      <c r="M67" s="77"/>
      <c r="N67" s="77"/>
      <c r="O67" s="77"/>
      <c r="P67" s="77"/>
    </row>
    <row r="68" spans="1:16" s="3" customFormat="1" ht="9.75" customHeight="1" thickBot="1">
      <c r="A68" s="61"/>
      <c r="B68" s="23"/>
      <c r="C68" s="23"/>
      <c r="D68" s="53"/>
      <c r="E68" s="53"/>
      <c r="F68" s="53"/>
      <c r="G68" s="43"/>
      <c r="H68" s="124">
        <f>SUM(H64:H66)</f>
        <v>930.6453502768004</v>
      </c>
      <c r="I68" s="138"/>
      <c r="J68" s="54"/>
      <c r="K68" s="77"/>
      <c r="L68" s="77"/>
      <c r="M68" s="77"/>
      <c r="N68" s="77"/>
      <c r="O68" s="77"/>
      <c r="P68" s="77"/>
    </row>
    <row r="69" spans="1:10" ht="6.75" customHeight="1">
      <c r="A69" s="62"/>
      <c r="B69" s="63"/>
      <c r="C69" s="64"/>
      <c r="D69" s="93"/>
      <c r="E69" s="103"/>
      <c r="F69" s="105"/>
      <c r="G69" s="48"/>
      <c r="H69" s="125"/>
      <c r="I69" s="138"/>
      <c r="J69" s="54"/>
    </row>
    <row r="70" spans="1:10" ht="12.75">
      <c r="A70" s="32" t="s">
        <v>3</v>
      </c>
      <c r="B70" s="37"/>
      <c r="C70" s="143">
        <v>0</v>
      </c>
      <c r="D70" s="89">
        <f>(C70/H63)</f>
        <v>0</v>
      </c>
      <c r="E70" s="155" t="s">
        <v>2</v>
      </c>
      <c r="F70" s="156"/>
      <c r="G70" s="116">
        <f>SUM(H41:H60)</f>
        <v>6341.743333333331</v>
      </c>
      <c r="H70" s="126">
        <f>(G70/H63)</f>
        <v>0.27529974827732556</v>
      </c>
      <c r="I70" s="138"/>
      <c r="J70" s="58"/>
    </row>
    <row r="71" spans="1:10" ht="17.25" customHeight="1">
      <c r="A71" s="32" t="s">
        <v>1</v>
      </c>
      <c r="B71" s="37"/>
      <c r="C71" s="65">
        <f>SUM(H37:H39)</f>
        <v>650</v>
      </c>
      <c r="D71" s="89">
        <f>ROUND((C71/H63),7)</f>
        <v>0.028217</v>
      </c>
      <c r="E71" s="155" t="s">
        <v>0</v>
      </c>
      <c r="F71" s="156"/>
      <c r="G71" s="116">
        <f>SUM(H26:H34)</f>
        <v>16044.032663617176</v>
      </c>
      <c r="H71" s="126">
        <f>(G71/H63)</f>
        <v>0.6964832730506278</v>
      </c>
      <c r="I71" s="138"/>
      <c r="J71" s="59"/>
    </row>
    <row r="72" spans="1:10" ht="7.5" customHeight="1" thickBot="1">
      <c r="A72" s="50"/>
      <c r="B72" s="66"/>
      <c r="C72" s="52"/>
      <c r="D72" s="41"/>
      <c r="E72" s="104"/>
      <c r="F72" s="106"/>
      <c r="G72" s="41"/>
      <c r="H72" s="127"/>
      <c r="I72" s="138"/>
      <c r="J72" s="58"/>
    </row>
    <row r="73" spans="1:10" ht="16.5" customHeight="1">
      <c r="A73" s="81" t="s">
        <v>80</v>
      </c>
      <c r="B73" s="9"/>
      <c r="C73" s="9"/>
      <c r="D73" s="85"/>
      <c r="E73" s="85"/>
      <c r="F73" s="85"/>
      <c r="G73" s="85"/>
      <c r="H73" s="85"/>
      <c r="I73" s="138"/>
      <c r="J73" s="54"/>
    </row>
    <row r="74" spans="1:10" ht="46.5" customHeight="1">
      <c r="A74" s="150" t="s">
        <v>108</v>
      </c>
      <c r="B74" s="150"/>
      <c r="C74" s="150"/>
      <c r="D74" s="150"/>
      <c r="E74" s="150"/>
      <c r="F74" s="150"/>
      <c r="G74" s="150"/>
      <c r="H74" s="150"/>
      <c r="I74" s="150"/>
      <c r="J74" s="150"/>
    </row>
    <row r="75" spans="1:16" s="2" customFormat="1" ht="15" customHeight="1">
      <c r="A75" s="145" t="s">
        <v>79</v>
      </c>
      <c r="B75" s="145"/>
      <c r="C75" s="145"/>
      <c r="D75" s="145"/>
      <c r="E75" s="145"/>
      <c r="F75" s="145"/>
      <c r="G75" s="145"/>
      <c r="H75" s="145"/>
      <c r="I75" s="145"/>
      <c r="J75" s="145"/>
      <c r="K75" s="80"/>
      <c r="L75" s="80"/>
      <c r="M75" s="80"/>
      <c r="N75" s="80"/>
      <c r="O75" s="80"/>
      <c r="P75" s="80"/>
    </row>
    <row r="76" spans="1:16" s="2" customFormat="1" ht="27.75" customHeight="1">
      <c r="A76" s="149" t="s">
        <v>109</v>
      </c>
      <c r="B76" s="149"/>
      <c r="C76" s="149"/>
      <c r="D76" s="149"/>
      <c r="E76" s="149"/>
      <c r="F76" s="149"/>
      <c r="G76" s="149"/>
      <c r="H76" s="149"/>
      <c r="I76" s="149"/>
      <c r="J76" s="149"/>
      <c r="K76" s="80"/>
      <c r="L76" s="80"/>
      <c r="M76" s="80"/>
      <c r="N76" s="80"/>
      <c r="O76" s="80"/>
      <c r="P76" s="80"/>
    </row>
    <row r="77" spans="1:16" s="2" customFormat="1" ht="12.75" customHeight="1">
      <c r="A77" s="10" t="s">
        <v>78</v>
      </c>
      <c r="B77" s="10"/>
      <c r="C77" s="60"/>
      <c r="D77" s="94"/>
      <c r="E77" s="95"/>
      <c r="F77" s="95"/>
      <c r="G77" s="117"/>
      <c r="H77" s="94"/>
      <c r="I77" s="139"/>
      <c r="J77" s="10"/>
      <c r="K77" s="80"/>
      <c r="L77" s="80"/>
      <c r="M77" s="80"/>
      <c r="N77" s="80"/>
      <c r="O77" s="80"/>
      <c r="P77" s="80"/>
    </row>
    <row r="78" spans="1:16" s="2" customFormat="1" ht="12.75" customHeight="1">
      <c r="A78" s="10" t="s">
        <v>100</v>
      </c>
      <c r="B78" s="10"/>
      <c r="C78" s="10"/>
      <c r="D78" s="95"/>
      <c r="E78" s="95"/>
      <c r="F78" s="95"/>
      <c r="G78" s="95"/>
      <c r="H78" s="95"/>
      <c r="I78" s="140"/>
      <c r="J78" s="10"/>
      <c r="K78" s="80"/>
      <c r="L78" s="80"/>
      <c r="M78" s="80"/>
      <c r="N78" s="80"/>
      <c r="O78" s="80"/>
      <c r="P78" s="80"/>
    </row>
    <row r="79" spans="1:16" s="2" customFormat="1" ht="13.5">
      <c r="A79" s="10"/>
      <c r="B79" s="10"/>
      <c r="C79" s="10"/>
      <c r="D79" s="95"/>
      <c r="E79" s="95"/>
      <c r="F79" s="95"/>
      <c r="G79" s="95"/>
      <c r="H79" s="95"/>
      <c r="I79" s="140"/>
      <c r="J79" s="10"/>
      <c r="K79" s="80"/>
      <c r="L79" s="80"/>
      <c r="M79" s="80"/>
      <c r="N79" s="80"/>
      <c r="O79" s="80"/>
      <c r="P79" s="80"/>
    </row>
    <row r="80" spans="1:16" s="2" customFormat="1" ht="13.5">
      <c r="A80" s="10"/>
      <c r="B80" s="10"/>
      <c r="C80" s="10"/>
      <c r="D80" s="95"/>
      <c r="E80" s="95"/>
      <c r="F80" s="95"/>
      <c r="G80" s="95"/>
      <c r="H80" s="95"/>
      <c r="I80" s="140"/>
      <c r="J80" s="10"/>
      <c r="K80" s="80"/>
      <c r="L80" s="80"/>
      <c r="M80" s="80"/>
      <c r="N80" s="80"/>
      <c r="O80" s="80"/>
      <c r="P80" s="80"/>
    </row>
    <row r="81" spans="1:10" ht="12.75">
      <c r="A81" s="9"/>
      <c r="B81" s="9"/>
      <c r="C81" s="9"/>
      <c r="D81" s="85"/>
      <c r="E81" s="85"/>
      <c r="F81" s="85"/>
      <c r="G81" s="85"/>
      <c r="H81" s="85"/>
      <c r="I81" s="141"/>
      <c r="J81" s="44"/>
    </row>
    <row r="82" spans="1:10" ht="12.75">
      <c r="A82" s="9"/>
      <c r="B82" s="9"/>
      <c r="C82" s="9"/>
      <c r="D82" s="85"/>
      <c r="E82" s="85"/>
      <c r="F82" s="85"/>
      <c r="G82" s="85"/>
      <c r="H82" s="85"/>
      <c r="I82" s="141"/>
      <c r="J82" s="44"/>
    </row>
    <row r="83" spans="1:10" ht="12.75">
      <c r="A83" s="9"/>
      <c r="B83" s="9"/>
      <c r="C83" s="9"/>
      <c r="D83" s="85"/>
      <c r="E83" s="85"/>
      <c r="F83" s="85"/>
      <c r="G83" s="85"/>
      <c r="H83" s="85"/>
      <c r="I83" s="129"/>
      <c r="J83" s="24"/>
    </row>
    <row r="84" spans="1:10" ht="12.75">
      <c r="A84" s="9"/>
      <c r="B84" s="9"/>
      <c r="C84" s="9"/>
      <c r="D84" s="85"/>
      <c r="E84" s="85"/>
      <c r="F84" s="85"/>
      <c r="G84" s="85"/>
      <c r="H84" s="85"/>
      <c r="I84" s="129"/>
      <c r="J84" s="24"/>
    </row>
    <row r="85" spans="1:10" ht="12.75">
      <c r="A85" s="9"/>
      <c r="B85" s="9"/>
      <c r="C85" s="9"/>
      <c r="D85" s="85"/>
      <c r="E85" s="85"/>
      <c r="F85" s="85"/>
      <c r="G85" s="85"/>
      <c r="H85" s="85"/>
      <c r="I85" s="129"/>
      <c r="J85" s="24"/>
    </row>
    <row r="86" spans="1:10" ht="12.75">
      <c r="A86" s="9"/>
      <c r="B86" s="9"/>
      <c r="C86" s="9"/>
      <c r="D86" s="85"/>
      <c r="E86" s="85"/>
      <c r="F86" s="85"/>
      <c r="G86" s="85"/>
      <c r="H86" s="85"/>
      <c r="I86" s="129"/>
      <c r="J86" s="24"/>
    </row>
    <row r="87" spans="1:10" ht="12.75">
      <c r="A87" s="9"/>
      <c r="B87" s="9"/>
      <c r="C87" s="9"/>
      <c r="D87" s="85"/>
      <c r="E87" s="85"/>
      <c r="F87" s="85"/>
      <c r="G87" s="85"/>
      <c r="H87" s="85"/>
      <c r="I87" s="129"/>
      <c r="J87" s="24"/>
    </row>
    <row r="88" spans="1:10" ht="12.75">
      <c r="A88" s="9"/>
      <c r="B88" s="9"/>
      <c r="C88" s="9"/>
      <c r="D88" s="85"/>
      <c r="E88" s="85"/>
      <c r="F88" s="85"/>
      <c r="G88" s="85"/>
      <c r="H88" s="85"/>
      <c r="I88" s="129"/>
      <c r="J88" s="24"/>
    </row>
    <row r="89" spans="1:10" ht="12.75">
      <c r="A89" s="9"/>
      <c r="B89" s="9"/>
      <c r="C89" s="9"/>
      <c r="D89" s="85"/>
      <c r="E89" s="85"/>
      <c r="F89" s="85"/>
      <c r="G89" s="85"/>
      <c r="H89" s="85"/>
      <c r="I89" s="129"/>
      <c r="J89" s="24"/>
    </row>
    <row r="90" spans="1:10" ht="12.75">
      <c r="A90" s="9"/>
      <c r="B90" s="9"/>
      <c r="C90" s="9"/>
      <c r="D90" s="85"/>
      <c r="E90" s="85"/>
      <c r="F90" s="85"/>
      <c r="G90" s="85"/>
      <c r="H90" s="85"/>
      <c r="I90" s="129"/>
      <c r="J90" s="24"/>
    </row>
    <row r="91" spans="1:10" ht="12.75">
      <c r="A91" s="9"/>
      <c r="B91" s="9"/>
      <c r="C91" s="9"/>
      <c r="D91" s="85"/>
      <c r="E91" s="85"/>
      <c r="F91" s="85"/>
      <c r="G91" s="85"/>
      <c r="H91" s="85"/>
      <c r="I91" s="129"/>
      <c r="J91" s="24"/>
    </row>
    <row r="92" spans="1:10" ht="12.75">
      <c r="A92" s="9"/>
      <c r="B92" s="9"/>
      <c r="C92" s="9"/>
      <c r="D92" s="85"/>
      <c r="E92" s="85"/>
      <c r="F92" s="85"/>
      <c r="G92" s="85"/>
      <c r="H92" s="85"/>
      <c r="I92" s="129"/>
      <c r="J92" s="24"/>
    </row>
    <row r="93" spans="1:10" ht="12.75">
      <c r="A93" s="6"/>
      <c r="B93" s="6"/>
      <c r="C93" s="6"/>
      <c r="D93" s="71"/>
      <c r="E93" s="71"/>
      <c r="F93" s="71"/>
      <c r="G93" s="71"/>
      <c r="H93" s="71"/>
      <c r="I93" s="128"/>
      <c r="J93" s="7"/>
    </row>
    <row r="94" spans="1:10" ht="13.5">
      <c r="A94" s="144" t="s">
        <v>93</v>
      </c>
      <c r="B94" s="144"/>
      <c r="C94" s="144"/>
      <c r="D94" s="144"/>
      <c r="E94" s="144"/>
      <c r="F94" s="144"/>
      <c r="G94" s="144"/>
      <c r="H94" s="144"/>
      <c r="I94" s="144"/>
      <c r="J94" s="144"/>
    </row>
  </sheetData>
  <sheetProtection/>
  <mergeCells count="19">
    <mergeCell ref="A74:J74"/>
    <mergeCell ref="A2:I2"/>
    <mergeCell ref="A4:J4"/>
    <mergeCell ref="A3:J3"/>
    <mergeCell ref="A48:J48"/>
    <mergeCell ref="A62:J62"/>
    <mergeCell ref="A5:J5"/>
    <mergeCell ref="E70:F70"/>
    <mergeCell ref="E71:F71"/>
    <mergeCell ref="A94:J94"/>
    <mergeCell ref="I19:I23"/>
    <mergeCell ref="J19:J23"/>
    <mergeCell ref="A19:H20"/>
    <mergeCell ref="A75:J75"/>
    <mergeCell ref="A45:C45"/>
    <mergeCell ref="A50:C50"/>
    <mergeCell ref="A54:C54"/>
    <mergeCell ref="A56:C56"/>
    <mergeCell ref="A76:J76"/>
  </mergeCells>
  <printOptions/>
  <pageMargins left="0.88" right="0.31496062992125984" top="0.7086614173228347" bottom="0.5511811023622047" header="0" footer="0"/>
  <pageSetup horizontalDpi="300" verticalDpi="300" orientation="portrait" scale="85" r:id="rId2"/>
  <rowBreaks count="2" manualBreakCount="2">
    <brk id="48" max="9" man="1"/>
    <brk id="6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Ysabel Calderon</cp:lastModifiedBy>
  <cp:lastPrinted>2017-04-11T17:36:26Z</cp:lastPrinted>
  <dcterms:created xsi:type="dcterms:W3CDTF">1999-01-26T14:20:53Z</dcterms:created>
  <dcterms:modified xsi:type="dcterms:W3CDTF">2024-05-08T16:31:21Z</dcterms:modified>
  <cp:category/>
  <cp:version/>
  <cp:contentType/>
  <cp:contentStatus/>
</cp:coreProperties>
</file>