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<sst xmlns="http://schemas.openxmlformats.org/spreadsheetml/2006/main" count="117" uniqueCount="93">
  <si>
    <t>IV. Insumos      :</t>
  </si>
  <si>
    <t>II.Preparación de terreno:</t>
  </si>
  <si>
    <t>III. Mano de Obra:</t>
  </si>
  <si>
    <t>I. Semillero             :</t>
  </si>
  <si>
    <t>TOTAL</t>
  </si>
  <si>
    <t>GASTO SEGURO AGRICOLA.</t>
  </si>
  <si>
    <t>GASTOS ADMINISTRATIVOS</t>
  </si>
  <si>
    <t>SUBTOTAL</t>
  </si>
  <si>
    <t>Hom-Día</t>
  </si>
  <si>
    <t>15. Transporte Interno</t>
  </si>
  <si>
    <t>XII</t>
  </si>
  <si>
    <t>14. Cosecha</t>
  </si>
  <si>
    <t>VIII</t>
  </si>
  <si>
    <t>13. Desyerbo</t>
  </si>
  <si>
    <t>VI</t>
  </si>
  <si>
    <t>12. Desyerbo</t>
  </si>
  <si>
    <t/>
  </si>
  <si>
    <t xml:space="preserve">  IV</t>
  </si>
  <si>
    <t>III</t>
  </si>
  <si>
    <t>II</t>
  </si>
  <si>
    <t>I</t>
  </si>
  <si>
    <t xml:space="preserve">   .1 Hoyado y Bulteo</t>
  </si>
  <si>
    <t>Tarea</t>
  </si>
  <si>
    <t>Quintal</t>
  </si>
  <si>
    <t xml:space="preserve">   .2 Fertilizante (15-15-15)</t>
  </si>
  <si>
    <t xml:space="preserve">   .1 Semilla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</si>
  <si>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</si>
  <si>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</si>
  <si>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</si>
  <si>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</si>
  <si>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</si>
  <si>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</si>
  <si>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</si>
  <si>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</si>
  <si>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Con Tutores</t>
  </si>
  <si>
    <t xml:space="preserve"> CARAC. ESPECIAL</t>
  </si>
  <si>
    <t>JORNAL DIARIO :</t>
  </si>
  <si>
    <t>B</t>
  </si>
  <si>
    <t xml:space="preserve"> CLASIF. TERRENO</t>
  </si>
  <si>
    <t>FECHA :</t>
  </si>
  <si>
    <t>8 Horas</t>
  </si>
  <si>
    <t>HOMBRE-DIA</t>
  </si>
  <si>
    <t>Manual</t>
  </si>
  <si>
    <t xml:space="preserve"> PREP. TERRENO..</t>
  </si>
  <si>
    <t>Bajo</t>
  </si>
  <si>
    <t xml:space="preserve"> NIVEL INSUMOS...</t>
  </si>
  <si>
    <t>QQ 100 Lb</t>
  </si>
  <si>
    <t>Guinea</t>
  </si>
  <si>
    <t>Secano</t>
  </si>
  <si>
    <t xml:space="preserve"> ORIGEN DE AGUAS</t>
  </si>
  <si>
    <t>Directo</t>
  </si>
  <si>
    <t xml:space="preserve"> METODO SIEMBRA.</t>
  </si>
  <si>
    <t>Unidad</t>
  </si>
  <si>
    <t>RENDIMIENTO</t>
  </si>
  <si>
    <t>VARIEDAD</t>
  </si>
  <si>
    <t>Costo/</t>
  </si>
  <si>
    <t>ENTREVISTAS...</t>
  </si>
  <si>
    <t>AREA APLIC....</t>
  </si>
  <si>
    <t>Ñame</t>
  </si>
  <si>
    <t>12 Meses</t>
  </si>
  <si>
    <t>0-33-0011B*</t>
  </si>
  <si>
    <t xml:space="preserve"> COSTO CODIGO</t>
  </si>
  <si>
    <t xml:space="preserve"> CICLO</t>
  </si>
  <si>
    <t xml:space="preserve"> RUBRO</t>
  </si>
  <si>
    <t>Coeficiente Técnico por Actividad</t>
  </si>
  <si>
    <t>....................................................</t>
  </si>
  <si>
    <t>Participación (%) por Actividad</t>
  </si>
  <si>
    <t xml:space="preserve">   .4 Transporte de Insumos</t>
  </si>
  <si>
    <t>Estimado Estudios Económicos</t>
  </si>
  <si>
    <t>Litro</t>
  </si>
  <si>
    <t>PAGO INTERESES 8.0% ANUAL (12 meses 8.0%)</t>
  </si>
  <si>
    <t>2022</t>
  </si>
  <si>
    <t xml:space="preserve">      Oxamil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</si>
  <si>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</si>
  <si>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</si>
  <si>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Nacional</t>
  </si>
  <si>
    <t>Viceministerio de Planificación Sectorial Agropecuaria</t>
  </si>
  <si>
    <t>Departamento de Economía Agropecuaria y Estadísticas</t>
  </si>
  <si>
    <t>Cantidad</t>
  </si>
  <si>
    <t xml:space="preserve">  1.  Insumos</t>
  </si>
  <si>
    <t xml:space="preserve">  2.  Chapeo de Maleza</t>
  </si>
  <si>
    <t xml:space="preserve">  3.  Quema y Habite</t>
  </si>
  <si>
    <t xml:space="preserve">  4.  Preparación del Terreno</t>
  </si>
  <si>
    <t xml:space="preserve">  5.  Picado de Semillas</t>
  </si>
  <si>
    <t xml:space="preserve">  6.  Siembra</t>
  </si>
  <si>
    <t xml:space="preserve">  8.  Desyerbo</t>
  </si>
  <si>
    <t xml:space="preserve">  10. Corte de Tutores</t>
  </si>
  <si>
    <t xml:space="preserve">  11. Postura de Tutores</t>
  </si>
  <si>
    <t xml:space="preserve">   .3 Herbicida (RAYO) </t>
  </si>
  <si>
    <t xml:space="preserve">  7.  Aplicación Fertilizante  (0.4728 QQ 15-15-15)</t>
  </si>
  <si>
    <t xml:space="preserve">  9.  Aplicación Herbicida (0.1057 Gl Gramoxone)</t>
  </si>
  <si>
    <t>Costos variables de producción de Ñame, 2022 (RD$/ tarea)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</si>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</sst>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&quot;$&quot;#,##0.00;\-&quot;$&quot;#,##0.00"/>
    <numFmt numFmtId="190" formatCode="#,##0.0_);\(#,##0.0\)"/>
    <numFmt numFmtId="191" formatCode="0.00_)"/>
    <numFmt numFmtId="192" formatCode="_(* #,##0.0_);_(* \(#,##0.0\);_(* &quot;-&quot;??_);_(@_)"/>
    <numFmt numFmtId="193" formatCode="#,##0.0000_);\(#,##0.0000\)"/>
    <numFmt numFmtId="194" formatCode="_(* #,##0_);_(* \(#,##0\);_(* &quot;-&quot;??_);_(@_)"/>
    <numFmt numFmtId="195" formatCode="_(* #,##0.000_);_(* \(#,##0.000\);_(* &quot;-&quot;??_);_(@_)"/>
    <numFmt numFmtId="196" formatCode="_(* #,##0.0_);_(* \(#,##0.0\);_(* &quot;-&quot;?_);_(@_)"/>
    <numFmt numFmtId="197" formatCode="&quot;RD$&quot;#,##0.00"/>
    <numFmt numFmtId="198" formatCode="_-* #,##0.00_-;\-* #,##0.00_-;_-* &quot;-&quot;??_-;_-@_-"/>
    <numFmt numFmtId="199" formatCode="_-* #,##0_-;\-* #,##0_-;_-* &quot;-&quot;??_-;_-@_-"/>
    <numFmt numFmtId="200" formatCode="#,##0.00_ ;\-#,##0.00\ "/>
  </numFmts>
  <fonts count="5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56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9" fontId="1" fillId="33" borderId="0" xfId="56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9" fontId="4" fillId="33" borderId="0" xfId="56" applyFont="1" applyFill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 applyProtection="1">
      <alignment horizontal="left"/>
      <protection/>
    </xf>
    <xf numFmtId="9" fontId="5" fillId="33" borderId="0" xfId="56" applyFont="1" applyFill="1" applyAlignment="1" applyProtection="1">
      <alignment horizontal="left"/>
      <protection/>
    </xf>
    <xf numFmtId="9" fontId="4" fillId="33" borderId="0" xfId="56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193" fontId="4" fillId="33" borderId="0" xfId="0" applyNumberFormat="1" applyFont="1" applyFill="1" applyAlignment="1" applyProtection="1">
      <alignment horizontal="left"/>
      <protection/>
    </xf>
    <xf numFmtId="39" fontId="4" fillId="33" borderId="0" xfId="0" applyNumberFormat="1" applyFont="1" applyFill="1" applyAlignment="1" applyProtection="1">
      <alignment horizontal="center"/>
      <protection/>
    </xf>
    <xf numFmtId="193" fontId="4" fillId="33" borderId="0" xfId="0" applyNumberFormat="1" applyFont="1" applyFill="1" applyAlignment="1" applyProtection="1">
      <alignment horizontal="center"/>
      <protection/>
    </xf>
    <xf numFmtId="39" fontId="4" fillId="33" borderId="0" xfId="0" applyNumberFormat="1" applyFont="1" applyFill="1" applyAlignment="1" applyProtection="1">
      <alignment/>
      <protection/>
    </xf>
    <xf numFmtId="187" fontId="4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 horizontal="center"/>
      <protection/>
    </xf>
    <xf numFmtId="197" fontId="4" fillId="33" borderId="0" xfId="0" applyNumberFormat="1" applyFont="1" applyFill="1" applyAlignment="1" applyProtection="1" quotePrefix="1">
      <alignment horizontal="left"/>
      <protection/>
    </xf>
    <xf numFmtId="0" fontId="5" fillId="33" borderId="10" xfId="0" applyFont="1" applyFill="1" applyBorder="1" applyAlignment="1" applyProtection="1">
      <alignment horizontal="fill"/>
      <protection/>
    </xf>
    <xf numFmtId="0" fontId="5" fillId="33" borderId="0" xfId="0" applyFont="1" applyFill="1" applyBorder="1" applyAlignment="1" applyProtection="1">
      <alignment horizontal="fill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fill"/>
      <protection/>
    </xf>
    <xf numFmtId="0" fontId="4" fillId="33" borderId="11" xfId="0" applyFont="1" applyFill="1" applyBorder="1" applyAlignment="1">
      <alignment/>
    </xf>
    <xf numFmtId="9" fontId="4" fillId="33" borderId="12" xfId="56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8" fontId="4" fillId="33" borderId="11" xfId="0" applyNumberFormat="1" applyFont="1" applyFill="1" applyBorder="1" applyAlignment="1" applyProtection="1">
      <alignment/>
      <protection/>
    </xf>
    <xf numFmtId="39" fontId="4" fillId="33" borderId="11" xfId="0" applyNumberFormat="1" applyFont="1" applyFill="1" applyBorder="1" applyAlignment="1" applyProtection="1">
      <alignment/>
      <protection/>
    </xf>
    <xf numFmtId="187" fontId="4" fillId="33" borderId="11" xfId="0" applyNumberFormat="1" applyFont="1" applyFill="1" applyBorder="1" applyAlignment="1" applyProtection="1">
      <alignment/>
      <protection/>
    </xf>
    <xf numFmtId="191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43" fontId="4" fillId="33" borderId="11" xfId="49" applyFont="1" applyFill="1" applyBorder="1" applyAlignment="1" applyProtection="1">
      <alignment/>
      <protection/>
    </xf>
    <xf numFmtId="43" fontId="51" fillId="33" borderId="11" xfId="49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189" fontId="4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188" fontId="4" fillId="33" borderId="15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43" fontId="4" fillId="33" borderId="15" xfId="49" applyFont="1" applyFill="1" applyBorder="1" applyAlignment="1" applyProtection="1">
      <alignment/>
      <protection/>
    </xf>
    <xf numFmtId="9" fontId="4" fillId="33" borderId="16" xfId="56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8" fontId="4" fillId="33" borderId="0" xfId="0" applyNumberFormat="1" applyFont="1" applyFill="1" applyBorder="1" applyAlignment="1" applyProtection="1">
      <alignment/>
      <protection/>
    </xf>
    <xf numFmtId="39" fontId="4" fillId="33" borderId="0" xfId="0" applyNumberFormat="1" applyFont="1" applyFill="1" applyBorder="1" applyAlignment="1" applyProtection="1">
      <alignment/>
      <protection/>
    </xf>
    <xf numFmtId="43" fontId="4" fillId="33" borderId="0" xfId="49" applyFont="1" applyFill="1" applyAlignment="1" applyProtection="1">
      <alignment/>
      <protection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88" fontId="4" fillId="33" borderId="19" xfId="0" applyNumberFormat="1" applyFont="1" applyFill="1" applyBorder="1" applyAlignment="1" applyProtection="1">
      <alignment/>
      <protection/>
    </xf>
    <xf numFmtId="39" fontId="4" fillId="33" borderId="19" xfId="0" applyNumberFormat="1" applyFont="1" applyFill="1" applyBorder="1" applyAlignment="1" applyProtection="1">
      <alignment/>
      <protection/>
    </xf>
    <xf numFmtId="43" fontId="4" fillId="33" borderId="19" xfId="49" applyFont="1" applyFill="1" applyBorder="1" applyAlignment="1" applyProtection="1">
      <alignment/>
      <protection/>
    </xf>
    <xf numFmtId="9" fontId="4" fillId="33" borderId="20" xfId="56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fill"/>
      <protection/>
    </xf>
    <xf numFmtId="0" fontId="4" fillId="33" borderId="14" xfId="0" applyFont="1" applyFill="1" applyBorder="1" applyAlignment="1" applyProtection="1">
      <alignment horizontal="fill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fill"/>
      <protection/>
    </xf>
    <xf numFmtId="0" fontId="4" fillId="33" borderId="21" xfId="0" applyFont="1" applyFill="1" applyBorder="1" applyAlignment="1" applyProtection="1">
      <alignment horizontal="fill"/>
      <protection/>
    </xf>
    <xf numFmtId="0" fontId="4" fillId="33" borderId="0" xfId="0" applyFont="1" applyFill="1" applyBorder="1" applyAlignment="1" applyProtection="1">
      <alignment horizontal="fill"/>
      <protection/>
    </xf>
    <xf numFmtId="0" fontId="4" fillId="33" borderId="0" xfId="0" applyFont="1" applyFill="1" applyBorder="1" applyAlignment="1" applyProtection="1">
      <alignment horizontal="center"/>
      <protection/>
    </xf>
    <xf numFmtId="187" fontId="4" fillId="33" borderId="0" xfId="0" applyNumberFormat="1" applyFont="1" applyFill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fill"/>
      <protection/>
    </xf>
    <xf numFmtId="191" fontId="4" fillId="33" borderId="18" xfId="0" applyNumberFormat="1" applyFont="1" applyFill="1" applyBorder="1" applyAlignment="1" applyProtection="1">
      <alignment horizontal="fill"/>
      <protection/>
    </xf>
    <xf numFmtId="188" fontId="4" fillId="33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39" fontId="4" fillId="33" borderId="18" xfId="0" applyNumberFormat="1" applyFont="1" applyFill="1" applyBorder="1" applyAlignment="1" applyProtection="1">
      <alignment/>
      <protection/>
    </xf>
    <xf numFmtId="187" fontId="4" fillId="33" borderId="0" xfId="0" applyNumberFormat="1" applyFont="1" applyFill="1" applyBorder="1" applyAlignment="1" applyProtection="1">
      <alignment/>
      <protection/>
    </xf>
    <xf numFmtId="9" fontId="52" fillId="33" borderId="0" xfId="56" applyFont="1" applyFill="1" applyBorder="1" applyAlignment="1">
      <alignment horizontal="center"/>
    </xf>
    <xf numFmtId="191" fontId="4" fillId="33" borderId="12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9" fontId="4" fillId="33" borderId="0" xfId="56" applyFont="1" applyFill="1" applyBorder="1" applyAlignment="1">
      <alignment horizontal="center"/>
    </xf>
    <xf numFmtId="39" fontId="4" fillId="33" borderId="12" xfId="0" applyNumberFormat="1" applyFont="1" applyFill="1" applyBorder="1" applyAlignment="1" applyProtection="1">
      <alignment/>
      <protection/>
    </xf>
    <xf numFmtId="200" fontId="53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43" fontId="5" fillId="33" borderId="0" xfId="49" applyFont="1" applyFill="1" applyBorder="1" applyAlignment="1">
      <alignment/>
    </xf>
    <xf numFmtId="43" fontId="53" fillId="33" borderId="0" xfId="49" applyFont="1" applyFill="1" applyBorder="1" applyAlignment="1">
      <alignment/>
    </xf>
    <xf numFmtId="7" fontId="4" fillId="33" borderId="0" xfId="0" applyNumberFormat="1" applyFont="1" applyFill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0" fontId="28" fillId="33" borderId="0" xfId="0" applyFont="1" applyFill="1" applyAlignment="1">
      <alignment vertical="center"/>
    </xf>
    <xf numFmtId="0" fontId="54" fillId="34" borderId="13" xfId="0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 applyProtection="1">
      <alignment horizontal="fill"/>
      <protection/>
    </xf>
    <xf numFmtId="0" fontId="53" fillId="34" borderId="14" xfId="0" applyFont="1" applyFill="1" applyBorder="1" applyAlignment="1" applyProtection="1">
      <alignment horizontal="center"/>
      <protection/>
    </xf>
    <xf numFmtId="39" fontId="53" fillId="34" borderId="14" xfId="0" applyNumberFormat="1" applyFont="1" applyFill="1" applyBorder="1" applyAlignment="1" applyProtection="1">
      <alignment/>
      <protection/>
    </xf>
    <xf numFmtId="39" fontId="54" fillId="34" borderId="16" xfId="0" applyNumberFormat="1" applyFont="1" applyFill="1" applyBorder="1" applyAlignment="1" applyProtection="1">
      <alignment/>
      <protection/>
    </xf>
    <xf numFmtId="0" fontId="51" fillId="33" borderId="17" xfId="0" applyFont="1" applyFill="1" applyBorder="1" applyAlignment="1" applyProtection="1">
      <alignment horizontal="left"/>
      <protection/>
    </xf>
    <xf numFmtId="0" fontId="51" fillId="33" borderId="22" xfId="0" applyFont="1" applyFill="1" applyBorder="1" applyAlignment="1">
      <alignment/>
    </xf>
    <xf numFmtId="10" fontId="51" fillId="33" borderId="23" xfId="0" applyNumberFormat="1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 horizontal="left"/>
      <protection/>
    </xf>
    <xf numFmtId="0" fontId="51" fillId="33" borderId="24" xfId="0" applyFont="1" applyFill="1" applyBorder="1" applyAlignment="1">
      <alignment/>
    </xf>
    <xf numFmtId="10" fontId="51" fillId="33" borderId="25" xfId="0" applyNumberFormat="1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 horizontal="fill"/>
      <protection/>
    </xf>
    <xf numFmtId="0" fontId="51" fillId="33" borderId="26" xfId="0" applyFont="1" applyFill="1" applyBorder="1" applyAlignment="1" applyProtection="1">
      <alignment horizontal="fill"/>
      <protection/>
    </xf>
    <xf numFmtId="0" fontId="51" fillId="33" borderId="15" xfId="0" applyFont="1" applyFill="1" applyBorder="1" applyAlignment="1" applyProtection="1">
      <alignment horizontal="fill"/>
      <protection/>
    </xf>
    <xf numFmtId="0" fontId="51" fillId="33" borderId="14" xfId="0" applyFont="1" applyFill="1" applyBorder="1" applyAlignment="1" applyProtection="1">
      <alignment horizontal="fill"/>
      <protection/>
    </xf>
    <xf numFmtId="0" fontId="51" fillId="33" borderId="26" xfId="0" applyFont="1" applyFill="1" applyBorder="1" applyAlignment="1" applyProtection="1">
      <alignment horizontal="center"/>
      <protection/>
    </xf>
    <xf numFmtId="0" fontId="51" fillId="33" borderId="27" xfId="0" applyFont="1" applyFill="1" applyBorder="1" applyAlignment="1" applyProtection="1">
      <alignment horizontal="fill"/>
      <protection/>
    </xf>
    <xf numFmtId="0" fontId="4" fillId="33" borderId="0" xfId="0" applyFont="1" applyFill="1" applyAlignment="1" applyProtection="1">
      <alignment horizontal="left"/>
      <protection/>
    </xf>
    <xf numFmtId="0" fontId="28" fillId="35" borderId="0" xfId="0" applyFont="1" applyFill="1" applyAlignment="1">
      <alignment horizontal="center" vertical="center"/>
    </xf>
    <xf numFmtId="200" fontId="4" fillId="33" borderId="0" xfId="0" applyNumberFormat="1" applyFont="1" applyFill="1" applyAlignment="1">
      <alignment/>
    </xf>
    <xf numFmtId="39" fontId="4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53" fillId="33" borderId="0" xfId="0" applyFont="1" applyFill="1" applyBorder="1" applyAlignment="1" applyProtection="1">
      <alignment horizontal="fill"/>
      <protection/>
    </xf>
    <xf numFmtId="0" fontId="53" fillId="33" borderId="0" xfId="0" applyFont="1" applyFill="1" applyBorder="1" applyAlignment="1" applyProtection="1">
      <alignment horizontal="center"/>
      <protection/>
    </xf>
    <xf numFmtId="191" fontId="53" fillId="33" borderId="0" xfId="0" applyNumberFormat="1" applyFont="1" applyFill="1" applyBorder="1" applyAlignment="1" applyProtection="1">
      <alignment horizontal="fill"/>
      <protection/>
    </xf>
    <xf numFmtId="0" fontId="55" fillId="35" borderId="17" xfId="0" applyFont="1" applyFill="1" applyBorder="1" applyAlignment="1" applyProtection="1">
      <alignment horizontal="centerContinuous"/>
      <protection/>
    </xf>
    <xf numFmtId="0" fontId="55" fillId="35" borderId="18" xfId="0" applyFont="1" applyFill="1" applyBorder="1" applyAlignment="1">
      <alignment horizontal="centerContinuous"/>
    </xf>
    <xf numFmtId="39" fontId="55" fillId="35" borderId="22" xfId="0" applyNumberFormat="1" applyFont="1" applyFill="1" applyBorder="1" applyAlignment="1" applyProtection="1">
      <alignment horizontal="centerContinuous"/>
      <protection/>
    </xf>
    <xf numFmtId="0" fontId="56" fillId="35" borderId="28" xfId="0" applyFont="1" applyFill="1" applyBorder="1" applyAlignment="1" applyProtection="1">
      <alignment horizontal="fill"/>
      <protection/>
    </xf>
    <xf numFmtId="0" fontId="56" fillId="35" borderId="29" xfId="0" applyFont="1" applyFill="1" applyBorder="1" applyAlignment="1" applyProtection="1">
      <alignment horizontal="fill"/>
      <protection/>
    </xf>
    <xf numFmtId="0" fontId="56" fillId="35" borderId="30" xfId="0" applyFont="1" applyFill="1" applyBorder="1" applyAlignment="1" applyProtection="1">
      <alignment horizontal="fill"/>
      <protection/>
    </xf>
    <xf numFmtId="0" fontId="55" fillId="35" borderId="1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5" fillId="35" borderId="31" xfId="0" applyFont="1" applyFill="1" applyBorder="1" applyAlignment="1">
      <alignment horizontal="center"/>
    </xf>
    <xf numFmtId="0" fontId="55" fillId="35" borderId="31" xfId="0" applyFont="1" applyFill="1" applyBorder="1" applyAlignment="1" applyProtection="1">
      <alignment horizontal="center"/>
      <protection/>
    </xf>
    <xf numFmtId="0" fontId="55" fillId="35" borderId="28" xfId="0" applyFont="1" applyFill="1" applyBorder="1" applyAlignment="1" applyProtection="1">
      <alignment horizontal="left"/>
      <protection/>
    </xf>
    <xf numFmtId="0" fontId="55" fillId="35" borderId="29" xfId="0" applyFont="1" applyFill="1" applyBorder="1" applyAlignment="1">
      <alignment/>
    </xf>
    <xf numFmtId="0" fontId="55" fillId="35" borderId="32" xfId="0" applyFont="1" applyFill="1" applyBorder="1" applyAlignment="1" applyProtection="1">
      <alignment horizontal="center"/>
      <protection/>
    </xf>
    <xf numFmtId="43" fontId="5" fillId="33" borderId="12" xfId="49" applyNumberFormat="1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fill"/>
      <protection/>
    </xf>
    <xf numFmtId="188" fontId="4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>
      <alignment horizontal="center" vertical="center"/>
    </xf>
    <xf numFmtId="39" fontId="4" fillId="33" borderId="11" xfId="0" applyNumberFormat="1" applyFont="1" applyFill="1" applyBorder="1" applyAlignment="1" applyProtection="1">
      <alignment vertical="center"/>
      <protection/>
    </xf>
    <xf numFmtId="43" fontId="4" fillId="33" borderId="11" xfId="49" applyFont="1" applyFill="1" applyBorder="1" applyAlignment="1" applyProtection="1">
      <alignment vertical="center"/>
      <protection/>
    </xf>
    <xf numFmtId="9" fontId="4" fillId="33" borderId="12" xfId="56" applyFont="1" applyFill="1" applyBorder="1" applyAlignment="1">
      <alignment horizontal="center" vertical="center"/>
    </xf>
    <xf numFmtId="189" fontId="51" fillId="33" borderId="19" xfId="0" applyNumberFormat="1" applyFont="1" applyFill="1" applyBorder="1" applyAlignment="1" applyProtection="1">
      <alignment horizontal="center"/>
      <protection/>
    </xf>
    <xf numFmtId="189" fontId="51" fillId="33" borderId="11" xfId="0" applyNumberFormat="1" applyFont="1" applyFill="1" applyBorder="1" applyAlignment="1" applyProtection="1">
      <alignment horizontal="center"/>
      <protection/>
    </xf>
    <xf numFmtId="10" fontId="51" fillId="33" borderId="19" xfId="0" applyNumberFormat="1" applyFont="1" applyFill="1" applyBorder="1" applyAlignment="1" applyProtection="1">
      <alignment horizontal="center"/>
      <protection/>
    </xf>
    <xf numFmtId="10" fontId="51" fillId="33" borderId="11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 vertical="center"/>
    </xf>
    <xf numFmtId="9" fontId="55" fillId="35" borderId="20" xfId="56" applyFont="1" applyFill="1" applyBorder="1" applyAlignment="1">
      <alignment horizontal="center" vertical="justify"/>
    </xf>
    <xf numFmtId="9" fontId="55" fillId="35" borderId="12" xfId="56" applyFont="1" applyFill="1" applyBorder="1" applyAlignment="1">
      <alignment horizontal="center" vertical="justify"/>
    </xf>
    <xf numFmtId="9" fontId="55" fillId="35" borderId="34" xfId="56" applyFont="1" applyFill="1" applyBorder="1" applyAlignment="1">
      <alignment horizontal="center" vertical="justify"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24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 vertical="justify"/>
    </xf>
    <xf numFmtId="0" fontId="55" fillId="35" borderId="11" xfId="0" applyFont="1" applyFill="1" applyBorder="1" applyAlignment="1">
      <alignment horizontal="center" vertical="justify"/>
    </xf>
    <xf numFmtId="0" fontId="55" fillId="35" borderId="32" xfId="0" applyFont="1" applyFill="1" applyBorder="1" applyAlignment="1">
      <alignment horizontal="center" vertical="justify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>
      <alignment horizontal="left" wrapText="1"/>
    </xf>
    <xf numFmtId="0" fontId="51" fillId="33" borderId="35" xfId="0" applyFont="1" applyFill="1" applyBorder="1" applyAlignment="1" applyProtection="1">
      <alignment horizontal="center"/>
      <protection/>
    </xf>
    <xf numFmtId="0" fontId="51" fillId="33" borderId="22" xfId="0" applyFont="1" applyFill="1" applyBorder="1" applyAlignment="1" applyProtection="1">
      <alignment horizontal="center"/>
      <protection/>
    </xf>
    <xf numFmtId="0" fontId="51" fillId="33" borderId="21" xfId="0" applyFont="1" applyFill="1" applyBorder="1" applyAlignment="1" applyProtection="1">
      <alignment horizontal="center"/>
      <protection/>
    </xf>
    <xf numFmtId="0" fontId="51" fillId="33" borderId="24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28575</xdr:rowOff>
    </xdr:from>
    <xdr:to>
      <xdr:col>6</xdr:col>
      <xdr:colOff>0</xdr:colOff>
      <xdr:row>1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57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selection activeCell="O8" sqref="O8"/>
    </sheetView>
  </sheetViews>
  <sheetFormatPr defaultColWidth="11.00390625" defaultRowHeight="12.75"/>
  <cols>
    <col min="1" max="1" width="12.7109375" style="1" customWidth="1"/>
    <col min="2" max="2" width="11.7109375" style="1" customWidth="1"/>
    <col min="3" max="3" width="7.8515625" style="1" customWidth="1"/>
    <col min="4" max="4" width="9.57421875" style="1" customWidth="1"/>
    <col min="5" max="5" width="10.140625" style="1" customWidth="1"/>
    <col min="6" max="7" width="8.8515625" style="1" customWidth="1"/>
    <col min="8" max="8" width="9.421875" style="1" customWidth="1"/>
    <col min="9" max="9" width="11.00390625" style="1" customWidth="1"/>
    <col min="10" max="10" width="12.140625" style="5" customWidth="1"/>
    <col min="11" max="18" width="11.00390625" style="6" customWidth="1"/>
    <col min="19" max="28" width="11.00390625" style="1" customWidth="1"/>
    <col min="29" max="29" width="12.140625" style="1" customWidth="1"/>
    <col min="30" max="16384" width="11.00390625" style="1" customWidth="1"/>
  </cols>
  <sheetData>
    <row r="1" spans="1:10" ht="29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6.5" customHeight="1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19.5" customHeight="1">
      <c r="A3" s="143" t="s">
        <v>77</v>
      </c>
      <c r="B3" s="143"/>
      <c r="C3" s="143"/>
      <c r="D3" s="143"/>
      <c r="E3" s="143"/>
      <c r="F3" s="143"/>
      <c r="G3" s="143"/>
      <c r="H3" s="143"/>
      <c r="I3" s="143"/>
      <c r="J3" s="143"/>
      <c r="K3" s="92"/>
      <c r="L3" s="92"/>
    </row>
    <row r="4" spans="1:12" ht="27.75" customHeight="1">
      <c r="A4" s="143" t="s">
        <v>91</v>
      </c>
      <c r="B4" s="143"/>
      <c r="C4" s="143"/>
      <c r="D4" s="143"/>
      <c r="E4" s="143"/>
      <c r="F4" s="143"/>
      <c r="G4" s="143"/>
      <c r="H4" s="143"/>
      <c r="I4" s="143"/>
      <c r="J4" s="143"/>
      <c r="K4" s="92"/>
      <c r="L4" s="92"/>
    </row>
    <row r="5" spans="1:12" ht="3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92"/>
      <c r="L5" s="92"/>
    </row>
    <row r="6" spans="1:12" ht="16.5" customHeight="1">
      <c r="A6" s="110" t="s">
        <v>57</v>
      </c>
      <c r="B6" s="110" t="s">
        <v>75</v>
      </c>
      <c r="C6" s="10"/>
      <c r="D6" s="10"/>
      <c r="E6" s="10"/>
      <c r="F6" s="13" t="s">
        <v>63</v>
      </c>
      <c r="G6" s="10"/>
      <c r="H6" s="10" t="s">
        <v>65</v>
      </c>
      <c r="I6" s="10"/>
      <c r="J6" s="14" t="s">
        <v>58</v>
      </c>
      <c r="K6" s="10"/>
      <c r="L6" s="10"/>
    </row>
    <row r="7" spans="1:12" ht="12.75">
      <c r="A7" s="110" t="s">
        <v>56</v>
      </c>
      <c r="B7" s="10" t="s">
        <v>68</v>
      </c>
      <c r="C7" s="10"/>
      <c r="D7" s="10"/>
      <c r="E7" s="10"/>
      <c r="F7" s="13" t="s">
        <v>62</v>
      </c>
      <c r="G7" s="10"/>
      <c r="H7" s="10" t="s">
        <v>65</v>
      </c>
      <c r="I7" s="10"/>
      <c r="J7" s="15" t="s">
        <v>59</v>
      </c>
      <c r="K7" s="10"/>
      <c r="L7" s="10"/>
    </row>
    <row r="8" spans="1:12" ht="12.75">
      <c r="A8" s="13"/>
      <c r="B8" s="10"/>
      <c r="C8" s="10"/>
      <c r="D8" s="10"/>
      <c r="E8" s="10"/>
      <c r="F8" s="13" t="s">
        <v>61</v>
      </c>
      <c r="G8" s="10"/>
      <c r="H8" s="10" t="s">
        <v>65</v>
      </c>
      <c r="I8" s="10"/>
      <c r="J8" s="15" t="s">
        <v>60</v>
      </c>
      <c r="K8" s="10"/>
      <c r="L8" s="10"/>
    </row>
    <row r="9" spans="1:12" ht="12.75">
      <c r="A9" s="13"/>
      <c r="B9" s="13"/>
      <c r="C9" s="16"/>
      <c r="D9" s="16" t="s">
        <v>55</v>
      </c>
      <c r="E9" s="10"/>
      <c r="F9" s="13" t="s">
        <v>51</v>
      </c>
      <c r="G9" s="10"/>
      <c r="H9" s="10" t="s">
        <v>65</v>
      </c>
      <c r="I9" s="10"/>
      <c r="J9" s="15" t="s">
        <v>50</v>
      </c>
      <c r="K9" s="10"/>
      <c r="L9" s="10"/>
    </row>
    <row r="10" spans="1:12" ht="12.75">
      <c r="A10" s="110" t="s">
        <v>54</v>
      </c>
      <c r="B10" s="110" t="s">
        <v>53</v>
      </c>
      <c r="C10" s="16" t="s">
        <v>52</v>
      </c>
      <c r="D10" s="16" t="s">
        <v>52</v>
      </c>
      <c r="E10" s="10"/>
      <c r="F10" s="13" t="s">
        <v>49</v>
      </c>
      <c r="G10" s="10"/>
      <c r="H10" s="10" t="s">
        <v>65</v>
      </c>
      <c r="I10" s="10"/>
      <c r="J10" s="15" t="s">
        <v>48</v>
      </c>
      <c r="K10" s="10"/>
      <c r="L10" s="10"/>
    </row>
    <row r="11" spans="1:12" ht="12.75">
      <c r="A11" s="17" t="s">
        <v>47</v>
      </c>
      <c r="B11" s="18">
        <v>8.92</v>
      </c>
      <c r="C11" s="19" t="s">
        <v>46</v>
      </c>
      <c r="D11" s="20">
        <v>3800</v>
      </c>
      <c r="E11" s="10"/>
      <c r="F11" s="13" t="s">
        <v>45</v>
      </c>
      <c r="G11" s="10"/>
      <c r="H11" s="10" t="s">
        <v>65</v>
      </c>
      <c r="I11" s="10"/>
      <c r="J11" s="15" t="s">
        <v>44</v>
      </c>
      <c r="K11" s="10"/>
      <c r="L11" s="10"/>
    </row>
    <row r="12" spans="1:12" ht="12.75">
      <c r="A12" s="17"/>
      <c r="B12" s="13"/>
      <c r="C12" s="10"/>
      <c r="D12" s="20"/>
      <c r="E12" s="10"/>
      <c r="F12" s="13" t="s">
        <v>43</v>
      </c>
      <c r="G12" s="10"/>
      <c r="H12" s="10" t="s">
        <v>65</v>
      </c>
      <c r="I12" s="10"/>
      <c r="J12" s="15" t="s">
        <v>42</v>
      </c>
      <c r="K12" s="10"/>
      <c r="L12" s="10"/>
    </row>
    <row r="13" spans="1:12" ht="12.75">
      <c r="A13" s="13" t="s">
        <v>41</v>
      </c>
      <c r="B13" s="21" t="s">
        <v>40</v>
      </c>
      <c r="C13" s="22" t="s">
        <v>39</v>
      </c>
      <c r="D13" s="23" t="s">
        <v>71</v>
      </c>
      <c r="E13" s="10"/>
      <c r="F13" s="13" t="s">
        <v>38</v>
      </c>
      <c r="G13" s="10"/>
      <c r="H13" s="10" t="s">
        <v>65</v>
      </c>
      <c r="I13" s="10"/>
      <c r="J13" s="15" t="s">
        <v>37</v>
      </c>
      <c r="K13" s="10"/>
      <c r="L13" s="10"/>
    </row>
    <row r="14" spans="1:12" ht="13.5" thickBot="1">
      <c r="A14" s="13" t="s">
        <v>36</v>
      </c>
      <c r="B14" s="24">
        <v>550</v>
      </c>
      <c r="C14" s="10"/>
      <c r="D14" s="10"/>
      <c r="E14" s="10"/>
      <c r="F14" s="13" t="s">
        <v>35</v>
      </c>
      <c r="G14" s="10"/>
      <c r="H14" s="10" t="s">
        <v>65</v>
      </c>
      <c r="I14" s="10"/>
      <c r="J14" s="15" t="s">
        <v>34</v>
      </c>
      <c r="K14" s="10"/>
      <c r="L14" s="10"/>
    </row>
    <row r="15" spans="1:12" ht="19.5" customHeight="1">
      <c r="A15" s="118" t="s">
        <v>33</v>
      </c>
      <c r="B15" s="119"/>
      <c r="C15" s="119"/>
      <c r="D15" s="119"/>
      <c r="E15" s="119"/>
      <c r="F15" s="119"/>
      <c r="G15" s="119"/>
      <c r="H15" s="120"/>
      <c r="I15" s="152" t="s">
        <v>64</v>
      </c>
      <c r="J15" s="144" t="s">
        <v>66</v>
      </c>
      <c r="K15" s="10"/>
      <c r="L15" s="10"/>
    </row>
    <row r="16" spans="1:12" ht="2.25" customHeight="1">
      <c r="A16" s="121"/>
      <c r="B16" s="122"/>
      <c r="C16" s="122"/>
      <c r="D16" s="122"/>
      <c r="E16" s="122"/>
      <c r="F16" s="122"/>
      <c r="G16" s="122"/>
      <c r="H16" s="123"/>
      <c r="I16" s="153"/>
      <c r="J16" s="145"/>
      <c r="K16" s="10"/>
      <c r="L16" s="10"/>
    </row>
    <row r="17" spans="1:12" ht="12.75">
      <c r="A17" s="124"/>
      <c r="B17" s="125"/>
      <c r="C17" s="125"/>
      <c r="D17" s="126"/>
      <c r="E17" s="126"/>
      <c r="F17" s="126"/>
      <c r="G17" s="127" t="s">
        <v>32</v>
      </c>
      <c r="H17" s="127" t="s">
        <v>31</v>
      </c>
      <c r="I17" s="153"/>
      <c r="J17" s="145"/>
      <c r="K17" s="10"/>
      <c r="L17" s="10"/>
    </row>
    <row r="18" spans="1:12" ht="12" customHeight="1">
      <c r="A18" s="128" t="s">
        <v>30</v>
      </c>
      <c r="B18" s="129"/>
      <c r="C18" s="129"/>
      <c r="D18" s="130" t="s">
        <v>29</v>
      </c>
      <c r="E18" s="130" t="s">
        <v>78</v>
      </c>
      <c r="F18" s="130" t="s">
        <v>28</v>
      </c>
      <c r="G18" s="130" t="s">
        <v>27</v>
      </c>
      <c r="H18" s="130" t="s">
        <v>26</v>
      </c>
      <c r="I18" s="154"/>
      <c r="J18" s="146"/>
      <c r="K18" s="10"/>
      <c r="L18" s="10"/>
    </row>
    <row r="19" spans="1:12" ht="8.25" customHeight="1">
      <c r="A19" s="25"/>
      <c r="B19" s="26"/>
      <c r="C19" s="26"/>
      <c r="D19" s="27"/>
      <c r="E19" s="28"/>
      <c r="F19" s="27"/>
      <c r="G19" s="28"/>
      <c r="H19" s="28"/>
      <c r="I19" s="29"/>
      <c r="J19" s="30"/>
      <c r="K19" s="10"/>
      <c r="L19" s="10"/>
    </row>
    <row r="20" spans="1:12" ht="12.75">
      <c r="A20" s="44" t="s">
        <v>79</v>
      </c>
      <c r="B20" s="32"/>
      <c r="C20" s="32"/>
      <c r="D20" s="33"/>
      <c r="E20" s="34"/>
      <c r="F20" s="33"/>
      <c r="G20" s="35"/>
      <c r="H20" s="35"/>
      <c r="I20" s="36"/>
      <c r="J20" s="30"/>
      <c r="K20" s="10"/>
      <c r="L20" s="10"/>
    </row>
    <row r="21" spans="1:12" ht="14.25" customHeight="1">
      <c r="A21" s="31" t="s">
        <v>25</v>
      </c>
      <c r="B21" s="32"/>
      <c r="C21" s="37"/>
      <c r="D21" s="38"/>
      <c r="E21" s="34">
        <v>2.1737</v>
      </c>
      <c r="F21" s="39" t="s">
        <v>23</v>
      </c>
      <c r="G21" s="35">
        <v>2000</v>
      </c>
      <c r="H21" s="35">
        <v>3477.92</v>
      </c>
      <c r="I21" s="40">
        <f>E21/B$11</f>
        <v>0.2436883408071749</v>
      </c>
      <c r="J21" s="30">
        <f>H21/H$52</f>
        <v>0.30595060369865723</v>
      </c>
      <c r="K21" s="112"/>
      <c r="L21" s="10"/>
    </row>
    <row r="22" spans="1:12" ht="15" customHeight="1">
      <c r="A22" s="31" t="s">
        <v>24</v>
      </c>
      <c r="B22" s="32"/>
      <c r="C22" s="32"/>
      <c r="D22" s="38"/>
      <c r="E22" s="34">
        <v>0.4728</v>
      </c>
      <c r="F22" s="39" t="s">
        <v>23</v>
      </c>
      <c r="G22" s="35">
        <v>2350</v>
      </c>
      <c r="H22" s="35">
        <v>1087.44</v>
      </c>
      <c r="I22" s="40">
        <f>E22/B$11</f>
        <v>0.053004484304932736</v>
      </c>
      <c r="J22" s="30">
        <f>H22/H$52</f>
        <v>0.09566146561337462</v>
      </c>
      <c r="K22" s="112"/>
      <c r="L22" s="10"/>
    </row>
    <row r="23" spans="1:12" ht="14.25" customHeight="1">
      <c r="A23" s="31" t="s">
        <v>88</v>
      </c>
      <c r="B23" s="32"/>
      <c r="C23" s="32"/>
      <c r="D23" s="33"/>
      <c r="E23" s="34">
        <v>0.05</v>
      </c>
      <c r="F23" s="39" t="s">
        <v>69</v>
      </c>
      <c r="G23" s="35">
        <v>550</v>
      </c>
      <c r="H23" s="35">
        <v>29</v>
      </c>
      <c r="I23" s="40">
        <f>E23/B$11</f>
        <v>0.005605381165919283</v>
      </c>
      <c r="J23" s="30">
        <f>H23/H$52</f>
        <v>0.0025511131674279624</v>
      </c>
      <c r="K23" s="112"/>
      <c r="L23" s="10"/>
    </row>
    <row r="24" spans="1:12" ht="13.5" customHeight="1">
      <c r="A24" s="31" t="s">
        <v>72</v>
      </c>
      <c r="B24" s="32"/>
      <c r="C24" s="32"/>
      <c r="D24" s="33"/>
      <c r="E24" s="34">
        <v>0.025</v>
      </c>
      <c r="F24" s="39" t="s">
        <v>69</v>
      </c>
      <c r="G24" s="35">
        <v>1100</v>
      </c>
      <c r="H24" s="35">
        <f>IF(E24*G24,+E24*G24,"        ")</f>
        <v>27.5</v>
      </c>
      <c r="I24" s="41">
        <f>E24/B$11</f>
        <v>0.0028026905829596415</v>
      </c>
      <c r="J24" s="30"/>
      <c r="K24" s="112"/>
      <c r="L24" s="10"/>
    </row>
    <row r="25" spans="1:12" ht="14.25" customHeight="1">
      <c r="A25" s="31" t="s">
        <v>67</v>
      </c>
      <c r="B25" s="32"/>
      <c r="C25" s="32"/>
      <c r="D25" s="33"/>
      <c r="E25" s="34">
        <v>1</v>
      </c>
      <c r="F25" s="39" t="s">
        <v>22</v>
      </c>
      <c r="G25" s="35">
        <v>150</v>
      </c>
      <c r="H25" s="35">
        <v>150</v>
      </c>
      <c r="I25" s="40">
        <f>E25/B$11</f>
        <v>0.11210762331838565</v>
      </c>
      <c r="J25" s="30">
        <f>H25/H$52</f>
        <v>0.01319541293497222</v>
      </c>
      <c r="K25" s="10"/>
      <c r="L25" s="10"/>
    </row>
    <row r="26" spans="1:12" ht="5.25" customHeight="1">
      <c r="A26" s="42"/>
      <c r="B26" s="32"/>
      <c r="C26" s="32"/>
      <c r="D26" s="33"/>
      <c r="E26" s="34"/>
      <c r="F26" s="33"/>
      <c r="G26" s="35"/>
      <c r="H26" s="35"/>
      <c r="I26" s="40"/>
      <c r="J26" s="30"/>
      <c r="K26" s="10"/>
      <c r="L26" s="10"/>
    </row>
    <row r="27" spans="1:12" ht="14.25" customHeight="1">
      <c r="A27" s="31" t="s">
        <v>80</v>
      </c>
      <c r="B27" s="32"/>
      <c r="C27" s="32"/>
      <c r="D27" s="33"/>
      <c r="E27" s="34">
        <v>1.192</v>
      </c>
      <c r="F27" s="39" t="s">
        <v>8</v>
      </c>
      <c r="G27" s="35">
        <v>550</v>
      </c>
      <c r="H27" s="35">
        <v>596</v>
      </c>
      <c r="I27" s="40">
        <f>E27/B$11</f>
        <v>0.1336322869955157</v>
      </c>
      <c r="J27" s="30">
        <f>H27/H$52</f>
        <v>0.052429774061622955</v>
      </c>
      <c r="K27" s="10"/>
      <c r="L27" s="10"/>
    </row>
    <row r="28" spans="1:12" ht="13.5" customHeight="1">
      <c r="A28" s="31" t="s">
        <v>81</v>
      </c>
      <c r="B28" s="32"/>
      <c r="C28" s="43"/>
      <c r="D28" s="33"/>
      <c r="E28" s="34">
        <v>0.25</v>
      </c>
      <c r="F28" s="39" t="s">
        <v>8</v>
      </c>
      <c r="G28" s="35">
        <v>550</v>
      </c>
      <c r="H28" s="35">
        <v>125</v>
      </c>
      <c r="I28" s="40">
        <f>E28/B$11</f>
        <v>0.028026905829596414</v>
      </c>
      <c r="J28" s="30">
        <f>H28/H$52</f>
        <v>0.010996177445810183</v>
      </c>
      <c r="K28" s="112"/>
      <c r="L28" s="10"/>
    </row>
    <row r="29" spans="1:12" ht="8.25" customHeight="1">
      <c r="A29" s="42"/>
      <c r="B29" s="32"/>
      <c r="C29" s="43"/>
      <c r="D29" s="33"/>
      <c r="E29" s="34"/>
      <c r="F29" s="33"/>
      <c r="G29" s="35"/>
      <c r="H29" s="35"/>
      <c r="I29" s="40"/>
      <c r="J29" s="30"/>
      <c r="K29" s="10"/>
      <c r="L29" s="10"/>
    </row>
    <row r="30" spans="1:12" ht="12.75">
      <c r="A30" s="44" t="s">
        <v>82</v>
      </c>
      <c r="B30" s="32"/>
      <c r="C30" s="32"/>
      <c r="D30" s="33"/>
      <c r="E30" s="34"/>
      <c r="F30" s="33"/>
      <c r="G30" s="35"/>
      <c r="H30" s="35"/>
      <c r="I30" s="40"/>
      <c r="J30" s="30"/>
      <c r="K30" s="10"/>
      <c r="L30" s="10"/>
    </row>
    <row r="31" spans="1:12" ht="13.5" customHeight="1">
      <c r="A31" s="31" t="s">
        <v>21</v>
      </c>
      <c r="B31" s="32"/>
      <c r="C31" s="32"/>
      <c r="D31" s="33"/>
      <c r="E31" s="45">
        <v>1.324</v>
      </c>
      <c r="F31" s="39" t="s">
        <v>8</v>
      </c>
      <c r="G31" s="35">
        <v>550</v>
      </c>
      <c r="H31" s="35">
        <v>662</v>
      </c>
      <c r="I31" s="40">
        <f>E31/B$11</f>
        <v>0.1484304932735426</v>
      </c>
      <c r="J31" s="30">
        <f aca="true" t="shared" si="0" ref="J31:J38">H31/H$52</f>
        <v>0.05823575575301073</v>
      </c>
      <c r="K31" s="113"/>
      <c r="L31" s="10"/>
    </row>
    <row r="32" spans="1:12" ht="14.25" customHeight="1">
      <c r="A32" s="31" t="s">
        <v>83</v>
      </c>
      <c r="B32" s="32"/>
      <c r="C32" s="32"/>
      <c r="D32" s="33"/>
      <c r="E32" s="34">
        <v>0.274</v>
      </c>
      <c r="F32" s="39" t="s">
        <v>8</v>
      </c>
      <c r="G32" s="35">
        <v>550</v>
      </c>
      <c r="H32" s="35">
        <v>137</v>
      </c>
      <c r="I32" s="40">
        <f>E32/B$11</f>
        <v>0.03071748878923767</v>
      </c>
      <c r="J32" s="30">
        <f t="shared" si="0"/>
        <v>0.012051810480607961</v>
      </c>
      <c r="K32" s="10"/>
      <c r="L32" s="10"/>
    </row>
    <row r="33" spans="1:12" ht="13.5" customHeight="1">
      <c r="A33" s="31" t="s">
        <v>84</v>
      </c>
      <c r="B33" s="32"/>
      <c r="C33" s="32"/>
      <c r="D33" s="39" t="s">
        <v>20</v>
      </c>
      <c r="E33" s="34">
        <v>1.038</v>
      </c>
      <c r="F33" s="39" t="s">
        <v>8</v>
      </c>
      <c r="G33" s="35">
        <v>550</v>
      </c>
      <c r="H33" s="35">
        <v>519</v>
      </c>
      <c r="I33" s="40">
        <f>E33/B$11</f>
        <v>0.11636771300448431</v>
      </c>
      <c r="J33" s="30">
        <f t="shared" si="0"/>
        <v>0.04565612875500388</v>
      </c>
      <c r="K33" s="112"/>
      <c r="L33" s="10"/>
    </row>
    <row r="34" spans="1:12" ht="24.75" customHeight="1">
      <c r="A34" s="148" t="s">
        <v>89</v>
      </c>
      <c r="B34" s="149"/>
      <c r="C34" s="150"/>
      <c r="D34" s="33"/>
      <c r="E34" s="133">
        <v>0.406</v>
      </c>
      <c r="F34" s="134" t="s">
        <v>8</v>
      </c>
      <c r="G34" s="135">
        <v>550</v>
      </c>
      <c r="H34" s="135">
        <v>203</v>
      </c>
      <c r="I34" s="136">
        <v>0.04551569506726458</v>
      </c>
      <c r="J34" s="137">
        <f t="shared" si="0"/>
        <v>0.017857792171995738</v>
      </c>
      <c r="K34" s="112"/>
      <c r="L34" s="10"/>
    </row>
    <row r="35" spans="1:12" ht="13.5" customHeight="1">
      <c r="A35" s="31" t="s">
        <v>85</v>
      </c>
      <c r="B35" s="32"/>
      <c r="C35" s="32"/>
      <c r="D35" s="39" t="s">
        <v>19</v>
      </c>
      <c r="E35" s="34">
        <v>1.866</v>
      </c>
      <c r="F35" s="39" t="s">
        <v>8</v>
      </c>
      <c r="G35" s="35">
        <v>550</v>
      </c>
      <c r="H35" s="35">
        <v>933</v>
      </c>
      <c r="I35" s="40">
        <f>E35/B$11</f>
        <v>0.20919282511210763</v>
      </c>
      <c r="J35" s="30">
        <f t="shared" si="0"/>
        <v>0.08207546845552721</v>
      </c>
      <c r="K35" s="10"/>
      <c r="L35" s="10"/>
    </row>
    <row r="36" spans="1:12" ht="24.75" customHeight="1">
      <c r="A36" s="148" t="s">
        <v>90</v>
      </c>
      <c r="B36" s="149"/>
      <c r="C36" s="150"/>
      <c r="D36" s="134" t="s">
        <v>18</v>
      </c>
      <c r="E36" s="133">
        <v>0.266</v>
      </c>
      <c r="F36" s="134" t="s">
        <v>8</v>
      </c>
      <c r="G36" s="135">
        <v>550</v>
      </c>
      <c r="H36" s="135">
        <v>25</v>
      </c>
      <c r="I36" s="136">
        <v>0.029820627802690586</v>
      </c>
      <c r="J36" s="137">
        <f t="shared" si="0"/>
        <v>0.0021992354891620367</v>
      </c>
      <c r="K36" s="10"/>
      <c r="L36" s="10"/>
    </row>
    <row r="37" spans="1:12" ht="14.25" customHeight="1">
      <c r="A37" s="31" t="s">
        <v>86</v>
      </c>
      <c r="B37" s="32"/>
      <c r="C37" s="32"/>
      <c r="D37" s="39" t="s">
        <v>17</v>
      </c>
      <c r="E37" s="34">
        <v>0.146</v>
      </c>
      <c r="F37" s="39" t="s">
        <v>8</v>
      </c>
      <c r="G37" s="35">
        <v>550</v>
      </c>
      <c r="H37" s="35">
        <v>73</v>
      </c>
      <c r="I37" s="40">
        <f>E37/B$11</f>
        <v>0.016367713004484304</v>
      </c>
      <c r="J37" s="30">
        <f t="shared" si="0"/>
        <v>0.006421767628353147</v>
      </c>
      <c r="K37" s="10"/>
      <c r="L37" s="10"/>
    </row>
    <row r="38" spans="1:12" ht="13.5" customHeight="1">
      <c r="A38" s="31" t="s">
        <v>87</v>
      </c>
      <c r="B38" s="32"/>
      <c r="C38" s="37"/>
      <c r="D38" s="39" t="s">
        <v>16</v>
      </c>
      <c r="E38" s="34">
        <v>0.78</v>
      </c>
      <c r="F38" s="39" t="s">
        <v>8</v>
      </c>
      <c r="G38" s="12">
        <v>550</v>
      </c>
      <c r="H38" s="35">
        <v>390</v>
      </c>
      <c r="I38" s="40">
        <f>E38/B$11</f>
        <v>0.08744394618834081</v>
      </c>
      <c r="J38" s="30">
        <f t="shared" si="0"/>
        <v>0.03430807363092777</v>
      </c>
      <c r="K38" s="112"/>
      <c r="L38" s="10"/>
    </row>
    <row r="39" spans="1:12" ht="7.5" customHeight="1" thickBot="1">
      <c r="A39" s="46"/>
      <c r="B39" s="47"/>
      <c r="C39" s="47"/>
      <c r="D39" s="48"/>
      <c r="E39" s="49"/>
      <c r="F39" s="48"/>
      <c r="G39" s="50"/>
      <c r="H39" s="50"/>
      <c r="I39" s="51"/>
      <c r="J39" s="52"/>
      <c r="K39" s="10"/>
      <c r="L39" s="10"/>
    </row>
    <row r="40" spans="1:12" ht="9" customHeight="1" thickBot="1">
      <c r="A40" s="32"/>
      <c r="B40" s="32"/>
      <c r="C40" s="32"/>
      <c r="D40" s="53"/>
      <c r="E40" s="54"/>
      <c r="F40" s="53"/>
      <c r="G40" s="55"/>
      <c r="H40" s="55"/>
      <c r="I40" s="56"/>
      <c r="J40" s="11"/>
      <c r="K40" s="10"/>
      <c r="L40" s="10"/>
    </row>
    <row r="41" spans="1:12" ht="5.25" customHeight="1">
      <c r="A41" s="57"/>
      <c r="B41" s="58"/>
      <c r="C41" s="58"/>
      <c r="D41" s="59"/>
      <c r="E41" s="60"/>
      <c r="F41" s="59"/>
      <c r="G41" s="61"/>
      <c r="H41" s="61"/>
      <c r="I41" s="62"/>
      <c r="J41" s="63"/>
      <c r="K41" s="10"/>
      <c r="L41" s="10"/>
    </row>
    <row r="42" spans="1:12" ht="13.5" customHeight="1">
      <c r="A42" s="31" t="s">
        <v>15</v>
      </c>
      <c r="B42" s="32"/>
      <c r="C42" s="37"/>
      <c r="D42" s="39" t="s">
        <v>14</v>
      </c>
      <c r="E42" s="34">
        <v>1.074</v>
      </c>
      <c r="F42" s="39" t="s">
        <v>8</v>
      </c>
      <c r="G42" s="35">
        <v>550</v>
      </c>
      <c r="H42" s="35">
        <f>IF(E42*G42,+E42*G42,"        ")</f>
        <v>590.7</v>
      </c>
      <c r="I42" s="40">
        <f>E42/B$11</f>
        <v>0.12040358744394619</v>
      </c>
      <c r="J42" s="30">
        <f>H42/H$52</f>
        <v>0.05196353613792061</v>
      </c>
      <c r="K42" s="10"/>
      <c r="L42" s="10"/>
    </row>
    <row r="43" spans="1:12" ht="14.25" customHeight="1">
      <c r="A43" s="31" t="s">
        <v>13</v>
      </c>
      <c r="B43" s="32"/>
      <c r="C43" s="32"/>
      <c r="D43" s="39" t="s">
        <v>12</v>
      </c>
      <c r="E43" s="34">
        <v>0.636</v>
      </c>
      <c r="F43" s="39" t="s">
        <v>8</v>
      </c>
      <c r="G43" s="35">
        <v>550</v>
      </c>
      <c r="H43" s="35">
        <f>IF(E43*G43,+E43*G43,"        ")</f>
        <v>349.8</v>
      </c>
      <c r="I43" s="40">
        <f>E43/B$11</f>
        <v>0.07130044843049327</v>
      </c>
      <c r="J43" s="30">
        <f>H43/H$52</f>
        <v>0.03077170296435522</v>
      </c>
      <c r="K43" s="10"/>
      <c r="L43" s="10"/>
    </row>
    <row r="44" spans="1:12" ht="14.25" customHeight="1">
      <c r="A44" s="31" t="s">
        <v>11</v>
      </c>
      <c r="B44" s="32"/>
      <c r="C44" s="32"/>
      <c r="D44" s="39" t="s">
        <v>10</v>
      </c>
      <c r="E44" s="34">
        <v>1.02</v>
      </c>
      <c r="F44" s="39" t="s">
        <v>8</v>
      </c>
      <c r="G44" s="35">
        <v>550</v>
      </c>
      <c r="H44" s="35">
        <f>IF(E44*G44,+E44*G44,"        ")</f>
        <v>561</v>
      </c>
      <c r="I44" s="40">
        <f>E44/B$11</f>
        <v>0.11434977578475336</v>
      </c>
      <c r="J44" s="30">
        <f>H44/H$52</f>
        <v>0.049350844376796106</v>
      </c>
      <c r="K44" s="10"/>
      <c r="L44" s="10"/>
    </row>
    <row r="45" spans="1:12" ht="13.5" customHeight="1">
      <c r="A45" s="31" t="s">
        <v>9</v>
      </c>
      <c r="B45" s="32"/>
      <c r="C45" s="32"/>
      <c r="D45" s="33"/>
      <c r="E45" s="34">
        <v>0.696</v>
      </c>
      <c r="F45" s="39" t="s">
        <v>8</v>
      </c>
      <c r="G45" s="35">
        <v>550</v>
      </c>
      <c r="H45" s="35">
        <f>IF(E45*G45,+E45*G45,"        ")</f>
        <v>382.79999999999995</v>
      </c>
      <c r="I45" s="40">
        <f>E45/B$11</f>
        <v>0.07802690582959641</v>
      </c>
      <c r="J45" s="30">
        <f>H45/H$52</f>
        <v>0.0336746938100491</v>
      </c>
      <c r="K45" s="10"/>
      <c r="L45" s="10"/>
    </row>
    <row r="46" spans="1:12" ht="8.25" customHeight="1" thickBot="1">
      <c r="A46" s="64"/>
      <c r="B46" s="65"/>
      <c r="C46" s="65"/>
      <c r="D46" s="66"/>
      <c r="E46" s="67"/>
      <c r="F46" s="66"/>
      <c r="G46" s="67"/>
      <c r="H46" s="67"/>
      <c r="I46" s="51"/>
      <c r="J46" s="52"/>
      <c r="K46" s="10"/>
      <c r="L46" s="10"/>
    </row>
    <row r="47" spans="1:12" ht="12" customHeight="1" thickBot="1">
      <c r="A47" s="68"/>
      <c r="B47" s="69"/>
      <c r="C47" s="69"/>
      <c r="D47" s="70"/>
      <c r="E47" s="69"/>
      <c r="F47" s="70"/>
      <c r="G47" s="69"/>
      <c r="H47" s="132"/>
      <c r="I47" s="78"/>
      <c r="J47" s="11"/>
      <c r="K47" s="10"/>
      <c r="L47" s="10"/>
    </row>
    <row r="48" spans="1:18" s="3" customFormat="1" ht="12.75">
      <c r="A48" s="72" t="s">
        <v>7</v>
      </c>
      <c r="B48" s="73"/>
      <c r="C48" s="74"/>
      <c r="D48" s="58"/>
      <c r="E48" s="75"/>
      <c r="F48" s="76"/>
      <c r="G48" s="77"/>
      <c r="H48" s="131">
        <f>SUM(H21:H45)</f>
        <v>10319.16</v>
      </c>
      <c r="I48" s="78"/>
      <c r="J48" s="79"/>
      <c r="K48" s="32"/>
      <c r="L48" s="32"/>
      <c r="M48" s="114"/>
      <c r="N48" s="114"/>
      <c r="O48" s="114"/>
      <c r="P48" s="114"/>
      <c r="Q48" s="114"/>
      <c r="R48" s="114"/>
    </row>
    <row r="49" spans="1:18" s="3" customFormat="1" ht="12.75">
      <c r="A49" s="31" t="s">
        <v>6</v>
      </c>
      <c r="B49" s="32"/>
      <c r="C49" s="69"/>
      <c r="D49" s="69"/>
      <c r="E49" s="69"/>
      <c r="F49" s="70"/>
      <c r="G49" s="32"/>
      <c r="H49" s="80">
        <f>(H48*0.02)</f>
        <v>206.3832</v>
      </c>
      <c r="I49" s="81"/>
      <c r="J49" s="82"/>
      <c r="K49" s="32"/>
      <c r="L49" s="32"/>
      <c r="M49" s="114"/>
      <c r="N49" s="114"/>
      <c r="O49" s="114"/>
      <c r="P49" s="114"/>
      <c r="Q49" s="114"/>
      <c r="R49" s="114"/>
    </row>
    <row r="50" spans="1:18" s="3" customFormat="1" ht="12.75">
      <c r="A50" s="31" t="s">
        <v>5</v>
      </c>
      <c r="B50" s="32"/>
      <c r="C50" s="69"/>
      <c r="D50" s="69"/>
      <c r="E50" s="69"/>
      <c r="F50" s="70"/>
      <c r="G50" s="43"/>
      <c r="H50" s="83">
        <v>0</v>
      </c>
      <c r="I50" s="81"/>
      <c r="J50" s="82"/>
      <c r="K50" s="32"/>
      <c r="L50" s="32"/>
      <c r="M50" s="114"/>
      <c r="N50" s="114"/>
      <c r="O50" s="114"/>
      <c r="P50" s="114"/>
      <c r="Q50" s="114"/>
      <c r="R50" s="114"/>
    </row>
    <row r="51" spans="1:18" s="3" customFormat="1" ht="12.75">
      <c r="A51" s="31" t="s">
        <v>70</v>
      </c>
      <c r="B51" s="32"/>
      <c r="C51" s="32"/>
      <c r="D51" s="32"/>
      <c r="E51" s="32"/>
      <c r="F51" s="53"/>
      <c r="G51" s="32"/>
      <c r="H51" s="83">
        <f>SUM(H48:H49)*0.08</f>
        <v>842.043456</v>
      </c>
      <c r="I51" s="84">
        <f>+H49+H51</f>
        <v>1048.426656</v>
      </c>
      <c r="J51" s="32"/>
      <c r="K51" s="32"/>
      <c r="L51" s="32"/>
      <c r="M51" s="114"/>
      <c r="N51" s="114"/>
      <c r="O51" s="114"/>
      <c r="P51" s="114"/>
      <c r="Q51" s="114"/>
      <c r="R51" s="114"/>
    </row>
    <row r="52" spans="1:18" s="3" customFormat="1" ht="12" customHeight="1" thickBot="1">
      <c r="A52" s="93" t="s">
        <v>4</v>
      </c>
      <c r="B52" s="94"/>
      <c r="C52" s="94"/>
      <c r="D52" s="94"/>
      <c r="E52" s="94"/>
      <c r="F52" s="95"/>
      <c r="G52" s="96"/>
      <c r="H52" s="97">
        <f>SUM(H48:H51)</f>
        <v>11367.586656</v>
      </c>
      <c r="I52" s="81"/>
      <c r="J52" s="32"/>
      <c r="K52" s="32"/>
      <c r="L52" s="32"/>
      <c r="M52" s="114"/>
      <c r="N52" s="114"/>
      <c r="O52" s="114"/>
      <c r="P52" s="114"/>
      <c r="Q52" s="114"/>
      <c r="R52" s="114"/>
    </row>
    <row r="53" spans="1:12" s="114" customFormat="1" ht="12.75" customHeight="1" thickBot="1">
      <c r="A53" s="115"/>
      <c r="B53" s="115"/>
      <c r="C53" s="115"/>
      <c r="D53" s="115"/>
      <c r="E53" s="115"/>
      <c r="F53" s="116"/>
      <c r="G53" s="115"/>
      <c r="H53" s="117">
        <f>SUM(H49:H51)</f>
        <v>1048.426656</v>
      </c>
      <c r="I53" s="32"/>
      <c r="J53" s="32"/>
      <c r="K53" s="32"/>
      <c r="L53" s="32"/>
    </row>
    <row r="54" spans="1:12" ht="18" customHeight="1">
      <c r="A54" s="98" t="s">
        <v>3</v>
      </c>
      <c r="B54" s="99"/>
      <c r="C54" s="138">
        <v>0</v>
      </c>
      <c r="D54" s="140">
        <f>(C54/H48)</f>
        <v>0</v>
      </c>
      <c r="E54" s="158" t="s">
        <v>2</v>
      </c>
      <c r="F54" s="159"/>
      <c r="G54" s="138">
        <f>SUM(H32:H45)+H27+H28</f>
        <v>4885.3</v>
      </c>
      <c r="H54" s="100">
        <f>(G54/H48)</f>
        <v>0.47342031715759814</v>
      </c>
      <c r="I54" s="85"/>
      <c r="J54" s="86"/>
      <c r="K54" s="10"/>
      <c r="L54" s="10"/>
    </row>
    <row r="55" spans="1:12" ht="16.5" customHeight="1">
      <c r="A55" s="101" t="s">
        <v>1</v>
      </c>
      <c r="B55" s="102"/>
      <c r="C55" s="139">
        <f>H31</f>
        <v>662</v>
      </c>
      <c r="D55" s="141">
        <f>ROUND((C55/H48),7)</f>
        <v>0.0641525</v>
      </c>
      <c r="E55" s="160" t="s">
        <v>0</v>
      </c>
      <c r="F55" s="161"/>
      <c r="G55" s="139">
        <f>SUM(H21:H25)</f>
        <v>4771.860000000001</v>
      </c>
      <c r="H55" s="103">
        <f>(G55/H48)</f>
        <v>0.46242717430488534</v>
      </c>
      <c r="I55" s="32"/>
      <c r="J55" s="85"/>
      <c r="K55" s="10"/>
      <c r="L55" s="10"/>
    </row>
    <row r="56" spans="1:12" ht="6.75" customHeight="1" thickBot="1">
      <c r="A56" s="104"/>
      <c r="B56" s="105"/>
      <c r="C56" s="106"/>
      <c r="D56" s="106"/>
      <c r="E56" s="107"/>
      <c r="F56" s="108"/>
      <c r="G56" s="106"/>
      <c r="H56" s="109"/>
      <c r="I56" s="85"/>
      <c r="J56" s="85"/>
      <c r="K56" s="10"/>
      <c r="L56" s="10"/>
    </row>
    <row r="57" spans="1:12" ht="20.25" customHeight="1">
      <c r="A57" s="142" t="s">
        <v>73</v>
      </c>
      <c r="B57" s="32"/>
      <c r="C57" s="32"/>
      <c r="D57" s="32"/>
      <c r="E57" s="32"/>
      <c r="F57" s="87"/>
      <c r="G57" s="87"/>
      <c r="H57" s="87"/>
      <c r="I57" s="88"/>
      <c r="J57" s="87"/>
      <c r="K57" s="89">
        <v>200</v>
      </c>
      <c r="L57" s="10"/>
    </row>
    <row r="58" spans="1:12" ht="49.5" customHeight="1">
      <c r="A58" s="157" t="s">
        <v>74</v>
      </c>
      <c r="B58" s="157"/>
      <c r="C58" s="157"/>
      <c r="D58" s="157"/>
      <c r="E58" s="157"/>
      <c r="F58" s="157"/>
      <c r="G58" s="157"/>
      <c r="H58" s="157"/>
      <c r="I58" s="157"/>
      <c r="J58" s="157"/>
      <c r="K58" s="89"/>
      <c r="L58" s="10"/>
    </row>
    <row r="59" spans="1:18" s="2" customFormat="1" ht="15" customHeight="1">
      <c r="A59" s="155" t="s">
        <v>92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0"/>
      <c r="L59" s="10"/>
      <c r="M59" s="9"/>
      <c r="N59" s="9"/>
      <c r="O59" s="9"/>
      <c r="P59" s="9"/>
      <c r="Q59" s="9"/>
      <c r="R59" s="9"/>
    </row>
    <row r="60" spans="1:18" s="2" customFormat="1" ht="15.7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0"/>
      <c r="L60" s="10"/>
      <c r="M60" s="9"/>
      <c r="N60" s="9"/>
      <c r="O60" s="9"/>
      <c r="P60" s="9"/>
      <c r="Q60" s="9"/>
      <c r="R60" s="9"/>
    </row>
    <row r="61" spans="1:18" s="2" customFormat="1" ht="12.75" customHeight="1">
      <c r="A61" s="10"/>
      <c r="B61" s="10"/>
      <c r="C61" s="90"/>
      <c r="D61" s="91"/>
      <c r="E61" s="10"/>
      <c r="F61" s="10"/>
      <c r="G61" s="90"/>
      <c r="H61" s="91"/>
      <c r="I61" s="71"/>
      <c r="J61" s="10"/>
      <c r="K61" s="10"/>
      <c r="L61" s="10"/>
      <c r="M61" s="9"/>
      <c r="N61" s="9"/>
      <c r="O61" s="9"/>
      <c r="P61" s="9"/>
      <c r="Q61" s="9"/>
      <c r="R61" s="9"/>
    </row>
    <row r="62" spans="1:18" s="2" customFormat="1" ht="13.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9"/>
      <c r="N62" s="9"/>
      <c r="O62" s="9"/>
      <c r="P62" s="9"/>
      <c r="Q62" s="9"/>
      <c r="R62" s="9"/>
    </row>
    <row r="63" spans="1:18" s="2" customFormat="1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2" customFormat="1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0" ht="12.75">
      <c r="A65" s="6"/>
      <c r="B65" s="6"/>
      <c r="C65" s="6"/>
      <c r="D65" s="6"/>
      <c r="E65" s="6"/>
      <c r="F65" s="7"/>
      <c r="G65" s="6"/>
      <c r="H65" s="6"/>
      <c r="I65" s="6"/>
      <c r="J65" s="8"/>
    </row>
    <row r="66" spans="1:10" ht="13.5">
      <c r="A66" s="151"/>
      <c r="B66" s="151"/>
      <c r="C66" s="151"/>
      <c r="D66" s="151"/>
      <c r="E66" s="151"/>
      <c r="F66" s="151"/>
      <c r="G66" s="151"/>
      <c r="H66" s="151"/>
      <c r="I66" s="151"/>
      <c r="J66" s="151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</sheetData>
  <sheetProtection/>
  <mergeCells count="15">
    <mergeCell ref="A66:J66"/>
    <mergeCell ref="I15:I18"/>
    <mergeCell ref="A59:J59"/>
    <mergeCell ref="A60:J60"/>
    <mergeCell ref="A58:J58"/>
    <mergeCell ref="A62:L62"/>
    <mergeCell ref="A36:C36"/>
    <mergeCell ref="E54:F54"/>
    <mergeCell ref="E55:F55"/>
    <mergeCell ref="A3:J3"/>
    <mergeCell ref="A2:J2"/>
    <mergeCell ref="J15:J18"/>
    <mergeCell ref="A1:J1"/>
    <mergeCell ref="A34:C34"/>
    <mergeCell ref="A4:J4"/>
  </mergeCells>
  <printOptions/>
  <pageMargins left="0.99" right="0.3937007874015748" top="0.6299212598425197" bottom="1.062992125984252" header="0" footer="0"/>
  <pageSetup horizontalDpi="300" verticalDpi="300" orientation="portrait" scale="85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2017-04-11T17:46:54Z</cp:lastPrinted>
  <dcterms:created xsi:type="dcterms:W3CDTF">1999-01-26T14:02:35Z</dcterms:created>
  <dcterms:modified xsi:type="dcterms:W3CDTF">2023-10-05T15:27:19Z</dcterms:modified>
  <cp:category/>
  <cp:version/>
  <cp:contentType/>
  <cp:contentStatus/>
</cp:coreProperties>
</file>