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externalReferences>
    <externalReference r:id="rId4"/>
    <externalReference r:id="rId5"/>
  </externalReferences>
  <definedNames>
    <definedName name="_xlnm.Print_Area" localSheetId="0">'Hoja1'!$A$5:$J$69</definedName>
    <definedName name="_xlnm.Print_Titles" localSheetId="0">'Hoja1'!$5:$19</definedName>
  </definedNames>
  <calcPr fullCalcOnLoad="1"/>
</workbook>
</file>

<file path=xl/sharedStrings.xml><?xml version="1.0" encoding="utf-8"?>
<sst xmlns="http://schemas.openxmlformats.org/spreadsheetml/2006/main" count="113" uniqueCount="90">
  <si>
    <t>IV. Insumos      :</t>
  </si>
  <si>
    <t>II.Preparación de terreno:</t>
  </si>
  <si>
    <t>III. Mano de Obra:</t>
  </si>
  <si>
    <t>I. Semillero             :</t>
  </si>
  <si>
    <t>TOTAL</t>
  </si>
  <si>
    <t>GASTOS SEGURO AGRICOLA.</t>
  </si>
  <si>
    <t>GASTOS ADMINISTRATIVOS</t>
  </si>
  <si>
    <t>SUBTOTAL</t>
  </si>
  <si>
    <t>Hom-Día</t>
  </si>
  <si>
    <t>IV</t>
  </si>
  <si>
    <t>III</t>
  </si>
  <si>
    <t>II</t>
  </si>
  <si>
    <t>I</t>
  </si>
  <si>
    <t>3.  Siembra</t>
  </si>
  <si>
    <t>Tarea</t>
  </si>
  <si>
    <t xml:space="preserve">   .3 Rastra (mecanizado)</t>
  </si>
  <si>
    <t xml:space="preserve">   .2 Cruce (Mecanizado)</t>
  </si>
  <si>
    <t xml:space="preserve">   .1 Corte (Mecanizado)</t>
  </si>
  <si>
    <t>2.  Preparación del Terreno</t>
  </si>
  <si>
    <t>Litro</t>
  </si>
  <si>
    <t>Quintal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</si>
  <si>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</si>
  <si>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</si>
  <si>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</si>
  <si>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</si>
  <si>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</si>
  <si>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</si>
  <si>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</si>
  <si>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</si>
  <si>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</si>
  <si>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JORNAL DIARIO :</t>
  </si>
  <si>
    <t/>
  </si>
  <si>
    <t xml:space="preserve"> CARAC. ESPECIAL</t>
  </si>
  <si>
    <t>8 Horas</t>
  </si>
  <si>
    <t>HOMBRE-DIA</t>
  </si>
  <si>
    <t>A</t>
  </si>
  <si>
    <t xml:space="preserve"> CLASIF. TERRENO</t>
  </si>
  <si>
    <t xml:space="preserve"> PREP. TERRENO..</t>
  </si>
  <si>
    <t>Tusa Fina</t>
  </si>
  <si>
    <t xml:space="preserve"> NIVEL INSUMOS...</t>
  </si>
  <si>
    <t xml:space="preserve"> ORIGEN DE AGUAS</t>
  </si>
  <si>
    <t>Directo</t>
  </si>
  <si>
    <t xml:space="preserve"> METODO SIEMBRA.</t>
  </si>
  <si>
    <t>RENDIMIENTO</t>
  </si>
  <si>
    <t>VARIEDAD</t>
  </si>
  <si>
    <t>ENTREVISTAS...</t>
  </si>
  <si>
    <t>AREA APLIC....</t>
  </si>
  <si>
    <t>4 Meses</t>
  </si>
  <si>
    <t xml:space="preserve"> RUBRO</t>
  </si>
  <si>
    <t xml:space="preserve"> CICLO</t>
  </si>
  <si>
    <t xml:space="preserve"> COSTO CODIGO       </t>
  </si>
  <si>
    <t>Riego</t>
  </si>
  <si>
    <t>4.  Riego (2 aplicaciones)</t>
  </si>
  <si>
    <t>Saco</t>
  </si>
  <si>
    <t>Medio</t>
  </si>
  <si>
    <t>Unidad</t>
  </si>
  <si>
    <t>Costo/</t>
  </si>
  <si>
    <t>Coeficiente Técnico por Actividad</t>
  </si>
  <si>
    <t>Participación (%) por Actividad</t>
  </si>
  <si>
    <t>……………………………………………</t>
  </si>
  <si>
    <t>FECHA :</t>
  </si>
  <si>
    <t>Todas Disponibles</t>
  </si>
  <si>
    <t>Estimado Estudios Económicos</t>
  </si>
  <si>
    <t>Notas:</t>
  </si>
  <si>
    <t>PAGO INTERESES 8.0% ANUAL (4 meses 2.66%)</t>
  </si>
  <si>
    <t xml:space="preserve">   .4 Surqueo 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</si>
  <si>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marzo 2022.</t>
  </si>
  <si>
    <t>Nacional</t>
  </si>
  <si>
    <t>Maní</t>
  </si>
  <si>
    <t>QQ 110 Lb</t>
  </si>
  <si>
    <t>0.1 Semilla</t>
  </si>
  <si>
    <t>Mecanizado</t>
  </si>
  <si>
    <t>0.2 Insecticida( Cidim)</t>
  </si>
  <si>
    <t>5 Transporte de Insumos</t>
  </si>
  <si>
    <t>8. Riego (2 aplicaciones)</t>
  </si>
  <si>
    <t>10.  Desyerbo</t>
  </si>
  <si>
    <t>11. Riego (2 aplicaciones)</t>
  </si>
  <si>
    <t>12. Cosecha</t>
  </si>
  <si>
    <t>13. Transporte Interno</t>
  </si>
  <si>
    <t>0.3 Fungicida Dithane M45</t>
  </si>
  <si>
    <t>0.4 Fertilizante</t>
  </si>
  <si>
    <t>0-25­0014A</t>
  </si>
  <si>
    <t>Cantidad</t>
  </si>
  <si>
    <t>6.  Aplicación Fertilizante  (0.1361 QQ 15-15-15)</t>
  </si>
  <si>
    <t>7. Aplicación  Insecticida  (0.0260 Lt. Cidim)</t>
  </si>
  <si>
    <t>9. Aplicación Insecticida y Fungicida  (0.0260 Lt. Cidim y 0.0660 Lt. Dithane)</t>
  </si>
  <si>
    <t>Viceministerio de Planificación Sectorial Agropecuaria</t>
  </si>
  <si>
    <t>Departamento de Economía Agropecuaria y Estadísticas</t>
  </si>
  <si>
    <t>Costos variables de producción de Maní, 2022 (RD$/ tarea)</t>
  </si>
  <si>
    <r>
      <rPr>
        <b/>
        <sz val="9"/>
        <rFont val="Calibri"/>
        <family val="2"/>
      </rPr>
      <t>Elaborado:</t>
    </r>
    <r>
      <rPr>
        <sz val="9"/>
        <rFont val="Calibri"/>
        <family val="2"/>
      </rPr>
      <t xml:space="preserve"> Ministerio de Agricultura, Departamento de Economía Agropecuaria y Estadísticas.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</si>
</sst>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0_)"/>
    <numFmt numFmtId="188" formatCode="0.0000_)"/>
    <numFmt numFmtId="189" formatCode="0.00_)"/>
    <numFmt numFmtId="190" formatCode="#,##0.0000_);\(#,##0.0000\)"/>
    <numFmt numFmtId="191" formatCode="_(* #,##0.000_);_(* \(#,##0.000\);_(* &quot;-&quot;??_);_(@_)"/>
    <numFmt numFmtId="192" formatCode="_(* #,##0.0000_);_(* \(#,##0.0000\);_(* &quot;-&quot;??_);_(@_)"/>
    <numFmt numFmtId="193" formatCode="#,##0.0\ _€;\-#,##0.0\ _€"/>
    <numFmt numFmtId="194" formatCode="#,##0.00_ ;\-#,##0.00\ "/>
    <numFmt numFmtId="195" formatCode="_-* #,##0.00_-;\-* #,##0.00_-;_-* &quot;-&quot;??_-;_-@_-"/>
    <numFmt numFmtId="196" formatCode="0.000_)"/>
    <numFmt numFmtId="197" formatCode="0.0_)"/>
    <numFmt numFmtId="198" formatCode="0.000"/>
  </numFmts>
  <fonts count="54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20" fillId="33" borderId="0" xfId="0" applyFont="1" applyFill="1" applyAlignment="1">
      <alignment/>
    </xf>
    <xf numFmtId="9" fontId="20" fillId="33" borderId="0" xfId="54" applyFont="1" applyFill="1" applyAlignment="1">
      <alignment horizontal="center"/>
    </xf>
    <xf numFmtId="0" fontId="48" fillId="33" borderId="0" xfId="0" applyFont="1" applyFill="1" applyAlignment="1">
      <alignment/>
    </xf>
    <xf numFmtId="0" fontId="20" fillId="0" borderId="0" xfId="0" applyFont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>
      <alignment/>
    </xf>
    <xf numFmtId="0" fontId="22" fillId="33" borderId="0" xfId="0" applyFont="1" applyFill="1" applyAlignment="1" applyProtection="1">
      <alignment horizontal="left"/>
      <protection/>
    </xf>
    <xf numFmtId="0" fontId="23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189" fontId="1" fillId="33" borderId="0" xfId="0" applyNumberFormat="1" applyFont="1" applyFill="1" applyAlignment="1" applyProtection="1">
      <alignment horizontal="center"/>
      <protection/>
    </xf>
    <xf numFmtId="0" fontId="24" fillId="33" borderId="0" xfId="0" applyFont="1" applyFill="1" applyAlignment="1" applyProtection="1">
      <alignment horizontal="left"/>
      <protection/>
    </xf>
    <xf numFmtId="190" fontId="1" fillId="33" borderId="0" xfId="0" applyNumberFormat="1" applyFont="1" applyFill="1" applyAlignment="1" applyProtection="1">
      <alignment horizontal="left"/>
      <protection/>
    </xf>
    <xf numFmtId="2" fontId="1" fillId="33" borderId="0" xfId="0" applyNumberFormat="1" applyFont="1" applyFill="1" applyAlignment="1" applyProtection="1">
      <alignment horizontal="center"/>
      <protection/>
    </xf>
    <xf numFmtId="189" fontId="20" fillId="33" borderId="0" xfId="0" applyNumberFormat="1" applyFont="1" applyFill="1" applyAlignment="1">
      <alignment/>
    </xf>
    <xf numFmtId="187" fontId="1" fillId="33" borderId="0" xfId="0" applyNumberFormat="1" applyFont="1" applyFill="1" applyAlignment="1" applyProtection="1">
      <alignment horizontal="left"/>
      <protection/>
    </xf>
    <xf numFmtId="0" fontId="25" fillId="33" borderId="0" xfId="0" applyFont="1" applyFill="1" applyAlignment="1" applyProtection="1">
      <alignment horizontal="center"/>
      <protection/>
    </xf>
    <xf numFmtId="189" fontId="1" fillId="33" borderId="0" xfId="0" applyNumberFormat="1" applyFont="1" applyFill="1" applyAlignment="1" applyProtection="1" quotePrefix="1">
      <alignment horizontal="left"/>
      <protection/>
    </xf>
    <xf numFmtId="0" fontId="20" fillId="33" borderId="0" xfId="0" applyFont="1" applyFill="1" applyBorder="1" applyAlignment="1" applyProtection="1">
      <alignment horizontal="fill"/>
      <protection/>
    </xf>
    <xf numFmtId="0" fontId="49" fillId="33" borderId="0" xfId="0" applyFont="1" applyFill="1" applyAlignment="1">
      <alignment/>
    </xf>
    <xf numFmtId="0" fontId="22" fillId="33" borderId="1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9" fontId="20" fillId="33" borderId="12" xfId="54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189" fontId="20" fillId="33" borderId="0" xfId="0" applyNumberFormat="1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 horizontal="center"/>
      <protection/>
    </xf>
    <xf numFmtId="194" fontId="48" fillId="33" borderId="0" xfId="0" applyNumberFormat="1" applyFont="1" applyFill="1" applyAlignment="1">
      <alignment/>
    </xf>
    <xf numFmtId="0" fontId="20" fillId="33" borderId="1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194" fontId="48" fillId="33" borderId="0" xfId="0" applyNumberFormat="1" applyFont="1" applyFill="1" applyBorder="1" applyAlignment="1">
      <alignment horizontal="center"/>
    </xf>
    <xf numFmtId="0" fontId="20" fillId="33" borderId="13" xfId="0" applyFont="1" applyFill="1" applyBorder="1" applyAlignment="1" applyProtection="1">
      <alignment horizontal="left"/>
      <protection/>
    </xf>
    <xf numFmtId="0" fontId="20" fillId="33" borderId="14" xfId="0" applyFont="1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 applyProtection="1">
      <alignment horizontal="center"/>
      <protection/>
    </xf>
    <xf numFmtId="9" fontId="20" fillId="33" borderId="16" xfId="54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 applyProtection="1">
      <alignment horizontal="center"/>
      <protection/>
    </xf>
    <xf numFmtId="9" fontId="20" fillId="33" borderId="0" xfId="54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33" borderId="17" xfId="0" applyFont="1" applyFill="1" applyBorder="1" applyAlignment="1" applyProtection="1">
      <alignment horizontal="left"/>
      <protection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 horizontal="center"/>
    </xf>
    <xf numFmtId="0" fontId="20" fillId="33" borderId="19" xfId="0" applyFont="1" applyFill="1" applyBorder="1" applyAlignment="1" applyProtection="1">
      <alignment horizontal="center"/>
      <protection/>
    </xf>
    <xf numFmtId="9" fontId="20" fillId="33" borderId="20" xfId="54" applyFont="1" applyFill="1" applyBorder="1" applyAlignment="1">
      <alignment horizontal="center"/>
    </xf>
    <xf numFmtId="0" fontId="22" fillId="33" borderId="17" xfId="0" applyFont="1" applyFill="1" applyBorder="1" applyAlignment="1" applyProtection="1">
      <alignment horizontal="left"/>
      <protection/>
    </xf>
    <xf numFmtId="0" fontId="20" fillId="33" borderId="18" xfId="0" applyFont="1" applyFill="1" applyBorder="1" applyAlignment="1" applyProtection="1">
      <alignment horizontal="fill"/>
      <protection/>
    </xf>
    <xf numFmtId="189" fontId="20" fillId="33" borderId="18" xfId="0" applyNumberFormat="1" applyFont="1" applyFill="1" applyBorder="1" applyAlignment="1" applyProtection="1">
      <alignment horizontal="fill"/>
      <protection/>
    </xf>
    <xf numFmtId="9" fontId="26" fillId="33" borderId="0" xfId="54" applyFont="1" applyFill="1" applyAlignment="1">
      <alignment horizontal="center"/>
    </xf>
    <xf numFmtId="9" fontId="26" fillId="33" borderId="0" xfId="54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26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3" fontId="1" fillId="33" borderId="0" xfId="47" applyFont="1" applyFill="1" applyBorder="1" applyAlignment="1">
      <alignment/>
    </xf>
    <xf numFmtId="43" fontId="51" fillId="33" borderId="0" xfId="47" applyFont="1" applyFill="1" applyBorder="1" applyAlignment="1">
      <alignment/>
    </xf>
    <xf numFmtId="0" fontId="1" fillId="0" borderId="0" xfId="0" applyFont="1" applyAlignment="1">
      <alignment/>
    </xf>
    <xf numFmtId="7" fontId="1" fillId="33" borderId="0" xfId="0" applyNumberFormat="1" applyFont="1" applyFill="1" applyAlignment="1" applyProtection="1">
      <alignment/>
      <protection/>
    </xf>
    <xf numFmtId="0" fontId="20" fillId="33" borderId="0" xfId="0" applyFont="1" applyFill="1" applyAlignment="1">
      <alignment horizontal="center"/>
    </xf>
    <xf numFmtId="9" fontId="20" fillId="0" borderId="0" xfId="54" applyFont="1" applyAlignment="1">
      <alignment horizontal="center"/>
    </xf>
    <xf numFmtId="0" fontId="22" fillId="34" borderId="0" xfId="0" applyFont="1" applyFill="1" applyBorder="1" applyAlignment="1" applyProtection="1">
      <alignment horizontal="centerContinuous"/>
      <protection/>
    </xf>
    <xf numFmtId="0" fontId="22" fillId="34" borderId="0" xfId="0" applyFont="1" applyFill="1" applyBorder="1" applyAlignment="1">
      <alignment horizontal="centerContinuous"/>
    </xf>
    <xf numFmtId="0" fontId="49" fillId="34" borderId="21" xfId="0" applyFont="1" applyFill="1" applyBorder="1" applyAlignment="1" applyProtection="1">
      <alignment horizontal="fill"/>
      <protection/>
    </xf>
    <xf numFmtId="0" fontId="49" fillId="34" borderId="22" xfId="0" applyFont="1" applyFill="1" applyBorder="1" applyAlignment="1" applyProtection="1">
      <alignment horizontal="fill"/>
      <protection/>
    </xf>
    <xf numFmtId="0" fontId="52" fillId="34" borderId="23" xfId="0" applyFont="1" applyFill="1" applyBorder="1" applyAlignment="1" applyProtection="1">
      <alignment horizontal="center"/>
      <protection/>
    </xf>
    <xf numFmtId="0" fontId="52" fillId="34" borderId="15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>
      <alignment horizontal="center" vertical="center"/>
    </xf>
    <xf numFmtId="9" fontId="20" fillId="33" borderId="12" xfId="54" applyFont="1" applyFill="1" applyBorder="1" applyAlignment="1">
      <alignment horizontal="center" vertical="center"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left" vertical="center"/>
      <protection/>
    </xf>
    <xf numFmtId="0" fontId="20" fillId="33" borderId="14" xfId="0" applyFont="1" applyFill="1" applyBorder="1" applyAlignment="1" applyProtection="1">
      <alignment horizontal="fill" vertic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9" fontId="20" fillId="33" borderId="16" xfId="54" applyFont="1" applyFill="1" applyBorder="1" applyAlignment="1">
      <alignment horizontal="center" vertical="center"/>
    </xf>
    <xf numFmtId="194" fontId="48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33" borderId="24" xfId="0" applyFont="1" applyFill="1" applyBorder="1" applyAlignment="1">
      <alignment/>
    </xf>
    <xf numFmtId="7" fontId="1" fillId="33" borderId="25" xfId="0" applyNumberFormat="1" applyFont="1" applyFill="1" applyBorder="1" applyAlignment="1" applyProtection="1">
      <alignment/>
      <protection/>
    </xf>
    <xf numFmtId="0" fontId="1" fillId="33" borderId="24" xfId="0" applyFont="1" applyFill="1" applyBorder="1" applyAlignment="1">
      <alignment horizontal="center"/>
    </xf>
    <xf numFmtId="0" fontId="20" fillId="33" borderId="26" xfId="0" applyFont="1" applyFill="1" applyBorder="1" applyAlignment="1">
      <alignment/>
    </xf>
    <xf numFmtId="0" fontId="20" fillId="33" borderId="13" xfId="0" applyFont="1" applyFill="1" applyBorder="1" applyAlignment="1" applyProtection="1">
      <alignment horizontal="fill"/>
      <protection/>
    </xf>
    <xf numFmtId="0" fontId="20" fillId="33" borderId="27" xfId="0" applyFont="1" applyFill="1" applyBorder="1" applyAlignment="1" applyProtection="1">
      <alignment horizontal="fill"/>
      <protection/>
    </xf>
    <xf numFmtId="7" fontId="1" fillId="33" borderId="28" xfId="0" applyNumberFormat="1" applyFont="1" applyFill="1" applyBorder="1" applyAlignment="1" applyProtection="1">
      <alignment horizontal="center"/>
      <protection/>
    </xf>
    <xf numFmtId="39" fontId="20" fillId="33" borderId="15" xfId="0" applyNumberFormat="1" applyFont="1" applyFill="1" applyBorder="1" applyAlignment="1" applyProtection="1">
      <alignment horizontal="center"/>
      <protection/>
    </xf>
    <xf numFmtId="10" fontId="1" fillId="33" borderId="11" xfId="0" applyNumberFormat="1" applyFont="1" applyFill="1" applyBorder="1" applyAlignment="1" applyProtection="1">
      <alignment horizontal="center"/>
      <protection/>
    </xf>
    <xf numFmtId="10" fontId="1" fillId="33" borderId="15" xfId="0" applyNumberFormat="1" applyFont="1" applyFill="1" applyBorder="1" applyAlignment="1" applyProtection="1">
      <alignment horizontal="center"/>
      <protection/>
    </xf>
    <xf numFmtId="7" fontId="1" fillId="33" borderId="11" xfId="0" applyNumberFormat="1" applyFont="1" applyFill="1" applyBorder="1" applyAlignment="1" applyProtection="1">
      <alignment horizontal="center"/>
      <protection/>
    </xf>
    <xf numFmtId="2" fontId="20" fillId="33" borderId="15" xfId="0" applyNumberFormat="1" applyFont="1" applyFill="1" applyBorder="1" applyAlignment="1" applyProtection="1">
      <alignment horizontal="center"/>
      <protection/>
    </xf>
    <xf numFmtId="0" fontId="22" fillId="34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39" fontId="1" fillId="33" borderId="0" xfId="0" applyNumberFormat="1" applyFont="1" applyFill="1" applyAlignment="1" applyProtection="1">
      <alignment horizontal="center"/>
      <protection/>
    </xf>
    <xf numFmtId="0" fontId="49" fillId="34" borderId="22" xfId="0" applyFont="1" applyFill="1" applyBorder="1" applyAlignment="1" applyProtection="1">
      <alignment horizontal="center"/>
      <protection/>
    </xf>
    <xf numFmtId="0" fontId="20" fillId="33" borderId="11" xfId="0" applyFont="1" applyFill="1" applyBorder="1" applyAlignment="1" applyProtection="1">
      <alignment horizontal="center"/>
      <protection locked="0"/>
    </xf>
    <xf numFmtId="0" fontId="20" fillId="33" borderId="18" xfId="0" applyFont="1" applyFill="1" applyBorder="1" applyAlignment="1">
      <alignment horizontal="center"/>
    </xf>
    <xf numFmtId="10" fontId="1" fillId="33" borderId="19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10" fontId="1" fillId="33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88" fontId="20" fillId="33" borderId="11" xfId="0" applyNumberFormat="1" applyFont="1" applyFill="1" applyBorder="1" applyAlignment="1" applyProtection="1">
      <alignment horizontal="center"/>
      <protection/>
    </xf>
    <xf numFmtId="188" fontId="20" fillId="33" borderId="11" xfId="0" applyNumberFormat="1" applyFont="1" applyFill="1" applyBorder="1" applyAlignment="1" applyProtection="1">
      <alignment horizontal="center" vertical="center"/>
      <protection/>
    </xf>
    <xf numFmtId="188" fontId="20" fillId="33" borderId="15" xfId="0" applyNumberFormat="1" applyFont="1" applyFill="1" applyBorder="1" applyAlignment="1" applyProtection="1">
      <alignment horizontal="center"/>
      <protection/>
    </xf>
    <xf numFmtId="188" fontId="20" fillId="33" borderId="0" xfId="0" applyNumberFormat="1" applyFont="1" applyFill="1" applyBorder="1" applyAlignment="1" applyProtection="1">
      <alignment horizontal="center"/>
      <protection/>
    </xf>
    <xf numFmtId="188" fontId="20" fillId="33" borderId="19" xfId="0" applyNumberFormat="1" applyFont="1" applyFill="1" applyBorder="1" applyAlignment="1" applyProtection="1">
      <alignment horizontal="center"/>
      <protection/>
    </xf>
    <xf numFmtId="192" fontId="20" fillId="33" borderId="15" xfId="47" applyNumberFormat="1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/>
      <protection/>
    </xf>
    <xf numFmtId="43" fontId="1" fillId="33" borderId="0" xfId="47" applyFont="1" applyFill="1" applyBorder="1" applyAlignment="1">
      <alignment horizontal="center"/>
    </xf>
    <xf numFmtId="39" fontId="20" fillId="33" borderId="11" xfId="0" applyNumberFormat="1" applyFont="1" applyFill="1" applyBorder="1" applyAlignment="1" applyProtection="1">
      <alignment horizontal="center"/>
      <protection/>
    </xf>
    <xf numFmtId="37" fontId="20" fillId="33" borderId="11" xfId="0" applyNumberFormat="1" applyFont="1" applyFill="1" applyBorder="1" applyAlignment="1" applyProtection="1">
      <alignment horizontal="center" vertical="center"/>
      <protection/>
    </xf>
    <xf numFmtId="39" fontId="20" fillId="33" borderId="11" xfId="0" applyNumberFormat="1" applyFont="1" applyFill="1" applyBorder="1" applyAlignment="1" applyProtection="1">
      <alignment horizontal="center" vertical="center"/>
      <protection/>
    </xf>
    <xf numFmtId="39" fontId="20" fillId="33" borderId="0" xfId="0" applyNumberFormat="1" applyFont="1" applyFill="1" applyBorder="1" applyAlignment="1" applyProtection="1">
      <alignment horizontal="center"/>
      <protection/>
    </xf>
    <xf numFmtId="189" fontId="20" fillId="33" borderId="11" xfId="0" applyNumberFormat="1" applyFont="1" applyFill="1" applyBorder="1" applyAlignment="1" applyProtection="1">
      <alignment horizontal="center"/>
      <protection/>
    </xf>
    <xf numFmtId="189" fontId="20" fillId="33" borderId="15" xfId="47" applyNumberFormat="1" applyFont="1" applyFill="1" applyBorder="1" applyAlignment="1" applyProtection="1">
      <alignment horizontal="center" vertical="center"/>
      <protection/>
    </xf>
    <xf numFmtId="7" fontId="1" fillId="33" borderId="19" xfId="0" applyNumberFormat="1" applyFont="1" applyFill="1" applyBorder="1" applyAlignment="1" applyProtection="1">
      <alignment horizontal="center"/>
      <protection/>
    </xf>
    <xf numFmtId="7" fontId="1" fillId="33" borderId="0" xfId="0" applyNumberFormat="1" applyFont="1" applyFill="1" applyAlignment="1" applyProtection="1">
      <alignment horizontal="center"/>
      <protection/>
    </xf>
    <xf numFmtId="39" fontId="22" fillId="34" borderId="0" xfId="0" applyNumberFormat="1" applyFont="1" applyFill="1" applyBorder="1" applyAlignment="1" applyProtection="1">
      <alignment horizontal="center"/>
      <protection/>
    </xf>
    <xf numFmtId="0" fontId="49" fillId="34" borderId="29" xfId="0" applyFont="1" applyFill="1" applyBorder="1" applyAlignment="1" applyProtection="1">
      <alignment horizontal="center"/>
      <protection/>
    </xf>
    <xf numFmtId="39" fontId="20" fillId="33" borderId="11" xfId="0" applyNumberFormat="1" applyFont="1" applyFill="1" applyBorder="1" applyAlignment="1">
      <alignment horizontal="center"/>
    </xf>
    <xf numFmtId="39" fontId="22" fillId="33" borderId="20" xfId="0" applyNumberFormat="1" applyFont="1" applyFill="1" applyBorder="1" applyAlignment="1" applyProtection="1">
      <alignment horizontal="center"/>
      <protection/>
    </xf>
    <xf numFmtId="189" fontId="20" fillId="33" borderId="12" xfId="0" applyNumberFormat="1" applyFont="1" applyFill="1" applyBorder="1" applyAlignment="1" applyProtection="1">
      <alignment horizontal="center"/>
      <protection/>
    </xf>
    <xf numFmtId="39" fontId="20" fillId="33" borderId="12" xfId="0" applyNumberFormat="1" applyFont="1" applyFill="1" applyBorder="1" applyAlignment="1" applyProtection="1">
      <alignment horizontal="center"/>
      <protection/>
    </xf>
    <xf numFmtId="43" fontId="29" fillId="33" borderId="0" xfId="47" applyFont="1" applyFill="1" applyBorder="1" applyAlignment="1" applyProtection="1">
      <alignment horizontal="center"/>
      <protection/>
    </xf>
    <xf numFmtId="10" fontId="1" fillId="33" borderId="20" xfId="0" applyNumberFormat="1" applyFont="1" applyFill="1" applyBorder="1" applyAlignment="1" applyProtection="1">
      <alignment horizontal="center"/>
      <protection/>
    </xf>
    <xf numFmtId="10" fontId="1" fillId="33" borderId="12" xfId="0" applyNumberFormat="1" applyFont="1" applyFill="1" applyBorder="1" applyAlignment="1" applyProtection="1">
      <alignment horizontal="center"/>
      <protection/>
    </xf>
    <xf numFmtId="10" fontId="1" fillId="33" borderId="16" xfId="0" applyNumberFormat="1" applyFont="1" applyFill="1" applyBorder="1" applyAlignment="1" applyProtection="1">
      <alignment horizontal="center"/>
      <protection/>
    </xf>
    <xf numFmtId="4" fontId="20" fillId="33" borderId="0" xfId="0" applyNumberFormat="1" applyFont="1" applyFill="1" applyAlignment="1">
      <alignment horizontal="center"/>
    </xf>
    <xf numFmtId="4" fontId="22" fillId="34" borderId="0" xfId="0" applyNumberFormat="1" applyFont="1" applyFill="1" applyBorder="1" applyAlignment="1" applyProtection="1">
      <alignment horizontal="center"/>
      <protection/>
    </xf>
    <xf numFmtId="4" fontId="20" fillId="33" borderId="11" xfId="0" applyNumberFormat="1" applyFont="1" applyFill="1" applyBorder="1" applyAlignment="1">
      <alignment horizontal="center"/>
    </xf>
    <xf numFmtId="4" fontId="20" fillId="33" borderId="11" xfId="47" applyNumberFormat="1" applyFont="1" applyFill="1" applyBorder="1" applyAlignment="1">
      <alignment horizontal="center"/>
    </xf>
    <xf numFmtId="4" fontId="20" fillId="33" borderId="11" xfId="47" applyNumberFormat="1" applyFont="1" applyFill="1" applyBorder="1" applyAlignment="1">
      <alignment horizontal="center" vertical="center"/>
    </xf>
    <xf numFmtId="4" fontId="20" fillId="33" borderId="15" xfId="47" applyNumberFormat="1" applyFont="1" applyFill="1" applyBorder="1" applyAlignment="1">
      <alignment horizontal="center"/>
    </xf>
    <xf numFmtId="4" fontId="20" fillId="33" borderId="0" xfId="47" applyNumberFormat="1" applyFont="1" applyFill="1" applyBorder="1" applyAlignment="1">
      <alignment horizontal="center"/>
    </xf>
    <xf numFmtId="4" fontId="20" fillId="33" borderId="19" xfId="0" applyNumberFormat="1" applyFont="1" applyFill="1" applyBorder="1" applyAlignment="1" applyProtection="1">
      <alignment horizontal="center"/>
      <protection/>
    </xf>
    <xf numFmtId="4" fontId="20" fillId="33" borderId="11" xfId="0" applyNumberFormat="1" applyFont="1" applyFill="1" applyBorder="1" applyAlignment="1" applyProtection="1">
      <alignment horizontal="center"/>
      <protection/>
    </xf>
    <xf numFmtId="4" fontId="20" fillId="33" borderId="15" xfId="47" applyNumberFormat="1" applyFont="1" applyFill="1" applyBorder="1" applyAlignment="1" applyProtection="1">
      <alignment horizontal="center" vertical="center"/>
      <protection/>
    </xf>
    <xf numFmtId="4" fontId="53" fillId="33" borderId="0" xfId="47" applyNumberFormat="1" applyFont="1" applyFill="1" applyBorder="1" applyAlignment="1">
      <alignment horizontal="center"/>
    </xf>
    <xf numFmtId="4" fontId="49" fillId="33" borderId="0" xfId="47" applyNumberFormat="1" applyFont="1" applyFill="1" applyBorder="1" applyAlignment="1">
      <alignment horizontal="center"/>
    </xf>
    <xf numFmtId="4" fontId="2" fillId="33" borderId="0" xfId="47" applyNumberFormat="1" applyFont="1" applyFill="1" applyBorder="1" applyAlignment="1">
      <alignment horizontal="center"/>
    </xf>
    <xf numFmtId="4" fontId="1" fillId="33" borderId="0" xfId="0" applyNumberFormat="1" applyFont="1" applyFill="1" applyAlignment="1" applyProtection="1">
      <alignment horizontal="center"/>
      <protection/>
    </xf>
    <xf numFmtId="4" fontId="1" fillId="33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 horizontal="center"/>
    </xf>
    <xf numFmtId="0" fontId="52" fillId="35" borderId="13" xfId="0" applyFont="1" applyFill="1" applyBorder="1" applyAlignment="1" applyProtection="1">
      <alignment horizontal="left"/>
      <protection/>
    </xf>
    <xf numFmtId="0" fontId="52" fillId="35" borderId="14" xfId="0" applyFont="1" applyFill="1" applyBorder="1" applyAlignment="1" applyProtection="1">
      <alignment horizontal="left"/>
      <protection/>
    </xf>
    <xf numFmtId="0" fontId="52" fillId="35" borderId="14" xfId="0" applyFont="1" applyFill="1" applyBorder="1" applyAlignment="1" applyProtection="1">
      <alignment horizontal="center"/>
      <protection/>
    </xf>
    <xf numFmtId="4" fontId="52" fillId="35" borderId="16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/>
    </xf>
    <xf numFmtId="4" fontId="20" fillId="33" borderId="0" xfId="0" applyNumberFormat="1" applyFont="1" applyFill="1" applyBorder="1" applyAlignment="1">
      <alignment horizontal="center"/>
    </xf>
    <xf numFmtId="0" fontId="20" fillId="33" borderId="28" xfId="0" applyFont="1" applyFill="1" applyBorder="1" applyAlignment="1" applyProtection="1">
      <alignment horizontal="center"/>
      <protection/>
    </xf>
    <xf numFmtId="0" fontId="20" fillId="33" borderId="26" xfId="0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 horizontal="center" vertical="center"/>
    </xf>
    <xf numFmtId="0" fontId="52" fillId="34" borderId="30" xfId="0" applyFont="1" applyFill="1" applyBorder="1" applyAlignment="1" applyProtection="1">
      <alignment horizontal="center" vertical="center"/>
      <protection/>
    </xf>
    <xf numFmtId="0" fontId="52" fillId="34" borderId="31" xfId="0" applyFont="1" applyFill="1" applyBorder="1" applyAlignment="1" applyProtection="1">
      <alignment horizontal="center" vertical="center"/>
      <protection/>
    </xf>
    <xf numFmtId="0" fontId="52" fillId="34" borderId="32" xfId="0" applyFont="1" applyFill="1" applyBorder="1" applyAlignment="1" applyProtection="1">
      <alignment horizontal="center" vertical="center"/>
      <protection/>
    </xf>
    <xf numFmtId="0" fontId="52" fillId="34" borderId="13" xfId="0" applyFont="1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 applyProtection="1">
      <alignment horizontal="center" vertical="center"/>
      <protection/>
    </xf>
    <xf numFmtId="0" fontId="52" fillId="34" borderId="27" xfId="0" applyFont="1" applyFill="1" applyBorder="1" applyAlignment="1" applyProtection="1">
      <alignment horizontal="center" vertical="center"/>
      <protection/>
    </xf>
    <xf numFmtId="0" fontId="52" fillId="34" borderId="23" xfId="0" applyFont="1" applyFill="1" applyBorder="1" applyAlignment="1" applyProtection="1">
      <alignment horizontal="center" vertical="center"/>
      <protection/>
    </xf>
    <xf numFmtId="0" fontId="52" fillId="34" borderId="15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left" wrapText="1"/>
      <protection/>
    </xf>
    <xf numFmtId="0" fontId="20" fillId="33" borderId="0" xfId="0" applyFont="1" applyFill="1" applyBorder="1" applyAlignment="1" applyProtection="1">
      <alignment horizontal="left" wrapText="1"/>
      <protection/>
    </xf>
    <xf numFmtId="0" fontId="20" fillId="33" borderId="26" xfId="0" applyFont="1" applyFill="1" applyBorder="1" applyAlignment="1" applyProtection="1">
      <alignment horizontal="left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>
      <alignment horizontal="left"/>
    </xf>
    <xf numFmtId="0" fontId="49" fillId="34" borderId="33" xfId="0" applyFont="1" applyFill="1" applyBorder="1" applyAlignment="1">
      <alignment horizontal="center" vertical="justify"/>
    </xf>
    <xf numFmtId="0" fontId="49" fillId="34" borderId="34" xfId="0" applyFont="1" applyFill="1" applyBorder="1" applyAlignment="1">
      <alignment horizontal="center" vertical="justify"/>
    </xf>
    <xf numFmtId="0" fontId="49" fillId="34" borderId="35" xfId="0" applyFont="1" applyFill="1" applyBorder="1" applyAlignment="1">
      <alignment horizontal="center" vertical="justify"/>
    </xf>
    <xf numFmtId="0" fontId="25" fillId="33" borderId="0" xfId="0" applyFont="1" applyFill="1" applyBorder="1" applyAlignment="1" applyProtection="1">
      <alignment horizontal="center" vertical="center"/>
      <protection/>
    </xf>
    <xf numFmtId="4" fontId="49" fillId="34" borderId="25" xfId="0" applyNumberFormat="1" applyFont="1" applyFill="1" applyBorder="1" applyAlignment="1">
      <alignment horizontal="center" vertical="justify"/>
    </xf>
    <xf numFmtId="4" fontId="49" fillId="34" borderId="28" xfId="0" applyNumberFormat="1" applyFont="1" applyFill="1" applyBorder="1" applyAlignment="1">
      <alignment horizontal="center" vertical="justify"/>
    </xf>
    <xf numFmtId="4" fontId="49" fillId="34" borderId="36" xfId="0" applyNumberFormat="1" applyFont="1" applyFill="1" applyBorder="1" applyAlignment="1">
      <alignment horizontal="center" vertical="justify"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 wrapText="1"/>
      <protection/>
    </xf>
    <xf numFmtId="0" fontId="20" fillId="33" borderId="36" xfId="0" applyFont="1" applyFill="1" applyBorder="1" applyAlignment="1" applyProtection="1">
      <alignment horizontal="center"/>
      <protection/>
    </xf>
    <xf numFmtId="0" fontId="20" fillId="33" borderId="27" xfId="0" applyFont="1" applyFill="1" applyBorder="1" applyAlignment="1" applyProtection="1">
      <alignment horizontal="center"/>
      <protection/>
    </xf>
    <xf numFmtId="0" fontId="52" fillId="34" borderId="17" xfId="0" applyFont="1" applyFill="1" applyBorder="1" applyAlignment="1" applyProtection="1">
      <alignment horizontal="center"/>
      <protection/>
    </xf>
    <xf numFmtId="0" fontId="52" fillId="34" borderId="18" xfId="0" applyFont="1" applyFill="1" applyBorder="1" applyAlignment="1" applyProtection="1">
      <alignment horizontal="center"/>
      <protection/>
    </xf>
    <xf numFmtId="0" fontId="52" fillId="34" borderId="24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0</xdr:row>
      <xdr:rowOff>66675</xdr:rowOff>
    </xdr:from>
    <xdr:to>
      <xdr:col>6</xdr:col>
      <xdr:colOff>142875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66675"/>
          <a:ext cx="1485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usto%20rijo\Downloads\Cereales\MAIZ%20SECANO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2184.8258628816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4"/>
      <sheetName val="Hoja2"/>
      <sheetName val="Hoja3"/>
    </sheetNames>
    <sheetDataSet>
      <sheetData sheetId="0">
        <row r="55">
          <cell r="H55">
            <v>2062.86313763742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N8" sqref="N8"/>
    </sheetView>
  </sheetViews>
  <sheetFormatPr defaultColWidth="11.00390625" defaultRowHeight="12.75"/>
  <cols>
    <col min="1" max="1" width="14.57421875" style="4" customWidth="1"/>
    <col min="2" max="2" width="12.28125" style="4" customWidth="1"/>
    <col min="3" max="3" width="8.57421875" style="4" customWidth="1"/>
    <col min="4" max="4" width="8.8515625" style="100" customWidth="1"/>
    <col min="5" max="5" width="10.00390625" style="100" customWidth="1"/>
    <col min="6" max="6" width="9.8515625" style="100" customWidth="1"/>
    <col min="7" max="7" width="10.28125" style="100" customWidth="1"/>
    <col min="8" max="8" width="10.140625" style="100" customWidth="1"/>
    <col min="9" max="9" width="11.7109375" style="142" customWidth="1"/>
    <col min="10" max="10" width="12.140625" style="62" customWidth="1"/>
    <col min="11" max="11" width="11.140625" style="3" bestFit="1" customWidth="1"/>
    <col min="12" max="12" width="11.00390625" style="1" customWidth="1"/>
    <col min="13" max="13" width="17.140625" style="1" customWidth="1"/>
    <col min="14" max="17" width="11.00390625" style="1" customWidth="1"/>
    <col min="18" max="20" width="11.00390625" style="4" customWidth="1"/>
    <col min="21" max="21" width="12.140625" style="4" customWidth="1"/>
    <col min="22" max="16384" width="11.00390625" style="4" customWidth="1"/>
  </cols>
  <sheetData>
    <row r="1" spans="4:11" s="1" customFormat="1" ht="18.75">
      <c r="D1" s="61"/>
      <c r="E1" s="61"/>
      <c r="F1" s="61"/>
      <c r="G1" s="61"/>
      <c r="H1" s="61"/>
      <c r="I1" s="127"/>
      <c r="J1" s="2"/>
      <c r="K1" s="3"/>
    </row>
    <row r="2" spans="4:11" s="1" customFormat="1" ht="18.75">
      <c r="D2" s="61"/>
      <c r="E2" s="61"/>
      <c r="F2" s="61"/>
      <c r="G2" s="61"/>
      <c r="H2" s="61"/>
      <c r="I2" s="127"/>
      <c r="J2" s="2"/>
      <c r="K2" s="3"/>
    </row>
    <row r="3" spans="1:11" s="1" customFormat="1" ht="16.5" customHeight="1">
      <c r="A3" s="151" t="s">
        <v>86</v>
      </c>
      <c r="B3" s="151"/>
      <c r="C3" s="151"/>
      <c r="D3" s="151"/>
      <c r="E3" s="151"/>
      <c r="F3" s="151"/>
      <c r="G3" s="151"/>
      <c r="H3" s="151"/>
      <c r="I3" s="151"/>
      <c r="J3" s="151"/>
      <c r="K3" s="3"/>
    </row>
    <row r="4" spans="1:11" s="1" customFormat="1" ht="15" customHeight="1">
      <c r="A4" s="151" t="s">
        <v>87</v>
      </c>
      <c r="B4" s="151"/>
      <c r="C4" s="151"/>
      <c r="D4" s="151"/>
      <c r="E4" s="151"/>
      <c r="F4" s="151"/>
      <c r="G4" s="151"/>
      <c r="H4" s="151"/>
      <c r="I4" s="151"/>
      <c r="J4" s="151"/>
      <c r="K4" s="3"/>
    </row>
    <row r="5" spans="1:10" ht="25.5" customHeight="1">
      <c r="A5" s="168" t="s">
        <v>88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3" customHeight="1">
      <c r="A6" s="63"/>
      <c r="B6" s="64"/>
      <c r="C6" s="64"/>
      <c r="D6" s="91"/>
      <c r="E6" s="91"/>
      <c r="F6" s="91"/>
      <c r="G6" s="91"/>
      <c r="H6" s="117"/>
      <c r="I6" s="128"/>
      <c r="J6" s="64"/>
    </row>
    <row r="7" spans="1:10" ht="16.5" customHeight="1">
      <c r="A7" s="5" t="s">
        <v>46</v>
      </c>
      <c r="B7" s="8" t="s">
        <v>67</v>
      </c>
      <c r="C7" s="6"/>
      <c r="D7" s="92"/>
      <c r="E7" s="92"/>
      <c r="F7" s="10" t="s">
        <v>48</v>
      </c>
      <c r="G7" s="92"/>
      <c r="H7" s="61" t="s">
        <v>59</v>
      </c>
      <c r="I7" s="127"/>
      <c r="J7" s="7" t="s">
        <v>68</v>
      </c>
    </row>
    <row r="8" spans="1:10" ht="16.5" customHeight="1">
      <c r="A8" s="5" t="s">
        <v>45</v>
      </c>
      <c r="B8" s="6" t="s">
        <v>62</v>
      </c>
      <c r="C8" s="6"/>
      <c r="D8" s="92"/>
      <c r="E8" s="92"/>
      <c r="F8" s="10" t="s">
        <v>49</v>
      </c>
      <c r="G8" s="92"/>
      <c r="H8" s="61" t="s">
        <v>59</v>
      </c>
      <c r="I8" s="127"/>
      <c r="J8" s="9" t="s">
        <v>47</v>
      </c>
    </row>
    <row r="9" spans="1:10" ht="15" customHeight="1">
      <c r="A9" s="5"/>
      <c r="B9" s="6"/>
      <c r="C9" s="6"/>
      <c r="D9" s="10" t="s">
        <v>56</v>
      </c>
      <c r="E9" s="92"/>
      <c r="F9" s="10" t="s">
        <v>50</v>
      </c>
      <c r="G9" s="92"/>
      <c r="H9" s="61" t="s">
        <v>59</v>
      </c>
      <c r="I9" s="127"/>
      <c r="J9" s="5" t="s">
        <v>81</v>
      </c>
    </row>
    <row r="10" spans="1:10" ht="14.25" customHeight="1">
      <c r="A10" s="5" t="s">
        <v>44</v>
      </c>
      <c r="B10" s="5" t="s">
        <v>43</v>
      </c>
      <c r="C10" s="10" t="s">
        <v>55</v>
      </c>
      <c r="D10" s="10" t="s">
        <v>55</v>
      </c>
      <c r="E10" s="92"/>
      <c r="F10" s="10" t="s">
        <v>42</v>
      </c>
      <c r="G10" s="92"/>
      <c r="H10" s="61" t="s">
        <v>59</v>
      </c>
      <c r="I10" s="127"/>
      <c r="J10" s="5" t="s">
        <v>41</v>
      </c>
    </row>
    <row r="11" spans="1:10" ht="15" customHeight="1">
      <c r="A11" s="5" t="s">
        <v>61</v>
      </c>
      <c r="B11" s="11">
        <v>2.5</v>
      </c>
      <c r="C11" s="12" t="s">
        <v>69</v>
      </c>
      <c r="D11" s="93">
        <v>5869.58</v>
      </c>
      <c r="E11" s="92"/>
      <c r="F11" s="10" t="s">
        <v>40</v>
      </c>
      <c r="G11" s="92"/>
      <c r="H11" s="61" t="s">
        <v>59</v>
      </c>
      <c r="I11" s="127"/>
      <c r="J11" s="5" t="s">
        <v>51</v>
      </c>
    </row>
    <row r="12" spans="1:10" ht="15.75" customHeight="1">
      <c r="A12" s="13" t="s">
        <v>38</v>
      </c>
      <c r="B12" s="14"/>
      <c r="C12" s="12"/>
      <c r="D12" s="93"/>
      <c r="E12" s="92"/>
      <c r="F12" s="10" t="s">
        <v>39</v>
      </c>
      <c r="G12" s="92"/>
      <c r="H12" s="61" t="s">
        <v>59</v>
      </c>
      <c r="I12" s="127"/>
      <c r="J12" s="5" t="s">
        <v>54</v>
      </c>
    </row>
    <row r="13" spans="1:10" ht="15" customHeight="1">
      <c r="A13" s="1"/>
      <c r="B13" s="15"/>
      <c r="C13" s="1"/>
      <c r="D13" s="61"/>
      <c r="E13" s="92"/>
      <c r="F13" s="10" t="s">
        <v>37</v>
      </c>
      <c r="G13" s="92"/>
      <c r="H13" s="61" t="s">
        <v>59</v>
      </c>
      <c r="I13" s="127"/>
      <c r="J13" s="5" t="s">
        <v>71</v>
      </c>
    </row>
    <row r="14" spans="1:10" ht="15" customHeight="1">
      <c r="A14" s="5" t="s">
        <v>34</v>
      </c>
      <c r="B14" s="16" t="s">
        <v>33</v>
      </c>
      <c r="C14" s="7" t="s">
        <v>60</v>
      </c>
      <c r="D14" s="17">
        <v>2022</v>
      </c>
      <c r="E14" s="92"/>
      <c r="F14" s="10" t="s">
        <v>36</v>
      </c>
      <c r="G14" s="92"/>
      <c r="H14" s="61" t="s">
        <v>59</v>
      </c>
      <c r="I14" s="127"/>
      <c r="J14" s="5" t="s">
        <v>35</v>
      </c>
    </row>
    <row r="15" spans="1:10" ht="17.25" customHeight="1" thickBot="1">
      <c r="A15" s="5" t="s">
        <v>30</v>
      </c>
      <c r="B15" s="18">
        <v>750</v>
      </c>
      <c r="C15" s="6"/>
      <c r="D15" s="92"/>
      <c r="E15" s="92"/>
      <c r="F15" s="10" t="s">
        <v>32</v>
      </c>
      <c r="G15" s="92"/>
      <c r="H15" s="61" t="s">
        <v>59</v>
      </c>
      <c r="I15" s="127"/>
      <c r="J15" s="5" t="s">
        <v>31</v>
      </c>
    </row>
    <row r="16" spans="1:12" ht="15" customHeight="1">
      <c r="A16" s="177" t="s">
        <v>29</v>
      </c>
      <c r="B16" s="178"/>
      <c r="C16" s="178"/>
      <c r="D16" s="178"/>
      <c r="E16" s="178"/>
      <c r="F16" s="178"/>
      <c r="G16" s="178"/>
      <c r="H16" s="179"/>
      <c r="I16" s="169" t="s">
        <v>57</v>
      </c>
      <c r="J16" s="165" t="s">
        <v>58</v>
      </c>
      <c r="L16" s="20">
        <f>+(H50+'[1]Hoja1'!$H$55)/2</f>
        <v>4027.2019343508</v>
      </c>
    </row>
    <row r="17" spans="1:12" ht="3" customHeight="1">
      <c r="A17" s="65"/>
      <c r="B17" s="66"/>
      <c r="C17" s="66"/>
      <c r="D17" s="94"/>
      <c r="E17" s="94"/>
      <c r="F17" s="94"/>
      <c r="G17" s="94"/>
      <c r="H17" s="118"/>
      <c r="I17" s="170"/>
      <c r="J17" s="166"/>
      <c r="L17" s="20"/>
    </row>
    <row r="18" spans="1:12" ht="19.5" customHeight="1">
      <c r="A18" s="152" t="s">
        <v>26</v>
      </c>
      <c r="B18" s="153"/>
      <c r="C18" s="154"/>
      <c r="D18" s="158" t="s">
        <v>25</v>
      </c>
      <c r="E18" s="158" t="s">
        <v>82</v>
      </c>
      <c r="F18" s="158" t="s">
        <v>24</v>
      </c>
      <c r="G18" s="67" t="s">
        <v>28</v>
      </c>
      <c r="H18" s="67" t="s">
        <v>27</v>
      </c>
      <c r="I18" s="170"/>
      <c r="J18" s="166"/>
      <c r="L18" s="20"/>
    </row>
    <row r="19" spans="1:12" ht="19.5" thickBot="1">
      <c r="A19" s="155"/>
      <c r="B19" s="156"/>
      <c r="C19" s="157"/>
      <c r="D19" s="159"/>
      <c r="E19" s="159"/>
      <c r="F19" s="159"/>
      <c r="G19" s="68" t="s">
        <v>23</v>
      </c>
      <c r="H19" s="68" t="s">
        <v>22</v>
      </c>
      <c r="I19" s="171"/>
      <c r="J19" s="167"/>
      <c r="L19" s="20"/>
    </row>
    <row r="20" spans="1:12" ht="16.5" customHeight="1">
      <c r="A20" s="21" t="s">
        <v>21</v>
      </c>
      <c r="B20" s="22"/>
      <c r="C20" s="22"/>
      <c r="D20" s="23"/>
      <c r="E20" s="101"/>
      <c r="F20" s="23"/>
      <c r="G20" s="109"/>
      <c r="H20" s="109"/>
      <c r="I20" s="129"/>
      <c r="J20" s="24"/>
      <c r="K20" s="25">
        <f>+(H50+'[2]Hoja1'!$H$55)/2</f>
        <v>3966.2205717287097</v>
      </c>
      <c r="L20" s="20"/>
    </row>
    <row r="21" spans="1:12" ht="15.75" customHeight="1">
      <c r="A21" s="26" t="s">
        <v>70</v>
      </c>
      <c r="B21" s="22"/>
      <c r="C21" s="27"/>
      <c r="D21" s="95"/>
      <c r="E21" s="101">
        <v>0.1161</v>
      </c>
      <c r="F21" s="28" t="s">
        <v>20</v>
      </c>
      <c r="G21" s="109">
        <v>6000</v>
      </c>
      <c r="H21" s="109">
        <f>IF(E21*G21,+E21*G21,"        ")</f>
        <v>696.6</v>
      </c>
      <c r="I21" s="130">
        <f>E21/B$11</f>
        <v>0.046439999999999995</v>
      </c>
      <c r="J21" s="24">
        <f>H21/H$50</f>
        <v>0.1186797414242189</v>
      </c>
      <c r="L21" s="20"/>
    </row>
    <row r="22" spans="1:10" ht="14.25" customHeight="1">
      <c r="A22" s="26" t="s">
        <v>72</v>
      </c>
      <c r="B22" s="22"/>
      <c r="C22" s="27"/>
      <c r="D22" s="95"/>
      <c r="E22" s="101">
        <v>0.0692</v>
      </c>
      <c r="F22" s="28" t="s">
        <v>19</v>
      </c>
      <c r="G22" s="109">
        <v>2800</v>
      </c>
      <c r="H22" s="109">
        <f>IF(E22*G22,+E22*G22,"        ")</f>
        <v>193.76</v>
      </c>
      <c r="I22" s="130">
        <f>E22/B$11</f>
        <v>0.02768</v>
      </c>
      <c r="J22" s="24">
        <f>H22/H$50</f>
        <v>0.0330108910398459</v>
      </c>
    </row>
    <row r="23" spans="1:11" ht="15" customHeight="1">
      <c r="A23" s="26" t="s">
        <v>79</v>
      </c>
      <c r="B23" s="22"/>
      <c r="C23" s="27"/>
      <c r="D23" s="95"/>
      <c r="E23" s="101">
        <v>0.1</v>
      </c>
      <c r="F23" s="28" t="s">
        <v>19</v>
      </c>
      <c r="G23" s="109">
        <v>1805</v>
      </c>
      <c r="H23" s="109">
        <f>IF(E23*G23,+E23*G23,"        ")</f>
        <v>180.5</v>
      </c>
      <c r="I23" s="130">
        <f>E23/B$11</f>
        <v>0.04</v>
      </c>
      <c r="J23" s="24">
        <f>H23/H$50</f>
        <v>0.030751784850806076</v>
      </c>
      <c r="K23" s="29"/>
    </row>
    <row r="24" spans="1:13" ht="15.75" customHeight="1">
      <c r="A24" s="26" t="s">
        <v>80</v>
      </c>
      <c r="B24" s="22"/>
      <c r="C24" s="22"/>
      <c r="D24" s="23"/>
      <c r="E24" s="101">
        <v>0.25</v>
      </c>
      <c r="F24" s="28" t="s">
        <v>20</v>
      </c>
      <c r="G24" s="109">
        <v>2550</v>
      </c>
      <c r="H24" s="109">
        <f>IF(E24*G24,+E24*G24,"        ")</f>
        <v>637.5</v>
      </c>
      <c r="I24" s="130">
        <f>E24/B$11</f>
        <v>0.1</v>
      </c>
      <c r="J24" s="24">
        <f>H24/H$50</f>
        <v>0.10861087447306855</v>
      </c>
      <c r="K24" s="29"/>
      <c r="M24" s="20"/>
    </row>
    <row r="25" spans="1:13" ht="8.25" customHeight="1">
      <c r="A25" s="30"/>
      <c r="B25" s="22"/>
      <c r="C25" s="22"/>
      <c r="D25" s="23"/>
      <c r="E25" s="101"/>
      <c r="F25" s="23"/>
      <c r="G25" s="109"/>
      <c r="H25" s="109"/>
      <c r="I25" s="130"/>
      <c r="J25" s="24"/>
      <c r="M25" s="20"/>
    </row>
    <row r="26" spans="1:13" ht="10.5" customHeight="1">
      <c r="A26" s="21" t="s">
        <v>18</v>
      </c>
      <c r="B26" s="31"/>
      <c r="C26" s="22"/>
      <c r="D26" s="23"/>
      <c r="E26" s="101"/>
      <c r="F26" s="23"/>
      <c r="G26" s="109"/>
      <c r="H26" s="109"/>
      <c r="I26" s="130"/>
      <c r="J26" s="24"/>
      <c r="K26" s="32"/>
      <c r="M26" s="20">
        <f>90/16</f>
        <v>5.625</v>
      </c>
    </row>
    <row r="27" spans="1:13" ht="15.75" customHeight="1">
      <c r="A27" s="26" t="s">
        <v>17</v>
      </c>
      <c r="B27" s="22"/>
      <c r="C27" s="22"/>
      <c r="D27" s="23"/>
      <c r="E27" s="101">
        <v>1</v>
      </c>
      <c r="F27" s="28" t="s">
        <v>14</v>
      </c>
      <c r="G27" s="109">
        <v>450</v>
      </c>
      <c r="H27" s="109">
        <v>450</v>
      </c>
      <c r="I27" s="130">
        <f>E27/B$11</f>
        <v>0.4</v>
      </c>
      <c r="J27" s="24">
        <f>H27/H$50</f>
        <v>0.07666649962804839</v>
      </c>
      <c r="K27" s="29"/>
      <c r="M27" s="20">
        <f>+M26/1000</f>
        <v>0.005625</v>
      </c>
    </row>
    <row r="28" spans="1:13" ht="15.75" customHeight="1">
      <c r="A28" s="26" t="s">
        <v>16</v>
      </c>
      <c r="B28" s="22"/>
      <c r="C28" s="22"/>
      <c r="D28" s="23"/>
      <c r="E28" s="101">
        <v>1</v>
      </c>
      <c r="F28" s="28" t="s">
        <v>14</v>
      </c>
      <c r="G28" s="109">
        <v>375</v>
      </c>
      <c r="H28" s="109">
        <f>IF(E28*G28,+E28*G28,"        ")</f>
        <v>375</v>
      </c>
      <c r="I28" s="130">
        <f>E28/B$11</f>
        <v>0.4</v>
      </c>
      <c r="J28" s="24">
        <f>H28/H$50</f>
        <v>0.06388874969004033</v>
      </c>
      <c r="K28" s="29"/>
      <c r="M28" s="20"/>
    </row>
    <row r="29" spans="1:13" ht="17.25" customHeight="1">
      <c r="A29" s="26" t="s">
        <v>15</v>
      </c>
      <c r="B29" s="22"/>
      <c r="C29" s="22"/>
      <c r="D29" s="23"/>
      <c r="E29" s="101">
        <v>1</v>
      </c>
      <c r="F29" s="28" t="s">
        <v>14</v>
      </c>
      <c r="G29" s="109">
        <v>295</v>
      </c>
      <c r="H29" s="109">
        <f>IF(E29*G29,+E29*G29,"        ")</f>
        <v>295</v>
      </c>
      <c r="I29" s="130">
        <f>E29/B$11</f>
        <v>0.4</v>
      </c>
      <c r="J29" s="24">
        <f>H29/H$50</f>
        <v>0.05025914975616505</v>
      </c>
      <c r="M29" s="20"/>
    </row>
    <row r="30" spans="1:13" ht="13.5" customHeight="1">
      <c r="A30" s="26" t="s">
        <v>65</v>
      </c>
      <c r="B30" s="22"/>
      <c r="C30" s="22"/>
      <c r="D30" s="23"/>
      <c r="E30" s="101">
        <v>1</v>
      </c>
      <c r="F30" s="28" t="s">
        <v>14</v>
      </c>
      <c r="G30" s="109">
        <v>175</v>
      </c>
      <c r="H30" s="109">
        <f>IF(E30*G30,+E30*G30,"        ")</f>
        <v>175</v>
      </c>
      <c r="I30" s="130">
        <f>E30/B$11</f>
        <v>0.4</v>
      </c>
      <c r="J30" s="24">
        <f>H30/H$50</f>
        <v>0.029814749855352148</v>
      </c>
      <c r="M30" s="20"/>
    </row>
    <row r="31" spans="1:13" ht="5.25" customHeight="1">
      <c r="A31" s="30"/>
      <c r="B31" s="22"/>
      <c r="C31" s="22"/>
      <c r="D31" s="23"/>
      <c r="E31" s="23"/>
      <c r="F31" s="23"/>
      <c r="G31" s="109"/>
      <c r="H31" s="119"/>
      <c r="I31" s="130"/>
      <c r="J31" s="24"/>
      <c r="M31" s="20"/>
    </row>
    <row r="32" spans="1:13" ht="15" customHeight="1">
      <c r="A32" s="21" t="s">
        <v>13</v>
      </c>
      <c r="B32" s="22"/>
      <c r="C32" s="22"/>
      <c r="D32" s="28" t="s">
        <v>12</v>
      </c>
      <c r="E32" s="101">
        <v>0.34</v>
      </c>
      <c r="F32" s="28" t="s">
        <v>8</v>
      </c>
      <c r="G32" s="109">
        <v>750</v>
      </c>
      <c r="H32" s="109">
        <f>IF(E32*G32,+E32*G32,"        ")</f>
        <v>255.00000000000003</v>
      </c>
      <c r="I32" s="130">
        <f>E32/B$11</f>
        <v>0.136</v>
      </c>
      <c r="J32" s="24">
        <f aca="true" t="shared" si="0" ref="J32:J40">H32/H$50</f>
        <v>0.04344434978922743</v>
      </c>
      <c r="K32" s="29"/>
      <c r="M32" s="20"/>
    </row>
    <row r="33" spans="1:10" ht="15.75" customHeight="1">
      <c r="A33" s="26" t="s">
        <v>52</v>
      </c>
      <c r="B33" s="22"/>
      <c r="C33" s="22"/>
      <c r="D33" s="23"/>
      <c r="E33" s="101">
        <v>0.1767</v>
      </c>
      <c r="F33" s="28" t="s">
        <v>8</v>
      </c>
      <c r="G33" s="109">
        <v>750</v>
      </c>
      <c r="H33" s="109">
        <f>IF(E33*G33,+E33*G33,"        ")</f>
        <v>132.525</v>
      </c>
      <c r="I33" s="130">
        <f>E33/B$11</f>
        <v>0.07067999999999999</v>
      </c>
      <c r="J33" s="24">
        <f t="shared" si="0"/>
        <v>0.02257828414046025</v>
      </c>
    </row>
    <row r="34" spans="1:10" ht="15.75" customHeight="1">
      <c r="A34" s="26" t="s">
        <v>73</v>
      </c>
      <c r="B34" s="22"/>
      <c r="C34" s="22"/>
      <c r="D34" s="23"/>
      <c r="E34" s="101">
        <v>1</v>
      </c>
      <c r="F34" s="23" t="s">
        <v>14</v>
      </c>
      <c r="G34" s="109">
        <v>500</v>
      </c>
      <c r="H34" s="109">
        <f>IF(E34*G34,+E34*G34,"        ")</f>
        <v>500</v>
      </c>
      <c r="I34" s="130">
        <f>E34/B$11</f>
        <v>0.4</v>
      </c>
      <c r="J34" s="24">
        <f t="shared" si="0"/>
        <v>0.08518499958672043</v>
      </c>
    </row>
    <row r="35" spans="1:10" ht="27.75" customHeight="1">
      <c r="A35" s="160" t="s">
        <v>83</v>
      </c>
      <c r="B35" s="161"/>
      <c r="C35" s="162"/>
      <c r="D35" s="69"/>
      <c r="E35" s="102">
        <v>0.056</v>
      </c>
      <c r="F35" s="69" t="s">
        <v>8</v>
      </c>
      <c r="G35" s="110">
        <v>750</v>
      </c>
      <c r="H35" s="111">
        <v>42</v>
      </c>
      <c r="I35" s="131">
        <v>0.0224</v>
      </c>
      <c r="J35" s="70">
        <f t="shared" si="0"/>
        <v>0.007155539965284516</v>
      </c>
    </row>
    <row r="36" spans="1:10" ht="15.75" customHeight="1">
      <c r="A36" s="26" t="s">
        <v>84</v>
      </c>
      <c r="B36" s="22"/>
      <c r="C36" s="22"/>
      <c r="D36" s="23"/>
      <c r="E36" s="101">
        <v>0.1533</v>
      </c>
      <c r="F36" s="28" t="s">
        <v>8</v>
      </c>
      <c r="G36" s="109">
        <v>750</v>
      </c>
      <c r="H36" s="109">
        <v>114.975</v>
      </c>
      <c r="I36" s="130">
        <v>0.06132</v>
      </c>
      <c r="J36" s="70">
        <f t="shared" si="0"/>
        <v>0.01958829065496636</v>
      </c>
    </row>
    <row r="37" spans="1:10" ht="17.25" customHeight="1">
      <c r="A37" s="26" t="s">
        <v>74</v>
      </c>
      <c r="B37" s="22"/>
      <c r="C37" s="22"/>
      <c r="D37" s="28" t="s">
        <v>11</v>
      </c>
      <c r="E37" s="101">
        <v>0.1767</v>
      </c>
      <c r="F37" s="28" t="s">
        <v>8</v>
      </c>
      <c r="G37" s="109">
        <v>750</v>
      </c>
      <c r="H37" s="109">
        <f>IF(E37*G37,+E37*G37,"        ")</f>
        <v>132.525</v>
      </c>
      <c r="I37" s="130">
        <f>E37/B$11</f>
        <v>0.07067999999999999</v>
      </c>
      <c r="J37" s="24">
        <f t="shared" si="0"/>
        <v>0.02257828414046025</v>
      </c>
    </row>
    <row r="38" spans="1:10" ht="29.25" customHeight="1">
      <c r="A38" s="160" t="s">
        <v>85</v>
      </c>
      <c r="B38" s="161"/>
      <c r="C38" s="162"/>
      <c r="D38" s="71"/>
      <c r="E38" s="102">
        <v>0.1533</v>
      </c>
      <c r="F38" s="71" t="s">
        <v>8</v>
      </c>
      <c r="G38" s="111">
        <v>750</v>
      </c>
      <c r="H38" s="111">
        <v>114.975</v>
      </c>
      <c r="I38" s="131">
        <v>0.06132</v>
      </c>
      <c r="J38" s="70">
        <f t="shared" si="0"/>
        <v>0.01958829065496636</v>
      </c>
    </row>
    <row r="39" spans="1:10" ht="15.75" customHeight="1">
      <c r="A39" s="26" t="s">
        <v>75</v>
      </c>
      <c r="B39" s="22"/>
      <c r="C39" s="22"/>
      <c r="D39" s="23"/>
      <c r="E39" s="101">
        <v>0.6233</v>
      </c>
      <c r="F39" s="28" t="s">
        <v>8</v>
      </c>
      <c r="G39" s="109">
        <v>750</v>
      </c>
      <c r="H39" s="109">
        <f>IF(E39*G39,+E39*G39,"        ")</f>
        <v>467.47499999999997</v>
      </c>
      <c r="I39" s="130">
        <f>E39/B$11</f>
        <v>0.24931999999999999</v>
      </c>
      <c r="J39" s="24">
        <f t="shared" si="0"/>
        <v>0.07964371536360426</v>
      </c>
    </row>
    <row r="40" spans="1:10" ht="15.75" customHeight="1" thickBot="1">
      <c r="A40" s="33" t="s">
        <v>76</v>
      </c>
      <c r="B40" s="34"/>
      <c r="C40" s="34"/>
      <c r="D40" s="35" t="s">
        <v>10</v>
      </c>
      <c r="E40" s="103">
        <v>0.1767</v>
      </c>
      <c r="F40" s="36" t="s">
        <v>8</v>
      </c>
      <c r="G40" s="86">
        <v>750</v>
      </c>
      <c r="H40" s="86">
        <f>IF(E40*G40,+E40*G40,"        ")</f>
        <v>132.525</v>
      </c>
      <c r="I40" s="132">
        <f>E40/B$11</f>
        <v>0.07067999999999999</v>
      </c>
      <c r="J40" s="37">
        <f t="shared" si="0"/>
        <v>0.02257828414046025</v>
      </c>
    </row>
    <row r="41" spans="1:10" ht="10.5" customHeight="1" thickBot="1">
      <c r="A41" s="38"/>
      <c r="B41" s="22"/>
      <c r="C41" s="22"/>
      <c r="D41" s="39"/>
      <c r="E41" s="104"/>
      <c r="F41" s="40"/>
      <c r="G41" s="112"/>
      <c r="H41" s="112"/>
      <c r="I41" s="133"/>
      <c r="J41" s="41"/>
    </row>
    <row r="42" spans="1:10" ht="6" customHeight="1">
      <c r="A42" s="44"/>
      <c r="B42" s="45"/>
      <c r="C42" s="45"/>
      <c r="D42" s="46"/>
      <c r="E42" s="105"/>
      <c r="F42" s="47"/>
      <c r="G42" s="105"/>
      <c r="H42" s="105"/>
      <c r="I42" s="134"/>
      <c r="J42" s="48"/>
    </row>
    <row r="43" spans="1:10" ht="14.25" customHeight="1">
      <c r="A43" s="26" t="s">
        <v>77</v>
      </c>
      <c r="B43" s="22"/>
      <c r="C43" s="22"/>
      <c r="D43" s="23" t="s">
        <v>9</v>
      </c>
      <c r="E43" s="101">
        <v>0.6667</v>
      </c>
      <c r="F43" s="28" t="s">
        <v>8</v>
      </c>
      <c r="G43" s="113">
        <v>750</v>
      </c>
      <c r="H43" s="113">
        <f>IF(E43*G43,+E43*G43,"        ")</f>
        <v>500.025</v>
      </c>
      <c r="I43" s="135">
        <f>E43/B$11</f>
        <v>0.26668</v>
      </c>
      <c r="J43" s="24">
        <f>H43/H$50</f>
        <v>0.08518925883669975</v>
      </c>
    </row>
    <row r="44" spans="1:17" s="78" customFormat="1" ht="18.75" customHeight="1" thickBot="1">
      <c r="A44" s="72" t="s">
        <v>78</v>
      </c>
      <c r="B44" s="73"/>
      <c r="C44" s="73"/>
      <c r="D44" s="74"/>
      <c r="E44" s="106">
        <v>3</v>
      </c>
      <c r="F44" s="74" t="s">
        <v>53</v>
      </c>
      <c r="G44" s="114">
        <v>70</v>
      </c>
      <c r="H44" s="114">
        <f>IF(E44*G44,+E44*G44,"        ")</f>
        <v>210</v>
      </c>
      <c r="I44" s="136">
        <f>E44/B$11</f>
        <v>1.2</v>
      </c>
      <c r="J44" s="75">
        <f>H44/H$50</f>
        <v>0.03577769982642258</v>
      </c>
      <c r="K44" s="76"/>
      <c r="L44" s="77"/>
      <c r="M44" s="77"/>
      <c r="N44" s="77"/>
      <c r="O44" s="77"/>
      <c r="P44" s="77"/>
      <c r="Q44" s="77"/>
    </row>
    <row r="45" spans="1:17" s="43" customFormat="1" ht="11.25" customHeight="1" thickBot="1">
      <c r="A45" s="19"/>
      <c r="B45" s="19"/>
      <c r="C45" s="19"/>
      <c r="D45" s="40"/>
      <c r="E45" s="40"/>
      <c r="F45" s="40"/>
      <c r="G45" s="40"/>
      <c r="H45" s="40"/>
      <c r="I45" s="133"/>
      <c r="J45" s="41"/>
      <c r="K45" s="42"/>
      <c r="L45" s="22"/>
      <c r="M45" s="22"/>
      <c r="N45" s="22"/>
      <c r="O45" s="22"/>
      <c r="P45" s="22"/>
      <c r="Q45" s="22"/>
    </row>
    <row r="46" spans="1:10" ht="17.25" customHeight="1">
      <c r="A46" s="49" t="s">
        <v>7</v>
      </c>
      <c r="B46" s="50"/>
      <c r="C46" s="51"/>
      <c r="D46" s="96"/>
      <c r="E46" s="96"/>
      <c r="F46" s="107"/>
      <c r="G46" s="96"/>
      <c r="H46" s="120">
        <f>SUM(H21:H44)</f>
        <v>5605.385</v>
      </c>
      <c r="I46" s="137"/>
      <c r="J46" s="2"/>
    </row>
    <row r="47" spans="1:10" ht="16.5" customHeight="1">
      <c r="A47" s="26" t="s">
        <v>6</v>
      </c>
      <c r="B47" s="22"/>
      <c r="C47" s="19"/>
      <c r="D47" s="40"/>
      <c r="E47" s="40"/>
      <c r="F47" s="40"/>
      <c r="G47" s="39"/>
      <c r="H47" s="121">
        <f>(H46*0.02)</f>
        <v>112.10770000000001</v>
      </c>
      <c r="I47" s="137"/>
      <c r="J47" s="2"/>
    </row>
    <row r="48" spans="1:11" ht="14.25" customHeight="1">
      <c r="A48" s="26" t="s">
        <v>5</v>
      </c>
      <c r="B48" s="22"/>
      <c r="C48" s="19"/>
      <c r="D48" s="40"/>
      <c r="E48" s="40"/>
      <c r="F48" s="40"/>
      <c r="G48" s="112"/>
      <c r="H48" s="122">
        <v>0</v>
      </c>
      <c r="I48" s="137"/>
      <c r="J48" s="52"/>
      <c r="K48" s="20">
        <f>+H50*0.1</f>
        <v>586.957800582</v>
      </c>
    </row>
    <row r="49" spans="1:11" ht="14.25" customHeight="1">
      <c r="A49" s="26" t="s">
        <v>64</v>
      </c>
      <c r="B49" s="22"/>
      <c r="C49" s="22"/>
      <c r="D49" s="39"/>
      <c r="E49" s="39"/>
      <c r="F49" s="39"/>
      <c r="G49" s="39"/>
      <c r="H49" s="122">
        <f>SUM(H46:H47)*0.0266</f>
        <v>152.08530581999997</v>
      </c>
      <c r="I49" s="138">
        <f>+H47+H49</f>
        <v>264.19300582</v>
      </c>
      <c r="J49" s="52"/>
      <c r="K49" s="20"/>
    </row>
    <row r="50" spans="1:11" ht="16.5" customHeight="1" thickBot="1">
      <c r="A50" s="143" t="s">
        <v>4</v>
      </c>
      <c r="B50" s="144"/>
      <c r="C50" s="144"/>
      <c r="D50" s="145"/>
      <c r="E50" s="145"/>
      <c r="F50" s="145"/>
      <c r="G50" s="145"/>
      <c r="H50" s="146">
        <f>SUM(H46:H49)</f>
        <v>5869.57800582</v>
      </c>
      <c r="I50" s="137"/>
      <c r="J50" s="52"/>
      <c r="K50" s="20"/>
    </row>
    <row r="51" spans="1:17" s="43" customFormat="1" ht="10.5" customHeight="1" thickBot="1">
      <c r="A51" s="38"/>
      <c r="B51" s="19"/>
      <c r="C51" s="19"/>
      <c r="D51" s="40"/>
      <c r="E51" s="40"/>
      <c r="F51" s="40"/>
      <c r="G51" s="112"/>
      <c r="H51" s="123">
        <f>SUM(H47:H49)</f>
        <v>264.19300582</v>
      </c>
      <c r="I51" s="138"/>
      <c r="J51" s="53"/>
      <c r="K51" s="54"/>
      <c r="L51" s="22"/>
      <c r="M51" s="22"/>
      <c r="N51" s="22"/>
      <c r="O51" s="22"/>
      <c r="P51" s="22"/>
      <c r="Q51" s="22"/>
    </row>
    <row r="52" spans="1:12" ht="4.5" customHeight="1">
      <c r="A52" s="44"/>
      <c r="B52" s="79"/>
      <c r="C52" s="80"/>
      <c r="D52" s="97"/>
      <c r="E52" s="107"/>
      <c r="F52" s="81"/>
      <c r="G52" s="115"/>
      <c r="H52" s="124"/>
      <c r="I52" s="133"/>
      <c r="J52" s="55"/>
      <c r="K52" s="25"/>
      <c r="L52" s="55"/>
    </row>
    <row r="53" spans="1:12" ht="16.5" customHeight="1">
      <c r="A53" s="26" t="s">
        <v>3</v>
      </c>
      <c r="B53" s="82"/>
      <c r="C53" s="85">
        <v>0</v>
      </c>
      <c r="D53" s="87">
        <f>(C53/H50)</f>
        <v>0</v>
      </c>
      <c r="E53" s="149" t="s">
        <v>2</v>
      </c>
      <c r="F53" s="150"/>
      <c r="G53" s="89">
        <f>SUM(H32:H44)</f>
        <v>2602.025</v>
      </c>
      <c r="H53" s="125">
        <f>(G53/H50)</f>
        <v>0.44330699709927246</v>
      </c>
      <c r="I53" s="133"/>
      <c r="J53" s="55"/>
      <c r="L53" s="55"/>
    </row>
    <row r="54" spans="1:12" ht="18" customHeight="1" thickBot="1">
      <c r="A54" s="83" t="s">
        <v>1</v>
      </c>
      <c r="B54" s="84"/>
      <c r="C54" s="86">
        <f>SUM(H27:H30)</f>
        <v>1295</v>
      </c>
      <c r="D54" s="88">
        <f>(C54/H50)</f>
        <v>0.22062914892960592</v>
      </c>
      <c r="E54" s="175" t="s">
        <v>0</v>
      </c>
      <c r="F54" s="176"/>
      <c r="G54" s="90">
        <f>SUM(H21:H24)</f>
        <v>1708.3600000000001</v>
      </c>
      <c r="H54" s="126">
        <f>(G54/H50)</f>
        <v>0.2910532917879394</v>
      </c>
      <c r="I54" s="133"/>
      <c r="J54" s="55"/>
      <c r="L54" s="55"/>
    </row>
    <row r="55" spans="1:12" ht="6" customHeight="1">
      <c r="A55" s="56"/>
      <c r="B55" s="56"/>
      <c r="C55" s="56"/>
      <c r="D55" s="98"/>
      <c r="E55" s="98"/>
      <c r="F55" s="108"/>
      <c r="G55" s="108"/>
      <c r="H55" s="108"/>
      <c r="I55" s="139"/>
      <c r="J55" s="57"/>
      <c r="K55" s="58">
        <v>200</v>
      </c>
      <c r="L55" s="6"/>
    </row>
    <row r="56" spans="1:12" ht="12.75" customHeight="1">
      <c r="A56" s="147" t="s">
        <v>63</v>
      </c>
      <c r="B56" s="56"/>
      <c r="C56" s="56"/>
      <c r="D56" s="98"/>
      <c r="E56" s="98"/>
      <c r="F56" s="108"/>
      <c r="G56" s="108"/>
      <c r="H56" s="108"/>
      <c r="I56" s="139"/>
      <c r="J56" s="57"/>
      <c r="K56" s="58">
        <v>200</v>
      </c>
      <c r="L56" s="6"/>
    </row>
    <row r="57" spans="1:17" s="59" customFormat="1" ht="38.25" customHeight="1">
      <c r="A57" s="172" t="s">
        <v>66</v>
      </c>
      <c r="B57" s="172"/>
      <c r="C57" s="172"/>
      <c r="D57" s="172"/>
      <c r="E57" s="172"/>
      <c r="F57" s="172"/>
      <c r="G57" s="172"/>
      <c r="H57" s="172"/>
      <c r="I57" s="172"/>
      <c r="J57" s="172"/>
      <c r="K57" s="58"/>
      <c r="L57" s="6"/>
      <c r="M57" s="6"/>
      <c r="N57" s="6"/>
      <c r="O57" s="6"/>
      <c r="P57" s="6"/>
      <c r="Q57" s="6"/>
    </row>
    <row r="58" spans="1:17" s="59" customFormat="1" ht="15.75" customHeight="1">
      <c r="A58" s="173" t="s">
        <v>89</v>
      </c>
      <c r="B58" s="173"/>
      <c r="C58" s="173"/>
      <c r="D58" s="173"/>
      <c r="E58" s="173"/>
      <c r="F58" s="173"/>
      <c r="G58" s="173"/>
      <c r="H58" s="173"/>
      <c r="I58" s="173"/>
      <c r="J58" s="173"/>
      <c r="K58" s="6"/>
      <c r="L58" s="6"/>
      <c r="M58" s="6"/>
      <c r="N58" s="6"/>
      <c r="O58" s="6"/>
      <c r="P58" s="6"/>
      <c r="Q58" s="6"/>
    </row>
    <row r="59" spans="1:17" s="59" customFormat="1" ht="1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6"/>
      <c r="L59" s="6"/>
      <c r="M59" s="6"/>
      <c r="N59" s="6"/>
      <c r="O59" s="6"/>
      <c r="P59" s="6"/>
      <c r="Q59" s="6"/>
    </row>
    <row r="60" spans="1:17" s="59" customFormat="1" ht="12.75" customHeight="1">
      <c r="A60" s="6"/>
      <c r="B60" s="6"/>
      <c r="C60" s="60"/>
      <c r="D60" s="99"/>
      <c r="E60" s="92"/>
      <c r="F60" s="92"/>
      <c r="G60" s="116"/>
      <c r="H60" s="99"/>
      <c r="I60" s="140"/>
      <c r="J60" s="6"/>
      <c r="K60" s="6"/>
      <c r="L60" s="6"/>
      <c r="M60" s="6"/>
      <c r="N60" s="6"/>
      <c r="O60" s="6"/>
      <c r="P60" s="6"/>
      <c r="Q60" s="6"/>
    </row>
    <row r="61" spans="1:17" s="59" customFormat="1" ht="12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6"/>
      <c r="N61" s="6"/>
      <c r="O61" s="6"/>
      <c r="P61" s="6"/>
      <c r="Q61" s="6"/>
    </row>
    <row r="62" spans="1:17" s="59" customFormat="1" ht="12">
      <c r="A62" s="6"/>
      <c r="B62" s="6"/>
      <c r="C62" s="6"/>
      <c r="D62" s="92"/>
      <c r="E62" s="92"/>
      <c r="F62" s="92"/>
      <c r="G62" s="92"/>
      <c r="H62" s="92"/>
      <c r="I62" s="141"/>
      <c r="J62" s="6"/>
      <c r="K62" s="6"/>
      <c r="L62" s="6"/>
      <c r="M62" s="6"/>
      <c r="N62" s="6"/>
      <c r="O62" s="6"/>
      <c r="P62" s="6"/>
      <c r="Q62" s="6"/>
    </row>
    <row r="63" spans="1:10" ht="18.75">
      <c r="A63" s="1"/>
      <c r="B63" s="1"/>
      <c r="C63" s="1"/>
      <c r="D63" s="61"/>
      <c r="E63" s="61"/>
      <c r="F63" s="61"/>
      <c r="G63" s="61"/>
      <c r="H63" s="61"/>
      <c r="I63" s="127"/>
      <c r="J63" s="61"/>
    </row>
    <row r="64" spans="4:11" s="1" customFormat="1" ht="18.75">
      <c r="D64" s="61"/>
      <c r="E64" s="61"/>
      <c r="F64" s="61"/>
      <c r="G64" s="61"/>
      <c r="H64" s="61"/>
      <c r="I64" s="133"/>
      <c r="J64" s="2"/>
      <c r="K64" s="3"/>
    </row>
    <row r="65" spans="4:11" s="1" customFormat="1" ht="18.75">
      <c r="D65" s="61"/>
      <c r="E65" s="61"/>
      <c r="F65" s="61"/>
      <c r="G65" s="61"/>
      <c r="H65" s="61"/>
      <c r="I65" s="148"/>
      <c r="J65" s="2"/>
      <c r="K65" s="3"/>
    </row>
    <row r="66" spans="4:11" s="1" customFormat="1" ht="18.75">
      <c r="D66" s="61"/>
      <c r="E66" s="61"/>
      <c r="F66" s="61"/>
      <c r="G66" s="61"/>
      <c r="H66" s="61"/>
      <c r="I66" s="127"/>
      <c r="J66" s="2"/>
      <c r="K66" s="3"/>
    </row>
    <row r="67" spans="4:11" s="1" customFormat="1" ht="18.75">
      <c r="D67" s="61"/>
      <c r="E67" s="61"/>
      <c r="F67" s="61"/>
      <c r="G67" s="61"/>
      <c r="H67" s="61"/>
      <c r="I67" s="127"/>
      <c r="J67" s="2"/>
      <c r="K67" s="3"/>
    </row>
    <row r="68" spans="4:11" s="1" customFormat="1" ht="18.75">
      <c r="D68" s="61"/>
      <c r="E68" s="61"/>
      <c r="F68" s="61"/>
      <c r="G68" s="61"/>
      <c r="H68" s="61"/>
      <c r="I68" s="127"/>
      <c r="J68" s="2"/>
      <c r="K68" s="3"/>
    </row>
    <row r="69" spans="1:11" s="1" customFormat="1" ht="18.7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3"/>
    </row>
  </sheetData>
  <sheetProtection/>
  <mergeCells count="19">
    <mergeCell ref="A69:J69"/>
    <mergeCell ref="A61:L61"/>
    <mergeCell ref="J16:J19"/>
    <mergeCell ref="A5:J5"/>
    <mergeCell ref="I16:I19"/>
    <mergeCell ref="A57:J57"/>
    <mergeCell ref="A58:J58"/>
    <mergeCell ref="A59:J59"/>
    <mergeCell ref="E54:F54"/>
    <mergeCell ref="A16:H16"/>
    <mergeCell ref="E53:F53"/>
    <mergeCell ref="A3:J3"/>
    <mergeCell ref="A4:J4"/>
    <mergeCell ref="A18:C19"/>
    <mergeCell ref="D18:D19"/>
    <mergeCell ref="E18:E19"/>
    <mergeCell ref="F18:F19"/>
    <mergeCell ref="A35:C35"/>
    <mergeCell ref="A38:C38"/>
  </mergeCells>
  <printOptions/>
  <pageMargins left="1.32" right="0.2362204724409449" top="0.7480314960629921" bottom="0.16" header="0" footer="1.46"/>
  <pageSetup horizontalDpi="300" verticalDpi="300" orientation="portrait" scale="90" r:id="rId2"/>
  <rowBreaks count="1" manualBreakCount="1">
    <brk id="4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2017-04-11T15:25:22Z</cp:lastPrinted>
  <dcterms:created xsi:type="dcterms:W3CDTF">1999-01-22T18:44:52Z</dcterms:created>
  <dcterms:modified xsi:type="dcterms:W3CDTF">2023-09-27T15:54:17Z</dcterms:modified>
  <cp:category/>
  <cp:version/>
  <cp:contentType/>
  <cp:contentStatus/>
</cp:coreProperties>
</file>