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Hoja1" sheetId="1" r:id="rId1"/>
  </sheets>
  <definedNames>
    <definedName name="_xlnm.Print_Titles" localSheetId="0">'Hoja1'!$3:$17</definedName>
  </definedNames>
  <calcPr fullCalcOnLoad="1"/>
</workbook>
</file>

<file path=xl/sharedStrings.xml><?xml version="1.0" encoding="utf-8"?>
<sst xmlns="http://schemas.openxmlformats.org/spreadsheetml/2006/main" count="152" uniqueCount="109">
  <si>
    <t>REGIONAL......</t>
  </si>
  <si>
    <t>Nacional</t>
  </si>
  <si>
    <t>AREA APLIC....</t>
  </si>
  <si>
    <t>ENTREVISTAS...</t>
  </si>
  <si>
    <t>VARIEDAD</t>
  </si>
  <si>
    <t>RENDIMIENTO</t>
  </si>
  <si>
    <t>Unidad</t>
  </si>
  <si>
    <t xml:space="preserve"> METODO SIEMBRA.</t>
  </si>
  <si>
    <t>Trasplante</t>
  </si>
  <si>
    <t xml:space="preserve"> ORIGEN DE AGUAS</t>
  </si>
  <si>
    <t>Riego-Bomba</t>
  </si>
  <si>
    <t>Great Lare</t>
  </si>
  <si>
    <t xml:space="preserve"> NIVEL INSUMOS...</t>
  </si>
  <si>
    <t>Alto</t>
  </si>
  <si>
    <t xml:space="preserve"> PREP. TERRENO..</t>
  </si>
  <si>
    <t>Mecanizado</t>
  </si>
  <si>
    <t xml:space="preserve"> CLASIF. TERRENO</t>
  </si>
  <si>
    <t>A</t>
  </si>
  <si>
    <t xml:space="preserve"> CARAC. ESPECIAL</t>
  </si>
  <si>
    <t>Venta en Pie</t>
  </si>
  <si>
    <t>HOMBRE-DIA</t>
  </si>
  <si>
    <t>8 Horas</t>
  </si>
  <si>
    <t>JORNAL DIARIO :</t>
  </si>
  <si>
    <t>COSTOS VARIABLES DE PRODUCCION POR TAREA</t>
  </si>
  <si>
    <t xml:space="preserve"> Valor</t>
  </si>
  <si>
    <t xml:space="preserve">  Costo</t>
  </si>
  <si>
    <t xml:space="preserve"> Actividad - Servicios o Insumos</t>
  </si>
  <si>
    <t xml:space="preserve"> Mes</t>
  </si>
  <si>
    <t xml:space="preserve"> Unidad</t>
  </si>
  <si>
    <t>/Unidad</t>
  </si>
  <si>
    <t xml:space="preserve">  (RD$)</t>
  </si>
  <si>
    <t>1.   Insumos</t>
  </si>
  <si>
    <t xml:space="preserve">   .1  Semilla</t>
  </si>
  <si>
    <t>Libra</t>
  </si>
  <si>
    <t>Litro</t>
  </si>
  <si>
    <t xml:space="preserve">   .5  Fungicida (Dithane M-45)</t>
  </si>
  <si>
    <t>Kilo</t>
  </si>
  <si>
    <t xml:space="preserve">   .7  Fertilizante (15-15-15)</t>
  </si>
  <si>
    <t>Quintal</t>
  </si>
  <si>
    <t xml:space="preserve">   .8  Fertiliznte (Urea)</t>
  </si>
  <si>
    <t xml:space="preserve">   .9  Combustible (Gasoil)</t>
  </si>
  <si>
    <t>Galón</t>
  </si>
  <si>
    <t xml:space="preserve">   .10 Combustible (Gasolina)</t>
  </si>
  <si>
    <t xml:space="preserve">   .11 Transporte de Insumos</t>
  </si>
  <si>
    <t>Tarea</t>
  </si>
  <si>
    <t xml:space="preserve">   .12 Pago de Agua INDRHI (3 Meses)</t>
  </si>
  <si>
    <t>2.   Preparación del Semillero</t>
  </si>
  <si>
    <t xml:space="preserve">   .1  Corte</t>
  </si>
  <si>
    <t xml:space="preserve">   .2  Desterrone</t>
  </si>
  <si>
    <t>Hom-Día</t>
  </si>
  <si>
    <t xml:space="preserve">   .3  Construcción de Canteros</t>
  </si>
  <si>
    <t xml:space="preserve">   .4  Regada de Semillas</t>
  </si>
  <si>
    <t>I</t>
  </si>
  <si>
    <t xml:space="preserve">   .5  Riego (3 Aplic.)</t>
  </si>
  <si>
    <t xml:space="preserve">   .6  Desyerbos (2)</t>
  </si>
  <si>
    <t xml:space="preserve">   .9  Arranque y Empaque</t>
  </si>
  <si>
    <t xml:space="preserve">   .10 Transporte Plántulas</t>
  </si>
  <si>
    <t>3.  Preparación del Terreno</t>
  </si>
  <si>
    <t>4.  Apertura Cabezales</t>
  </si>
  <si>
    <t>5.  Siembra (Trasplante)</t>
  </si>
  <si>
    <t>II</t>
  </si>
  <si>
    <t>6.  Riegos (3 Aplic.)</t>
  </si>
  <si>
    <t>7.  Replante</t>
  </si>
  <si>
    <t>10. Desyerbos (2)</t>
  </si>
  <si>
    <t>11. Riegos (2 Aplic.)</t>
  </si>
  <si>
    <t>III</t>
  </si>
  <si>
    <t>13. Cosecha (Venta en Pie)</t>
  </si>
  <si>
    <t>-</t>
  </si>
  <si>
    <t>SUBTOTAL</t>
  </si>
  <si>
    <t>GASTOS ADMINISTRATIVOS</t>
  </si>
  <si>
    <t>GASTOS SEGURO AGRICOLA</t>
  </si>
  <si>
    <t>TOTAL</t>
  </si>
  <si>
    <t>I. Semillero             :</t>
  </si>
  <si>
    <t>III. Mano de Obra:</t>
  </si>
  <si>
    <t>II.Preparación de terreno:</t>
  </si>
  <si>
    <t>IV. Insumos      :</t>
  </si>
  <si>
    <t>Lechuga</t>
  </si>
  <si>
    <t>3 Meses</t>
  </si>
  <si>
    <t xml:space="preserve"> RUBRO</t>
  </si>
  <si>
    <t xml:space="preserve"> CICLO</t>
  </si>
  <si>
    <t xml:space="preserve">   .3  Insecticida (Confidor)</t>
  </si>
  <si>
    <t xml:space="preserve">   .2  Insecticida (Karate)</t>
  </si>
  <si>
    <t>Coeficiente Técnico por Actividad</t>
  </si>
  <si>
    <t>Participación (%) por Actividad</t>
  </si>
  <si>
    <t xml:space="preserve"> 0-48-1334A</t>
  </si>
  <si>
    <t>.......................................</t>
  </si>
  <si>
    <t>FECHA   :</t>
  </si>
  <si>
    <t>Millares</t>
  </si>
  <si>
    <t>Una Hectárea equivale a 15.9 tareas.</t>
  </si>
  <si>
    <t>Notas:</t>
  </si>
  <si>
    <t xml:space="preserve">1. Corte </t>
  </si>
  <si>
    <t xml:space="preserve">2.Rotovator </t>
  </si>
  <si>
    <t>3. Surqueo</t>
  </si>
  <si>
    <t xml:space="preserve">   .6  Fungicida (Mancoceb)</t>
  </si>
  <si>
    <t>2022</t>
  </si>
  <si>
    <t>PAGO INTERESES  0.0% ANUAL (3 meses 0.0%)</t>
  </si>
  <si>
    <t xml:space="preserve">   .4  Insecticida (Abamectina)</t>
  </si>
  <si>
    <t>Precio de los insumos actualizados a marzo, 2022.</t>
  </si>
  <si>
    <t>Viceministerio de Planificación Sectorial Agropecuaria</t>
  </si>
  <si>
    <t>Departamento de Economía Agropecuaria y Estadísticas</t>
  </si>
  <si>
    <r>
      <rPr>
        <b/>
        <sz val="9"/>
        <rFont val="Calibri"/>
        <family val="2"/>
      </rPr>
      <t xml:space="preserve">Fuente:  </t>
    </r>
    <r>
      <rPr>
        <sz val="9"/>
        <rFont val="Calibri"/>
        <family val="2"/>
      </rPr>
      <t>Ministerio de Agricultura, Departamento de Economía Agropecuaria y Estadísticas.</t>
    </r>
  </si>
  <si>
    <t xml:space="preserve">   .7  Aplicación Fertilizante  (0.3439 QQ 15-15-15)</t>
  </si>
  <si>
    <t xml:space="preserve">   .8  Aplicación Pesticida (0.1008 Lt Karate + 0.3581 kg  Dithane)</t>
  </si>
  <si>
    <t>8.  Aplicación Fertilizantes (0.3438 QQ 15-15-15 + 0.5115 QQ  Urea) (2 aplicaciones)</t>
  </si>
  <si>
    <t>9.  Aplicación Pesticidas (2 Aplic) (0.0733 Lb Confidor + 0.2678 Lt  Abamectina + 0.6500 Lb Mancozet + 0.3581 Kg Dithane M-45)</t>
  </si>
  <si>
    <t>12. Aplicación Pesticidas (2 Aplic.) (0.0733 Lb Confidor + 0.2678 Lt Abamectina + 0.6500 Lb Mancozet +  0.3581 Kg Dithane M-45)</t>
  </si>
  <si>
    <t>Cantidad</t>
  </si>
  <si>
    <t>Costos Variables de Producción de Lechuga, 2022 (RD$/ tarea)</t>
  </si>
  <si>
    <t xml:space="preserve">              COSTO CODIGO               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</si>
</sst>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General_)"/>
    <numFmt numFmtId="187" formatCode="#,##0.0000_);\(#,##0.0000\)"/>
    <numFmt numFmtId="188" formatCode="0.00_)"/>
    <numFmt numFmtId="189" formatCode="0_)"/>
    <numFmt numFmtId="190" formatCode="0.0000_)"/>
    <numFmt numFmtId="191" formatCode="_(* #,##0.0_);_(* \(#,##0.0\);_(* &quot;-&quot;??_);_(@_)"/>
    <numFmt numFmtId="192" formatCode="_(* #,##0_);_(* \(#,##0\);_(* &quot;-&quot;??_);_(@_)"/>
    <numFmt numFmtId="193" formatCode="#,##0.0_);\(#,##0.0\)"/>
    <numFmt numFmtId="194" formatCode="&quot;RD$&quot;#,##0.00"/>
    <numFmt numFmtId="195" formatCode="#,##0.00_ ;\-#,##0.00\ "/>
    <numFmt numFmtId="196" formatCode="_-* #,##0.00_-;\-* #,##0.00_-;_-* &quot;-&quot;??_-;_-@_-"/>
    <numFmt numFmtId="197" formatCode="_-* #,##0_-;\-* #,##0_-;_-* &quot;-&quot;??_-;_-@_-"/>
    <numFmt numFmtId="198" formatCode="#,##0.0"/>
    <numFmt numFmtId="199" formatCode="#,##0.000"/>
  </numFmts>
  <fonts count="63">
    <font>
      <sz val="10"/>
      <name val="Arial"/>
      <family val="0"/>
    </font>
    <font>
      <sz val="10"/>
      <name val="Arial Narrow"/>
      <family val="2"/>
    </font>
    <font>
      <sz val="9"/>
      <name val="Arial Narrow"/>
      <family val="2"/>
    </font>
    <font>
      <b/>
      <sz val="18"/>
      <name val="Arial Narrow"/>
      <family val="2"/>
    </font>
    <font>
      <b/>
      <sz val="12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10"/>
      <name val="Arial Narrow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10"/>
      <color rgb="FFFF0000"/>
      <name val="Calibri"/>
      <family val="2"/>
    </font>
    <font>
      <sz val="9"/>
      <color theme="1"/>
      <name val="Calibri"/>
      <family val="2"/>
    </font>
    <font>
      <b/>
      <sz val="14"/>
      <color rgb="FFFF0000"/>
      <name val="Calibri"/>
      <family val="2"/>
    </font>
    <font>
      <sz val="10"/>
      <color theme="1"/>
      <name val="Calibri"/>
      <family val="2"/>
    </font>
    <font>
      <b/>
      <sz val="18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9" fontId="1" fillId="0" borderId="0" xfId="56" applyFont="1" applyAlignment="1">
      <alignment horizont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9" fontId="1" fillId="33" borderId="0" xfId="56" applyFont="1" applyFill="1" applyAlignment="1">
      <alignment horizontal="center"/>
    </xf>
    <xf numFmtId="0" fontId="27" fillId="33" borderId="0" xfId="0" applyFont="1" applyFill="1" applyAlignment="1" applyProtection="1">
      <alignment horizontal="left"/>
      <protection/>
    </xf>
    <xf numFmtId="0" fontId="27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/>
      <protection/>
    </xf>
    <xf numFmtId="0" fontId="28" fillId="33" borderId="0" xfId="0" applyFont="1" applyFill="1" applyAlignment="1" applyProtection="1">
      <alignment/>
      <protection/>
    </xf>
    <xf numFmtId="0" fontId="27" fillId="0" borderId="0" xfId="0" applyFont="1" applyAlignment="1">
      <alignment/>
    </xf>
    <xf numFmtId="0" fontId="29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 horizontal="center"/>
      <protection/>
    </xf>
    <xf numFmtId="187" fontId="27" fillId="33" borderId="0" xfId="0" applyNumberFormat="1" applyFont="1" applyFill="1" applyAlignment="1" applyProtection="1">
      <alignment horizontal="left"/>
      <protection/>
    </xf>
    <xf numFmtId="188" fontId="27" fillId="33" borderId="0" xfId="0" applyNumberFormat="1" applyFont="1" applyFill="1" applyAlignment="1" applyProtection="1">
      <alignment horizontal="center"/>
      <protection/>
    </xf>
    <xf numFmtId="187" fontId="27" fillId="33" borderId="0" xfId="0" applyNumberFormat="1" applyFont="1" applyFill="1" applyAlignment="1" applyProtection="1">
      <alignment horizontal="center"/>
      <protection/>
    </xf>
    <xf numFmtId="39" fontId="27" fillId="33" borderId="0" xfId="0" applyNumberFormat="1" applyFont="1" applyFill="1" applyAlignment="1" applyProtection="1">
      <alignment horizontal="center"/>
      <protection/>
    </xf>
    <xf numFmtId="189" fontId="27" fillId="33" borderId="0" xfId="0" applyNumberFormat="1" applyFont="1" applyFill="1" applyAlignment="1" applyProtection="1">
      <alignment horizontal="left"/>
      <protection/>
    </xf>
    <xf numFmtId="0" fontId="30" fillId="33" borderId="0" xfId="0" applyFont="1" applyFill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/>
    </xf>
    <xf numFmtId="194" fontId="27" fillId="33" borderId="0" xfId="0" applyNumberFormat="1" applyFont="1" applyFill="1" applyAlignment="1" applyProtection="1" quotePrefix="1">
      <alignment horizontal="left"/>
      <protection/>
    </xf>
    <xf numFmtId="0" fontId="27" fillId="33" borderId="0" xfId="0" applyFont="1" applyFill="1" applyBorder="1" applyAlignment="1">
      <alignment/>
    </xf>
    <xf numFmtId="0" fontId="27" fillId="33" borderId="0" xfId="0" applyFont="1" applyFill="1" applyBorder="1" applyAlignment="1">
      <alignment horizontal="center"/>
    </xf>
    <xf numFmtId="9" fontId="27" fillId="33" borderId="0" xfId="56" applyFont="1" applyFill="1" applyAlignment="1">
      <alignment horizontal="center"/>
    </xf>
    <xf numFmtId="0" fontId="30" fillId="33" borderId="10" xfId="0" applyFont="1" applyFill="1" applyBorder="1" applyAlignment="1" applyProtection="1">
      <alignment horizontal="left"/>
      <protection/>
    </xf>
    <xf numFmtId="0" fontId="27" fillId="33" borderId="11" xfId="0" applyFont="1" applyFill="1" applyBorder="1" applyAlignment="1">
      <alignment horizontal="center"/>
    </xf>
    <xf numFmtId="9" fontId="27" fillId="33" borderId="12" xfId="56" applyFont="1" applyFill="1" applyBorder="1" applyAlignment="1">
      <alignment horizontal="center"/>
    </xf>
    <xf numFmtId="0" fontId="27" fillId="33" borderId="10" xfId="0" applyFont="1" applyFill="1" applyBorder="1" applyAlignment="1" applyProtection="1">
      <alignment horizontal="left"/>
      <protection/>
    </xf>
    <xf numFmtId="188" fontId="27" fillId="33" borderId="0" xfId="0" applyNumberFormat="1" applyFont="1" applyFill="1" applyBorder="1" applyAlignment="1" applyProtection="1">
      <alignment/>
      <protection/>
    </xf>
    <xf numFmtId="0" fontId="27" fillId="33" borderId="11" xfId="0" applyFont="1" applyFill="1" applyBorder="1" applyAlignment="1" applyProtection="1">
      <alignment horizontal="center"/>
      <protection/>
    </xf>
    <xf numFmtId="7" fontId="27" fillId="33" borderId="0" xfId="0" applyNumberFormat="1" applyFont="1" applyFill="1" applyBorder="1" applyAlignment="1" applyProtection="1">
      <alignment/>
      <protection/>
    </xf>
    <xf numFmtId="0" fontId="27" fillId="33" borderId="10" xfId="0" applyFont="1" applyFill="1" applyBorder="1" applyAlignment="1">
      <alignment/>
    </xf>
    <xf numFmtId="10" fontId="27" fillId="33" borderId="11" xfId="0" applyNumberFormat="1" applyFont="1" applyFill="1" applyBorder="1" applyAlignment="1" applyProtection="1">
      <alignment horizontal="center"/>
      <protection/>
    </xf>
    <xf numFmtId="0" fontId="27" fillId="33" borderId="13" xfId="0" applyFont="1" applyFill="1" applyBorder="1" applyAlignment="1">
      <alignment/>
    </xf>
    <xf numFmtId="0" fontId="27" fillId="33" borderId="14" xfId="0" applyFont="1" applyFill="1" applyBorder="1" applyAlignment="1">
      <alignment/>
    </xf>
    <xf numFmtId="0" fontId="27" fillId="33" borderId="15" xfId="0" applyFont="1" applyFill="1" applyBorder="1" applyAlignment="1">
      <alignment horizontal="center"/>
    </xf>
    <xf numFmtId="9" fontId="27" fillId="33" borderId="16" xfId="56" applyFont="1" applyFill="1" applyBorder="1" applyAlignment="1">
      <alignment horizontal="center"/>
    </xf>
    <xf numFmtId="0" fontId="27" fillId="0" borderId="0" xfId="0" applyFont="1" applyBorder="1" applyAlignment="1">
      <alignment/>
    </xf>
    <xf numFmtId="0" fontId="27" fillId="33" borderId="13" xfId="0" applyFont="1" applyFill="1" applyBorder="1" applyAlignment="1" applyProtection="1">
      <alignment horizontal="left"/>
      <protection/>
    </xf>
    <xf numFmtId="0" fontId="27" fillId="33" borderId="0" xfId="0" applyFont="1" applyFill="1" applyBorder="1" applyAlignment="1" applyProtection="1">
      <alignment horizontal="center"/>
      <protection/>
    </xf>
    <xf numFmtId="39" fontId="27" fillId="33" borderId="0" xfId="0" applyNumberFormat="1" applyFont="1" applyFill="1" applyBorder="1" applyAlignment="1" applyProtection="1">
      <alignment horizontal="center"/>
      <protection/>
    </xf>
    <xf numFmtId="9" fontId="27" fillId="33" borderId="0" xfId="56" applyFont="1" applyFill="1" applyBorder="1" applyAlignment="1">
      <alignment horizontal="center"/>
    </xf>
    <xf numFmtId="0" fontId="27" fillId="33" borderId="0" xfId="0" applyFont="1" applyFill="1" applyBorder="1" applyAlignment="1" applyProtection="1">
      <alignment horizontal="fill"/>
      <protection/>
    </xf>
    <xf numFmtId="43" fontId="56" fillId="33" borderId="0" xfId="49" applyFont="1" applyFill="1" applyBorder="1" applyAlignment="1">
      <alignment horizontal="center"/>
    </xf>
    <xf numFmtId="13" fontId="56" fillId="33" borderId="0" xfId="56" applyNumberFormat="1" applyFont="1" applyFill="1" applyBorder="1" applyAlignment="1">
      <alignment horizontal="center"/>
    </xf>
    <xf numFmtId="0" fontId="57" fillId="34" borderId="13" xfId="0" applyFont="1" applyFill="1" applyBorder="1" applyAlignment="1" applyProtection="1">
      <alignment horizontal="left"/>
      <protection/>
    </xf>
    <xf numFmtId="0" fontId="56" fillId="34" borderId="14" xfId="0" applyFont="1" applyFill="1" applyBorder="1" applyAlignment="1" applyProtection="1">
      <alignment horizontal="fill"/>
      <protection/>
    </xf>
    <xf numFmtId="0" fontId="56" fillId="34" borderId="14" xfId="0" applyFont="1" applyFill="1" applyBorder="1" applyAlignment="1" applyProtection="1">
      <alignment horizontal="center"/>
      <protection/>
    </xf>
    <xf numFmtId="9" fontId="56" fillId="33" borderId="0" xfId="56" applyFont="1" applyFill="1" applyBorder="1" applyAlignment="1">
      <alignment horizontal="center"/>
    </xf>
    <xf numFmtId="0" fontId="30" fillId="33" borderId="0" xfId="0" applyFont="1" applyFill="1" applyBorder="1" applyAlignment="1" applyProtection="1">
      <alignment horizontal="left"/>
      <protection/>
    </xf>
    <xf numFmtId="0" fontId="27" fillId="33" borderId="17" xfId="0" applyFont="1" applyFill="1" applyBorder="1" applyAlignment="1" applyProtection="1">
      <alignment horizontal="left"/>
      <protection/>
    </xf>
    <xf numFmtId="0" fontId="27" fillId="33" borderId="18" xfId="0" applyFont="1" applyFill="1" applyBorder="1" applyAlignment="1">
      <alignment/>
    </xf>
    <xf numFmtId="7" fontId="27" fillId="33" borderId="19" xfId="0" applyNumberFormat="1" applyFont="1" applyFill="1" applyBorder="1" applyAlignment="1" applyProtection="1">
      <alignment/>
      <protection/>
    </xf>
    <xf numFmtId="0" fontId="27" fillId="33" borderId="18" xfId="0" applyFont="1" applyFill="1" applyBorder="1" applyAlignment="1">
      <alignment horizontal="center"/>
    </xf>
    <xf numFmtId="0" fontId="27" fillId="33" borderId="20" xfId="0" applyFont="1" applyFill="1" applyBorder="1" applyAlignment="1">
      <alignment/>
    </xf>
    <xf numFmtId="7" fontId="27" fillId="33" borderId="11" xfId="0" applyNumberFormat="1" applyFont="1" applyFill="1" applyBorder="1" applyAlignment="1" applyProtection="1">
      <alignment/>
      <protection/>
    </xf>
    <xf numFmtId="0" fontId="27" fillId="33" borderId="20" xfId="0" applyFont="1" applyFill="1" applyBorder="1" applyAlignment="1">
      <alignment horizontal="center"/>
    </xf>
    <xf numFmtId="0" fontId="27" fillId="33" borderId="13" xfId="0" applyFont="1" applyFill="1" applyBorder="1" applyAlignment="1" applyProtection="1">
      <alignment horizontal="fill"/>
      <protection/>
    </xf>
    <xf numFmtId="0" fontId="27" fillId="33" borderId="21" xfId="0" applyFont="1" applyFill="1" applyBorder="1" applyAlignment="1" applyProtection="1">
      <alignment horizontal="fill"/>
      <protection/>
    </xf>
    <xf numFmtId="0" fontId="27" fillId="33" borderId="15" xfId="0" applyFont="1" applyFill="1" applyBorder="1" applyAlignment="1" applyProtection="1">
      <alignment horizontal="fill"/>
      <protection/>
    </xf>
    <xf numFmtId="0" fontId="27" fillId="33" borderId="21" xfId="0" applyFont="1" applyFill="1" applyBorder="1" applyAlignment="1" applyProtection="1">
      <alignment horizontal="center"/>
      <protection/>
    </xf>
    <xf numFmtId="0" fontId="27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7" fontId="5" fillId="33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30" fillId="33" borderId="17" xfId="0" applyFont="1" applyFill="1" applyBorder="1" applyAlignment="1" applyProtection="1">
      <alignment horizontal="left"/>
      <protection/>
    </xf>
    <xf numFmtId="0" fontId="27" fillId="33" borderId="22" xfId="0" applyFont="1" applyFill="1" applyBorder="1" applyAlignment="1" applyProtection="1">
      <alignment horizontal="fill"/>
      <protection/>
    </xf>
    <xf numFmtId="188" fontId="27" fillId="33" borderId="22" xfId="0" applyNumberFormat="1" applyFont="1" applyFill="1" applyBorder="1" applyAlignment="1" applyProtection="1">
      <alignment horizontal="fill"/>
      <protection/>
    </xf>
    <xf numFmtId="0" fontId="27" fillId="33" borderId="22" xfId="0" applyFont="1" applyFill="1" applyBorder="1" applyAlignment="1" applyProtection="1">
      <alignment horizontal="center"/>
      <protection/>
    </xf>
    <xf numFmtId="43" fontId="27" fillId="33" borderId="0" xfId="49" applyFont="1" applyFill="1" applyAlignment="1">
      <alignment/>
    </xf>
    <xf numFmtId="43" fontId="27" fillId="33" borderId="0" xfId="0" applyNumberFormat="1" applyFont="1" applyFill="1" applyAlignment="1">
      <alignment/>
    </xf>
    <xf numFmtId="0" fontId="58" fillId="33" borderId="0" xfId="0" applyFont="1" applyFill="1" applyAlignment="1">
      <alignment/>
    </xf>
    <xf numFmtId="195" fontId="27" fillId="33" borderId="0" xfId="0" applyNumberFormat="1" applyFont="1" applyFill="1" applyAlignment="1">
      <alignment/>
    </xf>
    <xf numFmtId="39" fontId="27" fillId="33" borderId="0" xfId="0" applyNumberFormat="1" applyFont="1" applyFill="1" applyAlignment="1">
      <alignment/>
    </xf>
    <xf numFmtId="0" fontId="59" fillId="33" borderId="0" xfId="0" applyFont="1" applyFill="1" applyAlignment="1">
      <alignment/>
    </xf>
    <xf numFmtId="43" fontId="60" fillId="33" borderId="0" xfId="49" applyFont="1" applyFill="1" applyAlignment="1">
      <alignment/>
    </xf>
    <xf numFmtId="0" fontId="56" fillId="33" borderId="0" xfId="0" applyFont="1" applyFill="1" applyAlignment="1">
      <alignment/>
    </xf>
    <xf numFmtId="0" fontId="56" fillId="33" borderId="0" xfId="0" applyFont="1" applyFill="1" applyBorder="1" applyAlignment="1">
      <alignment/>
    </xf>
    <xf numFmtId="0" fontId="30" fillId="33" borderId="0" xfId="0" applyFont="1" applyFill="1" applyAlignment="1">
      <alignment/>
    </xf>
    <xf numFmtId="0" fontId="27" fillId="33" borderId="11" xfId="0" applyFont="1" applyFill="1" applyBorder="1" applyAlignment="1">
      <alignment horizontal="center" vertical="center"/>
    </xf>
    <xf numFmtId="9" fontId="27" fillId="33" borderId="12" xfId="56" applyFont="1" applyFill="1" applyBorder="1" applyAlignment="1">
      <alignment horizontal="center" vertical="center"/>
    </xf>
    <xf numFmtId="0" fontId="27" fillId="33" borderId="15" xfId="0" applyFont="1" applyFill="1" applyBorder="1" applyAlignment="1" applyProtection="1">
      <alignment horizontal="center"/>
      <protection/>
    </xf>
    <xf numFmtId="192" fontId="27" fillId="33" borderId="0" xfId="49" applyNumberFormat="1" applyFont="1" applyFill="1" applyAlignment="1" applyProtection="1">
      <alignment horizontal="center"/>
      <protection/>
    </xf>
    <xf numFmtId="37" fontId="27" fillId="33" borderId="0" xfId="0" applyNumberFormat="1" applyFont="1" applyFill="1" applyAlignment="1" applyProtection="1">
      <alignment horizontal="center"/>
      <protection/>
    </xf>
    <xf numFmtId="0" fontId="27" fillId="33" borderId="11" xfId="0" applyFont="1" applyFill="1" applyBorder="1" applyAlignment="1" applyProtection="1">
      <alignment horizontal="center"/>
      <protection locked="0"/>
    </xf>
    <xf numFmtId="0" fontId="27" fillId="33" borderId="22" xfId="0" applyFont="1" applyFill="1" applyBorder="1" applyAlignment="1">
      <alignment horizontal="center"/>
    </xf>
    <xf numFmtId="10" fontId="27" fillId="33" borderId="19" xfId="0" applyNumberFormat="1" applyFont="1" applyFill="1" applyBorder="1" applyAlignment="1" applyProtection="1">
      <alignment horizontal="center"/>
      <protection/>
    </xf>
    <xf numFmtId="10" fontId="5" fillId="33" borderId="0" xfId="0" applyNumberFormat="1" applyFont="1" applyFill="1" applyAlignment="1" applyProtection="1">
      <alignment horizontal="center"/>
      <protection/>
    </xf>
    <xf numFmtId="0" fontId="5" fillId="33" borderId="0" xfId="0" applyFont="1" applyFill="1" applyAlignment="1">
      <alignment horizontal="center"/>
    </xf>
    <xf numFmtId="190" fontId="27" fillId="33" borderId="11" xfId="0" applyNumberFormat="1" applyFont="1" applyFill="1" applyBorder="1" applyAlignment="1" applyProtection="1">
      <alignment horizontal="center"/>
      <protection/>
    </xf>
    <xf numFmtId="190" fontId="27" fillId="33" borderId="11" xfId="0" applyNumberFormat="1" applyFont="1" applyFill="1" applyBorder="1" applyAlignment="1" applyProtection="1">
      <alignment horizontal="center" vertical="center"/>
      <protection/>
    </xf>
    <xf numFmtId="190" fontId="27" fillId="33" borderId="15" xfId="0" applyNumberFormat="1" applyFont="1" applyFill="1" applyBorder="1" applyAlignment="1" applyProtection="1">
      <alignment horizontal="center"/>
      <protection/>
    </xf>
    <xf numFmtId="0" fontId="27" fillId="33" borderId="22" xfId="0" applyFont="1" applyFill="1" applyBorder="1" applyAlignment="1" applyProtection="1">
      <alignment horizontal="center"/>
      <protection locked="0"/>
    </xf>
    <xf numFmtId="0" fontId="27" fillId="33" borderId="14" xfId="0" applyFont="1" applyFill="1" applyBorder="1" applyAlignment="1" applyProtection="1">
      <alignment horizontal="center"/>
      <protection/>
    </xf>
    <xf numFmtId="192" fontId="1" fillId="33" borderId="0" xfId="49" applyNumberFormat="1" applyFont="1" applyFill="1" applyAlignment="1">
      <alignment horizontal="center"/>
    </xf>
    <xf numFmtId="0" fontId="5" fillId="33" borderId="0" xfId="0" applyFont="1" applyFill="1" applyAlignment="1" applyProtection="1">
      <alignment horizontal="center"/>
      <protection/>
    </xf>
    <xf numFmtId="39" fontId="27" fillId="33" borderId="11" xfId="0" applyNumberFormat="1" applyFont="1" applyFill="1" applyBorder="1" applyAlignment="1" applyProtection="1">
      <alignment horizontal="center"/>
      <protection/>
    </xf>
    <xf numFmtId="39" fontId="61" fillId="33" borderId="11" xfId="0" applyNumberFormat="1" applyFont="1" applyFill="1" applyBorder="1" applyAlignment="1" applyProtection="1">
      <alignment horizontal="center"/>
      <protection/>
    </xf>
    <xf numFmtId="39" fontId="61" fillId="33" borderId="11" xfId="0" applyNumberFormat="1" applyFont="1" applyFill="1" applyBorder="1" applyAlignment="1" applyProtection="1">
      <alignment horizontal="center" vertical="center"/>
      <protection/>
    </xf>
    <xf numFmtId="39" fontId="27" fillId="33" borderId="15" xfId="0" applyNumberFormat="1" applyFont="1" applyFill="1" applyBorder="1" applyAlignment="1" applyProtection="1">
      <alignment horizontal="center"/>
      <protection/>
    </xf>
    <xf numFmtId="39" fontId="27" fillId="33" borderId="11" xfId="0" applyNumberFormat="1" applyFont="1" applyFill="1" applyBorder="1" applyAlignment="1" applyProtection="1">
      <alignment horizontal="center" vertical="center"/>
      <protection/>
    </xf>
    <xf numFmtId="0" fontId="56" fillId="34" borderId="14" xfId="0" applyFont="1" applyFill="1" applyBorder="1" applyAlignment="1">
      <alignment horizontal="center"/>
    </xf>
    <xf numFmtId="7" fontId="27" fillId="33" borderId="19" xfId="0" applyNumberFormat="1" applyFont="1" applyFill="1" applyBorder="1" applyAlignment="1" applyProtection="1">
      <alignment horizontal="center"/>
      <protection/>
    </xf>
    <xf numFmtId="7" fontId="27" fillId="33" borderId="11" xfId="0" applyNumberFormat="1" applyFont="1" applyFill="1" applyBorder="1" applyAlignment="1" applyProtection="1">
      <alignment horizontal="center"/>
      <protection/>
    </xf>
    <xf numFmtId="7" fontId="5" fillId="33" borderId="0" xfId="0" applyNumberFormat="1" applyFont="1" applyFill="1" applyAlignment="1" applyProtection="1">
      <alignment horizontal="center"/>
      <protection/>
    </xf>
    <xf numFmtId="39" fontId="30" fillId="33" borderId="23" xfId="0" applyNumberFormat="1" applyFont="1" applyFill="1" applyBorder="1" applyAlignment="1" applyProtection="1">
      <alignment horizontal="center"/>
      <protection/>
    </xf>
    <xf numFmtId="188" fontId="27" fillId="33" borderId="12" xfId="0" applyNumberFormat="1" applyFont="1" applyFill="1" applyBorder="1" applyAlignment="1" applyProtection="1">
      <alignment horizontal="center"/>
      <protection/>
    </xf>
    <xf numFmtId="39" fontId="27" fillId="33" borderId="12" xfId="0" applyNumberFormat="1" applyFont="1" applyFill="1" applyBorder="1" applyAlignment="1" applyProtection="1">
      <alignment horizontal="center"/>
      <protection/>
    </xf>
    <xf numFmtId="39" fontId="57" fillId="34" borderId="16" xfId="0" applyNumberFormat="1" applyFont="1" applyFill="1" applyBorder="1" applyAlignment="1" applyProtection="1">
      <alignment horizontal="center"/>
      <protection/>
    </xf>
    <xf numFmtId="39" fontId="31" fillId="33" borderId="0" xfId="0" applyNumberFormat="1" applyFont="1" applyFill="1" applyBorder="1" applyAlignment="1" applyProtection="1">
      <alignment horizontal="center"/>
      <protection/>
    </xf>
    <xf numFmtId="10" fontId="27" fillId="33" borderId="23" xfId="0" applyNumberFormat="1" applyFont="1" applyFill="1" applyBorder="1" applyAlignment="1" applyProtection="1">
      <alignment horizontal="center"/>
      <protection/>
    </xf>
    <xf numFmtId="10" fontId="27" fillId="33" borderId="12" xfId="0" applyNumberFormat="1" applyFont="1" applyFill="1" applyBorder="1" applyAlignment="1" applyProtection="1">
      <alignment horizontal="center"/>
      <protection/>
    </xf>
    <xf numFmtId="0" fontId="27" fillId="33" borderId="16" xfId="0" applyFont="1" applyFill="1" applyBorder="1" applyAlignment="1" applyProtection="1">
      <alignment horizontal="center"/>
      <protection/>
    </xf>
    <xf numFmtId="4" fontId="1" fillId="33" borderId="0" xfId="0" applyNumberFormat="1" applyFont="1" applyFill="1" applyAlignment="1">
      <alignment horizontal="center"/>
    </xf>
    <xf numFmtId="4" fontId="27" fillId="33" borderId="0" xfId="0" applyNumberFormat="1" applyFont="1" applyFill="1" applyAlignment="1">
      <alignment horizontal="center"/>
    </xf>
    <xf numFmtId="4" fontId="27" fillId="33" borderId="19" xfId="0" applyNumberFormat="1" applyFont="1" applyFill="1" applyBorder="1" applyAlignment="1" applyProtection="1">
      <alignment horizontal="center"/>
      <protection/>
    </xf>
    <xf numFmtId="4" fontId="27" fillId="33" borderId="11" xfId="49" applyNumberFormat="1" applyFont="1" applyFill="1" applyBorder="1" applyAlignment="1" applyProtection="1">
      <alignment horizontal="center"/>
      <protection/>
    </xf>
    <xf numFmtId="4" fontId="27" fillId="33" borderId="11" xfId="49" applyNumberFormat="1" applyFont="1" applyFill="1" applyBorder="1" applyAlignment="1" applyProtection="1">
      <alignment horizontal="center" vertical="center"/>
      <protection/>
    </xf>
    <xf numFmtId="4" fontId="27" fillId="33" borderId="15" xfId="49" applyNumberFormat="1" applyFont="1" applyFill="1" applyBorder="1" applyAlignment="1" applyProtection="1">
      <alignment horizontal="center"/>
      <protection/>
    </xf>
    <xf numFmtId="4" fontId="27" fillId="33" borderId="15" xfId="0" applyNumberFormat="1" applyFont="1" applyFill="1" applyBorder="1" applyAlignment="1" applyProtection="1">
      <alignment horizontal="center"/>
      <protection/>
    </xf>
    <xf numFmtId="4" fontId="27" fillId="33" borderId="0" xfId="0" applyNumberFormat="1" applyFont="1" applyFill="1" applyBorder="1" applyAlignment="1">
      <alignment horizontal="center"/>
    </xf>
    <xf numFmtId="4" fontId="61" fillId="33" borderId="0" xfId="0" applyNumberFormat="1" applyFont="1" applyFill="1" applyBorder="1" applyAlignment="1" applyProtection="1">
      <alignment horizontal="center"/>
      <protection/>
    </xf>
    <xf numFmtId="4" fontId="61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 applyProtection="1">
      <alignment horizontal="center"/>
      <protection/>
    </xf>
    <xf numFmtId="4" fontId="27" fillId="33" borderId="0" xfId="0" applyNumberFormat="1" applyFont="1" applyFill="1" applyAlignment="1" applyProtection="1">
      <alignment horizontal="center"/>
      <protection/>
    </xf>
    <xf numFmtId="4" fontId="27" fillId="0" borderId="0" xfId="0" applyNumberFormat="1" applyFont="1" applyAlignment="1" applyProtection="1">
      <alignment horizontal="center"/>
      <protection/>
    </xf>
    <xf numFmtId="4" fontId="5" fillId="33" borderId="0" xfId="0" applyNumberFormat="1" applyFont="1" applyFill="1" applyAlignment="1" applyProtection="1">
      <alignment horizontal="center"/>
      <protection/>
    </xf>
    <xf numFmtId="4" fontId="5" fillId="33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27" fillId="33" borderId="10" xfId="0" applyFont="1" applyFill="1" applyBorder="1" applyAlignment="1" applyProtection="1">
      <alignment horizontal="left" wrapText="1"/>
      <protection/>
    </xf>
    <xf numFmtId="0" fontId="27" fillId="33" borderId="0" xfId="0" applyFont="1" applyFill="1" applyBorder="1" applyAlignment="1" applyProtection="1">
      <alignment horizontal="left" wrapText="1"/>
      <protection/>
    </xf>
    <xf numFmtId="0" fontId="27" fillId="33" borderId="20" xfId="0" applyFont="1" applyFill="1" applyBorder="1" applyAlignment="1" applyProtection="1">
      <alignment horizontal="left" wrapText="1"/>
      <protection/>
    </xf>
    <xf numFmtId="0" fontId="4" fillId="33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62" fillId="35" borderId="0" xfId="0" applyFont="1" applyFill="1" applyAlignment="1" applyProtection="1">
      <alignment horizontal="center" vertical="center"/>
      <protection/>
    </xf>
    <xf numFmtId="0" fontId="3" fillId="35" borderId="0" xfId="0" applyFont="1" applyFill="1" applyAlignment="1" applyProtection="1">
      <alignment horizontal="center" vertical="center"/>
      <protection/>
    </xf>
    <xf numFmtId="4" fontId="3" fillId="35" borderId="0" xfId="0" applyNumberFormat="1" applyFont="1" applyFill="1" applyAlignment="1" applyProtection="1">
      <alignment horizontal="center" vertical="center"/>
      <protection/>
    </xf>
    <xf numFmtId="0" fontId="57" fillId="35" borderId="25" xfId="0" applyFont="1" applyFill="1" applyBorder="1" applyAlignment="1" applyProtection="1">
      <alignment horizontal="center"/>
      <protection/>
    </xf>
    <xf numFmtId="0" fontId="57" fillId="35" borderId="26" xfId="0" applyFont="1" applyFill="1" applyBorder="1" applyAlignment="1" applyProtection="1">
      <alignment horizontal="center"/>
      <protection/>
    </xf>
    <xf numFmtId="0" fontId="57" fillId="35" borderId="27" xfId="0" applyFont="1" applyFill="1" applyBorder="1" applyAlignment="1" applyProtection="1">
      <alignment horizontal="center"/>
      <protection/>
    </xf>
    <xf numFmtId="4" fontId="56" fillId="35" borderId="19" xfId="0" applyNumberFormat="1" applyFont="1" applyFill="1" applyBorder="1" applyAlignment="1">
      <alignment horizontal="center" vertical="justify"/>
    </xf>
    <xf numFmtId="9" fontId="56" fillId="35" borderId="28" xfId="56" applyFont="1" applyFill="1" applyBorder="1" applyAlignment="1">
      <alignment horizontal="center" vertical="justify"/>
    </xf>
    <xf numFmtId="0" fontId="57" fillId="35" borderId="10" xfId="0" applyFont="1" applyFill="1" applyBorder="1" applyAlignment="1">
      <alignment/>
    </xf>
    <xf numFmtId="0" fontId="57" fillId="35" borderId="0" xfId="0" applyFont="1" applyFill="1" applyBorder="1" applyAlignment="1">
      <alignment/>
    </xf>
    <xf numFmtId="0" fontId="57" fillId="35" borderId="29" xfId="0" applyFont="1" applyFill="1" applyBorder="1" applyAlignment="1">
      <alignment horizontal="center"/>
    </xf>
    <xf numFmtId="0" fontId="57" fillId="35" borderId="29" xfId="0" applyFont="1" applyFill="1" applyBorder="1" applyAlignment="1" applyProtection="1">
      <alignment horizontal="center"/>
      <protection/>
    </xf>
    <xf numFmtId="4" fontId="56" fillId="35" borderId="11" xfId="0" applyNumberFormat="1" applyFont="1" applyFill="1" applyBorder="1" applyAlignment="1">
      <alignment horizontal="center" vertical="justify"/>
    </xf>
    <xf numFmtId="9" fontId="56" fillId="35" borderId="30" xfId="56" applyFont="1" applyFill="1" applyBorder="1" applyAlignment="1">
      <alignment horizontal="center" vertical="justify"/>
    </xf>
    <xf numFmtId="0" fontId="57" fillId="35" borderId="13" xfId="0" applyFont="1" applyFill="1" applyBorder="1" applyAlignment="1" applyProtection="1">
      <alignment horizontal="left"/>
      <protection/>
    </xf>
    <xf numFmtId="0" fontId="57" fillId="35" borderId="14" xfId="0" applyFont="1" applyFill="1" applyBorder="1" applyAlignment="1">
      <alignment/>
    </xf>
    <xf numFmtId="0" fontId="57" fillId="35" borderId="15" xfId="0" applyFont="1" applyFill="1" applyBorder="1" applyAlignment="1" applyProtection="1">
      <alignment horizontal="center"/>
      <protection/>
    </xf>
    <xf numFmtId="4" fontId="56" fillId="35" borderId="15" xfId="0" applyNumberFormat="1" applyFont="1" applyFill="1" applyBorder="1" applyAlignment="1">
      <alignment horizontal="center" vertical="justify"/>
    </xf>
    <xf numFmtId="9" fontId="56" fillId="35" borderId="31" xfId="56" applyFont="1" applyFill="1" applyBorder="1" applyAlignment="1">
      <alignment horizontal="center" vertical="justify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3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104775</xdr:colOff>
      <xdr:row>0</xdr:row>
      <xdr:rowOff>57150</xdr:rowOff>
    </xdr:from>
    <xdr:to>
      <xdr:col>5</xdr:col>
      <xdr:colOff>676275</xdr:colOff>
      <xdr:row>0</xdr:row>
      <xdr:rowOff>466725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57150"/>
          <a:ext cx="1295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A73" sqref="A73"/>
    </sheetView>
  </sheetViews>
  <sheetFormatPr defaultColWidth="11.00390625" defaultRowHeight="12.75"/>
  <cols>
    <col min="1" max="1" width="14.421875" style="1" customWidth="1"/>
    <col min="2" max="2" width="11.00390625" style="1" customWidth="1"/>
    <col min="3" max="3" width="11.140625" style="1" customWidth="1"/>
    <col min="4" max="4" width="10.28125" style="2" customWidth="1"/>
    <col min="5" max="5" width="10.8515625" style="2" customWidth="1"/>
    <col min="6" max="6" width="10.28125" style="2" customWidth="1"/>
    <col min="7" max="7" width="11.8515625" style="2" customWidth="1"/>
    <col min="8" max="8" width="11.00390625" style="2" customWidth="1"/>
    <col min="9" max="9" width="11.28125" style="130" customWidth="1"/>
    <col min="10" max="10" width="13.57421875" style="3" customWidth="1"/>
    <col min="11" max="16" width="11.00390625" style="4" customWidth="1"/>
    <col min="17" max="28" width="11.00390625" style="1" customWidth="1"/>
    <col min="29" max="29" width="12.140625" style="1" customWidth="1"/>
    <col min="30" max="16384" width="11.00390625" style="1" customWidth="1"/>
  </cols>
  <sheetData>
    <row r="1" spans="4:10" s="4" customFormat="1" ht="39" customHeight="1">
      <c r="D1" s="5"/>
      <c r="E1" s="5"/>
      <c r="F1" s="5"/>
      <c r="G1" s="5"/>
      <c r="H1" s="5"/>
      <c r="I1" s="114"/>
      <c r="J1" s="6"/>
    </row>
    <row r="2" spans="1:10" ht="13.5" customHeight="1">
      <c r="A2" s="134" t="s">
        <v>98</v>
      </c>
      <c r="B2" s="134"/>
      <c r="C2" s="134"/>
      <c r="D2" s="134"/>
      <c r="E2" s="134"/>
      <c r="F2" s="134"/>
      <c r="G2" s="134"/>
      <c r="H2" s="134"/>
      <c r="I2" s="134"/>
      <c r="J2" s="134"/>
    </row>
    <row r="3" spans="1:10" ht="14.25" customHeight="1">
      <c r="A3" s="134" t="s">
        <v>99</v>
      </c>
      <c r="B3" s="134"/>
      <c r="C3" s="134"/>
      <c r="D3" s="134"/>
      <c r="E3" s="134"/>
      <c r="F3" s="134"/>
      <c r="G3" s="134"/>
      <c r="H3" s="134"/>
      <c r="I3" s="134"/>
      <c r="J3" s="134"/>
    </row>
    <row r="4" spans="1:10" ht="27.75" customHeight="1">
      <c r="A4" s="134" t="s">
        <v>107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0" ht="3.75" customHeight="1">
      <c r="A5" s="138"/>
      <c r="B5" s="139"/>
      <c r="C5" s="139"/>
      <c r="D5" s="139"/>
      <c r="E5" s="139"/>
      <c r="F5" s="139"/>
      <c r="G5" s="139"/>
      <c r="H5" s="139"/>
      <c r="I5" s="140"/>
      <c r="J5" s="139"/>
    </row>
    <row r="6" spans="1:16" s="11" customFormat="1" ht="15">
      <c r="A6" s="7" t="s">
        <v>0</v>
      </c>
      <c r="B6" s="7" t="s">
        <v>1</v>
      </c>
      <c r="C6" s="8"/>
      <c r="D6" s="62"/>
      <c r="E6" s="62"/>
      <c r="F6" s="96" t="s">
        <v>78</v>
      </c>
      <c r="G6" s="89"/>
      <c r="H6" s="62" t="s">
        <v>85</v>
      </c>
      <c r="I6" s="115"/>
      <c r="J6" s="10" t="s">
        <v>76</v>
      </c>
      <c r="K6" s="8"/>
      <c r="L6" s="8"/>
      <c r="M6" s="8"/>
      <c r="N6" s="8"/>
      <c r="O6" s="8"/>
      <c r="P6" s="8"/>
    </row>
    <row r="7" spans="1:16" s="11" customFormat="1" ht="12.75">
      <c r="A7" s="7" t="s">
        <v>2</v>
      </c>
      <c r="B7" s="7" t="s">
        <v>1</v>
      </c>
      <c r="C7" s="8"/>
      <c r="D7" s="62"/>
      <c r="E7" s="62"/>
      <c r="F7" s="96" t="s">
        <v>79</v>
      </c>
      <c r="G7" s="89"/>
      <c r="H7" s="62" t="s">
        <v>85</v>
      </c>
      <c r="I7" s="115"/>
      <c r="J7" s="12" t="s">
        <v>77</v>
      </c>
      <c r="K7" s="8"/>
      <c r="L7" s="8"/>
      <c r="M7" s="8"/>
      <c r="N7" s="8"/>
      <c r="O7" s="8"/>
      <c r="P7" s="8"/>
    </row>
    <row r="8" spans="1:16" s="11" customFormat="1" ht="12.75">
      <c r="A8" s="7" t="s">
        <v>3</v>
      </c>
      <c r="B8" s="8"/>
      <c r="C8" s="8"/>
      <c r="D8" s="62"/>
      <c r="E8" s="62"/>
      <c r="F8" s="96" t="s">
        <v>108</v>
      </c>
      <c r="G8" s="89"/>
      <c r="H8" s="62" t="s">
        <v>85</v>
      </c>
      <c r="I8" s="115"/>
      <c r="J8" s="12" t="s">
        <v>84</v>
      </c>
      <c r="K8" s="8"/>
      <c r="L8" s="8"/>
      <c r="M8" s="8"/>
      <c r="N8" s="8"/>
      <c r="O8" s="8"/>
      <c r="P8" s="8"/>
    </row>
    <row r="9" spans="1:16" s="11" customFormat="1" ht="12.75">
      <c r="A9" s="9" t="s">
        <v>4</v>
      </c>
      <c r="B9" s="9" t="s">
        <v>5</v>
      </c>
      <c r="C9" s="13" t="s">
        <v>6</v>
      </c>
      <c r="D9" s="13" t="s">
        <v>6</v>
      </c>
      <c r="E9" s="62"/>
      <c r="F9" s="96" t="s">
        <v>7</v>
      </c>
      <c r="G9" s="89"/>
      <c r="H9" s="62" t="s">
        <v>85</v>
      </c>
      <c r="I9" s="115"/>
      <c r="J9" s="12" t="s">
        <v>8</v>
      </c>
      <c r="K9" s="8"/>
      <c r="L9" s="8"/>
      <c r="M9" s="8"/>
      <c r="N9" s="8"/>
      <c r="O9" s="8"/>
      <c r="P9" s="8"/>
    </row>
    <row r="10" spans="1:16" s="11" customFormat="1" ht="12.75">
      <c r="A10" s="14" t="s">
        <v>11</v>
      </c>
      <c r="B10" s="15">
        <v>4</v>
      </c>
      <c r="C10" s="16" t="s">
        <v>87</v>
      </c>
      <c r="D10" s="83">
        <f>(H64/B10)</f>
        <v>3476.06700966</v>
      </c>
      <c r="E10" s="62"/>
      <c r="F10" s="96" t="s">
        <v>9</v>
      </c>
      <c r="G10" s="89"/>
      <c r="H10" s="62" t="s">
        <v>85</v>
      </c>
      <c r="I10" s="115"/>
      <c r="J10" s="12" t="s">
        <v>10</v>
      </c>
      <c r="K10" s="8"/>
      <c r="L10" s="8"/>
      <c r="M10" s="70"/>
      <c r="N10" s="8"/>
      <c r="O10" s="8"/>
      <c r="P10" s="8"/>
    </row>
    <row r="11" spans="1:16" s="11" customFormat="1" ht="12.75">
      <c r="A11" s="14" t="s">
        <v>4</v>
      </c>
      <c r="B11" s="9" t="s">
        <v>5</v>
      </c>
      <c r="C11" s="8"/>
      <c r="D11" s="17"/>
      <c r="E11" s="62"/>
      <c r="F11" s="96" t="s">
        <v>12</v>
      </c>
      <c r="G11" s="89"/>
      <c r="H11" s="62" t="s">
        <v>85</v>
      </c>
      <c r="I11" s="115"/>
      <c r="J11" s="12" t="s">
        <v>13</v>
      </c>
      <c r="K11" s="8"/>
      <c r="L11" s="8"/>
      <c r="M11" s="8"/>
      <c r="N11" s="8"/>
      <c r="O11" s="8"/>
      <c r="P11" s="8"/>
    </row>
    <row r="12" spans="1:16" s="11" customFormat="1" ht="12.75">
      <c r="A12" s="14" t="s">
        <v>11</v>
      </c>
      <c r="B12" s="17">
        <v>4</v>
      </c>
      <c r="C12" s="16"/>
      <c r="D12" s="84"/>
      <c r="E12" s="62"/>
      <c r="F12" s="96" t="s">
        <v>14</v>
      </c>
      <c r="G12" s="89"/>
      <c r="H12" s="62" t="s">
        <v>85</v>
      </c>
      <c r="I12" s="115"/>
      <c r="J12" s="12" t="s">
        <v>15</v>
      </c>
      <c r="K12" s="8"/>
      <c r="L12" s="8"/>
      <c r="M12" s="8"/>
      <c r="N12" s="8"/>
      <c r="O12" s="8"/>
      <c r="P12" s="8"/>
    </row>
    <row r="13" spans="1:16" s="11" customFormat="1" ht="15.75">
      <c r="A13" s="7" t="s">
        <v>20</v>
      </c>
      <c r="B13" s="18" t="s">
        <v>21</v>
      </c>
      <c r="C13" s="19" t="s">
        <v>86</v>
      </c>
      <c r="D13" s="20" t="s">
        <v>94</v>
      </c>
      <c r="E13" s="62"/>
      <c r="F13" s="96" t="s">
        <v>16</v>
      </c>
      <c r="G13" s="89"/>
      <c r="H13" s="62" t="s">
        <v>85</v>
      </c>
      <c r="I13" s="115"/>
      <c r="J13" s="12" t="s">
        <v>17</v>
      </c>
      <c r="K13" s="8"/>
      <c r="L13" s="8"/>
      <c r="M13" s="71"/>
      <c r="N13" s="71"/>
      <c r="O13" s="71"/>
      <c r="P13" s="8"/>
    </row>
    <row r="14" spans="1:16" s="11" customFormat="1" ht="13.5" thickBot="1">
      <c r="A14" s="7" t="s">
        <v>22</v>
      </c>
      <c r="B14" s="21">
        <v>650</v>
      </c>
      <c r="C14" s="8"/>
      <c r="D14" s="62"/>
      <c r="E14" s="62"/>
      <c r="F14" s="96" t="s">
        <v>18</v>
      </c>
      <c r="G14" s="89"/>
      <c r="H14" s="62" t="s">
        <v>85</v>
      </c>
      <c r="I14" s="115"/>
      <c r="J14" s="12" t="s">
        <v>19</v>
      </c>
      <c r="K14" s="8"/>
      <c r="L14" s="71"/>
      <c r="M14" s="8"/>
      <c r="N14" s="8"/>
      <c r="O14" s="8"/>
      <c r="P14" s="8"/>
    </row>
    <row r="15" spans="1:16" s="11" customFormat="1" ht="15.75" customHeight="1">
      <c r="A15" s="141" t="s">
        <v>23</v>
      </c>
      <c r="B15" s="142"/>
      <c r="C15" s="142"/>
      <c r="D15" s="142"/>
      <c r="E15" s="142"/>
      <c r="F15" s="142"/>
      <c r="G15" s="142"/>
      <c r="H15" s="143"/>
      <c r="I15" s="144" t="s">
        <v>82</v>
      </c>
      <c r="J15" s="145" t="s">
        <v>83</v>
      </c>
      <c r="K15" s="8"/>
      <c r="L15" s="8"/>
      <c r="M15" s="70"/>
      <c r="N15" s="71"/>
      <c r="O15" s="71"/>
      <c r="P15" s="8"/>
    </row>
    <row r="16" spans="1:16" s="11" customFormat="1" ht="12.75">
      <c r="A16" s="146"/>
      <c r="B16" s="147"/>
      <c r="C16" s="147"/>
      <c r="D16" s="148"/>
      <c r="E16" s="148"/>
      <c r="F16" s="148"/>
      <c r="G16" s="149" t="s">
        <v>24</v>
      </c>
      <c r="H16" s="149" t="s">
        <v>25</v>
      </c>
      <c r="I16" s="150"/>
      <c r="J16" s="151"/>
      <c r="K16" s="8"/>
      <c r="L16" s="8"/>
      <c r="M16" s="8"/>
      <c r="N16" s="71"/>
      <c r="O16" s="8"/>
      <c r="P16" s="8"/>
    </row>
    <row r="17" spans="1:16" s="11" customFormat="1" ht="13.5" thickBot="1">
      <c r="A17" s="152" t="s">
        <v>26</v>
      </c>
      <c r="B17" s="153"/>
      <c r="C17" s="153"/>
      <c r="D17" s="154" t="s">
        <v>27</v>
      </c>
      <c r="E17" s="154" t="s">
        <v>106</v>
      </c>
      <c r="F17" s="154" t="s">
        <v>28</v>
      </c>
      <c r="G17" s="154" t="s">
        <v>29</v>
      </c>
      <c r="H17" s="154" t="s">
        <v>30</v>
      </c>
      <c r="I17" s="155"/>
      <c r="J17" s="156"/>
      <c r="K17" s="8"/>
      <c r="L17" s="8"/>
      <c r="M17" s="70"/>
      <c r="N17" s="71"/>
      <c r="O17" s="8"/>
      <c r="P17" s="8"/>
    </row>
    <row r="18" spans="1:16" s="11" customFormat="1" ht="15" customHeight="1">
      <c r="A18" s="25" t="s">
        <v>31</v>
      </c>
      <c r="B18" s="22"/>
      <c r="C18" s="22"/>
      <c r="D18" s="26"/>
      <c r="E18" s="90"/>
      <c r="F18" s="26"/>
      <c r="G18" s="97"/>
      <c r="H18" s="97"/>
      <c r="I18" s="116"/>
      <c r="J18" s="27"/>
      <c r="K18" s="72"/>
      <c r="L18" s="8"/>
      <c r="M18" s="70"/>
      <c r="N18" s="71"/>
      <c r="O18" s="8"/>
      <c r="P18" s="8"/>
    </row>
    <row r="19" spans="1:16" s="11" customFormat="1" ht="12.75">
      <c r="A19" s="28" t="s">
        <v>32</v>
      </c>
      <c r="B19" s="22"/>
      <c r="C19" s="29"/>
      <c r="D19" s="85"/>
      <c r="E19" s="90">
        <v>0.0495</v>
      </c>
      <c r="F19" s="30" t="s">
        <v>33</v>
      </c>
      <c r="G19" s="98">
        <v>2500</v>
      </c>
      <c r="H19" s="97">
        <f aca="true" t="shared" si="0" ref="H19:H30">IF(E19*G19,+E19*G19,"        ")</f>
        <v>123.75</v>
      </c>
      <c r="I19" s="117">
        <f>E19/B$12</f>
        <v>0.012375</v>
      </c>
      <c r="J19" s="27">
        <f aca="true" t="shared" si="1" ref="J19:J30">H19/H$64</f>
        <v>0.008900144880413583</v>
      </c>
      <c r="K19" s="8"/>
      <c r="L19" s="8"/>
      <c r="M19" s="8"/>
      <c r="N19" s="8"/>
      <c r="O19" s="8"/>
      <c r="P19" s="8"/>
    </row>
    <row r="20" spans="1:16" s="11" customFormat="1" ht="15" customHeight="1">
      <c r="A20" s="28" t="s">
        <v>81</v>
      </c>
      <c r="B20" s="22"/>
      <c r="C20" s="22"/>
      <c r="D20" s="26"/>
      <c r="E20" s="90">
        <v>0.1008</v>
      </c>
      <c r="F20" s="30" t="s">
        <v>34</v>
      </c>
      <c r="G20" s="97">
        <v>2624</v>
      </c>
      <c r="H20" s="97">
        <f t="shared" si="0"/>
        <v>264.4992</v>
      </c>
      <c r="I20" s="117">
        <f aca="true" t="shared" si="2" ref="I20:I30">E20/B$12</f>
        <v>0.0252</v>
      </c>
      <c r="J20" s="27">
        <f t="shared" si="1"/>
        <v>0.019022878389927174</v>
      </c>
      <c r="K20" s="73"/>
      <c r="L20" s="74"/>
      <c r="M20" s="8"/>
      <c r="N20" s="8"/>
      <c r="O20" s="8"/>
      <c r="P20" s="8"/>
    </row>
    <row r="21" spans="1:16" s="11" customFormat="1" ht="15" customHeight="1">
      <c r="A21" s="28" t="s">
        <v>80</v>
      </c>
      <c r="B21" s="22"/>
      <c r="C21" s="22"/>
      <c r="D21" s="26"/>
      <c r="E21" s="90">
        <v>0.1466</v>
      </c>
      <c r="F21" s="30" t="s">
        <v>33</v>
      </c>
      <c r="G21" s="97">
        <v>850</v>
      </c>
      <c r="H21" s="97">
        <f t="shared" si="0"/>
        <v>124.61000000000001</v>
      </c>
      <c r="I21" s="117">
        <f t="shared" si="2"/>
        <v>0.03665</v>
      </c>
      <c r="J21" s="27">
        <f t="shared" si="1"/>
        <v>0.00896199639230979</v>
      </c>
      <c r="K21" s="8"/>
      <c r="L21" s="8"/>
      <c r="M21" s="70"/>
      <c r="N21" s="8"/>
      <c r="O21" s="8"/>
      <c r="P21" s="8"/>
    </row>
    <row r="22" spans="1:16" s="11" customFormat="1" ht="15" customHeight="1">
      <c r="A22" s="28" t="s">
        <v>96</v>
      </c>
      <c r="B22" s="22"/>
      <c r="C22" s="22"/>
      <c r="D22" s="26"/>
      <c r="E22" s="90">
        <v>0.5356</v>
      </c>
      <c r="F22" s="30" t="s">
        <v>34</v>
      </c>
      <c r="G22" s="97">
        <v>1100</v>
      </c>
      <c r="H22" s="97">
        <f t="shared" si="0"/>
        <v>589.16</v>
      </c>
      <c r="I22" s="117">
        <f t="shared" si="2"/>
        <v>0.1339</v>
      </c>
      <c r="J22" s="27">
        <f t="shared" si="1"/>
        <v>0.04237260087066235</v>
      </c>
      <c r="K22" s="8"/>
      <c r="L22" s="8"/>
      <c r="M22" s="8"/>
      <c r="N22" s="8"/>
      <c r="O22" s="8"/>
      <c r="P22" s="8"/>
    </row>
    <row r="23" spans="1:16" s="11" customFormat="1" ht="15.75" customHeight="1">
      <c r="A23" s="28" t="s">
        <v>35</v>
      </c>
      <c r="B23" s="22"/>
      <c r="C23" s="22"/>
      <c r="D23" s="26"/>
      <c r="E23" s="90">
        <v>1.0743</v>
      </c>
      <c r="F23" s="30" t="s">
        <v>36</v>
      </c>
      <c r="G23" s="97">
        <v>573</v>
      </c>
      <c r="H23" s="97">
        <f t="shared" si="0"/>
        <v>615.5739</v>
      </c>
      <c r="I23" s="117">
        <f t="shared" si="2"/>
        <v>0.268575</v>
      </c>
      <c r="J23" s="27">
        <f t="shared" si="1"/>
        <v>0.044272298138191696</v>
      </c>
      <c r="K23" s="8"/>
      <c r="L23" s="8"/>
      <c r="M23" s="8"/>
      <c r="N23" s="8"/>
      <c r="O23" s="8"/>
      <c r="P23" s="8"/>
    </row>
    <row r="24" spans="1:16" s="11" customFormat="1" ht="15.75" customHeight="1">
      <c r="A24" s="28" t="s">
        <v>93</v>
      </c>
      <c r="B24" s="22"/>
      <c r="C24" s="22"/>
      <c r="D24" s="26"/>
      <c r="E24" s="90">
        <v>1.3</v>
      </c>
      <c r="F24" s="30" t="s">
        <v>36</v>
      </c>
      <c r="G24" s="97">
        <v>557.53</v>
      </c>
      <c r="H24" s="97">
        <f t="shared" si="0"/>
        <v>724.789</v>
      </c>
      <c r="I24" s="117">
        <f t="shared" si="2"/>
        <v>0.325</v>
      </c>
      <c r="J24" s="27">
        <f t="shared" si="1"/>
        <v>0.05212708773923297</v>
      </c>
      <c r="K24" s="8"/>
      <c r="L24" s="8"/>
      <c r="M24" s="8"/>
      <c r="N24" s="8"/>
      <c r="O24" s="8"/>
      <c r="P24" s="8"/>
    </row>
    <row r="25" spans="1:16" s="11" customFormat="1" ht="15.75" customHeight="1">
      <c r="A25" s="28" t="s">
        <v>37</v>
      </c>
      <c r="B25" s="22"/>
      <c r="C25" s="31"/>
      <c r="D25" s="26"/>
      <c r="E25" s="90">
        <v>0.6877</v>
      </c>
      <c r="F25" s="30" t="s">
        <v>38</v>
      </c>
      <c r="G25" s="97">
        <v>2416.16</v>
      </c>
      <c r="H25" s="97">
        <f t="shared" si="0"/>
        <v>1661.593232</v>
      </c>
      <c r="I25" s="117">
        <f t="shared" si="2"/>
        <v>0.171925</v>
      </c>
      <c r="J25" s="27">
        <f t="shared" si="1"/>
        <v>0.11950238785547197</v>
      </c>
      <c r="K25" s="8"/>
      <c r="L25" s="8"/>
      <c r="M25" s="8"/>
      <c r="N25" s="8"/>
      <c r="O25" s="8"/>
      <c r="P25" s="8"/>
    </row>
    <row r="26" spans="1:16" s="11" customFormat="1" ht="15" customHeight="1">
      <c r="A26" s="28" t="s">
        <v>39</v>
      </c>
      <c r="B26" s="22"/>
      <c r="C26" s="22"/>
      <c r="D26" s="26"/>
      <c r="E26" s="90">
        <v>0.5115</v>
      </c>
      <c r="F26" s="30" t="s">
        <v>38</v>
      </c>
      <c r="G26" s="97">
        <v>2493</v>
      </c>
      <c r="H26" s="97">
        <f t="shared" si="0"/>
        <v>1275.1695</v>
      </c>
      <c r="I26" s="117">
        <f t="shared" si="2"/>
        <v>0.127875</v>
      </c>
      <c r="J26" s="27">
        <f t="shared" si="1"/>
        <v>0.09171065290573371</v>
      </c>
      <c r="K26" s="8"/>
      <c r="L26" s="8"/>
      <c r="M26" s="8"/>
      <c r="N26" s="8"/>
      <c r="O26" s="8"/>
      <c r="P26" s="8"/>
    </row>
    <row r="27" spans="1:16" s="11" customFormat="1" ht="16.5" customHeight="1">
      <c r="A27" s="28" t="s">
        <v>40</v>
      </c>
      <c r="B27" s="22"/>
      <c r="C27" s="22"/>
      <c r="D27" s="26"/>
      <c r="E27" s="90">
        <v>4.68</v>
      </c>
      <c r="F27" s="30" t="s">
        <v>41</v>
      </c>
      <c r="G27" s="97">
        <v>221.6</v>
      </c>
      <c r="H27" s="97">
        <f t="shared" si="0"/>
        <v>1037.088</v>
      </c>
      <c r="I27" s="117">
        <f t="shared" si="2"/>
        <v>1.17</v>
      </c>
      <c r="J27" s="27">
        <f t="shared" si="1"/>
        <v>0.07458774508071403</v>
      </c>
      <c r="K27" s="73"/>
      <c r="L27" s="8"/>
      <c r="M27" s="8"/>
      <c r="N27" s="8"/>
      <c r="O27" s="8"/>
      <c r="P27" s="8"/>
    </row>
    <row r="28" spans="1:16" s="11" customFormat="1" ht="15" customHeight="1">
      <c r="A28" s="28" t="s">
        <v>42</v>
      </c>
      <c r="B28" s="22"/>
      <c r="C28" s="22"/>
      <c r="D28" s="26"/>
      <c r="E28" s="90">
        <v>0.15</v>
      </c>
      <c r="F28" s="30" t="s">
        <v>41</v>
      </c>
      <c r="G28" s="97">
        <v>274.5</v>
      </c>
      <c r="H28" s="97">
        <f t="shared" si="0"/>
        <v>41.175</v>
      </c>
      <c r="I28" s="117">
        <f t="shared" si="2"/>
        <v>0.0375</v>
      </c>
      <c r="J28" s="27">
        <f t="shared" si="1"/>
        <v>0.00296132093293761</v>
      </c>
      <c r="K28" s="8"/>
      <c r="L28" s="8"/>
      <c r="M28" s="8"/>
      <c r="N28" s="8"/>
      <c r="O28" s="8"/>
      <c r="P28" s="8"/>
    </row>
    <row r="29" spans="1:16" s="11" customFormat="1" ht="15" customHeight="1">
      <c r="A29" s="28" t="s">
        <v>43</v>
      </c>
      <c r="B29" s="22"/>
      <c r="C29" s="22"/>
      <c r="D29" s="85"/>
      <c r="E29" s="90">
        <v>1</v>
      </c>
      <c r="F29" s="30" t="s">
        <v>44</v>
      </c>
      <c r="G29" s="97">
        <v>150</v>
      </c>
      <c r="H29" s="97">
        <f t="shared" si="0"/>
        <v>150</v>
      </c>
      <c r="I29" s="117">
        <f t="shared" si="2"/>
        <v>0.25</v>
      </c>
      <c r="J29" s="27">
        <f t="shared" si="1"/>
        <v>0.010788054400501311</v>
      </c>
      <c r="K29" s="8"/>
      <c r="L29" s="8"/>
      <c r="M29" s="8"/>
      <c r="N29" s="8"/>
      <c r="O29" s="8"/>
      <c r="P29" s="8"/>
    </row>
    <row r="30" spans="1:16" s="11" customFormat="1" ht="15" customHeight="1">
      <c r="A30" s="28" t="s">
        <v>45</v>
      </c>
      <c r="B30" s="22"/>
      <c r="C30" s="22"/>
      <c r="D30" s="85"/>
      <c r="E30" s="90">
        <v>1</v>
      </c>
      <c r="F30" s="30" t="s">
        <v>44</v>
      </c>
      <c r="G30" s="97">
        <f>+(80.49/12)*3</f>
        <v>20.1225</v>
      </c>
      <c r="H30" s="97">
        <f t="shared" si="0"/>
        <v>20.1225</v>
      </c>
      <c r="I30" s="117">
        <f t="shared" si="2"/>
        <v>0.25</v>
      </c>
      <c r="J30" s="27">
        <f t="shared" si="1"/>
        <v>0.0014472174978272508</v>
      </c>
      <c r="K30" s="74"/>
      <c r="L30" s="8"/>
      <c r="M30" s="8"/>
      <c r="N30" s="8"/>
      <c r="O30" s="8"/>
      <c r="P30" s="8"/>
    </row>
    <row r="31" spans="1:16" s="11" customFormat="1" ht="7.5" customHeight="1">
      <c r="A31" s="32"/>
      <c r="B31" s="22"/>
      <c r="C31" s="22"/>
      <c r="D31" s="26"/>
      <c r="E31" s="90"/>
      <c r="F31" s="26"/>
      <c r="G31" s="97"/>
      <c r="H31" s="97"/>
      <c r="I31" s="117"/>
      <c r="J31" s="27"/>
      <c r="K31" s="8"/>
      <c r="L31" s="8"/>
      <c r="M31" s="8"/>
      <c r="N31" s="8"/>
      <c r="O31" s="8"/>
      <c r="P31" s="8"/>
    </row>
    <row r="32" spans="1:16" s="11" customFormat="1" ht="12.75">
      <c r="A32" s="25" t="s">
        <v>46</v>
      </c>
      <c r="B32" s="22"/>
      <c r="C32" s="29"/>
      <c r="D32" s="26"/>
      <c r="E32" s="90"/>
      <c r="F32" s="26"/>
      <c r="G32" s="97"/>
      <c r="H32" s="97"/>
      <c r="I32" s="117"/>
      <c r="J32" s="27"/>
      <c r="K32" s="8"/>
      <c r="L32" s="8"/>
      <c r="M32" s="8"/>
      <c r="N32" s="8"/>
      <c r="O32" s="8"/>
      <c r="P32" s="8"/>
    </row>
    <row r="33" spans="1:16" s="11" customFormat="1" ht="12.75" customHeight="1">
      <c r="A33" s="28" t="s">
        <v>47</v>
      </c>
      <c r="B33" s="22"/>
      <c r="C33" s="29"/>
      <c r="D33" s="26"/>
      <c r="E33" s="90">
        <v>1</v>
      </c>
      <c r="F33" s="30" t="s">
        <v>44</v>
      </c>
      <c r="G33" s="98">
        <v>400</v>
      </c>
      <c r="H33" s="97">
        <f aca="true" t="shared" si="3" ref="H33:H38">IF(E33*G33,+E33*G33,"        ")</f>
        <v>400</v>
      </c>
      <c r="I33" s="117">
        <f aca="true" t="shared" si="4" ref="I33:I38">E33/B$12</f>
        <v>0.25</v>
      </c>
      <c r="J33" s="27">
        <f aca="true" t="shared" si="5" ref="J33:J42">H33/H$64</f>
        <v>0.028768145068003497</v>
      </c>
      <c r="K33" s="75"/>
      <c r="L33" s="8"/>
      <c r="M33" s="8"/>
      <c r="N33" s="8"/>
      <c r="O33" s="8"/>
      <c r="P33" s="8"/>
    </row>
    <row r="34" spans="1:16" s="11" customFormat="1" ht="12.75">
      <c r="A34" s="28" t="s">
        <v>48</v>
      </c>
      <c r="B34" s="22"/>
      <c r="C34" s="22"/>
      <c r="D34" s="26"/>
      <c r="E34" s="90">
        <v>0.095</v>
      </c>
      <c r="F34" s="30" t="s">
        <v>49</v>
      </c>
      <c r="G34" s="98">
        <f>+$B$14</f>
        <v>650</v>
      </c>
      <c r="H34" s="97">
        <f t="shared" si="3"/>
        <v>61.75</v>
      </c>
      <c r="I34" s="117">
        <f t="shared" si="4"/>
        <v>0.02375</v>
      </c>
      <c r="J34" s="27">
        <f t="shared" si="5"/>
        <v>0.00444108239487304</v>
      </c>
      <c r="K34" s="75"/>
      <c r="L34" s="8"/>
      <c r="M34" s="8"/>
      <c r="N34" s="8"/>
      <c r="O34" s="8"/>
      <c r="P34" s="8"/>
    </row>
    <row r="35" spans="1:16" s="11" customFormat="1" ht="12.75">
      <c r="A35" s="28" t="s">
        <v>50</v>
      </c>
      <c r="B35" s="22"/>
      <c r="C35" s="22"/>
      <c r="D35" s="26"/>
      <c r="E35" s="90">
        <v>0.07</v>
      </c>
      <c r="F35" s="30" t="s">
        <v>49</v>
      </c>
      <c r="G35" s="98">
        <f>+$B$14</f>
        <v>650</v>
      </c>
      <c r="H35" s="97">
        <f t="shared" si="3"/>
        <v>45.50000000000001</v>
      </c>
      <c r="I35" s="117">
        <f t="shared" si="4"/>
        <v>0.0175</v>
      </c>
      <c r="J35" s="27">
        <f t="shared" si="5"/>
        <v>0.0032723765014853984</v>
      </c>
      <c r="K35" s="75"/>
      <c r="L35" s="8"/>
      <c r="M35" s="8"/>
      <c r="N35" s="8"/>
      <c r="O35" s="8"/>
      <c r="P35" s="8"/>
    </row>
    <row r="36" spans="1:16" s="11" customFormat="1" ht="12.75">
      <c r="A36" s="28" t="s">
        <v>51</v>
      </c>
      <c r="B36" s="22"/>
      <c r="C36" s="22"/>
      <c r="D36" s="30" t="s">
        <v>52</v>
      </c>
      <c r="E36" s="90">
        <v>0.0783</v>
      </c>
      <c r="F36" s="30" t="s">
        <v>49</v>
      </c>
      <c r="G36" s="98">
        <f>+$B$14</f>
        <v>650</v>
      </c>
      <c r="H36" s="97">
        <f t="shared" si="3"/>
        <v>50.894999999999996</v>
      </c>
      <c r="I36" s="117">
        <f t="shared" si="4"/>
        <v>0.019575</v>
      </c>
      <c r="J36" s="27">
        <f t="shared" si="5"/>
        <v>0.003660386858090095</v>
      </c>
      <c r="K36" s="73"/>
      <c r="L36" s="8"/>
      <c r="M36" s="8"/>
      <c r="N36" s="8"/>
      <c r="O36" s="8"/>
      <c r="P36" s="8"/>
    </row>
    <row r="37" spans="1:16" s="11" customFormat="1" ht="12.75">
      <c r="A37" s="28" t="s">
        <v>53</v>
      </c>
      <c r="B37" s="22"/>
      <c r="C37" s="22"/>
      <c r="D37" s="26"/>
      <c r="E37" s="90">
        <v>0.1767</v>
      </c>
      <c r="F37" s="30" t="s">
        <v>49</v>
      </c>
      <c r="G37" s="98">
        <f>+$B$14</f>
        <v>650</v>
      </c>
      <c r="H37" s="97">
        <f t="shared" si="3"/>
        <v>114.855</v>
      </c>
      <c r="I37" s="117">
        <f t="shared" si="4"/>
        <v>0.044175</v>
      </c>
      <c r="J37" s="27">
        <f t="shared" si="5"/>
        <v>0.008260413254463854</v>
      </c>
      <c r="K37" s="8"/>
      <c r="L37" s="8"/>
      <c r="M37" s="8"/>
      <c r="N37" s="8"/>
      <c r="O37" s="8"/>
      <c r="P37" s="8"/>
    </row>
    <row r="38" spans="1:16" s="11" customFormat="1" ht="12.75">
      <c r="A38" s="28" t="s">
        <v>54</v>
      </c>
      <c r="B38" s="22"/>
      <c r="C38" s="31"/>
      <c r="D38" s="26"/>
      <c r="E38" s="90">
        <v>0.5333</v>
      </c>
      <c r="F38" s="30" t="s">
        <v>49</v>
      </c>
      <c r="G38" s="98">
        <f>+$B$14</f>
        <v>650</v>
      </c>
      <c r="H38" s="97">
        <f t="shared" si="3"/>
        <v>346.645</v>
      </c>
      <c r="I38" s="117">
        <f t="shared" si="4"/>
        <v>0.133325</v>
      </c>
      <c r="J38" s="27">
        <f t="shared" si="5"/>
        <v>0.02493083411774518</v>
      </c>
      <c r="K38" s="73"/>
      <c r="L38" s="8"/>
      <c r="M38" s="8"/>
      <c r="N38" s="8"/>
      <c r="O38" s="8"/>
      <c r="P38" s="8"/>
    </row>
    <row r="39" spans="1:16" s="11" customFormat="1" ht="27.75" customHeight="1">
      <c r="A39" s="131" t="s">
        <v>101</v>
      </c>
      <c r="B39" s="132"/>
      <c r="C39" s="133"/>
      <c r="D39" s="33"/>
      <c r="E39" s="91">
        <v>0.0967</v>
      </c>
      <c r="F39" s="80" t="s">
        <v>49</v>
      </c>
      <c r="G39" s="99">
        <v>650</v>
      </c>
      <c r="H39" s="101">
        <v>62.855</v>
      </c>
      <c r="I39" s="118">
        <v>0.024175</v>
      </c>
      <c r="J39" s="81">
        <f t="shared" si="5"/>
        <v>0.004520554395623399</v>
      </c>
      <c r="K39" s="8"/>
      <c r="L39" s="76"/>
      <c r="M39" s="8"/>
      <c r="N39" s="8"/>
      <c r="O39" s="8"/>
      <c r="P39" s="8"/>
    </row>
    <row r="40" spans="1:16" s="11" customFormat="1" ht="24" customHeight="1">
      <c r="A40" s="131" t="s">
        <v>102</v>
      </c>
      <c r="B40" s="132"/>
      <c r="C40" s="133"/>
      <c r="D40" s="33"/>
      <c r="E40" s="91">
        <v>0.11</v>
      </c>
      <c r="F40" s="80" t="s">
        <v>49</v>
      </c>
      <c r="G40" s="99">
        <v>650</v>
      </c>
      <c r="H40" s="101">
        <v>71.5</v>
      </c>
      <c r="I40" s="118">
        <v>0.0275</v>
      </c>
      <c r="J40" s="81">
        <f t="shared" si="5"/>
        <v>0.005142305930905625</v>
      </c>
      <c r="K40" s="8"/>
      <c r="L40" s="8"/>
      <c r="M40" s="8"/>
      <c r="N40" s="8"/>
      <c r="O40" s="8"/>
      <c r="P40" s="8"/>
    </row>
    <row r="41" spans="1:16" s="11" customFormat="1" ht="12.75">
      <c r="A41" s="28" t="s">
        <v>55</v>
      </c>
      <c r="B41" s="22"/>
      <c r="C41" s="29"/>
      <c r="D41" s="26"/>
      <c r="E41" s="90">
        <v>0.19</v>
      </c>
      <c r="F41" s="30" t="s">
        <v>49</v>
      </c>
      <c r="G41" s="98">
        <f>+$B$14</f>
        <v>650</v>
      </c>
      <c r="H41" s="97">
        <f>IF(E41*G41,+E41*G41,"        ")</f>
        <v>123.5</v>
      </c>
      <c r="I41" s="117">
        <f>E41/B$12</f>
        <v>0.0475</v>
      </c>
      <c r="J41" s="27">
        <f t="shared" si="5"/>
        <v>0.00888216478974608</v>
      </c>
      <c r="K41" s="8"/>
      <c r="L41" s="8"/>
      <c r="M41" s="8"/>
      <c r="N41" s="8"/>
      <c r="O41" s="8"/>
      <c r="P41" s="8"/>
    </row>
    <row r="42" spans="1:16" s="11" customFormat="1" ht="15" customHeight="1">
      <c r="A42" s="28" t="s">
        <v>56</v>
      </c>
      <c r="B42" s="22"/>
      <c r="C42" s="22"/>
      <c r="D42" s="26"/>
      <c r="E42" s="90">
        <v>0.2133</v>
      </c>
      <c r="F42" s="30" t="s">
        <v>49</v>
      </c>
      <c r="G42" s="98">
        <f>+$B$14</f>
        <v>650</v>
      </c>
      <c r="H42" s="97">
        <f>IF(E42*G42,+E42*G42,"        ")</f>
        <v>138.64499999999998</v>
      </c>
      <c r="I42" s="117">
        <f>E42/B$12</f>
        <v>0.053325</v>
      </c>
      <c r="J42" s="27">
        <f t="shared" si="5"/>
        <v>0.009971398682383361</v>
      </c>
      <c r="K42" s="8"/>
      <c r="L42" s="8"/>
      <c r="M42" s="8"/>
      <c r="N42" s="8"/>
      <c r="O42" s="8"/>
      <c r="P42" s="8"/>
    </row>
    <row r="43" spans="1:16" s="11" customFormat="1" ht="4.5" customHeight="1" thickBot="1">
      <c r="A43" s="34"/>
      <c r="B43" s="35"/>
      <c r="C43" s="35"/>
      <c r="D43" s="36"/>
      <c r="E43" s="92"/>
      <c r="F43" s="36"/>
      <c r="G43" s="100"/>
      <c r="H43" s="100"/>
      <c r="I43" s="119"/>
      <c r="J43" s="37"/>
      <c r="K43" s="8"/>
      <c r="L43" s="8"/>
      <c r="M43" s="8"/>
      <c r="N43" s="8"/>
      <c r="O43" s="8"/>
      <c r="P43" s="8"/>
    </row>
    <row r="44" spans="1:16" s="38" customFormat="1" ht="9.75" customHeight="1" thickBot="1">
      <c r="A44" s="136"/>
      <c r="B44" s="136"/>
      <c r="C44" s="136"/>
      <c r="D44" s="136"/>
      <c r="E44" s="136"/>
      <c r="F44" s="136"/>
      <c r="G44" s="136"/>
      <c r="H44" s="136"/>
      <c r="I44" s="136"/>
      <c r="J44" s="136"/>
      <c r="K44" s="22"/>
      <c r="L44" s="22"/>
      <c r="M44" s="22"/>
      <c r="N44" s="22"/>
      <c r="O44" s="22"/>
      <c r="P44" s="22"/>
    </row>
    <row r="45" spans="1:16" s="11" customFormat="1" ht="15" customHeight="1">
      <c r="A45" s="25" t="s">
        <v>57</v>
      </c>
      <c r="B45" s="22"/>
      <c r="C45" s="22"/>
      <c r="D45" s="26"/>
      <c r="E45" s="90"/>
      <c r="F45" s="26"/>
      <c r="G45" s="97"/>
      <c r="H45" s="97"/>
      <c r="I45" s="117"/>
      <c r="J45" s="27"/>
      <c r="K45" s="8"/>
      <c r="L45" s="8"/>
      <c r="M45" s="8"/>
      <c r="N45" s="8"/>
      <c r="O45" s="8"/>
      <c r="P45" s="8"/>
    </row>
    <row r="46" spans="1:16" s="11" customFormat="1" ht="12.75">
      <c r="A46" s="28" t="s">
        <v>90</v>
      </c>
      <c r="B46" s="22"/>
      <c r="C46" s="22"/>
      <c r="D46" s="26"/>
      <c r="E46" s="90">
        <v>1</v>
      </c>
      <c r="F46" s="30" t="s">
        <v>44</v>
      </c>
      <c r="G46" s="98">
        <v>400</v>
      </c>
      <c r="H46" s="97">
        <f aca="true" t="shared" si="6" ref="H46:H52">IF(E46*G46,+E46*G46,"        ")</f>
        <v>400</v>
      </c>
      <c r="I46" s="117">
        <f aca="true" t="shared" si="7" ref="I46:I52">E46/B$12</f>
        <v>0.25</v>
      </c>
      <c r="J46" s="27">
        <f aca="true" t="shared" si="8" ref="J46:J57">H46/H$64</f>
        <v>0.028768145068003497</v>
      </c>
      <c r="K46" s="8"/>
      <c r="L46" s="8"/>
      <c r="M46" s="8"/>
      <c r="N46" s="8"/>
      <c r="O46" s="8"/>
      <c r="P46" s="8"/>
    </row>
    <row r="47" spans="1:16" s="11" customFormat="1" ht="12.75">
      <c r="A47" s="28" t="s">
        <v>91</v>
      </c>
      <c r="B47" s="22"/>
      <c r="C47" s="22"/>
      <c r="D47" s="26"/>
      <c r="E47" s="90">
        <v>1</v>
      </c>
      <c r="F47" s="30" t="s">
        <v>44</v>
      </c>
      <c r="G47" s="98">
        <v>300</v>
      </c>
      <c r="H47" s="97">
        <f t="shared" si="6"/>
        <v>300</v>
      </c>
      <c r="I47" s="117">
        <f t="shared" si="7"/>
        <v>0.25</v>
      </c>
      <c r="J47" s="27">
        <f t="shared" si="8"/>
        <v>0.021576108801002622</v>
      </c>
      <c r="K47" s="73"/>
      <c r="L47" s="8"/>
      <c r="M47" s="8"/>
      <c r="N47" s="8"/>
      <c r="O47" s="8"/>
      <c r="P47" s="8"/>
    </row>
    <row r="48" spans="1:16" s="11" customFormat="1" ht="12.75">
      <c r="A48" s="28" t="s">
        <v>92</v>
      </c>
      <c r="B48" s="22"/>
      <c r="C48" s="22"/>
      <c r="D48" s="26"/>
      <c r="E48" s="90">
        <v>1</v>
      </c>
      <c r="F48" s="30" t="s">
        <v>44</v>
      </c>
      <c r="G48" s="98">
        <v>300</v>
      </c>
      <c r="H48" s="97">
        <f t="shared" si="6"/>
        <v>300</v>
      </c>
      <c r="I48" s="117">
        <f t="shared" si="7"/>
        <v>0.25</v>
      </c>
      <c r="J48" s="27">
        <f t="shared" si="8"/>
        <v>0.021576108801002622</v>
      </c>
      <c r="K48" s="73"/>
      <c r="L48" s="8"/>
      <c r="M48" s="8"/>
      <c r="N48" s="8"/>
      <c r="O48" s="8"/>
      <c r="P48" s="8"/>
    </row>
    <row r="49" spans="1:16" s="11" customFormat="1" ht="12.75">
      <c r="A49" s="28" t="s">
        <v>58</v>
      </c>
      <c r="B49" s="22"/>
      <c r="C49" s="22"/>
      <c r="D49" s="26"/>
      <c r="E49" s="90">
        <v>0.1884</v>
      </c>
      <c r="F49" s="30" t="s">
        <v>49</v>
      </c>
      <c r="G49" s="98">
        <f>+$B$14</f>
        <v>650</v>
      </c>
      <c r="H49" s="97">
        <f t="shared" si="6"/>
        <v>122.46000000000001</v>
      </c>
      <c r="I49" s="117">
        <f t="shared" si="7"/>
        <v>0.0471</v>
      </c>
      <c r="J49" s="27">
        <f t="shared" si="8"/>
        <v>0.008807367612569271</v>
      </c>
      <c r="K49" s="8"/>
      <c r="L49" s="8"/>
      <c r="M49" s="8"/>
      <c r="N49" s="8"/>
      <c r="O49" s="8"/>
      <c r="P49" s="8"/>
    </row>
    <row r="50" spans="1:16" s="11" customFormat="1" ht="12.75">
      <c r="A50" s="28" t="s">
        <v>59</v>
      </c>
      <c r="B50" s="22"/>
      <c r="C50" s="31"/>
      <c r="D50" s="30" t="s">
        <v>60</v>
      </c>
      <c r="E50" s="90">
        <v>1.7067</v>
      </c>
      <c r="F50" s="30" t="s">
        <v>49</v>
      </c>
      <c r="G50" s="98">
        <f>+$B$14</f>
        <v>650</v>
      </c>
      <c r="H50" s="97">
        <f t="shared" si="6"/>
        <v>1109.355</v>
      </c>
      <c r="I50" s="117">
        <f t="shared" si="7"/>
        <v>0.426675</v>
      </c>
      <c r="J50" s="27">
        <f t="shared" si="8"/>
        <v>0.07978521392978755</v>
      </c>
      <c r="K50" s="8"/>
      <c r="L50" s="8"/>
      <c r="M50" s="8"/>
      <c r="N50" s="8"/>
      <c r="O50" s="8"/>
      <c r="P50" s="8"/>
    </row>
    <row r="51" spans="1:16" s="11" customFormat="1" ht="12.75">
      <c r="A51" s="28" t="s">
        <v>61</v>
      </c>
      <c r="B51" s="22"/>
      <c r="C51" s="22"/>
      <c r="D51" s="26"/>
      <c r="E51" s="90">
        <v>0.4583</v>
      </c>
      <c r="F51" s="30" t="s">
        <v>49</v>
      </c>
      <c r="G51" s="98">
        <f>+$B$14</f>
        <v>650</v>
      </c>
      <c r="H51" s="97">
        <f t="shared" si="6"/>
        <v>297.895</v>
      </c>
      <c r="I51" s="117">
        <f t="shared" si="7"/>
        <v>0.114575</v>
      </c>
      <c r="J51" s="27">
        <f t="shared" si="8"/>
        <v>0.021424716437582255</v>
      </c>
      <c r="K51" s="8"/>
      <c r="L51" s="8"/>
      <c r="M51" s="8"/>
      <c r="N51" s="8"/>
      <c r="O51" s="8"/>
      <c r="P51" s="8"/>
    </row>
    <row r="52" spans="1:16" s="11" customFormat="1" ht="12.75">
      <c r="A52" s="28" t="s">
        <v>62</v>
      </c>
      <c r="B52" s="22"/>
      <c r="C52" s="31"/>
      <c r="D52" s="26"/>
      <c r="E52" s="90">
        <v>0.3634</v>
      </c>
      <c r="F52" s="30" t="s">
        <v>49</v>
      </c>
      <c r="G52" s="98">
        <f>+$B$14</f>
        <v>650</v>
      </c>
      <c r="H52" s="97">
        <f t="shared" si="6"/>
        <v>236.21</v>
      </c>
      <c r="I52" s="117">
        <f t="shared" si="7"/>
        <v>0.09085</v>
      </c>
      <c r="J52" s="27">
        <f t="shared" si="8"/>
        <v>0.016988308866282765</v>
      </c>
      <c r="K52" s="8"/>
      <c r="L52" s="8"/>
      <c r="M52" s="8"/>
      <c r="N52" s="8"/>
      <c r="O52" s="8"/>
      <c r="P52" s="8"/>
    </row>
    <row r="53" spans="1:16" s="11" customFormat="1" ht="24.75" customHeight="1">
      <c r="A53" s="131" t="s">
        <v>103</v>
      </c>
      <c r="B53" s="132"/>
      <c r="C53" s="133"/>
      <c r="D53" s="85"/>
      <c r="E53" s="90">
        <v>1.17</v>
      </c>
      <c r="F53" s="26" t="s">
        <v>49</v>
      </c>
      <c r="G53" s="98">
        <v>650</v>
      </c>
      <c r="H53" s="97">
        <v>760.5</v>
      </c>
      <c r="I53" s="117">
        <v>0.2925</v>
      </c>
      <c r="J53" s="27">
        <f t="shared" si="8"/>
        <v>0.05469543581054165</v>
      </c>
      <c r="K53" s="8"/>
      <c r="L53" s="8"/>
      <c r="M53" s="8"/>
      <c r="N53" s="8"/>
      <c r="O53" s="8"/>
      <c r="P53" s="8"/>
    </row>
    <row r="54" spans="1:16" s="11" customFormat="1" ht="40.5" customHeight="1">
      <c r="A54" s="131" t="s">
        <v>104</v>
      </c>
      <c r="B54" s="132"/>
      <c r="C54" s="133"/>
      <c r="D54" s="26"/>
      <c r="E54" s="26">
        <v>0.5033</v>
      </c>
      <c r="F54" s="26" t="s">
        <v>49</v>
      </c>
      <c r="G54" s="98">
        <v>650</v>
      </c>
      <c r="H54" s="97">
        <v>327.145</v>
      </c>
      <c r="I54" s="117">
        <v>0.125825</v>
      </c>
      <c r="J54" s="27">
        <f t="shared" si="8"/>
        <v>0.02352838704568001</v>
      </c>
      <c r="K54" s="8"/>
      <c r="L54" s="8"/>
      <c r="M54" s="8"/>
      <c r="N54" s="8"/>
      <c r="O54" s="8"/>
      <c r="P54" s="8"/>
    </row>
    <row r="55" spans="1:16" s="11" customFormat="1" ht="14.25" customHeight="1">
      <c r="A55" s="28" t="s">
        <v>63</v>
      </c>
      <c r="B55" s="22"/>
      <c r="C55" s="31"/>
      <c r="D55" s="33"/>
      <c r="E55" s="90">
        <v>1.86</v>
      </c>
      <c r="F55" s="30" t="s">
        <v>49</v>
      </c>
      <c r="G55" s="98">
        <f>+$B$14</f>
        <v>650</v>
      </c>
      <c r="H55" s="97">
        <f>IF(E55*G55,+E55*G55,"        ")</f>
        <v>1209</v>
      </c>
      <c r="I55" s="117">
        <f>E55/B$12</f>
        <v>0.465</v>
      </c>
      <c r="J55" s="27">
        <f t="shared" si="8"/>
        <v>0.08695171846804058</v>
      </c>
      <c r="K55" s="8"/>
      <c r="L55" s="8"/>
      <c r="M55" s="8"/>
      <c r="N55" s="8"/>
      <c r="O55" s="8"/>
      <c r="P55" s="8"/>
    </row>
    <row r="56" spans="1:16" s="11" customFormat="1" ht="15" customHeight="1">
      <c r="A56" s="28" t="s">
        <v>64</v>
      </c>
      <c r="B56" s="22"/>
      <c r="C56" s="29"/>
      <c r="D56" s="30"/>
      <c r="E56" s="90">
        <v>0.305</v>
      </c>
      <c r="F56" s="30" t="s">
        <v>49</v>
      </c>
      <c r="G56" s="98">
        <f>+$B$14</f>
        <v>650</v>
      </c>
      <c r="H56" s="97">
        <f>IF(E56*G56,+E56*G56,"        ")</f>
        <v>198.25</v>
      </c>
      <c r="I56" s="117">
        <f>E56/B$12</f>
        <v>0.07625</v>
      </c>
      <c r="J56" s="27">
        <f t="shared" si="8"/>
        <v>0.014258211899329234</v>
      </c>
      <c r="K56" s="8"/>
      <c r="L56" s="8"/>
      <c r="M56" s="8"/>
      <c r="N56" s="8"/>
      <c r="O56" s="8"/>
      <c r="P56" s="8"/>
    </row>
    <row r="57" spans="1:16" s="11" customFormat="1" ht="39.75" customHeight="1">
      <c r="A57" s="131" t="s">
        <v>105</v>
      </c>
      <c r="B57" s="132"/>
      <c r="C57" s="133"/>
      <c r="D57" s="26"/>
      <c r="E57" s="80">
        <v>0.5033</v>
      </c>
      <c r="F57" s="80" t="s">
        <v>49</v>
      </c>
      <c r="G57" s="101">
        <v>650</v>
      </c>
      <c r="H57" s="101">
        <v>327.145</v>
      </c>
      <c r="I57" s="118">
        <v>0.125825</v>
      </c>
      <c r="J57" s="81">
        <f t="shared" si="8"/>
        <v>0.02352838704568001</v>
      </c>
      <c r="K57" s="8"/>
      <c r="L57" s="8"/>
      <c r="M57" s="8"/>
      <c r="N57" s="8"/>
      <c r="O57" s="8"/>
      <c r="P57" s="8"/>
    </row>
    <row r="58" spans="1:16" s="11" customFormat="1" ht="15.75" customHeight="1" thickBot="1">
      <c r="A58" s="39" t="s">
        <v>66</v>
      </c>
      <c r="B58" s="35"/>
      <c r="C58" s="35"/>
      <c r="D58" s="36" t="s">
        <v>65</v>
      </c>
      <c r="E58" s="36" t="s">
        <v>67</v>
      </c>
      <c r="F58" s="36" t="s">
        <v>67</v>
      </c>
      <c r="G58" s="36" t="s">
        <v>67</v>
      </c>
      <c r="H58" s="36" t="s">
        <v>67</v>
      </c>
      <c r="I58" s="120"/>
      <c r="J58" s="37"/>
      <c r="K58" s="8"/>
      <c r="L58" s="8"/>
      <c r="M58" s="8"/>
      <c r="N58" s="8"/>
      <c r="O58" s="8"/>
      <c r="P58" s="8"/>
    </row>
    <row r="59" spans="1:16" s="38" customFormat="1" ht="11.25" customHeight="1" thickBot="1">
      <c r="A59" s="22"/>
      <c r="B59" s="22"/>
      <c r="C59" s="22"/>
      <c r="D59" s="23"/>
      <c r="E59" s="23"/>
      <c r="F59" s="23"/>
      <c r="G59" s="23"/>
      <c r="H59" s="23"/>
      <c r="I59" s="121"/>
      <c r="J59" s="22"/>
      <c r="K59" s="22"/>
      <c r="L59" s="22"/>
      <c r="M59" s="22"/>
      <c r="N59" s="22"/>
      <c r="O59" s="22"/>
      <c r="P59" s="22"/>
    </row>
    <row r="60" spans="1:16" s="38" customFormat="1" ht="12.75">
      <c r="A60" s="66" t="s">
        <v>68</v>
      </c>
      <c r="B60" s="67"/>
      <c r="C60" s="68"/>
      <c r="D60" s="86"/>
      <c r="E60" s="93"/>
      <c r="F60" s="69"/>
      <c r="G60" s="93"/>
      <c r="H60" s="106">
        <f>SUM(H18:H58)</f>
        <v>13631.635332</v>
      </c>
      <c r="I60" s="122"/>
      <c r="J60" s="42"/>
      <c r="K60" s="22"/>
      <c r="L60" s="78"/>
      <c r="M60" s="22"/>
      <c r="N60" s="22"/>
      <c r="O60" s="22"/>
      <c r="P60" s="22"/>
    </row>
    <row r="61" spans="1:16" s="38" customFormat="1" ht="12.75">
      <c r="A61" s="28" t="s">
        <v>69</v>
      </c>
      <c r="B61" s="22"/>
      <c r="C61" s="43"/>
      <c r="D61" s="40"/>
      <c r="E61" s="40"/>
      <c r="F61" s="40"/>
      <c r="G61" s="41"/>
      <c r="H61" s="107">
        <f>(H60*0.02)</f>
        <v>272.63270664</v>
      </c>
      <c r="I61" s="123"/>
      <c r="J61" s="44"/>
      <c r="K61" s="22"/>
      <c r="L61" s="78"/>
      <c r="M61" s="22"/>
      <c r="N61" s="22"/>
      <c r="O61" s="22"/>
      <c r="P61" s="22"/>
    </row>
    <row r="62" spans="1:16" s="38" customFormat="1" ht="12.75">
      <c r="A62" s="28" t="s">
        <v>70</v>
      </c>
      <c r="B62" s="22"/>
      <c r="C62" s="43"/>
      <c r="D62" s="40"/>
      <c r="E62" s="40"/>
      <c r="F62" s="40"/>
      <c r="G62" s="23"/>
      <c r="H62" s="107">
        <v>0</v>
      </c>
      <c r="I62" s="122"/>
      <c r="J62" s="44"/>
      <c r="K62" s="22"/>
      <c r="L62" s="78">
        <f>8/12</f>
        <v>0.6666666666666666</v>
      </c>
      <c r="M62" s="22"/>
      <c r="N62" s="22"/>
      <c r="O62" s="22"/>
      <c r="P62" s="22"/>
    </row>
    <row r="63" spans="1:16" s="38" customFormat="1" ht="12.75">
      <c r="A63" s="28" t="s">
        <v>95</v>
      </c>
      <c r="B63" s="22"/>
      <c r="C63" s="22"/>
      <c r="D63" s="23"/>
      <c r="E63" s="23"/>
      <c r="F63" s="23"/>
      <c r="G63" s="23"/>
      <c r="H63" s="108">
        <v>0</v>
      </c>
      <c r="I63" s="124">
        <f>+H61+H62+H63</f>
        <v>272.63270664</v>
      </c>
      <c r="J63" s="45"/>
      <c r="K63" s="22"/>
      <c r="L63" s="78">
        <f>+L62*3</f>
        <v>2</v>
      </c>
      <c r="M63" s="22"/>
      <c r="N63" s="22"/>
      <c r="O63" s="22"/>
      <c r="P63" s="22"/>
    </row>
    <row r="64" spans="1:16" s="38" customFormat="1" ht="13.5" thickBot="1">
      <c r="A64" s="46" t="s">
        <v>71</v>
      </c>
      <c r="B64" s="47"/>
      <c r="C64" s="47"/>
      <c r="D64" s="48"/>
      <c r="E64" s="48"/>
      <c r="F64" s="48"/>
      <c r="G64" s="102"/>
      <c r="H64" s="109">
        <f>SUM(H60:H63)</f>
        <v>13904.26803864</v>
      </c>
      <c r="I64" s="122"/>
      <c r="J64" s="49"/>
      <c r="K64" s="22"/>
      <c r="L64" s="78"/>
      <c r="M64" s="22"/>
      <c r="N64" s="22"/>
      <c r="O64" s="22"/>
      <c r="P64" s="22"/>
    </row>
    <row r="65" spans="1:16" s="38" customFormat="1" ht="12.75" customHeight="1" thickBot="1">
      <c r="A65" s="50"/>
      <c r="B65" s="43"/>
      <c r="C65" s="43"/>
      <c r="D65" s="40"/>
      <c r="E65" s="40"/>
      <c r="F65" s="40"/>
      <c r="G65" s="23"/>
      <c r="H65" s="110">
        <f>SUM(H61:H63)</f>
        <v>272.63270664</v>
      </c>
      <c r="I65" s="125"/>
      <c r="J65" s="49"/>
      <c r="K65" s="22"/>
      <c r="L65" s="78"/>
      <c r="M65" s="22"/>
      <c r="N65" s="22"/>
      <c r="O65" s="22"/>
      <c r="P65" s="22"/>
    </row>
    <row r="66" spans="1:16" s="11" customFormat="1" ht="17.25" customHeight="1">
      <c r="A66" s="51" t="s">
        <v>72</v>
      </c>
      <c r="B66" s="52"/>
      <c r="C66" s="53">
        <f>SUM(H33:H42)</f>
        <v>1416.145</v>
      </c>
      <c r="D66" s="87">
        <f>(C66/H60)</f>
        <v>0.10388665523318592</v>
      </c>
      <c r="E66" s="69" t="s">
        <v>73</v>
      </c>
      <c r="F66" s="54"/>
      <c r="G66" s="103">
        <f>SUM(H49:H57)</f>
        <v>4587.960000000001</v>
      </c>
      <c r="H66" s="111">
        <f>(G66/H60)</f>
        <v>0.33656710205780327</v>
      </c>
      <c r="I66" s="126"/>
      <c r="J66" s="24"/>
      <c r="K66" s="8"/>
      <c r="L66" s="77"/>
      <c r="M66" s="8"/>
      <c r="N66" s="8"/>
      <c r="O66" s="8"/>
      <c r="P66" s="8"/>
    </row>
    <row r="67" spans="1:16" s="11" customFormat="1" ht="15.75" customHeight="1">
      <c r="A67" s="28" t="s">
        <v>74</v>
      </c>
      <c r="B67" s="55"/>
      <c r="C67" s="56">
        <f>SUM(H46:H48)</f>
        <v>1000</v>
      </c>
      <c r="D67" s="33">
        <f>(C67/H60)</f>
        <v>0.07335876992340892</v>
      </c>
      <c r="E67" s="40" t="s">
        <v>75</v>
      </c>
      <c r="F67" s="57"/>
      <c r="G67" s="104">
        <f>SUM(H19:H30)</f>
        <v>6627.530332</v>
      </c>
      <c r="H67" s="112">
        <f>(G67/H60)</f>
        <v>0.486187472785602</v>
      </c>
      <c r="I67" s="126"/>
      <c r="J67" s="24"/>
      <c r="K67" s="8"/>
      <c r="L67" s="8"/>
      <c r="M67" s="8"/>
      <c r="N67" s="8"/>
      <c r="O67" s="8"/>
      <c r="P67" s="8"/>
    </row>
    <row r="68" spans="1:16" s="11" customFormat="1" ht="4.5" customHeight="1" thickBot="1">
      <c r="A68" s="58"/>
      <c r="B68" s="59"/>
      <c r="C68" s="60"/>
      <c r="D68" s="82"/>
      <c r="E68" s="94"/>
      <c r="F68" s="61"/>
      <c r="G68" s="82"/>
      <c r="H68" s="113"/>
      <c r="I68" s="127"/>
      <c r="J68" s="24"/>
      <c r="K68" s="8"/>
      <c r="L68" s="8"/>
      <c r="M68" s="8"/>
      <c r="N68" s="8"/>
      <c r="O68" s="8"/>
      <c r="P68" s="8"/>
    </row>
    <row r="69" spans="1:16" s="11" customFormat="1" ht="16.5" customHeight="1">
      <c r="A69" s="79" t="s">
        <v>89</v>
      </c>
      <c r="B69" s="8"/>
      <c r="C69" s="8"/>
      <c r="D69" s="62"/>
      <c r="E69" s="62"/>
      <c r="F69" s="62"/>
      <c r="G69" s="62"/>
      <c r="H69" s="62"/>
      <c r="I69" s="126"/>
      <c r="J69" s="24"/>
      <c r="K69" s="8"/>
      <c r="L69" s="8"/>
      <c r="M69" s="8"/>
      <c r="N69" s="8"/>
      <c r="O69" s="8"/>
      <c r="P69" s="8"/>
    </row>
    <row r="70" spans="1:16" s="11" customFormat="1" ht="11.25" customHeight="1">
      <c r="A70" s="137" t="s">
        <v>97</v>
      </c>
      <c r="B70" s="137"/>
      <c r="C70" s="137"/>
      <c r="D70" s="137"/>
      <c r="E70" s="137"/>
      <c r="F70" s="137"/>
      <c r="G70" s="137"/>
      <c r="H70" s="137"/>
      <c r="I70" s="137"/>
      <c r="J70" s="137"/>
      <c r="K70" s="8"/>
      <c r="L70" s="8"/>
      <c r="M70" s="8"/>
      <c r="N70" s="8"/>
      <c r="O70" s="8"/>
      <c r="P70" s="8"/>
    </row>
    <row r="71" spans="1:16" s="65" customFormat="1" ht="12.75" customHeight="1">
      <c r="A71" s="63" t="s">
        <v>88</v>
      </c>
      <c r="B71" s="63"/>
      <c r="C71" s="64"/>
      <c r="D71" s="88"/>
      <c r="E71" s="89"/>
      <c r="F71" s="89"/>
      <c r="G71" s="105"/>
      <c r="H71" s="88"/>
      <c r="I71" s="128"/>
      <c r="J71" s="63"/>
      <c r="K71" s="63"/>
      <c r="L71" s="63"/>
      <c r="M71" s="63"/>
      <c r="N71" s="63"/>
      <c r="O71" s="63"/>
      <c r="P71" s="63"/>
    </row>
    <row r="72" spans="1:16" s="65" customFormat="1" ht="15" customHeight="1">
      <c r="A72" s="63" t="s">
        <v>100</v>
      </c>
      <c r="B72" s="63"/>
      <c r="C72" s="63"/>
      <c r="D72" s="89"/>
      <c r="E72" s="89"/>
      <c r="F72" s="89"/>
      <c r="G72" s="89"/>
      <c r="H72" s="89"/>
      <c r="I72" s="129"/>
      <c r="J72" s="63"/>
      <c r="K72" s="63"/>
      <c r="L72" s="63"/>
      <c r="M72" s="63"/>
      <c r="N72" s="63"/>
      <c r="O72" s="63"/>
      <c r="P72" s="63"/>
    </row>
    <row r="73" spans="1:16" s="65" customFormat="1" ht="12">
      <c r="A73" s="63"/>
      <c r="B73" s="63"/>
      <c r="C73" s="63"/>
      <c r="D73" s="89"/>
      <c r="E73" s="89"/>
      <c r="F73" s="89"/>
      <c r="G73" s="89"/>
      <c r="H73" s="89"/>
      <c r="I73" s="129"/>
      <c r="J73" s="63"/>
      <c r="K73" s="63"/>
      <c r="L73" s="63"/>
      <c r="M73" s="63"/>
      <c r="N73" s="63"/>
      <c r="O73" s="63"/>
      <c r="P73" s="63"/>
    </row>
    <row r="74" spans="1:10" ht="12.75">
      <c r="A74" s="4"/>
      <c r="B74" s="4"/>
      <c r="C74" s="4"/>
      <c r="D74" s="5"/>
      <c r="E74" s="5"/>
      <c r="F74" s="5"/>
      <c r="G74" s="5"/>
      <c r="H74" s="5"/>
      <c r="I74" s="114"/>
      <c r="J74" s="6"/>
    </row>
    <row r="75" spans="1:10" ht="12.75">
      <c r="A75" s="4"/>
      <c r="B75" s="4"/>
      <c r="C75" s="4"/>
      <c r="D75" s="5"/>
      <c r="E75" s="95"/>
      <c r="F75" s="5"/>
      <c r="G75" s="5"/>
      <c r="H75" s="5"/>
      <c r="I75" s="114"/>
      <c r="J75" s="6"/>
    </row>
    <row r="76" spans="1:10" ht="12.75">
      <c r="A76" s="4"/>
      <c r="B76" s="4"/>
      <c r="C76" s="4"/>
      <c r="D76" s="5"/>
      <c r="E76" s="5"/>
      <c r="F76" s="5"/>
      <c r="G76" s="5"/>
      <c r="H76" s="5"/>
      <c r="I76" s="114"/>
      <c r="J76" s="6"/>
    </row>
    <row r="77" spans="1:10" ht="12.75">
      <c r="A77" s="4"/>
      <c r="B77" s="4"/>
      <c r="C77" s="4"/>
      <c r="D77" s="5"/>
      <c r="E77" s="5"/>
      <c r="F77" s="5"/>
      <c r="G77" s="5"/>
      <c r="H77" s="5"/>
      <c r="I77" s="114"/>
      <c r="J77" s="6"/>
    </row>
    <row r="78" spans="1:10" ht="12.75">
      <c r="A78" s="4"/>
      <c r="B78" s="4"/>
      <c r="C78" s="4"/>
      <c r="D78" s="5"/>
      <c r="E78" s="5"/>
      <c r="F78" s="5"/>
      <c r="G78" s="5"/>
      <c r="H78" s="5"/>
      <c r="I78" s="114"/>
      <c r="J78" s="6"/>
    </row>
    <row r="79" spans="1:10" ht="12.75">
      <c r="A79" s="4"/>
      <c r="B79" s="4"/>
      <c r="C79" s="4"/>
      <c r="D79" s="5"/>
      <c r="E79" s="5"/>
      <c r="F79" s="5"/>
      <c r="G79" s="5"/>
      <c r="H79" s="5"/>
      <c r="I79" s="114"/>
      <c r="J79" s="6"/>
    </row>
    <row r="80" spans="1:10" ht="12.75">
      <c r="A80" s="4"/>
      <c r="B80" s="4"/>
      <c r="C80" s="4"/>
      <c r="D80" s="5"/>
      <c r="E80" s="5"/>
      <c r="F80" s="5"/>
      <c r="G80" s="5"/>
      <c r="H80" s="5"/>
      <c r="I80" s="114"/>
      <c r="J80" s="6"/>
    </row>
    <row r="81" spans="1:10" ht="12.75">
      <c r="A81" s="4"/>
      <c r="B81" s="4"/>
      <c r="C81" s="4"/>
      <c r="D81" s="5"/>
      <c r="E81" s="5"/>
      <c r="F81" s="5"/>
      <c r="G81" s="5"/>
      <c r="H81" s="5"/>
      <c r="I81" s="114"/>
      <c r="J81" s="6"/>
    </row>
    <row r="82" spans="1:10" ht="12.75">
      <c r="A82" s="4"/>
      <c r="B82" s="4"/>
      <c r="C82" s="4"/>
      <c r="D82" s="5"/>
      <c r="E82" s="5"/>
      <c r="F82" s="5"/>
      <c r="G82" s="5"/>
      <c r="H82" s="5"/>
      <c r="I82" s="114"/>
      <c r="J82" s="6"/>
    </row>
    <row r="83" spans="1:10" ht="12.75">
      <c r="A83" s="4"/>
      <c r="B83" s="4"/>
      <c r="C83" s="4"/>
      <c r="D83" s="5"/>
      <c r="E83" s="5"/>
      <c r="F83" s="5"/>
      <c r="G83" s="5"/>
      <c r="H83" s="5"/>
      <c r="I83" s="114"/>
      <c r="J83" s="6"/>
    </row>
    <row r="84" spans="1:10" ht="12.75">
      <c r="A84" s="4"/>
      <c r="B84" s="4"/>
      <c r="C84" s="4"/>
      <c r="D84" s="5"/>
      <c r="E84" s="5"/>
      <c r="F84" s="5"/>
      <c r="G84" s="5"/>
      <c r="H84" s="5"/>
      <c r="I84" s="114"/>
      <c r="J84" s="6"/>
    </row>
    <row r="85" spans="1:10" ht="13.5">
      <c r="A85" s="135"/>
      <c r="B85" s="135"/>
      <c r="C85" s="135"/>
      <c r="D85" s="135"/>
      <c r="E85" s="135"/>
      <c r="F85" s="135"/>
      <c r="G85" s="135"/>
      <c r="H85" s="135"/>
      <c r="I85" s="135"/>
      <c r="J85" s="135"/>
    </row>
  </sheetData>
  <sheetProtection/>
  <mergeCells count="14">
    <mergeCell ref="A70:J70"/>
    <mergeCell ref="A39:C39"/>
    <mergeCell ref="A40:C40"/>
    <mergeCell ref="A53:C53"/>
    <mergeCell ref="A54:C54"/>
    <mergeCell ref="A57:C57"/>
    <mergeCell ref="A4:J4"/>
    <mergeCell ref="A2:J2"/>
    <mergeCell ref="A85:J85"/>
    <mergeCell ref="J15:J17"/>
    <mergeCell ref="A3:J3"/>
    <mergeCell ref="A15:H15"/>
    <mergeCell ref="A44:J44"/>
    <mergeCell ref="I15:I17"/>
  </mergeCells>
  <printOptions/>
  <pageMargins left="0.92" right="0.7480314960629921" top="0.68" bottom="0.6299212598425197" header="0" footer="0"/>
  <pageSetup horizontalDpi="300" verticalDpi="3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 . EST.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</dc:creator>
  <cp:keywords/>
  <dc:description/>
  <cp:lastModifiedBy>Ysabel Calderon</cp:lastModifiedBy>
  <cp:lastPrinted>2017-04-25T15:12:50Z</cp:lastPrinted>
  <dcterms:created xsi:type="dcterms:W3CDTF">1999-01-22T17:25:23Z</dcterms:created>
  <dcterms:modified xsi:type="dcterms:W3CDTF">2024-05-08T15:30:23Z</dcterms:modified>
  <cp:category/>
  <cp:version/>
  <cp:contentType/>
  <cp:contentStatus/>
</cp:coreProperties>
</file>