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Print_Titles" localSheetId="0">'Hoja1'!$1:$17</definedName>
  </definedNames>
  <calcPr fullCalcOnLoad="1"/>
</workbook>
</file>

<file path=xl/sharedStrings.xml><?xml version="1.0" encoding="utf-8"?>
<sst xmlns="http://schemas.openxmlformats.org/spreadsheetml/2006/main" count="107" uniqueCount="87">
  <si>
    <t>AREA APLIC....</t>
  </si>
  <si>
    <t>ENTREVISTAS...</t>
  </si>
  <si>
    <t>RUBROS</t>
  </si>
  <si>
    <t>Costo/</t>
  </si>
  <si>
    <t>CICLO</t>
  </si>
  <si>
    <t>3 Meses</t>
  </si>
  <si>
    <t>VARIEDAD</t>
  </si>
  <si>
    <t>RENDIMIENTO</t>
  </si>
  <si>
    <t>Unidad</t>
  </si>
  <si>
    <t>MET. DE SIEMBRA</t>
  </si>
  <si>
    <t>Directo</t>
  </si>
  <si>
    <t>NIVEL INSUMOS</t>
  </si>
  <si>
    <t>Bajo</t>
  </si>
  <si>
    <t>PREP. TERRENO</t>
  </si>
  <si>
    <t>HOMBRE-DIA</t>
  </si>
  <si>
    <t>8 Horas</t>
  </si>
  <si>
    <t>CLASIF. TERRENO</t>
  </si>
  <si>
    <t>B</t>
  </si>
  <si>
    <t>JORNAL DIARIO :</t>
  </si>
  <si>
    <t>CARATERIZTICA ESP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</si>
  <si>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</si>
  <si>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</si>
  <si>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</si>
  <si>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</si>
  <si>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</si>
  <si>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</si>
  <si>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</si>
  <si>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</si>
  <si>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1.  Insumos</t>
  </si>
  <si>
    <t xml:space="preserve"> .1 Semilla</t>
  </si>
  <si>
    <t>Quintal</t>
  </si>
  <si>
    <t>Litro</t>
  </si>
  <si>
    <t>Tarea</t>
  </si>
  <si>
    <t>Hom-Día</t>
  </si>
  <si>
    <t>3.  Preparación del Terreno</t>
  </si>
  <si>
    <t xml:space="preserve"> .1 Corte (Mecanizado)</t>
  </si>
  <si>
    <t xml:space="preserve"> .2 Cruce (Mecanizado)</t>
  </si>
  <si>
    <t>4.  Siembra</t>
  </si>
  <si>
    <t>I</t>
  </si>
  <si>
    <t>5.  Desyerbo</t>
  </si>
  <si>
    <t>7.  Aplicación Agroquimicos</t>
  </si>
  <si>
    <t>II</t>
  </si>
  <si>
    <t xml:space="preserve">     Abono Foliar 20-20-20)</t>
  </si>
  <si>
    <t>8.  Desyerbo</t>
  </si>
  <si>
    <t>9.  Cosecha</t>
  </si>
  <si>
    <t>III</t>
  </si>
  <si>
    <t>SUBTOTAL.</t>
  </si>
  <si>
    <t>GASTOS ADMINISTRATIVOS</t>
  </si>
  <si>
    <t>GASTO SEGURO AGRICOLA.</t>
  </si>
  <si>
    <t>TOTAL.</t>
  </si>
  <si>
    <t>I. Semillero             :</t>
  </si>
  <si>
    <t>III. Mano de Obra:</t>
  </si>
  <si>
    <t>II.Preparación de Terreno:</t>
  </si>
  <si>
    <t>IV. Insumos      :</t>
  </si>
  <si>
    <t xml:space="preserve"> FECHA :</t>
  </si>
  <si>
    <t>COSTO CODIGO</t>
  </si>
  <si>
    <t xml:space="preserve"> 0-21-0013B</t>
  </si>
  <si>
    <t>-</t>
  </si>
  <si>
    <t>ORIGEN DE AGUAS</t>
  </si>
  <si>
    <t xml:space="preserve"> .5 Transporte Insumos</t>
  </si>
  <si>
    <t>QQ de 100 Lb</t>
  </si>
  <si>
    <t>Coeficiente Técnico por Actividad</t>
  </si>
  <si>
    <t>................................................</t>
  </si>
  <si>
    <t>Participación (%)  por Actividad</t>
  </si>
  <si>
    <t>Página 52</t>
  </si>
  <si>
    <t>PAGO INTERES 8.0% ANUAL (3 meses 2.0%)</t>
  </si>
  <si>
    <t>kilo</t>
  </si>
  <si>
    <t xml:space="preserve">  .6 Fertilizante surfato de amonio</t>
  </si>
  <si>
    <t>Notas: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</si>
  <si>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</si>
  <si>
    <t>NACIONAL</t>
  </si>
  <si>
    <t xml:space="preserve"> .3 Rastra</t>
  </si>
  <si>
    <t xml:space="preserve"> .3 Insecticida (Muralla)</t>
  </si>
  <si>
    <t xml:space="preserve">    (0.0640 Lt Muralla + 0.2613 Lb</t>
  </si>
  <si>
    <t xml:space="preserve"> .4 Herbicida (Afalon)</t>
  </si>
  <si>
    <t xml:space="preserve"> .2 Fertilizante  15-15-15</t>
  </si>
  <si>
    <t>Hab. Blanca</t>
  </si>
  <si>
    <t xml:space="preserve">Criolla                  </t>
  </si>
  <si>
    <t>Riego</t>
  </si>
  <si>
    <t>Mecanizado</t>
  </si>
  <si>
    <t>.7 Fungicida</t>
  </si>
  <si>
    <t>Viceministerio de Planificación Sectorial Agropecuaria</t>
  </si>
  <si>
    <t>Departamento de Economía Agropecuaria y Estadísticas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</si>
  <si>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 xml:space="preserve"> Ministerio de Agricultura, Departamento de Economía Agropecuaria y Estadísticas.</t>
    </r>
  </si>
  <si>
    <t>Cantidad</t>
  </si>
  <si>
    <t>Costos variables de producción de Habichuela Blanca, 2022 (RD$/ tarea)</t>
  </si>
  <si>
    <t>6.  Aplicación Herbicida  (0.1080 Litro Afalon)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</si>
</sst>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General_)"/>
    <numFmt numFmtId="195" formatCode="0.00_)"/>
    <numFmt numFmtId="196" formatCode="#,##0.0000_);\(#,##0.0000\)"/>
    <numFmt numFmtId="197" formatCode="0_)"/>
    <numFmt numFmtId="198" formatCode="0.0000_)"/>
    <numFmt numFmtId="199" formatCode="#,##0.000_);\(#,##0.000\)"/>
    <numFmt numFmtId="200" formatCode="&quot;RD$&quot;#,##0.00"/>
    <numFmt numFmtId="201" formatCode="_-* #,##0_-;\-* #,##0_-;_-* &quot;-&quot;??_-;_-@_-"/>
    <numFmt numFmtId="202" formatCode="#,##0.00_ ;\-#,##0.00\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.5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/>
    </xf>
    <xf numFmtId="0" fontId="24" fillId="33" borderId="0" xfId="0" applyFont="1" applyFill="1" applyAlignment="1" applyProtection="1">
      <alignment horizontal="left"/>
      <protection/>
    </xf>
    <xf numFmtId="0" fontId="2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/>
    </xf>
    <xf numFmtId="195" fontId="23" fillId="33" borderId="0" xfId="0" applyNumberFormat="1" applyFont="1" applyFill="1" applyAlignment="1" applyProtection="1">
      <alignment/>
      <protection/>
    </xf>
    <xf numFmtId="196" fontId="23" fillId="33" borderId="0" xfId="0" applyNumberFormat="1" applyFont="1" applyFill="1" applyAlignment="1" applyProtection="1">
      <alignment horizontal="left"/>
      <protection/>
    </xf>
    <xf numFmtId="39" fontId="23" fillId="33" borderId="0" xfId="0" applyNumberFormat="1" applyFont="1" applyFill="1" applyAlignment="1" applyProtection="1">
      <alignment horizontal="center"/>
      <protection/>
    </xf>
    <xf numFmtId="39" fontId="23" fillId="33" borderId="0" xfId="0" applyNumberFormat="1" applyFont="1" applyFill="1" applyAlignment="1" applyProtection="1">
      <alignment/>
      <protection/>
    </xf>
    <xf numFmtId="39" fontId="23" fillId="33" borderId="0" xfId="0" applyNumberFormat="1" applyFont="1" applyFill="1" applyAlignment="1" applyProtection="1">
      <alignment horizontal="right"/>
      <protection/>
    </xf>
    <xf numFmtId="197" fontId="23" fillId="33" borderId="0" xfId="0" applyNumberFormat="1" applyFont="1" applyFill="1" applyAlignment="1" applyProtection="1">
      <alignment horizontal="left"/>
      <protection/>
    </xf>
    <xf numFmtId="0" fontId="25" fillId="33" borderId="0" xfId="0" applyFont="1" applyFill="1" applyAlignment="1" applyProtection="1">
      <alignment horizontal="left"/>
      <protection/>
    </xf>
    <xf numFmtId="200" fontId="23" fillId="33" borderId="0" xfId="0" applyNumberFormat="1" applyFont="1" applyFill="1" applyAlignment="1" applyProtection="1" quotePrefix="1">
      <alignment horizontal="left"/>
      <protection/>
    </xf>
    <xf numFmtId="195" fontId="23" fillId="33" borderId="0" xfId="0" applyNumberFormat="1" applyFont="1" applyFill="1" applyAlignment="1" applyProtection="1">
      <alignment horizontal="left"/>
      <protection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/>
    </xf>
    <xf numFmtId="0" fontId="23" fillId="33" borderId="11" xfId="0" applyFont="1" applyFill="1" applyBorder="1" applyAlignment="1">
      <alignment/>
    </xf>
    <xf numFmtId="0" fontId="24" fillId="33" borderId="12" xfId="0" applyFont="1" applyFill="1" applyBorder="1" applyAlignment="1" applyProtection="1">
      <alignment horizontal="center"/>
      <protection/>
    </xf>
    <xf numFmtId="0" fontId="23" fillId="33" borderId="13" xfId="0" applyFont="1" applyFill="1" applyBorder="1" applyAlignment="1">
      <alignment/>
    </xf>
    <xf numFmtId="0" fontId="23" fillId="33" borderId="14" xfId="0" applyFont="1" applyFill="1" applyBorder="1" applyAlignment="1">
      <alignment horizontal="center"/>
    </xf>
    <xf numFmtId="9" fontId="23" fillId="33" borderId="13" xfId="54" applyFont="1" applyFill="1" applyBorder="1" applyAlignment="1">
      <alignment horizontal="center"/>
    </xf>
    <xf numFmtId="0" fontId="23" fillId="33" borderId="14" xfId="0" applyFont="1" applyFill="1" applyBorder="1" applyAlignment="1" applyProtection="1">
      <alignment horizontal="center"/>
      <protection/>
    </xf>
    <xf numFmtId="0" fontId="23" fillId="33" borderId="10" xfId="0" applyFont="1" applyFill="1" applyBorder="1" applyAlignment="1">
      <alignment/>
    </xf>
    <xf numFmtId="7" fontId="23" fillId="33" borderId="11" xfId="0" applyNumberFormat="1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>
      <alignment horizontal="center"/>
    </xf>
    <xf numFmtId="0" fontId="23" fillId="33" borderId="15" xfId="0" applyFont="1" applyFill="1" applyBorder="1" applyAlignment="1" applyProtection="1">
      <alignment horizontal="left"/>
      <protection/>
    </xf>
    <xf numFmtId="0" fontId="23" fillId="33" borderId="16" xfId="0" applyFont="1" applyFill="1" applyBorder="1" applyAlignment="1">
      <alignment/>
    </xf>
    <xf numFmtId="0" fontId="23" fillId="33" borderId="17" xfId="0" applyFont="1" applyFill="1" applyBorder="1" applyAlignment="1">
      <alignment horizontal="center"/>
    </xf>
    <xf numFmtId="0" fontId="23" fillId="33" borderId="17" xfId="0" applyFont="1" applyFill="1" applyBorder="1" applyAlignment="1" applyProtection="1">
      <alignment horizontal="center"/>
      <protection/>
    </xf>
    <xf numFmtId="9" fontId="23" fillId="33" borderId="18" xfId="54" applyFont="1" applyFill="1" applyBorder="1" applyAlignment="1">
      <alignment horizontal="center"/>
    </xf>
    <xf numFmtId="0" fontId="23" fillId="0" borderId="0" xfId="0" applyFont="1" applyAlignment="1">
      <alignment/>
    </xf>
    <xf numFmtId="0" fontId="5" fillId="33" borderId="19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fill"/>
      <protection/>
    </xf>
    <xf numFmtId="198" fontId="24" fillId="33" borderId="2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/>
    </xf>
    <xf numFmtId="43" fontId="4" fillId="33" borderId="0" xfId="47" applyFont="1" applyFill="1" applyBorder="1" applyAlignment="1">
      <alignment/>
    </xf>
    <xf numFmtId="7" fontId="4" fillId="33" borderId="0" xfId="0" applyNumberFormat="1" applyFont="1" applyFill="1" applyAlignment="1" applyProtection="1">
      <alignment/>
      <protection/>
    </xf>
    <xf numFmtId="0" fontId="53" fillId="34" borderId="15" xfId="0" applyFont="1" applyFill="1" applyBorder="1" applyAlignment="1" applyProtection="1">
      <alignment horizontal="left"/>
      <protection/>
    </xf>
    <xf numFmtId="0" fontId="54" fillId="34" borderId="16" xfId="0" applyFont="1" applyFill="1" applyBorder="1" applyAlignment="1" applyProtection="1">
      <alignment horizontal="fill"/>
      <protection/>
    </xf>
    <xf numFmtId="0" fontId="55" fillId="34" borderId="16" xfId="0" applyFont="1" applyFill="1" applyBorder="1" applyAlignment="1" applyProtection="1">
      <alignment horizontal="center"/>
      <protection/>
    </xf>
    <xf numFmtId="0" fontId="23" fillId="33" borderId="19" xfId="0" applyFont="1" applyFill="1" applyBorder="1" applyAlignment="1" applyProtection="1">
      <alignment horizontal="left"/>
      <protection/>
    </xf>
    <xf numFmtId="7" fontId="23" fillId="33" borderId="21" xfId="0" applyNumberFormat="1" applyFont="1" applyFill="1" applyBorder="1" applyAlignment="1" applyProtection="1">
      <alignment/>
      <protection/>
    </xf>
    <xf numFmtId="7" fontId="23" fillId="33" borderId="22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0" fontId="23" fillId="35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3" fillId="35" borderId="0" xfId="0" applyFont="1" applyFill="1" applyAlignment="1" applyProtection="1">
      <alignment horizontal="left"/>
      <protection/>
    </xf>
    <xf numFmtId="0" fontId="24" fillId="35" borderId="0" xfId="0" applyFont="1" applyFill="1" applyAlignment="1">
      <alignment horizontal="center"/>
    </xf>
    <xf numFmtId="0" fontId="31" fillId="33" borderId="0" xfId="0" applyFont="1" applyFill="1" applyAlignment="1">
      <alignment/>
    </xf>
    <xf numFmtId="0" fontId="31" fillId="0" borderId="0" xfId="0" applyFont="1" applyAlignment="1">
      <alignment/>
    </xf>
    <xf numFmtId="202" fontId="23" fillId="33" borderId="0" xfId="0" applyNumberFormat="1" applyFont="1" applyFill="1" applyAlignment="1">
      <alignment/>
    </xf>
    <xf numFmtId="9" fontId="23" fillId="33" borderId="0" xfId="54" applyFont="1" applyFill="1" applyAlignment="1">
      <alignment/>
    </xf>
    <xf numFmtId="0" fontId="56" fillId="33" borderId="0" xfId="0" applyFont="1" applyFill="1" applyAlignment="1">
      <alignment/>
    </xf>
    <xf numFmtId="43" fontId="54" fillId="33" borderId="0" xfId="47" applyFont="1" applyFill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57" fillId="35" borderId="23" xfId="0" applyFont="1" applyFill="1" applyBorder="1" applyAlignment="1">
      <alignment/>
    </xf>
    <xf numFmtId="0" fontId="57" fillId="35" borderId="24" xfId="0" applyFont="1" applyFill="1" applyBorder="1" applyAlignment="1">
      <alignment/>
    </xf>
    <xf numFmtId="0" fontId="57" fillId="35" borderId="25" xfId="0" applyFont="1" applyFill="1" applyBorder="1" applyAlignment="1">
      <alignment/>
    </xf>
    <xf numFmtId="0" fontId="57" fillId="35" borderId="11" xfId="0" applyFont="1" applyFill="1" applyBorder="1" applyAlignment="1">
      <alignment horizontal="center"/>
    </xf>
    <xf numFmtId="0" fontId="57" fillId="35" borderId="11" xfId="0" applyFont="1" applyFill="1" applyBorder="1" applyAlignment="1" applyProtection="1">
      <alignment horizontal="center"/>
      <protection/>
    </xf>
    <xf numFmtId="0" fontId="57" fillId="35" borderId="26" xfId="0" applyFont="1" applyFill="1" applyBorder="1" applyAlignment="1" applyProtection="1">
      <alignment horizontal="left"/>
      <protection/>
    </xf>
    <xf numFmtId="0" fontId="57" fillId="35" borderId="27" xfId="0" applyFont="1" applyFill="1" applyBorder="1" applyAlignment="1">
      <alignment/>
    </xf>
    <xf numFmtId="0" fontId="57" fillId="35" borderId="28" xfId="0" applyFont="1" applyFill="1" applyBorder="1" applyAlignment="1">
      <alignment/>
    </xf>
    <xf numFmtId="0" fontId="57" fillId="35" borderId="28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fill"/>
      <protection/>
    </xf>
    <xf numFmtId="0" fontId="23" fillId="35" borderId="0" xfId="0" applyFont="1" applyFill="1" applyAlignment="1">
      <alignment horizontal="center"/>
    </xf>
    <xf numFmtId="196" fontId="23" fillId="33" borderId="0" xfId="0" applyNumberFormat="1" applyFont="1" applyFill="1" applyAlignment="1" applyProtection="1">
      <alignment horizontal="center"/>
      <protection/>
    </xf>
    <xf numFmtId="201" fontId="33" fillId="33" borderId="0" xfId="49" applyNumberFormat="1" applyFont="1" applyFill="1" applyBorder="1" applyAlignment="1" applyProtection="1">
      <alignment horizontal="center"/>
      <protection/>
    </xf>
    <xf numFmtId="0" fontId="34" fillId="33" borderId="0" xfId="0" applyFont="1" applyFill="1" applyAlignment="1" applyProtection="1">
      <alignment horizontal="center"/>
      <protection/>
    </xf>
    <xf numFmtId="0" fontId="23" fillId="33" borderId="25" xfId="0" applyFont="1" applyFill="1" applyBorder="1" applyAlignment="1" applyProtection="1">
      <alignment horizontal="center"/>
      <protection/>
    </xf>
    <xf numFmtId="195" fontId="23" fillId="33" borderId="11" xfId="0" applyNumberFormat="1" applyFont="1" applyFill="1" applyBorder="1" applyAlignment="1" applyProtection="1">
      <alignment horizontal="center"/>
      <protection/>
    </xf>
    <xf numFmtId="195" fontId="23" fillId="33" borderId="20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56" fillId="34" borderId="16" xfId="0" applyFont="1" applyFill="1" applyBorder="1" applyAlignment="1" applyProtection="1">
      <alignment horizontal="center"/>
      <protection/>
    </xf>
    <xf numFmtId="10" fontId="23" fillId="33" borderId="21" xfId="0" applyNumberFormat="1" applyFont="1" applyFill="1" applyBorder="1" applyAlignment="1" applyProtection="1">
      <alignment horizontal="center"/>
      <protection/>
    </xf>
    <xf numFmtId="10" fontId="23" fillId="33" borderId="22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10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33" borderId="12" xfId="0" applyFont="1" applyFill="1" applyBorder="1" applyAlignment="1" applyProtection="1">
      <alignment horizontal="center"/>
      <protection/>
    </xf>
    <xf numFmtId="198" fontId="23" fillId="33" borderId="14" xfId="0" applyNumberFormat="1" applyFont="1" applyFill="1" applyBorder="1" applyAlignment="1" applyProtection="1">
      <alignment horizontal="center"/>
      <protection/>
    </xf>
    <xf numFmtId="198" fontId="23" fillId="33" borderId="17" xfId="0" applyNumberFormat="1" applyFont="1" applyFill="1" applyBorder="1" applyAlignment="1" applyProtection="1">
      <alignment horizontal="center"/>
      <protection/>
    </xf>
    <xf numFmtId="198" fontId="23" fillId="33" borderId="0" xfId="0" applyNumberFormat="1" applyFont="1" applyFill="1" applyBorder="1" applyAlignment="1" applyProtection="1">
      <alignment horizontal="center"/>
      <protection/>
    </xf>
    <xf numFmtId="0" fontId="23" fillId="33" borderId="20" xfId="0" applyFont="1" applyFill="1" applyBorder="1" applyAlignment="1">
      <alignment horizontal="center"/>
    </xf>
    <xf numFmtId="0" fontId="23" fillId="33" borderId="20" xfId="0" applyFont="1" applyFill="1" applyBorder="1" applyAlignment="1" applyProtection="1">
      <alignment horizontal="center"/>
      <protection/>
    </xf>
    <xf numFmtId="43" fontId="4" fillId="33" borderId="0" xfId="47" applyFont="1" applyFill="1" applyBorder="1" applyAlignment="1">
      <alignment horizontal="center"/>
    </xf>
    <xf numFmtId="39" fontId="23" fillId="33" borderId="14" xfId="0" applyNumberFormat="1" applyFont="1" applyFill="1" applyBorder="1" applyAlignment="1" applyProtection="1">
      <alignment horizontal="center"/>
      <protection/>
    </xf>
    <xf numFmtId="39" fontId="23" fillId="33" borderId="17" xfId="0" applyNumberFormat="1" applyFont="1" applyFill="1" applyBorder="1" applyAlignment="1" applyProtection="1">
      <alignment horizontal="center"/>
      <protection/>
    </xf>
    <xf numFmtId="39" fontId="23" fillId="33" borderId="0" xfId="0" applyNumberFormat="1" applyFont="1" applyFill="1" applyBorder="1" applyAlignment="1" applyProtection="1">
      <alignment horizontal="center"/>
      <protection/>
    </xf>
    <xf numFmtId="7" fontId="23" fillId="33" borderId="21" xfId="0" applyNumberFormat="1" applyFont="1" applyFill="1" applyBorder="1" applyAlignment="1" applyProtection="1">
      <alignment horizontal="center"/>
      <protection/>
    </xf>
    <xf numFmtId="7" fontId="23" fillId="33" borderId="22" xfId="0" applyNumberFormat="1" applyFont="1" applyFill="1" applyBorder="1" applyAlignment="1" applyProtection="1">
      <alignment horizontal="center"/>
      <protection/>
    </xf>
    <xf numFmtId="7" fontId="4" fillId="33" borderId="0" xfId="0" applyNumberFormat="1" applyFont="1" applyFill="1" applyAlignment="1" applyProtection="1">
      <alignment horizontal="center"/>
      <protection/>
    </xf>
    <xf numFmtId="39" fontId="23" fillId="33" borderId="14" xfId="0" applyNumberFormat="1" applyFont="1" applyFill="1" applyBorder="1" applyAlignment="1">
      <alignment horizontal="center"/>
    </xf>
    <xf numFmtId="39" fontId="31" fillId="33" borderId="29" xfId="0" applyNumberFormat="1" applyFont="1" applyFill="1" applyBorder="1" applyAlignment="1" applyProtection="1">
      <alignment horizontal="center"/>
      <protection/>
    </xf>
    <xf numFmtId="195" fontId="23" fillId="33" borderId="13" xfId="0" applyNumberFormat="1" applyFont="1" applyFill="1" applyBorder="1" applyAlignment="1" applyProtection="1">
      <alignment horizontal="center"/>
      <protection/>
    </xf>
    <xf numFmtId="39" fontId="23" fillId="33" borderId="13" xfId="0" applyNumberFormat="1" applyFont="1" applyFill="1" applyBorder="1" applyAlignment="1" applyProtection="1">
      <alignment horizontal="center"/>
      <protection/>
    </xf>
    <xf numFmtId="43" fontId="57" fillId="34" borderId="18" xfId="47" applyFont="1" applyFill="1" applyBorder="1" applyAlignment="1" applyProtection="1">
      <alignment horizontal="center"/>
      <protection/>
    </xf>
    <xf numFmtId="195" fontId="23" fillId="33" borderId="0" xfId="0" applyNumberFormat="1" applyFont="1" applyFill="1" applyBorder="1" applyAlignment="1" applyProtection="1">
      <alignment horizontal="center"/>
      <protection/>
    </xf>
    <xf numFmtId="10" fontId="23" fillId="33" borderId="29" xfId="0" applyNumberFormat="1" applyFont="1" applyFill="1" applyBorder="1" applyAlignment="1" applyProtection="1">
      <alignment horizontal="center"/>
      <protection/>
    </xf>
    <xf numFmtId="10" fontId="23" fillId="33" borderId="18" xfId="0" applyNumberFormat="1" applyFont="1" applyFill="1" applyBorder="1" applyAlignment="1" applyProtection="1">
      <alignment horizontal="center"/>
      <protection/>
    </xf>
    <xf numFmtId="4" fontId="23" fillId="35" borderId="0" xfId="0" applyNumberFormat="1" applyFont="1" applyFill="1" applyAlignment="1">
      <alignment horizontal="center"/>
    </xf>
    <xf numFmtId="4" fontId="23" fillId="33" borderId="0" xfId="0" applyNumberFormat="1" applyFont="1" applyFill="1" applyAlignment="1">
      <alignment horizontal="center"/>
    </xf>
    <xf numFmtId="4" fontId="23" fillId="33" borderId="30" xfId="0" applyNumberFormat="1" applyFont="1" applyFill="1" applyBorder="1" applyAlignment="1">
      <alignment horizontal="center"/>
    </xf>
    <xf numFmtId="4" fontId="23" fillId="33" borderId="14" xfId="0" applyNumberFormat="1" applyFont="1" applyFill="1" applyBorder="1" applyAlignment="1">
      <alignment horizontal="center"/>
    </xf>
    <xf numFmtId="4" fontId="23" fillId="33" borderId="14" xfId="47" applyNumberFormat="1" applyFont="1" applyFill="1" applyBorder="1" applyAlignment="1">
      <alignment horizontal="center"/>
    </xf>
    <xf numFmtId="4" fontId="23" fillId="33" borderId="17" xfId="47" applyNumberFormat="1" applyFont="1" applyFill="1" applyBorder="1" applyAlignment="1">
      <alignment horizontal="center"/>
    </xf>
    <xf numFmtId="4" fontId="56" fillId="33" borderId="0" xfId="0" applyNumberFormat="1" applyFont="1" applyFill="1" applyAlignment="1">
      <alignment horizontal="center"/>
    </xf>
    <xf numFmtId="4" fontId="58" fillId="33" borderId="0" xfId="0" applyNumberFormat="1" applyFont="1" applyFill="1" applyAlignment="1">
      <alignment horizontal="center"/>
    </xf>
    <xf numFmtId="4" fontId="5" fillId="33" borderId="0" xfId="47" applyNumberFormat="1" applyFont="1" applyFill="1" applyBorder="1" applyAlignment="1">
      <alignment horizontal="center"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>
      <alignment horizontal="center"/>
    </xf>
    <xf numFmtId="4" fontId="23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4" fontId="57" fillId="35" borderId="31" xfId="0" applyNumberFormat="1" applyFont="1" applyFill="1" applyBorder="1" applyAlignment="1">
      <alignment horizontal="center" vertical="justify"/>
    </xf>
    <xf numFmtId="4" fontId="57" fillId="35" borderId="32" xfId="0" applyNumberFormat="1" applyFont="1" applyFill="1" applyBorder="1" applyAlignment="1">
      <alignment horizontal="center" vertical="justify"/>
    </xf>
    <xf numFmtId="4" fontId="57" fillId="35" borderId="33" xfId="0" applyNumberFormat="1" applyFont="1" applyFill="1" applyBorder="1" applyAlignment="1">
      <alignment horizontal="center" vertical="justify"/>
    </xf>
    <xf numFmtId="0" fontId="57" fillId="35" borderId="34" xfId="0" applyFont="1" applyFill="1" applyBorder="1" applyAlignment="1">
      <alignment horizontal="center" vertical="justify"/>
    </xf>
    <xf numFmtId="0" fontId="57" fillId="35" borderId="35" xfId="0" applyFont="1" applyFill="1" applyBorder="1" applyAlignment="1">
      <alignment horizontal="center" vertical="justify"/>
    </xf>
    <xf numFmtId="0" fontId="57" fillId="35" borderId="36" xfId="0" applyFont="1" applyFill="1" applyBorder="1" applyAlignment="1">
      <alignment horizontal="center" vertical="justify"/>
    </xf>
    <xf numFmtId="0" fontId="23" fillId="33" borderId="31" xfId="0" applyFont="1" applyFill="1" applyBorder="1" applyAlignment="1" applyProtection="1">
      <alignment horizontal="center"/>
      <protection/>
    </xf>
    <xf numFmtId="0" fontId="23" fillId="33" borderId="21" xfId="0" applyFont="1" applyFill="1" applyBorder="1" applyAlignment="1" applyProtection="1">
      <alignment horizontal="center"/>
      <protection/>
    </xf>
    <xf numFmtId="0" fontId="23" fillId="33" borderId="33" xfId="0" applyFont="1" applyFill="1" applyBorder="1" applyAlignment="1" applyProtection="1">
      <alignment horizontal="center"/>
      <protection/>
    </xf>
    <xf numFmtId="0" fontId="23" fillId="33" borderId="22" xfId="0" applyFont="1" applyFill="1" applyBorder="1" applyAlignment="1" applyProtection="1">
      <alignment horizont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0" fontId="57" fillId="35" borderId="37" xfId="0" applyFont="1" applyFill="1" applyBorder="1" applyAlignment="1" applyProtection="1">
      <alignment horizontal="center"/>
      <protection/>
    </xf>
    <xf numFmtId="0" fontId="57" fillId="35" borderId="38" xfId="0" applyFont="1" applyFill="1" applyBorder="1" applyAlignment="1" applyProtection="1">
      <alignment horizontal="center"/>
      <protection/>
    </xf>
    <xf numFmtId="0" fontId="57" fillId="35" borderId="39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 applyProtection="1">
      <alignment horizontal="left" wrapText="1"/>
      <protection/>
    </xf>
    <xf numFmtId="0" fontId="23" fillId="33" borderId="0" xfId="0" applyFont="1" applyFill="1" applyBorder="1" applyAlignment="1" applyProtection="1">
      <alignment horizontal="left" wrapText="1"/>
      <protection/>
    </xf>
    <xf numFmtId="0" fontId="23" fillId="33" borderId="11" xfId="0" applyFont="1" applyFill="1" applyBorder="1" applyAlignment="1" applyProtection="1">
      <alignment horizontal="left" wrapText="1"/>
      <protection/>
    </xf>
    <xf numFmtId="198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>
      <alignment horizontal="center" vertical="center"/>
    </xf>
    <xf numFmtId="39" fontId="23" fillId="33" borderId="14" xfId="0" applyNumberFormat="1" applyFont="1" applyFill="1" applyBorder="1" applyAlignment="1" applyProtection="1">
      <alignment horizontal="center" vertical="center"/>
      <protection/>
    </xf>
    <xf numFmtId="4" fontId="23" fillId="33" borderId="14" xfId="47" applyNumberFormat="1" applyFont="1" applyFill="1" applyBorder="1" applyAlignment="1">
      <alignment horizontal="center" vertical="center"/>
    </xf>
    <xf numFmtId="9" fontId="23" fillId="33" borderId="13" xfId="54" applyFont="1" applyFill="1" applyBorder="1" applyAlignment="1">
      <alignment horizontal="center" vertical="center"/>
    </xf>
    <xf numFmtId="0" fontId="31" fillId="33" borderId="10" xfId="0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0</xdr:rowOff>
    </xdr:from>
    <xdr:to>
      <xdr:col>5</xdr:col>
      <xdr:colOff>533400</xdr:colOff>
      <xdr:row>1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K9" sqref="K9"/>
    </sheetView>
  </sheetViews>
  <sheetFormatPr defaultColWidth="11.00390625" defaultRowHeight="12.75"/>
  <cols>
    <col min="1" max="1" width="13.00390625" style="38" customWidth="1"/>
    <col min="2" max="2" width="11.140625" style="38" customWidth="1"/>
    <col min="3" max="3" width="10.57421875" style="38" customWidth="1"/>
    <col min="4" max="4" width="8.140625" style="94" customWidth="1"/>
    <col min="5" max="5" width="9.140625" style="94" customWidth="1"/>
    <col min="6" max="6" width="8.57421875" style="66" customWidth="1"/>
    <col min="7" max="7" width="10.00390625" style="94" customWidth="1"/>
    <col min="8" max="8" width="9.7109375" style="94" customWidth="1"/>
    <col min="9" max="9" width="11.7109375" style="127" customWidth="1"/>
    <col min="10" max="10" width="12.421875" style="38" customWidth="1"/>
    <col min="11" max="17" width="11.00390625" style="3" customWidth="1"/>
    <col min="18" max="23" width="11.00390625" style="38" customWidth="1"/>
    <col min="24" max="24" width="12.140625" style="38" customWidth="1"/>
    <col min="25" max="25" width="11.00390625" style="38" customWidth="1"/>
    <col min="26" max="16384" width="11.00390625" style="38" customWidth="1"/>
  </cols>
  <sheetData>
    <row r="1" spans="1:10" ht="30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</row>
    <row r="2" spans="1:12" ht="14.25" customHeight="1">
      <c r="A2" s="147" t="s">
        <v>81</v>
      </c>
      <c r="B2" s="147"/>
      <c r="C2" s="147"/>
      <c r="D2" s="147"/>
      <c r="E2" s="147"/>
      <c r="F2" s="147"/>
      <c r="G2" s="147"/>
      <c r="H2" s="147"/>
      <c r="I2" s="147"/>
      <c r="J2" s="147"/>
      <c r="K2" s="1"/>
      <c r="L2" s="1"/>
    </row>
    <row r="3" spans="1:12" ht="14.25" customHeight="1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"/>
      <c r="L3" s="1"/>
    </row>
    <row r="4" spans="1:12" ht="27.75" customHeight="1">
      <c r="A4" s="147" t="s">
        <v>85</v>
      </c>
      <c r="B4" s="147"/>
      <c r="C4" s="147"/>
      <c r="D4" s="147"/>
      <c r="E4" s="147"/>
      <c r="F4" s="147"/>
      <c r="G4" s="147"/>
      <c r="H4" s="147"/>
      <c r="I4" s="147"/>
      <c r="J4" s="147"/>
      <c r="K4" s="1"/>
      <c r="L4" s="1"/>
    </row>
    <row r="5" spans="1:10" ht="3" customHeight="1">
      <c r="A5" s="54"/>
      <c r="B5" s="57"/>
      <c r="C5" s="57"/>
      <c r="D5" s="80"/>
      <c r="E5" s="80"/>
      <c r="F5" s="58"/>
      <c r="G5" s="80"/>
      <c r="H5" s="80"/>
      <c r="I5" s="116"/>
      <c r="J5" s="55"/>
    </row>
    <row r="6" spans="1:10" ht="12.75">
      <c r="A6" s="53" t="s">
        <v>0</v>
      </c>
      <c r="B6" s="2" t="s">
        <v>70</v>
      </c>
      <c r="C6" s="2"/>
      <c r="D6" s="6"/>
      <c r="E6" s="6"/>
      <c r="F6" s="4" t="s">
        <v>2</v>
      </c>
      <c r="G6" s="4"/>
      <c r="H6" s="6" t="s">
        <v>62</v>
      </c>
      <c r="I6" s="117"/>
      <c r="J6" s="5" t="s">
        <v>76</v>
      </c>
    </row>
    <row r="7" spans="1:10" ht="12.75">
      <c r="A7" s="53" t="s">
        <v>1</v>
      </c>
      <c r="B7" s="2"/>
      <c r="C7" s="3"/>
      <c r="D7" s="6" t="s">
        <v>3</v>
      </c>
      <c r="E7" s="7"/>
      <c r="F7" s="93" t="s">
        <v>4</v>
      </c>
      <c r="G7" s="93"/>
      <c r="H7" s="93" t="s">
        <v>62</v>
      </c>
      <c r="I7" s="126"/>
      <c r="J7" s="8" t="s">
        <v>5</v>
      </c>
    </row>
    <row r="8" spans="1:10" ht="12.75">
      <c r="A8" s="9"/>
      <c r="B8" s="10" t="s">
        <v>7</v>
      </c>
      <c r="C8" s="7" t="s">
        <v>8</v>
      </c>
      <c r="D8" s="7" t="s">
        <v>8</v>
      </c>
      <c r="E8" s="7"/>
      <c r="F8" s="93" t="s">
        <v>55</v>
      </c>
      <c r="G8" s="93"/>
      <c r="H8" s="93" t="s">
        <v>62</v>
      </c>
      <c r="I8" s="126"/>
      <c r="J8" s="11" t="s">
        <v>56</v>
      </c>
    </row>
    <row r="9" spans="1:10" ht="12.75">
      <c r="A9" s="9" t="s">
        <v>6</v>
      </c>
      <c r="B9" s="14">
        <v>1.9</v>
      </c>
      <c r="C9" s="14" t="s">
        <v>60</v>
      </c>
      <c r="D9" s="14">
        <f>(H46/B9)</f>
        <v>3656.399440034546</v>
      </c>
      <c r="E9" s="14"/>
      <c r="F9" s="93" t="s">
        <v>9</v>
      </c>
      <c r="G9" s="93"/>
      <c r="H9" s="93" t="s">
        <v>62</v>
      </c>
      <c r="I9" s="126"/>
      <c r="J9" s="8" t="s">
        <v>10</v>
      </c>
    </row>
    <row r="10" spans="1:10" ht="12.75">
      <c r="A10" s="13" t="s">
        <v>77</v>
      </c>
      <c r="B10" s="53"/>
      <c r="C10" s="53"/>
      <c r="D10" s="81"/>
      <c r="E10" s="14"/>
      <c r="F10" s="93" t="s">
        <v>58</v>
      </c>
      <c r="G10" s="93"/>
      <c r="H10" s="93" t="s">
        <v>62</v>
      </c>
      <c r="I10" s="126"/>
      <c r="J10" s="8" t="s">
        <v>78</v>
      </c>
    </row>
    <row r="11" spans="1:10" ht="12.75">
      <c r="A11" s="13"/>
      <c r="B11" s="15"/>
      <c r="C11" s="16"/>
      <c r="D11" s="82"/>
      <c r="E11" s="14"/>
      <c r="F11" s="93" t="s">
        <v>11</v>
      </c>
      <c r="G11" s="93"/>
      <c r="H11" s="93" t="s">
        <v>62</v>
      </c>
      <c r="I11" s="126"/>
      <c r="J11" s="8" t="s">
        <v>12</v>
      </c>
    </row>
    <row r="12" spans="1:10" ht="12.75">
      <c r="A12" s="3"/>
      <c r="B12" s="12"/>
      <c r="C12" s="12"/>
      <c r="D12" s="6"/>
      <c r="E12" s="6"/>
      <c r="F12" s="93" t="s">
        <v>13</v>
      </c>
      <c r="G12" s="93"/>
      <c r="H12" s="93" t="s">
        <v>62</v>
      </c>
      <c r="I12" s="126"/>
      <c r="J12" s="8" t="s">
        <v>79</v>
      </c>
    </row>
    <row r="13" spans="1:10" ht="15">
      <c r="A13" s="53" t="s">
        <v>14</v>
      </c>
      <c r="B13" s="17" t="s">
        <v>15</v>
      </c>
      <c r="C13" s="18" t="s">
        <v>54</v>
      </c>
      <c r="D13" s="83">
        <v>2022</v>
      </c>
      <c r="E13" s="6"/>
      <c r="F13" s="93" t="s">
        <v>16</v>
      </c>
      <c r="G13" s="93"/>
      <c r="H13" s="93" t="s">
        <v>62</v>
      </c>
      <c r="I13" s="126"/>
      <c r="J13" s="8" t="s">
        <v>17</v>
      </c>
    </row>
    <row r="14" spans="1:10" ht="13.5" thickBot="1">
      <c r="A14" s="53" t="s">
        <v>18</v>
      </c>
      <c r="B14" s="19">
        <v>750</v>
      </c>
      <c r="C14" s="20"/>
      <c r="D14" s="6"/>
      <c r="E14" s="6"/>
      <c r="F14" s="93" t="s">
        <v>19</v>
      </c>
      <c r="G14" s="93"/>
      <c r="H14" s="93" t="s">
        <v>62</v>
      </c>
      <c r="I14" s="126"/>
      <c r="J14" s="8" t="s">
        <v>57</v>
      </c>
    </row>
    <row r="15" spans="1:10" ht="16.5" customHeight="1">
      <c r="A15" s="141" t="s">
        <v>20</v>
      </c>
      <c r="B15" s="142"/>
      <c r="C15" s="142"/>
      <c r="D15" s="142"/>
      <c r="E15" s="142"/>
      <c r="F15" s="142"/>
      <c r="G15" s="142"/>
      <c r="H15" s="143"/>
      <c r="I15" s="130" t="s">
        <v>61</v>
      </c>
      <c r="J15" s="133" t="s">
        <v>63</v>
      </c>
    </row>
    <row r="16" spans="1:17" s="60" customFormat="1" ht="12.75">
      <c r="A16" s="67"/>
      <c r="B16" s="68"/>
      <c r="C16" s="69"/>
      <c r="D16" s="70"/>
      <c r="E16" s="70"/>
      <c r="F16" s="70"/>
      <c r="G16" s="71" t="s">
        <v>21</v>
      </c>
      <c r="H16" s="71" t="s">
        <v>22</v>
      </c>
      <c r="I16" s="131"/>
      <c r="J16" s="134"/>
      <c r="K16" s="59"/>
      <c r="L16" s="59"/>
      <c r="M16" s="59"/>
      <c r="N16" s="59"/>
      <c r="O16" s="59"/>
      <c r="P16" s="59"/>
      <c r="Q16" s="59"/>
    </row>
    <row r="17" spans="1:17" s="60" customFormat="1" ht="12" customHeight="1" thickBot="1">
      <c r="A17" s="72" t="s">
        <v>23</v>
      </c>
      <c r="B17" s="73"/>
      <c r="C17" s="74"/>
      <c r="D17" s="75" t="s">
        <v>24</v>
      </c>
      <c r="E17" s="75" t="s">
        <v>84</v>
      </c>
      <c r="F17" s="75" t="s">
        <v>25</v>
      </c>
      <c r="G17" s="75" t="s">
        <v>26</v>
      </c>
      <c r="H17" s="75" t="s">
        <v>27</v>
      </c>
      <c r="I17" s="132"/>
      <c r="J17" s="135"/>
      <c r="K17" s="59"/>
      <c r="L17" s="59"/>
      <c r="M17" s="59"/>
      <c r="N17" s="59"/>
      <c r="O17" s="59"/>
      <c r="P17" s="59"/>
      <c r="Q17" s="59"/>
    </row>
    <row r="18" spans="1:10" ht="6.75" customHeight="1">
      <c r="A18" s="23"/>
      <c r="B18" s="21"/>
      <c r="C18" s="24"/>
      <c r="D18" s="84"/>
      <c r="E18" s="95"/>
      <c r="F18" s="25"/>
      <c r="G18" s="95"/>
      <c r="H18" s="95"/>
      <c r="I18" s="118"/>
      <c r="J18" s="26"/>
    </row>
    <row r="19" spans="1:10" ht="12.75">
      <c r="A19" s="156" t="s">
        <v>28</v>
      </c>
      <c r="B19" s="21"/>
      <c r="C19" s="24"/>
      <c r="D19" s="32"/>
      <c r="E19" s="96"/>
      <c r="F19" s="27"/>
      <c r="G19" s="102"/>
      <c r="H19" s="102"/>
      <c r="I19" s="119"/>
      <c r="J19" s="28"/>
    </row>
    <row r="20" spans="1:10" ht="2.25" customHeight="1">
      <c r="A20" s="23"/>
      <c r="B20" s="21"/>
      <c r="C20" s="24"/>
      <c r="D20" s="32"/>
      <c r="E20" s="96"/>
      <c r="F20" s="27"/>
      <c r="G20" s="102"/>
      <c r="H20" s="102"/>
      <c r="I20" s="119"/>
      <c r="J20" s="28"/>
    </row>
    <row r="21" spans="1:10" ht="12.75">
      <c r="A21" s="23" t="s">
        <v>29</v>
      </c>
      <c r="B21" s="21"/>
      <c r="C21" s="24"/>
      <c r="D21" s="85"/>
      <c r="E21" s="96">
        <v>0.18571428571428572</v>
      </c>
      <c r="F21" s="29" t="s">
        <v>30</v>
      </c>
      <c r="G21" s="102">
        <v>4380</v>
      </c>
      <c r="H21" s="102">
        <f aca="true" t="shared" si="0" ref="H21:H27">IF(E21*G21,+E21*G21,"        ")</f>
        <v>813.4285714285714</v>
      </c>
      <c r="I21" s="120">
        <f>E21/B$9</f>
        <v>0.09774436090225565</v>
      </c>
      <c r="J21" s="28">
        <f>H21/H$46</f>
        <v>0.11708794615389034</v>
      </c>
    </row>
    <row r="22" spans="1:11" ht="12.75">
      <c r="A22" s="23" t="s">
        <v>75</v>
      </c>
      <c r="B22" s="21"/>
      <c r="C22" s="24"/>
      <c r="D22" s="32"/>
      <c r="E22" s="96">
        <f>5.8/22.2</f>
        <v>0.26126126126126126</v>
      </c>
      <c r="F22" s="29" t="s">
        <v>30</v>
      </c>
      <c r="G22" s="102">
        <v>2550</v>
      </c>
      <c r="H22" s="102">
        <f t="shared" si="0"/>
        <v>666.2162162162163</v>
      </c>
      <c r="I22" s="120">
        <v>0.1</v>
      </c>
      <c r="J22" s="28">
        <f>H22/H$46</f>
        <v>0.09589765001022309</v>
      </c>
      <c r="K22" s="61"/>
    </row>
    <row r="23" spans="1:12" ht="12.75">
      <c r="A23" s="23" t="s">
        <v>72</v>
      </c>
      <c r="B23" s="21"/>
      <c r="C23" s="24"/>
      <c r="D23" s="32"/>
      <c r="E23" s="96">
        <v>0.064</v>
      </c>
      <c r="F23" s="29" t="s">
        <v>31</v>
      </c>
      <c r="G23" s="102">
        <v>3380</v>
      </c>
      <c r="H23" s="102">
        <f t="shared" si="0"/>
        <v>216.32</v>
      </c>
      <c r="I23" s="120">
        <f>E23/B$9</f>
        <v>0.03368421052631579</v>
      </c>
      <c r="J23" s="28">
        <f>H23/H$46</f>
        <v>0.031137908602751476</v>
      </c>
      <c r="L23" s="62"/>
    </row>
    <row r="24" spans="1:10" ht="12.75">
      <c r="A24" s="23" t="s">
        <v>74</v>
      </c>
      <c r="B24" s="21"/>
      <c r="C24" s="24"/>
      <c r="D24" s="32"/>
      <c r="E24" s="96">
        <v>0.108</v>
      </c>
      <c r="F24" s="29" t="s">
        <v>31</v>
      </c>
      <c r="G24" s="102">
        <v>450</v>
      </c>
      <c r="H24" s="102">
        <f t="shared" si="0"/>
        <v>48.6</v>
      </c>
      <c r="I24" s="120">
        <v>0.14</v>
      </c>
      <c r="J24" s="28">
        <f>H24/H$46</f>
        <v>0.0069956654867498235</v>
      </c>
    </row>
    <row r="25" spans="1:10" ht="12.75">
      <c r="A25" s="23" t="s">
        <v>59</v>
      </c>
      <c r="B25" s="21"/>
      <c r="C25" s="24"/>
      <c r="D25" s="32"/>
      <c r="E25" s="96">
        <v>1</v>
      </c>
      <c r="F25" s="29" t="s">
        <v>32</v>
      </c>
      <c r="G25" s="102">
        <v>500</v>
      </c>
      <c r="H25" s="102">
        <f t="shared" si="0"/>
        <v>500</v>
      </c>
      <c r="I25" s="120">
        <f aca="true" t="shared" si="1" ref="I25:I40">E25/B$9</f>
        <v>0.5263157894736842</v>
      </c>
      <c r="J25" s="28">
        <f>H25/H$46</f>
        <v>0.07197186714763193</v>
      </c>
    </row>
    <row r="26" spans="1:11" ht="12.75">
      <c r="A26" s="30" t="s">
        <v>67</v>
      </c>
      <c r="B26" s="21"/>
      <c r="C26" s="24"/>
      <c r="D26" s="32"/>
      <c r="E26" s="27">
        <v>0.8071</v>
      </c>
      <c r="F26" s="27" t="s">
        <v>66</v>
      </c>
      <c r="G26" s="102">
        <v>2025</v>
      </c>
      <c r="H26" s="108">
        <f t="shared" si="0"/>
        <v>1634.3775</v>
      </c>
      <c r="I26" s="120">
        <f t="shared" si="1"/>
        <v>0.42478947368421055</v>
      </c>
      <c r="J26" s="28">
        <f>H26/H$46</f>
        <v>0.2352584005981576</v>
      </c>
      <c r="K26" s="61"/>
    </row>
    <row r="27" spans="1:10" ht="12.75">
      <c r="A27" s="23" t="s">
        <v>80</v>
      </c>
      <c r="B27" s="21"/>
      <c r="C27" s="24"/>
      <c r="D27" s="32"/>
      <c r="E27" s="96">
        <v>0.13</v>
      </c>
      <c r="F27" s="29" t="s">
        <v>31</v>
      </c>
      <c r="G27" s="102">
        <v>1815</v>
      </c>
      <c r="H27" s="102">
        <f t="shared" si="0"/>
        <v>235.95000000000002</v>
      </c>
      <c r="I27" s="120">
        <f t="shared" si="1"/>
        <v>0.06842105263157895</v>
      </c>
      <c r="J27" s="28">
        <f>H27/H$46</f>
        <v>0.033963524106967506</v>
      </c>
    </row>
    <row r="28" spans="1:10" ht="5.25" customHeight="1">
      <c r="A28" s="30"/>
      <c r="B28" s="21"/>
      <c r="C28" s="24"/>
      <c r="D28" s="32"/>
      <c r="E28" s="27"/>
      <c r="F28" s="27"/>
      <c r="G28" s="102"/>
      <c r="H28" s="27"/>
      <c r="I28" s="120"/>
      <c r="J28" s="28"/>
    </row>
    <row r="29" spans="1:11" ht="12.75">
      <c r="A29" s="156" t="s">
        <v>34</v>
      </c>
      <c r="B29" s="157"/>
      <c r="C29" s="24"/>
      <c r="D29" s="32"/>
      <c r="E29" s="96"/>
      <c r="F29" s="27"/>
      <c r="G29" s="102"/>
      <c r="H29" s="102"/>
      <c r="I29" s="120"/>
      <c r="J29" s="28"/>
      <c r="K29" s="61"/>
    </row>
    <row r="30" spans="1:10" ht="12.75">
      <c r="A30" s="23" t="s">
        <v>35</v>
      </c>
      <c r="B30" s="21"/>
      <c r="C30" s="24"/>
      <c r="D30" s="32"/>
      <c r="E30" s="96">
        <v>1</v>
      </c>
      <c r="F30" s="29" t="s">
        <v>32</v>
      </c>
      <c r="G30" s="102">
        <v>450</v>
      </c>
      <c r="H30" s="102">
        <f>IF(E30*G30,+E30*G30,"        ")</f>
        <v>450</v>
      </c>
      <c r="I30" s="120">
        <f t="shared" si="1"/>
        <v>0.5263157894736842</v>
      </c>
      <c r="J30" s="28">
        <f>H30/H$46</f>
        <v>0.06477468043286873</v>
      </c>
    </row>
    <row r="31" spans="1:11" ht="12.75">
      <c r="A31" s="23" t="s">
        <v>36</v>
      </c>
      <c r="B31" s="21"/>
      <c r="C31" s="24"/>
      <c r="D31" s="32"/>
      <c r="E31" s="96">
        <v>1</v>
      </c>
      <c r="F31" s="29" t="s">
        <v>32</v>
      </c>
      <c r="G31" s="102">
        <v>330</v>
      </c>
      <c r="H31" s="102">
        <f>IF(E31*G31,+E31*G31,"        ")</f>
        <v>330</v>
      </c>
      <c r="I31" s="120">
        <f t="shared" si="1"/>
        <v>0.5263157894736842</v>
      </c>
      <c r="J31" s="28">
        <f>H31/H$46</f>
        <v>0.04750143231743707</v>
      </c>
      <c r="K31" s="61"/>
    </row>
    <row r="32" spans="1:10" ht="12.75">
      <c r="A32" s="23" t="s">
        <v>71</v>
      </c>
      <c r="B32" s="21"/>
      <c r="C32" s="24"/>
      <c r="D32" s="32"/>
      <c r="E32" s="96">
        <v>1</v>
      </c>
      <c r="F32" s="29" t="s">
        <v>32</v>
      </c>
      <c r="G32" s="102">
        <v>230</v>
      </c>
      <c r="H32" s="102">
        <f>IF(E32*G32,+E32*G32,"        ")</f>
        <v>230</v>
      </c>
      <c r="I32" s="120">
        <f t="shared" si="1"/>
        <v>0.5263157894736842</v>
      </c>
      <c r="J32" s="28">
        <f>H32/H$46</f>
        <v>0.033107058887910684</v>
      </c>
    </row>
    <row r="33" spans="1:10" ht="12.75">
      <c r="A33" s="23" t="s">
        <v>37</v>
      </c>
      <c r="B33" s="21"/>
      <c r="C33" s="24"/>
      <c r="D33" s="31" t="s">
        <v>38</v>
      </c>
      <c r="E33" s="96">
        <v>0.29</v>
      </c>
      <c r="F33" s="29" t="s">
        <v>33</v>
      </c>
      <c r="G33" s="102">
        <v>750</v>
      </c>
      <c r="H33" s="102">
        <f>IF(E33*G33,+E33*G33,"        ")</f>
        <v>217.49999999999997</v>
      </c>
      <c r="I33" s="120">
        <f t="shared" si="1"/>
        <v>0.15263157894736842</v>
      </c>
      <c r="J33" s="28">
        <f>H33/H$46</f>
        <v>0.03130776220921989</v>
      </c>
    </row>
    <row r="34" spans="1:10" ht="12.75">
      <c r="A34" s="23" t="s">
        <v>39</v>
      </c>
      <c r="B34" s="21"/>
      <c r="C34" s="24"/>
      <c r="D34" s="32"/>
      <c r="E34" s="96">
        <v>0.58</v>
      </c>
      <c r="F34" s="29" t="s">
        <v>33</v>
      </c>
      <c r="G34" s="102">
        <v>750</v>
      </c>
      <c r="H34" s="102">
        <f>IF(E34*G34,+E34*G34,"        ")</f>
        <v>434.99999999999994</v>
      </c>
      <c r="I34" s="120">
        <f t="shared" si="1"/>
        <v>0.30526315789473685</v>
      </c>
      <c r="J34" s="28">
        <f>H34/H$46</f>
        <v>0.06261552441843977</v>
      </c>
    </row>
    <row r="35" spans="1:10" ht="24.75" customHeight="1">
      <c r="A35" s="148" t="s">
        <v>86</v>
      </c>
      <c r="B35" s="149"/>
      <c r="C35" s="150"/>
      <c r="D35" s="32"/>
      <c r="E35" s="151">
        <v>0.18</v>
      </c>
      <c r="F35" s="152" t="s">
        <v>33</v>
      </c>
      <c r="G35" s="153">
        <v>750</v>
      </c>
      <c r="H35" s="153">
        <v>135</v>
      </c>
      <c r="I35" s="154">
        <v>0.09473684210526316</v>
      </c>
      <c r="J35" s="155">
        <f>H35/H$46</f>
        <v>0.01943240412986062</v>
      </c>
    </row>
    <row r="36" spans="1:10" ht="12.75">
      <c r="A36" s="23" t="s">
        <v>40</v>
      </c>
      <c r="B36" s="21"/>
      <c r="C36" s="24"/>
      <c r="D36" s="32"/>
      <c r="E36" s="27"/>
      <c r="F36" s="27"/>
      <c r="G36" s="102"/>
      <c r="H36" s="27"/>
      <c r="I36" s="120"/>
      <c r="J36" s="28"/>
    </row>
    <row r="37" spans="1:10" ht="12.75">
      <c r="A37" s="23" t="s">
        <v>73</v>
      </c>
      <c r="B37" s="21"/>
      <c r="C37" s="24"/>
      <c r="D37" s="32" t="s">
        <v>41</v>
      </c>
      <c r="E37" s="96">
        <v>0.11</v>
      </c>
      <c r="F37" s="29" t="s">
        <v>33</v>
      </c>
      <c r="G37" s="102">
        <v>750</v>
      </c>
      <c r="H37" s="102">
        <f>IF(E37*G37,+E37*G37,"        ")</f>
        <v>82.5</v>
      </c>
      <c r="I37" s="120">
        <f t="shared" si="1"/>
        <v>0.05789473684210526</v>
      </c>
      <c r="J37" s="28">
        <f>H37/H$46</f>
        <v>0.011875358079359268</v>
      </c>
    </row>
    <row r="38" spans="1:10" ht="12.75">
      <c r="A38" s="23" t="s">
        <v>42</v>
      </c>
      <c r="B38" s="21"/>
      <c r="C38" s="24"/>
      <c r="D38" s="32"/>
      <c r="E38" s="27"/>
      <c r="F38" s="27"/>
      <c r="G38" s="102"/>
      <c r="H38" s="27"/>
      <c r="I38" s="120"/>
      <c r="J38" s="28"/>
    </row>
    <row r="39" spans="1:10" ht="12.75">
      <c r="A39" s="23" t="s">
        <v>43</v>
      </c>
      <c r="B39" s="21"/>
      <c r="C39" s="21"/>
      <c r="D39" s="27"/>
      <c r="E39" s="96">
        <v>0.47</v>
      </c>
      <c r="F39" s="29" t="s">
        <v>33</v>
      </c>
      <c r="G39" s="102">
        <v>750</v>
      </c>
      <c r="H39" s="102">
        <f>IF(E39*G39,+E39*G39,"        ")</f>
        <v>352.5</v>
      </c>
      <c r="I39" s="120">
        <f t="shared" si="1"/>
        <v>0.24736842105263157</v>
      </c>
      <c r="J39" s="28">
        <f>H39/H$46</f>
        <v>0.05074016633908051</v>
      </c>
    </row>
    <row r="40" spans="1:11" ht="13.5" thickBot="1">
      <c r="A40" s="33" t="s">
        <v>44</v>
      </c>
      <c r="B40" s="34"/>
      <c r="C40" s="34"/>
      <c r="D40" s="35" t="s">
        <v>45</v>
      </c>
      <c r="E40" s="97">
        <v>0.44</v>
      </c>
      <c r="F40" s="36" t="s">
        <v>33</v>
      </c>
      <c r="G40" s="103">
        <v>750</v>
      </c>
      <c r="H40" s="103">
        <f>IF(E40*G40,+E40*G40,"        ")</f>
        <v>330</v>
      </c>
      <c r="I40" s="121">
        <f t="shared" si="1"/>
        <v>0.23157894736842105</v>
      </c>
      <c r="J40" s="37">
        <f>H40/H$46</f>
        <v>0.04750143231743707</v>
      </c>
      <c r="K40" s="61"/>
    </row>
    <row r="41" spans="1:10" ht="10.5" customHeight="1" thickBot="1">
      <c r="A41" s="76"/>
      <c r="B41" s="21"/>
      <c r="C41" s="21"/>
      <c r="D41" s="77"/>
      <c r="E41" s="98"/>
      <c r="F41" s="44"/>
      <c r="G41" s="104"/>
      <c r="H41" s="104"/>
      <c r="I41" s="122"/>
      <c r="J41" s="3"/>
    </row>
    <row r="42" spans="1:10" ht="12.75">
      <c r="A42" s="39" t="s">
        <v>46</v>
      </c>
      <c r="B42" s="40"/>
      <c r="C42" s="40"/>
      <c r="D42" s="86"/>
      <c r="E42" s="99"/>
      <c r="F42" s="41"/>
      <c r="G42" s="100"/>
      <c r="H42" s="109">
        <f>SUM(H21:H40)</f>
        <v>6677.392287644788</v>
      </c>
      <c r="I42" s="123"/>
      <c r="J42" s="3"/>
    </row>
    <row r="43" spans="1:10" ht="12.75">
      <c r="A43" s="42" t="s">
        <v>47</v>
      </c>
      <c r="B43" s="43"/>
      <c r="C43" s="43"/>
      <c r="D43" s="87"/>
      <c r="E43" s="87"/>
      <c r="F43" s="44"/>
      <c r="G43" s="87"/>
      <c r="H43" s="110">
        <f>(H42*0.02)</f>
        <v>133.54784575289577</v>
      </c>
      <c r="I43" s="123"/>
      <c r="J43" s="3"/>
    </row>
    <row r="44" spans="1:10" ht="12.75">
      <c r="A44" s="42" t="s">
        <v>48</v>
      </c>
      <c r="B44" s="43"/>
      <c r="C44" s="43"/>
      <c r="D44" s="87"/>
      <c r="E44" s="87"/>
      <c r="F44" s="44"/>
      <c r="G44" s="87"/>
      <c r="H44" s="110">
        <v>0</v>
      </c>
      <c r="I44" s="123"/>
      <c r="J44" s="3"/>
    </row>
    <row r="45" spans="1:10" ht="12.75">
      <c r="A45" s="42" t="s">
        <v>65</v>
      </c>
      <c r="B45" s="43"/>
      <c r="C45" s="43"/>
      <c r="D45" s="77"/>
      <c r="E45" s="77"/>
      <c r="F45" s="22"/>
      <c r="G45" s="77"/>
      <c r="H45" s="111">
        <f>SUM(H42:H44)*0.02</f>
        <v>136.21880266795367</v>
      </c>
      <c r="I45" s="122">
        <f>+H43+H45</f>
        <v>269.76664842084944</v>
      </c>
      <c r="J45" s="3"/>
    </row>
    <row r="46" spans="1:10" ht="13.5" thickBot="1">
      <c r="A46" s="47" t="s">
        <v>49</v>
      </c>
      <c r="B46" s="48"/>
      <c r="C46" s="48"/>
      <c r="D46" s="88"/>
      <c r="E46" s="88"/>
      <c r="F46" s="49"/>
      <c r="G46" s="88"/>
      <c r="H46" s="112">
        <f>SUM(H42:H45)</f>
        <v>6947.158936065637</v>
      </c>
      <c r="I46" s="123"/>
      <c r="J46" s="3"/>
    </row>
    <row r="47" spans="1:12" s="3" customFormat="1" ht="8.25" customHeight="1" thickBot="1">
      <c r="A47" s="78"/>
      <c r="B47" s="79"/>
      <c r="C47" s="79"/>
      <c r="D47" s="87"/>
      <c r="E47" s="87"/>
      <c r="F47" s="44"/>
      <c r="G47" s="87"/>
      <c r="H47" s="113"/>
      <c r="I47" s="123"/>
      <c r="L47" s="63" t="e">
        <f>+#REF!*3</f>
        <v>#REF!</v>
      </c>
    </row>
    <row r="48" spans="1:10" ht="18" customHeight="1">
      <c r="A48" s="50" t="s">
        <v>50</v>
      </c>
      <c r="B48" s="51"/>
      <c r="C48" s="105">
        <v>0</v>
      </c>
      <c r="D48" s="89">
        <f>(C48/H46)</f>
        <v>0</v>
      </c>
      <c r="E48" s="136" t="s">
        <v>51</v>
      </c>
      <c r="F48" s="137"/>
      <c r="G48" s="105">
        <f>SUM(H33:H40)+H27</f>
        <v>1788.45</v>
      </c>
      <c r="H48" s="114">
        <f>(G48/H46)</f>
        <v>0.25743617160036464</v>
      </c>
      <c r="I48" s="117"/>
      <c r="J48" s="3"/>
    </row>
    <row r="49" spans="1:10" ht="18" customHeight="1" thickBot="1">
      <c r="A49" s="33" t="s">
        <v>52</v>
      </c>
      <c r="B49" s="52"/>
      <c r="C49" s="106">
        <f>SUM(H30:H32)</f>
        <v>1010</v>
      </c>
      <c r="D49" s="90">
        <f>ROUND((C49/H46),7)</f>
        <v>0.1453832</v>
      </c>
      <c r="E49" s="138" t="s">
        <v>53</v>
      </c>
      <c r="F49" s="139"/>
      <c r="G49" s="106">
        <f>SUM(H21:H25)</f>
        <v>2244.5647876447874</v>
      </c>
      <c r="H49" s="115">
        <f>(G49/H46)</f>
        <v>0.3230910374012466</v>
      </c>
      <c r="I49" s="117"/>
      <c r="J49" s="3"/>
    </row>
    <row r="50" spans="1:12" ht="17.25" customHeight="1">
      <c r="A50" s="56" t="s">
        <v>68</v>
      </c>
      <c r="B50" s="43"/>
      <c r="C50" s="43"/>
      <c r="D50" s="91"/>
      <c r="E50" s="91"/>
      <c r="F50" s="101"/>
      <c r="G50" s="101"/>
      <c r="H50" s="101"/>
      <c r="I50" s="124"/>
      <c r="J50" s="45"/>
      <c r="K50" s="64">
        <v>200</v>
      </c>
      <c r="L50" s="8"/>
    </row>
    <row r="51" spans="1:12" ht="45.75" customHeight="1">
      <c r="A51" s="146" t="s">
        <v>69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64"/>
      <c r="L51" s="8"/>
    </row>
    <row r="52" spans="1:17" s="65" customFormat="1" ht="15.75" customHeight="1">
      <c r="A52" s="144" t="s">
        <v>83</v>
      </c>
      <c r="B52" s="144"/>
      <c r="C52" s="144"/>
      <c r="D52" s="144"/>
      <c r="E52" s="144"/>
      <c r="F52" s="144"/>
      <c r="G52" s="144"/>
      <c r="H52" s="144"/>
      <c r="I52" s="144"/>
      <c r="J52" s="144"/>
      <c r="K52" s="8"/>
      <c r="L52" s="8"/>
      <c r="M52" s="8"/>
      <c r="N52" s="8"/>
      <c r="O52" s="8"/>
      <c r="P52" s="8"/>
      <c r="Q52" s="8"/>
    </row>
    <row r="53" spans="1:17" s="65" customFormat="1" ht="17.2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8"/>
      <c r="L53" s="8"/>
      <c r="M53" s="8"/>
      <c r="N53" s="8"/>
      <c r="O53" s="8"/>
      <c r="P53" s="8"/>
      <c r="Q53" s="8"/>
    </row>
    <row r="54" spans="1:17" s="65" customFormat="1" ht="12.75" customHeight="1">
      <c r="A54" s="8"/>
      <c r="B54" s="8"/>
      <c r="C54" s="46"/>
      <c r="D54" s="92"/>
      <c r="E54" s="93"/>
      <c r="F54" s="93"/>
      <c r="G54" s="107"/>
      <c r="H54" s="92"/>
      <c r="I54" s="125"/>
      <c r="J54" s="8"/>
      <c r="K54" s="8"/>
      <c r="L54" s="8"/>
      <c r="M54" s="8"/>
      <c r="N54" s="8"/>
      <c r="O54" s="8"/>
      <c r="P54" s="8"/>
      <c r="Q54" s="8"/>
    </row>
    <row r="55" spans="1:17" s="65" customFormat="1" ht="12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8"/>
      <c r="N55" s="8"/>
      <c r="O55" s="8"/>
      <c r="P55" s="8"/>
      <c r="Q55" s="8"/>
    </row>
    <row r="56" spans="1:17" s="65" customFormat="1" ht="12">
      <c r="A56" s="8"/>
      <c r="B56" s="8"/>
      <c r="C56" s="8"/>
      <c r="D56" s="93"/>
      <c r="E56" s="93"/>
      <c r="F56" s="93"/>
      <c r="G56" s="93"/>
      <c r="H56" s="93"/>
      <c r="I56" s="126"/>
      <c r="J56" s="8"/>
      <c r="K56" s="8"/>
      <c r="L56" s="8"/>
      <c r="M56" s="8"/>
      <c r="N56" s="8"/>
      <c r="O56" s="8"/>
      <c r="P56" s="8"/>
      <c r="Q56" s="8"/>
    </row>
    <row r="66" spans="1:10" ht="12.75">
      <c r="A66" s="129" t="s">
        <v>64</v>
      </c>
      <c r="B66" s="129"/>
      <c r="C66" s="129"/>
      <c r="D66" s="129"/>
      <c r="E66" s="129"/>
      <c r="F66" s="129"/>
      <c r="G66" s="129"/>
      <c r="H66" s="129"/>
      <c r="I66" s="129"/>
      <c r="J66" s="129"/>
    </row>
  </sheetData>
  <sheetProtection/>
  <mergeCells count="15">
    <mergeCell ref="A1:J1"/>
    <mergeCell ref="A15:H15"/>
    <mergeCell ref="A52:J52"/>
    <mergeCell ref="A53:J53"/>
    <mergeCell ref="A51:J51"/>
    <mergeCell ref="A2:J2"/>
    <mergeCell ref="A3:J3"/>
    <mergeCell ref="A4:J4"/>
    <mergeCell ref="A35:C35"/>
    <mergeCell ref="A55:L55"/>
    <mergeCell ref="A66:J66"/>
    <mergeCell ref="I15:I17"/>
    <mergeCell ref="J15:J17"/>
    <mergeCell ref="E48:F48"/>
    <mergeCell ref="E49:F49"/>
  </mergeCells>
  <printOptions/>
  <pageMargins left="0.8" right="0.2755905511811024" top="0.83" bottom="0.75" header="0.5118110236220472" footer="0.5118110236220472"/>
  <pageSetup horizontalDpi="300" verticalDpi="300" orientation="portrait" scale="90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Nikauris De la Cruz</cp:lastModifiedBy>
  <cp:lastPrinted>2017-04-11T16:12:38Z</cp:lastPrinted>
  <dcterms:created xsi:type="dcterms:W3CDTF">1999-01-19T17:43:51Z</dcterms:created>
  <dcterms:modified xsi:type="dcterms:W3CDTF">2023-10-05T19:34:25Z</dcterms:modified>
  <cp:category/>
  <cp:version/>
  <cp:contentType/>
  <cp:contentStatus/>
</cp:coreProperties>
</file>