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Hoja1" sheetId="1" r:id="rId1"/>
  </sheets>
  <definedNames>
    <definedName name="_xlnm.Print_Titles" localSheetId="0">'Hoja1'!$1:$17</definedName>
  </definedNames>
  <calcPr fullCalcOnLoad="1"/>
</workbook>
</file>

<file path=xl/sharedStrings.xml><?xml version="1.0" encoding="utf-8"?>
<sst xmlns="http://schemas.openxmlformats.org/spreadsheetml/2006/main" count="105" uniqueCount="85">
  <si>
    <t>AREA APLIC....</t>
  </si>
  <si>
    <t>ENTREVISTAS...</t>
  </si>
  <si>
    <t>RUBROS</t>
  </si>
  <si>
    <t>Hab. Negra</t>
  </si>
  <si>
    <t>Costo/</t>
  </si>
  <si>
    <t>CICLO</t>
  </si>
  <si>
    <t>3 Meses</t>
  </si>
  <si>
    <t>VARIEDAD</t>
  </si>
  <si>
    <t>RENDIMIENTO</t>
  </si>
  <si>
    <t>Unidad</t>
  </si>
  <si>
    <t>MET. DE SIEMBRA</t>
  </si>
  <si>
    <t>Directo</t>
  </si>
  <si>
    <t>Secano</t>
  </si>
  <si>
    <t>NIVEL INSUMOS</t>
  </si>
  <si>
    <t>Bajo</t>
  </si>
  <si>
    <t>PREP. TERRENO</t>
  </si>
  <si>
    <t>Semi-Mec</t>
  </si>
  <si>
    <t>HOMBRE-DIA</t>
  </si>
  <si>
    <t>8 Horas</t>
  </si>
  <si>
    <t>CLASIF. TERRENO</t>
  </si>
  <si>
    <t>B</t>
  </si>
  <si>
    <t>JORNAL DIARIO :</t>
  </si>
  <si>
    <t>CARATERIZTICA ESP</t>
  </si>
  <si>
    <t>COSTOS VARIABLES DE PRODUCCION POR TAREA</t>
  </si>
  <si>
    <t xml:space="preserve"> Valor</t>
  </si>
  <si>
    <t xml:space="preserve">  Costo</t>
  </si>
  <si>
    <t xml:space="preserve"> Actividad - Servicios o Insumos</t>
  </si>
  <si>
    <t xml:space="preserve"> Mes</t>
  </si>
  <si>
    <t xml:space="preserve"> Unidad</t>
  </si>
  <si>
    <t>/Unidad</t>
  </si>
  <si>
    <t xml:space="preserve">  (RD$)</t>
  </si>
  <si>
    <t>1.  Insumos</t>
  </si>
  <si>
    <t xml:space="preserve"> .1 Semilla</t>
  </si>
  <si>
    <t>Quintal</t>
  </si>
  <si>
    <t>Litro</t>
  </si>
  <si>
    <t>Tarea</t>
  </si>
  <si>
    <t>2.  Chapeo y Habite</t>
  </si>
  <si>
    <t>Hom-Día</t>
  </si>
  <si>
    <t>3.  Preparación del Terreno</t>
  </si>
  <si>
    <t xml:space="preserve"> .1 Corte (Mecanizado)</t>
  </si>
  <si>
    <t xml:space="preserve"> .2 Cruce (Mecanizado)</t>
  </si>
  <si>
    <t>4.  Siembra</t>
  </si>
  <si>
    <t>I</t>
  </si>
  <si>
    <t>5.  Desyerbo</t>
  </si>
  <si>
    <t>II</t>
  </si>
  <si>
    <t>8.  Desyerbo</t>
  </si>
  <si>
    <t>9.  Cosecha</t>
  </si>
  <si>
    <t>III</t>
  </si>
  <si>
    <t>SUBTOTAL.</t>
  </si>
  <si>
    <t>GASTOS ADMINISTRATIVOS</t>
  </si>
  <si>
    <t>GASTO SEGURO AGRICOLA.</t>
  </si>
  <si>
    <t>TOTAL.</t>
  </si>
  <si>
    <t>I. Semillero             :</t>
  </si>
  <si>
    <t>III. Mano de Obra:</t>
  </si>
  <si>
    <t>II.Preparación de Terreno:</t>
  </si>
  <si>
    <t>IV. Insumos      :</t>
  </si>
  <si>
    <t xml:space="preserve"> FECHA :</t>
  </si>
  <si>
    <t>COSTO CODIGO</t>
  </si>
  <si>
    <t xml:space="preserve"> 0-21-0013B</t>
  </si>
  <si>
    <t>-</t>
  </si>
  <si>
    <t>ORIGEN DE AGUAS</t>
  </si>
  <si>
    <t xml:space="preserve">Venezuela-44                    </t>
  </si>
  <si>
    <t xml:space="preserve"> .5 Transporte Insumos</t>
  </si>
  <si>
    <t>QQ de 100 Lb</t>
  </si>
  <si>
    <t>Coeficiente Técnico por Actividad</t>
  </si>
  <si>
    <t>................................................</t>
  </si>
  <si>
    <t>Participación (%)  por Actividad</t>
  </si>
  <si>
    <t>Página 52</t>
  </si>
  <si>
    <t>PAGO INTERES 8.0% ANUAL (3 meses 2.0%)</t>
  </si>
  <si>
    <t xml:space="preserve"> .2 Fertilizante Foliar (cosmo agro 18-28-08)</t>
  </si>
  <si>
    <t>kilo</t>
  </si>
  <si>
    <t xml:space="preserve"> .3 Insecticida (curacron)</t>
  </si>
  <si>
    <t xml:space="preserve"> .4 Herbicida (quemasan)</t>
  </si>
  <si>
    <t xml:space="preserve"> .3 Desyerbo</t>
  </si>
  <si>
    <t xml:space="preserve">  .6 Fertilizante surfato de amonio</t>
  </si>
  <si>
    <t>Notas:</t>
  </si>
  <si>
    <t>Los coeficientes utilizados en la estimación de los costos de producción fueron, actualizados por entrevistas a productores y tecnicos de la regional Sur en el perodo 2020-22.  Se han actualizado anualmente el precio de los insumos (pesticidas, agua y combustible), mano de obra,  actividades de preparación de  terreno y tasa de interés. Precios de los insumos actualizados a marzo 2022.</t>
  </si>
  <si>
    <t>Nacional</t>
  </si>
  <si>
    <t>Viceministerio de Planificación Sectorial Agropecuaria</t>
  </si>
  <si>
    <t>Departamento de Economía Agropecuaria y Estadísticas</t>
  </si>
  <si>
    <t>Cantidad</t>
  </si>
  <si>
    <t>6.  Aplicación Herbicida  (0.1080 Litro Grifosato)</t>
  </si>
  <si>
    <t>7.  Aplicación Agroquimicos  (0.0640 Lt Sistemin + 0.2613 Lb Abono Foliar 20-20-20)</t>
  </si>
  <si>
    <r>
      <rPr>
        <b/>
        <sz val="10"/>
        <rFont val="Calibri"/>
        <family val="2"/>
      </rPr>
      <t>Fuente:</t>
    </r>
    <r>
      <rPr>
        <sz val="10"/>
        <rFont val="Calibri"/>
        <family val="2"/>
      </rPr>
      <t xml:space="preserve">  Ministerio de Agricultura, Departamento de Economía Agropecuaria y Estadísticas.</t>
    </r>
  </si>
  <si>
    <t>Costos variables de producción de Habichuela Negra, 2022 (RD$/ tarea)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</si>
</sst>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General_)"/>
    <numFmt numFmtId="195" formatCode="0.00_)"/>
    <numFmt numFmtId="196" formatCode="#,##0.0000_);\(#,##0.0000\)"/>
    <numFmt numFmtId="197" formatCode="0_)"/>
    <numFmt numFmtId="198" formatCode="0.0000_)"/>
    <numFmt numFmtId="199" formatCode="#,##0.000_);\(#,##0.000\)"/>
    <numFmt numFmtId="200" formatCode="&quot;RD$&quot;#,##0.00"/>
    <numFmt numFmtId="201" formatCode="_-* #,##0_-;\-* #,##0_-;_-* &quot;-&quot;??_-;_-@_-"/>
    <numFmt numFmtId="202" formatCode="#,##0.00_ ;\-#,##0.00\ 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 Narrow"/>
      <family val="2"/>
    </font>
    <font>
      <b/>
      <sz val="12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.5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sz val="8"/>
      <color indexed="9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sz val="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7" fontId="5" fillId="33" borderId="0" xfId="0" applyNumberFormat="1" applyFont="1" applyFill="1" applyAlignment="1" applyProtection="1">
      <alignment/>
      <protection/>
    </xf>
    <xf numFmtId="0" fontId="4" fillId="33" borderId="0" xfId="0" applyFont="1" applyFill="1" applyAlignment="1">
      <alignment horizontal="center"/>
    </xf>
    <xf numFmtId="43" fontId="59" fillId="33" borderId="0" xfId="47" applyFont="1" applyFill="1" applyBorder="1" applyAlignment="1">
      <alignment/>
    </xf>
    <xf numFmtId="0" fontId="2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202" fontId="4" fillId="33" borderId="0" xfId="0" applyNumberFormat="1" applyFont="1" applyFill="1" applyAlignment="1">
      <alignment/>
    </xf>
    <xf numFmtId="9" fontId="4" fillId="33" borderId="0" xfId="54" applyFont="1" applyFill="1" applyAlignment="1">
      <alignment/>
    </xf>
    <xf numFmtId="0" fontId="60" fillId="33" borderId="0" xfId="0" applyFont="1" applyFill="1" applyAlignment="1">
      <alignment/>
    </xf>
    <xf numFmtId="0" fontId="27" fillId="34" borderId="0" xfId="0" applyFont="1" applyFill="1" applyAlignment="1">
      <alignment vertical="center"/>
    </xf>
    <xf numFmtId="0" fontId="61" fillId="34" borderId="10" xfId="0" applyFont="1" applyFill="1" applyBorder="1" applyAlignment="1">
      <alignment/>
    </xf>
    <xf numFmtId="0" fontId="61" fillId="34" borderId="11" xfId="0" applyFont="1" applyFill="1" applyBorder="1" applyAlignment="1">
      <alignment/>
    </xf>
    <xf numFmtId="0" fontId="61" fillId="34" borderId="12" xfId="0" applyFont="1" applyFill="1" applyBorder="1" applyAlignment="1">
      <alignment/>
    </xf>
    <xf numFmtId="0" fontId="61" fillId="34" borderId="13" xfId="0" applyFont="1" applyFill="1" applyBorder="1" applyAlignment="1">
      <alignment horizontal="center"/>
    </xf>
    <xf numFmtId="0" fontId="61" fillId="34" borderId="13" xfId="0" applyFont="1" applyFill="1" applyBorder="1" applyAlignment="1" applyProtection="1">
      <alignment horizontal="center"/>
      <protection/>
    </xf>
    <xf numFmtId="0" fontId="61" fillId="34" borderId="14" xfId="0" applyFont="1" applyFill="1" applyBorder="1" applyAlignment="1" applyProtection="1">
      <alignment horizontal="left"/>
      <protection/>
    </xf>
    <xf numFmtId="0" fontId="61" fillId="34" borderId="15" xfId="0" applyFont="1" applyFill="1" applyBorder="1" applyAlignment="1">
      <alignment/>
    </xf>
    <xf numFmtId="0" fontId="61" fillId="34" borderId="16" xfId="0" applyFont="1" applyFill="1" applyBorder="1" applyAlignment="1">
      <alignment/>
    </xf>
    <xf numFmtId="0" fontId="61" fillId="34" borderId="16" xfId="0" applyFont="1" applyFill="1" applyBorder="1" applyAlignment="1" applyProtection="1">
      <alignment horizontal="center"/>
      <protection/>
    </xf>
    <xf numFmtId="0" fontId="27" fillId="34" borderId="0" xfId="0" applyFont="1" applyFill="1" applyAlignment="1">
      <alignment horizontal="center" vertical="center"/>
    </xf>
    <xf numFmtId="10" fontId="5" fillId="33" borderId="0" xfId="0" applyNumberFormat="1" applyFont="1" applyFill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7" fontId="5" fillId="33" borderId="0" xfId="0" applyNumberFormat="1" applyFont="1" applyFill="1" applyAlignment="1" applyProtection="1">
      <alignment horizontal="center"/>
      <protection/>
    </xf>
    <xf numFmtId="4" fontId="27" fillId="34" borderId="0" xfId="0" applyNumberFormat="1" applyFont="1" applyFill="1" applyAlignment="1">
      <alignment horizontal="center" vertical="center"/>
    </xf>
    <xf numFmtId="4" fontId="4" fillId="33" borderId="0" xfId="0" applyNumberFormat="1" applyFont="1" applyFill="1" applyAlignment="1">
      <alignment horizontal="center"/>
    </xf>
    <xf numFmtId="4" fontId="5" fillId="33" borderId="0" xfId="0" applyNumberFormat="1" applyFont="1" applyFill="1" applyAlignment="1" applyProtection="1">
      <alignment horizontal="center"/>
      <protection/>
    </xf>
    <xf numFmtId="4" fontId="5" fillId="33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0" fontId="30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4" fontId="8" fillId="33" borderId="0" xfId="0" applyNumberFormat="1" applyFont="1" applyFill="1" applyAlignment="1">
      <alignment horizontal="center"/>
    </xf>
    <xf numFmtId="0" fontId="3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0" fillId="33" borderId="0" xfId="0" applyFont="1" applyFill="1" applyAlignment="1" applyProtection="1">
      <alignment horizontal="center"/>
      <protection/>
    </xf>
    <xf numFmtId="0" fontId="30" fillId="33" borderId="0" xfId="0" applyFont="1" applyFill="1" applyAlignment="1">
      <alignment/>
    </xf>
    <xf numFmtId="0" fontId="31" fillId="33" borderId="0" xfId="0" applyFont="1" applyFill="1" applyAlignment="1" applyProtection="1">
      <alignment horizontal="left"/>
      <protection/>
    </xf>
    <xf numFmtId="0" fontId="31" fillId="33" borderId="0" xfId="0" applyFont="1" applyFill="1" applyAlignment="1" applyProtection="1">
      <alignment horizontal="center"/>
      <protection/>
    </xf>
    <xf numFmtId="0" fontId="30" fillId="33" borderId="0" xfId="0" applyFont="1" applyFill="1" applyAlignment="1">
      <alignment/>
    </xf>
    <xf numFmtId="39" fontId="8" fillId="33" borderId="0" xfId="0" applyNumberFormat="1" applyFont="1" applyFill="1" applyAlignment="1" applyProtection="1">
      <alignment horizontal="center"/>
      <protection/>
    </xf>
    <xf numFmtId="196" fontId="8" fillId="33" borderId="0" xfId="0" applyNumberFormat="1" applyFont="1" applyFill="1" applyAlignment="1" applyProtection="1">
      <alignment horizontal="left"/>
      <protection/>
    </xf>
    <xf numFmtId="196" fontId="8" fillId="33" borderId="0" xfId="0" applyNumberFormat="1" applyFont="1" applyFill="1" applyAlignment="1" applyProtection="1">
      <alignment horizontal="center"/>
      <protection/>
    </xf>
    <xf numFmtId="39" fontId="8" fillId="33" borderId="0" xfId="0" applyNumberFormat="1" applyFont="1" applyFill="1" applyAlignment="1" applyProtection="1">
      <alignment/>
      <protection/>
    </xf>
    <xf numFmtId="39" fontId="8" fillId="33" borderId="0" xfId="0" applyNumberFormat="1" applyFont="1" applyFill="1" applyAlignment="1" applyProtection="1">
      <alignment horizontal="right"/>
      <protection/>
    </xf>
    <xf numFmtId="201" fontId="33" fillId="33" borderId="0" xfId="49" applyNumberFormat="1" applyFont="1" applyFill="1" applyBorder="1" applyAlignment="1" applyProtection="1">
      <alignment horizontal="center"/>
      <protection/>
    </xf>
    <xf numFmtId="195" fontId="8" fillId="33" borderId="0" xfId="0" applyNumberFormat="1" applyFont="1" applyFill="1" applyAlignment="1" applyProtection="1">
      <alignment/>
      <protection/>
    </xf>
    <xf numFmtId="197" fontId="8" fillId="33" borderId="0" xfId="0" applyNumberFormat="1" applyFont="1" applyFill="1" applyAlignment="1" applyProtection="1">
      <alignment horizontal="left"/>
      <protection/>
    </xf>
    <xf numFmtId="0" fontId="34" fillId="33" borderId="0" xfId="0" applyFont="1" applyFill="1" applyAlignment="1" applyProtection="1">
      <alignment horizontal="left"/>
      <protection/>
    </xf>
    <xf numFmtId="0" fontId="35" fillId="33" borderId="0" xfId="0" applyFont="1" applyFill="1" applyAlignment="1" applyProtection="1">
      <alignment horizontal="center"/>
      <protection/>
    </xf>
    <xf numFmtId="200" fontId="8" fillId="33" borderId="0" xfId="0" applyNumberFormat="1" applyFont="1" applyFill="1" applyAlignment="1" applyProtection="1" quotePrefix="1">
      <alignment horizontal="left"/>
      <protection/>
    </xf>
    <xf numFmtId="195" fontId="8" fillId="33" borderId="0" xfId="0" applyNumberFormat="1" applyFont="1" applyFill="1" applyAlignment="1" applyProtection="1">
      <alignment horizontal="left"/>
      <protection/>
    </xf>
    <xf numFmtId="0" fontId="8" fillId="33" borderId="17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2" xfId="0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 horizontal="center"/>
      <protection/>
    </xf>
    <xf numFmtId="0" fontId="31" fillId="33" borderId="18" xfId="0" applyFont="1" applyFill="1" applyBorder="1" applyAlignment="1" applyProtection="1">
      <alignment horizontal="center"/>
      <protection/>
    </xf>
    <xf numFmtId="4" fontId="8" fillId="33" borderId="19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198" fontId="8" fillId="33" borderId="21" xfId="0" applyNumberFormat="1" applyFont="1" applyFill="1" applyBorder="1" applyAlignment="1" applyProtection="1">
      <alignment horizontal="center"/>
      <protection/>
    </xf>
    <xf numFmtId="0" fontId="8" fillId="33" borderId="21" xfId="0" applyFont="1" applyFill="1" applyBorder="1" applyAlignment="1">
      <alignment horizontal="center"/>
    </xf>
    <xf numFmtId="39" fontId="8" fillId="33" borderId="21" xfId="0" applyNumberFormat="1" applyFont="1" applyFill="1" applyBorder="1" applyAlignment="1" applyProtection="1">
      <alignment horizontal="center"/>
      <protection/>
    </xf>
    <xf numFmtId="4" fontId="8" fillId="33" borderId="21" xfId="0" applyNumberFormat="1" applyFont="1" applyFill="1" applyBorder="1" applyAlignment="1">
      <alignment horizontal="center"/>
    </xf>
    <xf numFmtId="9" fontId="8" fillId="33" borderId="20" xfId="54" applyFont="1" applyFill="1" applyBorder="1" applyAlignment="1">
      <alignment horizontal="center"/>
    </xf>
    <xf numFmtId="195" fontId="8" fillId="33" borderId="13" xfId="0" applyNumberFormat="1" applyFont="1" applyFill="1" applyBorder="1" applyAlignment="1" applyProtection="1">
      <alignment horizontal="center"/>
      <protection/>
    </xf>
    <xf numFmtId="0" fontId="8" fillId="33" borderId="21" xfId="0" applyFont="1" applyFill="1" applyBorder="1" applyAlignment="1" applyProtection="1">
      <alignment horizontal="center"/>
      <protection/>
    </xf>
    <xf numFmtId="4" fontId="8" fillId="33" borderId="21" xfId="47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39" fontId="8" fillId="33" borderId="21" xfId="0" applyNumberFormat="1" applyFont="1" applyFill="1" applyBorder="1" applyAlignment="1">
      <alignment horizontal="center"/>
    </xf>
    <xf numFmtId="7" fontId="8" fillId="33" borderId="13" xfId="0" applyNumberFormat="1" applyFont="1" applyFill="1" applyBorder="1" applyAlignment="1" applyProtection="1">
      <alignment horizontal="center"/>
      <protection/>
    </xf>
    <xf numFmtId="0" fontId="8" fillId="33" borderId="22" xfId="0" applyFont="1" applyFill="1" applyBorder="1" applyAlignment="1" applyProtection="1">
      <alignment horizontal="left"/>
      <protection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 horizontal="center"/>
    </xf>
    <xf numFmtId="198" fontId="8" fillId="33" borderId="24" xfId="0" applyNumberFormat="1" applyFont="1" applyFill="1" applyBorder="1" applyAlignment="1" applyProtection="1">
      <alignment horizontal="center"/>
      <protection/>
    </xf>
    <xf numFmtId="0" fontId="8" fillId="33" borderId="24" xfId="0" applyFont="1" applyFill="1" applyBorder="1" applyAlignment="1" applyProtection="1">
      <alignment horizontal="center"/>
      <protection/>
    </xf>
    <xf numFmtId="39" fontId="8" fillId="33" borderId="24" xfId="0" applyNumberFormat="1" applyFont="1" applyFill="1" applyBorder="1" applyAlignment="1" applyProtection="1">
      <alignment horizontal="center"/>
      <protection/>
    </xf>
    <xf numFmtId="4" fontId="8" fillId="33" borderId="24" xfId="47" applyNumberFormat="1" applyFont="1" applyFill="1" applyBorder="1" applyAlignment="1">
      <alignment horizontal="center"/>
    </xf>
    <xf numFmtId="9" fontId="8" fillId="33" borderId="25" xfId="54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center"/>
    </xf>
    <xf numFmtId="198" fontId="8" fillId="33" borderId="0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Border="1" applyAlignment="1" applyProtection="1">
      <alignment horizontal="center"/>
      <protection/>
    </xf>
    <xf numFmtId="39" fontId="8" fillId="33" borderId="0" xfId="0" applyNumberFormat="1" applyFont="1" applyFill="1" applyBorder="1" applyAlignment="1" applyProtection="1">
      <alignment horizontal="center"/>
      <protection/>
    </xf>
    <xf numFmtId="4" fontId="62" fillId="33" borderId="0" xfId="0" applyNumberFormat="1" applyFont="1" applyFill="1" applyAlignment="1">
      <alignment horizontal="center"/>
    </xf>
    <xf numFmtId="0" fontId="32" fillId="33" borderId="26" xfId="0" applyFont="1" applyFill="1" applyBorder="1" applyAlignment="1" applyProtection="1">
      <alignment horizontal="left"/>
      <protection/>
    </xf>
    <xf numFmtId="0" fontId="30" fillId="33" borderId="27" xfId="0" applyFont="1" applyFill="1" applyBorder="1" applyAlignment="1" applyProtection="1">
      <alignment horizontal="fill"/>
      <protection/>
    </xf>
    <xf numFmtId="195" fontId="8" fillId="33" borderId="27" xfId="0" applyNumberFormat="1" applyFont="1" applyFill="1" applyBorder="1" applyAlignment="1" applyProtection="1">
      <alignment horizontal="center"/>
      <protection/>
    </xf>
    <xf numFmtId="0" fontId="8" fillId="33" borderId="27" xfId="0" applyFont="1" applyFill="1" applyBorder="1" applyAlignment="1">
      <alignment horizontal="center"/>
    </xf>
    <xf numFmtId="198" fontId="31" fillId="33" borderId="27" xfId="0" applyNumberFormat="1" applyFont="1" applyFill="1" applyBorder="1" applyAlignment="1" applyProtection="1">
      <alignment horizontal="center"/>
      <protection/>
    </xf>
    <xf numFmtId="0" fontId="8" fillId="33" borderId="27" xfId="0" applyFont="1" applyFill="1" applyBorder="1" applyAlignment="1" applyProtection="1">
      <alignment horizontal="center"/>
      <protection/>
    </xf>
    <xf numFmtId="39" fontId="9" fillId="33" borderId="28" xfId="0" applyNumberFormat="1" applyFont="1" applyFill="1" applyBorder="1" applyAlignment="1" applyProtection="1">
      <alignment horizontal="center"/>
      <protection/>
    </xf>
    <xf numFmtId="4" fontId="63" fillId="33" borderId="0" xfId="0" applyNumberFormat="1" applyFont="1" applyFill="1" applyAlignment="1">
      <alignment horizontal="center"/>
    </xf>
    <xf numFmtId="0" fontId="30" fillId="33" borderId="17" xfId="0" applyFont="1" applyFill="1" applyBorder="1" applyAlignment="1" applyProtection="1">
      <alignment horizontal="left"/>
      <protection/>
    </xf>
    <xf numFmtId="0" fontId="30" fillId="33" borderId="0" xfId="0" applyFont="1" applyFill="1" applyBorder="1" applyAlignment="1">
      <alignment/>
    </xf>
    <xf numFmtId="0" fontId="8" fillId="33" borderId="0" xfId="0" applyFont="1" applyFill="1" applyBorder="1" applyAlignment="1" applyProtection="1">
      <alignment horizontal="center"/>
      <protection/>
    </xf>
    <xf numFmtId="195" fontId="8" fillId="33" borderId="20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Border="1" applyAlignment="1">
      <alignment horizontal="center"/>
    </xf>
    <xf numFmtId="39" fontId="8" fillId="33" borderId="20" xfId="0" applyNumberFormat="1" applyFont="1" applyFill="1" applyBorder="1" applyAlignment="1" applyProtection="1">
      <alignment horizontal="center"/>
      <protection/>
    </xf>
    <xf numFmtId="0" fontId="64" fillId="35" borderId="22" xfId="0" applyFont="1" applyFill="1" applyBorder="1" applyAlignment="1" applyProtection="1">
      <alignment horizontal="left"/>
      <protection/>
    </xf>
    <xf numFmtId="0" fontId="65" fillId="35" borderId="23" xfId="0" applyFont="1" applyFill="1" applyBorder="1" applyAlignment="1" applyProtection="1">
      <alignment horizontal="fill"/>
      <protection/>
    </xf>
    <xf numFmtId="0" fontId="62" fillId="35" borderId="23" xfId="0" applyFont="1" applyFill="1" applyBorder="1" applyAlignment="1" applyProtection="1">
      <alignment horizontal="center"/>
      <protection/>
    </xf>
    <xf numFmtId="0" fontId="66" fillId="35" borderId="23" xfId="0" applyFont="1" applyFill="1" applyBorder="1" applyAlignment="1" applyProtection="1">
      <alignment horizontal="center"/>
      <protection/>
    </xf>
    <xf numFmtId="43" fontId="61" fillId="35" borderId="25" xfId="47" applyFont="1" applyFill="1" applyBorder="1" applyAlignment="1" applyProtection="1">
      <alignment horizontal="center"/>
      <protection/>
    </xf>
    <xf numFmtId="0" fontId="30" fillId="33" borderId="0" xfId="0" applyFont="1" applyFill="1" applyBorder="1" applyAlignment="1" applyProtection="1">
      <alignment horizontal="left"/>
      <protection/>
    </xf>
    <xf numFmtId="0" fontId="30" fillId="33" borderId="0" xfId="0" applyFont="1" applyFill="1" applyBorder="1" applyAlignment="1" applyProtection="1">
      <alignment horizontal="fill"/>
      <protection/>
    </xf>
    <xf numFmtId="195" fontId="8" fillId="33" borderId="0" xfId="0" applyNumberFormat="1" applyFont="1" applyFill="1" applyBorder="1" applyAlignment="1" applyProtection="1">
      <alignment horizontal="center"/>
      <protection/>
    </xf>
    <xf numFmtId="0" fontId="63" fillId="33" borderId="26" xfId="0" applyFont="1" applyFill="1" applyBorder="1" applyAlignment="1" applyProtection="1">
      <alignment horizontal="left"/>
      <protection/>
    </xf>
    <xf numFmtId="7" fontId="63" fillId="33" borderId="29" xfId="0" applyNumberFormat="1" applyFont="1" applyFill="1" applyBorder="1" applyAlignment="1" applyProtection="1">
      <alignment/>
      <protection/>
    </xf>
    <xf numFmtId="10" fontId="63" fillId="33" borderId="29" xfId="0" applyNumberFormat="1" applyFont="1" applyFill="1" applyBorder="1" applyAlignment="1" applyProtection="1">
      <alignment horizontal="center"/>
      <protection/>
    </xf>
    <xf numFmtId="7" fontId="63" fillId="33" borderId="29" xfId="0" applyNumberFormat="1" applyFont="1" applyFill="1" applyBorder="1" applyAlignment="1" applyProtection="1">
      <alignment horizontal="center"/>
      <protection/>
    </xf>
    <xf numFmtId="10" fontId="63" fillId="33" borderId="28" xfId="0" applyNumberFormat="1" applyFont="1" applyFill="1" applyBorder="1" applyAlignment="1" applyProtection="1">
      <alignment horizontal="center"/>
      <protection/>
    </xf>
    <xf numFmtId="0" fontId="63" fillId="33" borderId="22" xfId="0" applyFont="1" applyFill="1" applyBorder="1" applyAlignment="1" applyProtection="1">
      <alignment horizontal="left"/>
      <protection/>
    </xf>
    <xf numFmtId="7" fontId="63" fillId="33" borderId="30" xfId="0" applyNumberFormat="1" applyFont="1" applyFill="1" applyBorder="1" applyAlignment="1" applyProtection="1">
      <alignment/>
      <protection/>
    </xf>
    <xf numFmtId="10" fontId="63" fillId="33" borderId="30" xfId="0" applyNumberFormat="1" applyFont="1" applyFill="1" applyBorder="1" applyAlignment="1" applyProtection="1">
      <alignment horizontal="center"/>
      <protection/>
    </xf>
    <xf numFmtId="7" fontId="63" fillId="33" borderId="30" xfId="0" applyNumberFormat="1" applyFont="1" applyFill="1" applyBorder="1" applyAlignment="1" applyProtection="1">
      <alignment horizontal="center"/>
      <protection/>
    </xf>
    <xf numFmtId="10" fontId="63" fillId="33" borderId="25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Border="1" applyAlignment="1">
      <alignment/>
    </xf>
    <xf numFmtId="0" fontId="30" fillId="33" borderId="0" xfId="0" applyFont="1" applyFill="1" applyBorder="1" applyAlignment="1">
      <alignment horizontal="center"/>
    </xf>
    <xf numFmtId="43" fontId="30" fillId="33" borderId="0" xfId="47" applyFont="1" applyFill="1" applyBorder="1" applyAlignment="1">
      <alignment horizontal="center"/>
    </xf>
    <xf numFmtId="4" fontId="32" fillId="33" borderId="0" xfId="47" applyNumberFormat="1" applyFont="1" applyFill="1" applyBorder="1" applyAlignment="1">
      <alignment horizontal="center"/>
    </xf>
    <xf numFmtId="43" fontId="30" fillId="33" borderId="0" xfId="47" applyFont="1" applyFill="1" applyBorder="1" applyAlignment="1">
      <alignment/>
    </xf>
    <xf numFmtId="0" fontId="9" fillId="33" borderId="17" xfId="0" applyFont="1" applyFill="1" applyBorder="1" applyAlignment="1" applyProtection="1">
      <alignment horizontal="left"/>
      <protection/>
    </xf>
    <xf numFmtId="198" fontId="8" fillId="33" borderId="21" xfId="0" applyNumberFormat="1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>
      <alignment horizontal="center" vertical="center"/>
    </xf>
    <xf numFmtId="39" fontId="8" fillId="33" borderId="21" xfId="0" applyNumberFormat="1" applyFont="1" applyFill="1" applyBorder="1" applyAlignment="1" applyProtection="1">
      <alignment horizontal="center" vertical="center"/>
      <protection/>
    </xf>
    <xf numFmtId="4" fontId="8" fillId="33" borderId="21" xfId="47" applyNumberFormat="1" applyFont="1" applyFill="1" applyBorder="1" applyAlignment="1">
      <alignment horizontal="center" vertical="center"/>
    </xf>
    <xf numFmtId="9" fontId="8" fillId="33" borderId="20" xfId="54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8" fillId="33" borderId="17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8" fillId="33" borderId="13" xfId="0" applyFont="1" applyFill="1" applyBorder="1" applyAlignment="1" applyProtection="1">
      <alignment horizontal="left" wrapText="1"/>
      <protection/>
    </xf>
    <xf numFmtId="0" fontId="5" fillId="33" borderId="0" xfId="0" applyFont="1" applyFill="1" applyAlignment="1">
      <alignment horizontal="left"/>
    </xf>
    <xf numFmtId="0" fontId="63" fillId="33" borderId="31" xfId="0" applyFont="1" applyFill="1" applyBorder="1" applyAlignment="1" applyProtection="1">
      <alignment horizontal="center"/>
      <protection/>
    </xf>
    <xf numFmtId="0" fontId="63" fillId="33" borderId="29" xfId="0" applyFont="1" applyFill="1" applyBorder="1" applyAlignment="1" applyProtection="1">
      <alignment horizontal="center"/>
      <protection/>
    </xf>
    <xf numFmtId="0" fontId="63" fillId="33" borderId="32" xfId="0" applyFont="1" applyFill="1" applyBorder="1" applyAlignment="1" applyProtection="1">
      <alignment horizontal="center"/>
      <protection/>
    </xf>
    <xf numFmtId="0" fontId="63" fillId="33" borderId="3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4" fontId="61" fillId="34" borderId="31" xfId="0" applyNumberFormat="1" applyFont="1" applyFill="1" applyBorder="1" applyAlignment="1">
      <alignment horizontal="center" vertical="justify"/>
    </xf>
    <xf numFmtId="4" fontId="61" fillId="34" borderId="33" xfId="0" applyNumberFormat="1" applyFont="1" applyFill="1" applyBorder="1" applyAlignment="1">
      <alignment horizontal="center" vertical="justify"/>
    </xf>
    <xf numFmtId="4" fontId="61" fillId="34" borderId="32" xfId="0" applyNumberFormat="1" applyFont="1" applyFill="1" applyBorder="1" applyAlignment="1">
      <alignment horizontal="center" vertical="justify"/>
    </xf>
    <xf numFmtId="0" fontId="61" fillId="34" borderId="34" xfId="0" applyFont="1" applyFill="1" applyBorder="1" applyAlignment="1">
      <alignment horizontal="center" vertical="justify"/>
    </xf>
    <xf numFmtId="0" fontId="61" fillId="34" borderId="35" xfId="0" applyFont="1" applyFill="1" applyBorder="1" applyAlignment="1">
      <alignment horizontal="center" vertical="justify"/>
    </xf>
    <xf numFmtId="0" fontId="61" fillId="34" borderId="36" xfId="0" applyFont="1" applyFill="1" applyBorder="1" applyAlignment="1">
      <alignment horizontal="center" vertical="justify"/>
    </xf>
    <xf numFmtId="0" fontId="41" fillId="33" borderId="0" xfId="0" applyFont="1" applyFill="1" applyAlignment="1" applyProtection="1">
      <alignment horizontal="center" vertical="center"/>
      <protection/>
    </xf>
    <xf numFmtId="0" fontId="61" fillId="34" borderId="37" xfId="0" applyFont="1" applyFill="1" applyBorder="1" applyAlignment="1" applyProtection="1">
      <alignment horizontal="center"/>
      <protection/>
    </xf>
    <xf numFmtId="0" fontId="61" fillId="34" borderId="38" xfId="0" applyFont="1" applyFill="1" applyBorder="1" applyAlignment="1" applyProtection="1">
      <alignment horizontal="center"/>
      <protection/>
    </xf>
    <xf numFmtId="0" fontId="61" fillId="34" borderId="39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 wrapText="1"/>
      <protection/>
    </xf>
    <xf numFmtId="0" fontId="8" fillId="33" borderId="0" xfId="0" applyFont="1" applyFill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0</xdr:row>
      <xdr:rowOff>76200</xdr:rowOff>
    </xdr:from>
    <xdr:to>
      <xdr:col>5</xdr:col>
      <xdr:colOff>571500</xdr:colOff>
      <xdr:row>1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76200"/>
          <a:ext cx="1238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1">
      <selection activeCell="M46" sqref="M46"/>
    </sheetView>
  </sheetViews>
  <sheetFormatPr defaultColWidth="11.00390625" defaultRowHeight="12.75"/>
  <cols>
    <col min="1" max="1" width="13.00390625" style="1" customWidth="1"/>
    <col min="2" max="2" width="10.28125" style="1" customWidth="1"/>
    <col min="3" max="3" width="12.28125" style="1" customWidth="1"/>
    <col min="4" max="4" width="8.7109375" style="29" customWidth="1"/>
    <col min="5" max="5" width="9.140625" style="29" customWidth="1"/>
    <col min="6" max="6" width="9.140625" style="2" customWidth="1"/>
    <col min="7" max="7" width="9.57421875" style="29" customWidth="1"/>
    <col min="8" max="8" width="9.421875" style="29" customWidth="1"/>
    <col min="9" max="9" width="11.8515625" style="35" customWidth="1"/>
    <col min="10" max="10" width="11.8515625" style="1" customWidth="1"/>
    <col min="11" max="16" width="11.00390625" style="5" customWidth="1"/>
    <col min="17" max="23" width="11.00390625" style="1" customWidth="1"/>
    <col min="24" max="24" width="12.140625" style="1" customWidth="1"/>
    <col min="25" max="25" width="11.00390625" style="1" customWidth="1"/>
    <col min="26" max="16384" width="11.00390625" style="1" customWidth="1"/>
  </cols>
  <sheetData>
    <row r="1" spans="1:10" ht="35.2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</row>
    <row r="2" spans="1:12" ht="15.75" customHeight="1">
      <c r="A2" s="138" t="s">
        <v>78</v>
      </c>
      <c r="B2" s="138"/>
      <c r="C2" s="138"/>
      <c r="D2" s="138"/>
      <c r="E2" s="138"/>
      <c r="F2" s="138"/>
      <c r="G2" s="138"/>
      <c r="H2" s="138"/>
      <c r="I2" s="138"/>
      <c r="J2" s="138"/>
      <c r="K2" s="11"/>
      <c r="L2" s="11"/>
    </row>
    <row r="3" spans="1:12" ht="13.5" customHeight="1">
      <c r="A3" s="138" t="s">
        <v>79</v>
      </c>
      <c r="B3" s="138"/>
      <c r="C3" s="138"/>
      <c r="D3" s="138"/>
      <c r="E3" s="138"/>
      <c r="F3" s="138"/>
      <c r="G3" s="138"/>
      <c r="H3" s="138"/>
      <c r="I3" s="138"/>
      <c r="J3" s="138"/>
      <c r="K3" s="11"/>
      <c r="L3" s="11"/>
    </row>
    <row r="4" spans="1:12" ht="28.5" customHeight="1">
      <c r="A4" s="138" t="s">
        <v>84</v>
      </c>
      <c r="B4" s="138"/>
      <c r="C4" s="138"/>
      <c r="D4" s="138"/>
      <c r="E4" s="138"/>
      <c r="F4" s="138"/>
      <c r="G4" s="138"/>
      <c r="H4" s="138"/>
      <c r="I4" s="138"/>
      <c r="J4" s="138"/>
      <c r="K4" s="11"/>
      <c r="L4" s="11"/>
    </row>
    <row r="5" spans="1:10" ht="3.75" customHeight="1">
      <c r="A5" s="16"/>
      <c r="B5" s="16"/>
      <c r="C5" s="16"/>
      <c r="D5" s="26"/>
      <c r="E5" s="26"/>
      <c r="F5" s="26"/>
      <c r="G5" s="26"/>
      <c r="H5" s="26"/>
      <c r="I5" s="31"/>
      <c r="J5" s="16"/>
    </row>
    <row r="6" spans="1:10" ht="12.75">
      <c r="A6" s="36" t="s">
        <v>0</v>
      </c>
      <c r="B6" s="37" t="s">
        <v>77</v>
      </c>
      <c r="C6" s="37"/>
      <c r="D6" s="38"/>
      <c r="E6" s="38"/>
      <c r="F6" s="39" t="s">
        <v>2</v>
      </c>
      <c r="G6" s="39"/>
      <c r="H6" s="38" t="s">
        <v>65</v>
      </c>
      <c r="I6" s="40"/>
      <c r="J6" s="41" t="s">
        <v>3</v>
      </c>
    </row>
    <row r="7" spans="1:10" ht="12.75">
      <c r="A7" s="36" t="s">
        <v>1</v>
      </c>
      <c r="B7" s="37"/>
      <c r="C7" s="42"/>
      <c r="D7" s="38" t="s">
        <v>4</v>
      </c>
      <c r="E7" s="43"/>
      <c r="F7" s="39" t="s">
        <v>5</v>
      </c>
      <c r="G7" s="39"/>
      <c r="H7" s="38" t="s">
        <v>65</v>
      </c>
      <c r="I7" s="40"/>
      <c r="J7" s="44" t="s">
        <v>6</v>
      </c>
    </row>
    <row r="8" spans="1:10" ht="12.75">
      <c r="A8" s="45"/>
      <c r="B8" s="46" t="s">
        <v>8</v>
      </c>
      <c r="C8" s="43" t="s">
        <v>9</v>
      </c>
      <c r="D8" s="43" t="s">
        <v>9</v>
      </c>
      <c r="E8" s="43"/>
      <c r="F8" s="39" t="s">
        <v>57</v>
      </c>
      <c r="G8" s="39"/>
      <c r="H8" s="38" t="s">
        <v>65</v>
      </c>
      <c r="I8" s="40"/>
      <c r="J8" s="47" t="s">
        <v>58</v>
      </c>
    </row>
    <row r="9" spans="1:10" ht="12.75">
      <c r="A9" s="45" t="s">
        <v>7</v>
      </c>
      <c r="B9" s="48">
        <v>2</v>
      </c>
      <c r="C9" s="48" t="s">
        <v>63</v>
      </c>
      <c r="D9" s="48">
        <f>(H44/B9)</f>
        <v>2745.5811576718147</v>
      </c>
      <c r="E9" s="48"/>
      <c r="F9" s="39" t="s">
        <v>10</v>
      </c>
      <c r="G9" s="39"/>
      <c r="H9" s="38" t="s">
        <v>65</v>
      </c>
      <c r="I9" s="40"/>
      <c r="J9" s="44" t="s">
        <v>11</v>
      </c>
    </row>
    <row r="10" spans="1:10" ht="12.75">
      <c r="A10" s="49" t="s">
        <v>61</v>
      </c>
      <c r="B10" s="36"/>
      <c r="C10" s="36"/>
      <c r="D10" s="50"/>
      <c r="E10" s="48"/>
      <c r="F10" s="39" t="s">
        <v>60</v>
      </c>
      <c r="G10" s="39"/>
      <c r="H10" s="38" t="s">
        <v>65</v>
      </c>
      <c r="I10" s="40"/>
      <c r="J10" s="44" t="s">
        <v>12</v>
      </c>
    </row>
    <row r="11" spans="1:10" ht="12.75">
      <c r="A11" s="49"/>
      <c r="B11" s="51"/>
      <c r="C11" s="52"/>
      <c r="D11" s="53"/>
      <c r="E11" s="48"/>
      <c r="F11" s="39" t="s">
        <v>13</v>
      </c>
      <c r="G11" s="39"/>
      <c r="H11" s="38" t="s">
        <v>65</v>
      </c>
      <c r="I11" s="40"/>
      <c r="J11" s="44" t="s">
        <v>14</v>
      </c>
    </row>
    <row r="12" spans="1:10" ht="12.75">
      <c r="A12" s="42"/>
      <c r="B12" s="54"/>
      <c r="C12" s="54"/>
      <c r="D12" s="38"/>
      <c r="E12" s="38"/>
      <c r="F12" s="39" t="s">
        <v>15</v>
      </c>
      <c r="G12" s="39"/>
      <c r="H12" s="38" t="s">
        <v>65</v>
      </c>
      <c r="I12" s="40"/>
      <c r="J12" s="44" t="s">
        <v>16</v>
      </c>
    </row>
    <row r="13" spans="1:10" ht="15">
      <c r="A13" s="36" t="s">
        <v>17</v>
      </c>
      <c r="B13" s="55" t="s">
        <v>18</v>
      </c>
      <c r="C13" s="56" t="s">
        <v>56</v>
      </c>
      <c r="D13" s="57">
        <v>2022</v>
      </c>
      <c r="E13" s="38"/>
      <c r="F13" s="39" t="s">
        <v>19</v>
      </c>
      <c r="G13" s="39"/>
      <c r="H13" s="38" t="s">
        <v>65</v>
      </c>
      <c r="I13" s="40"/>
      <c r="J13" s="44" t="s">
        <v>20</v>
      </c>
    </row>
    <row r="14" spans="1:10" ht="13.5" thickBot="1">
      <c r="A14" s="36" t="s">
        <v>21</v>
      </c>
      <c r="B14" s="58">
        <v>600</v>
      </c>
      <c r="C14" s="59"/>
      <c r="D14" s="38"/>
      <c r="E14" s="38"/>
      <c r="F14" s="39" t="s">
        <v>22</v>
      </c>
      <c r="G14" s="39"/>
      <c r="H14" s="38" t="s">
        <v>65</v>
      </c>
      <c r="I14" s="40"/>
      <c r="J14" s="42" t="s">
        <v>59</v>
      </c>
    </row>
    <row r="15" spans="1:10" ht="16.5" customHeight="1">
      <c r="A15" s="155" t="s">
        <v>23</v>
      </c>
      <c r="B15" s="156"/>
      <c r="C15" s="156"/>
      <c r="D15" s="156"/>
      <c r="E15" s="156"/>
      <c r="F15" s="156"/>
      <c r="G15" s="156"/>
      <c r="H15" s="157"/>
      <c r="I15" s="148" t="s">
        <v>64</v>
      </c>
      <c r="J15" s="151" t="s">
        <v>66</v>
      </c>
    </row>
    <row r="16" spans="1:16" s="4" customFormat="1" ht="12.75">
      <c r="A16" s="17"/>
      <c r="B16" s="18"/>
      <c r="C16" s="19"/>
      <c r="D16" s="20"/>
      <c r="E16" s="20"/>
      <c r="F16" s="20"/>
      <c r="G16" s="21" t="s">
        <v>24</v>
      </c>
      <c r="H16" s="21" t="s">
        <v>25</v>
      </c>
      <c r="I16" s="149"/>
      <c r="J16" s="152"/>
      <c r="K16" s="12"/>
      <c r="L16" s="12"/>
      <c r="M16" s="12"/>
      <c r="N16" s="12"/>
      <c r="O16" s="12"/>
      <c r="P16" s="12"/>
    </row>
    <row r="17" spans="1:16" s="4" customFormat="1" ht="12" customHeight="1" thickBot="1">
      <c r="A17" s="22" t="s">
        <v>26</v>
      </c>
      <c r="B17" s="23"/>
      <c r="C17" s="24"/>
      <c r="D17" s="25" t="s">
        <v>27</v>
      </c>
      <c r="E17" s="25" t="s">
        <v>80</v>
      </c>
      <c r="F17" s="25" t="s">
        <v>28</v>
      </c>
      <c r="G17" s="25" t="s">
        <v>29</v>
      </c>
      <c r="H17" s="25" t="s">
        <v>30</v>
      </c>
      <c r="I17" s="150"/>
      <c r="J17" s="153"/>
      <c r="K17" s="12"/>
      <c r="L17" s="12"/>
      <c r="M17" s="12"/>
      <c r="N17" s="12"/>
      <c r="O17" s="12"/>
      <c r="P17" s="12"/>
    </row>
    <row r="18" spans="1:10" ht="6.75" customHeight="1">
      <c r="A18" s="60"/>
      <c r="B18" s="61"/>
      <c r="C18" s="62"/>
      <c r="D18" s="63"/>
      <c r="E18" s="64"/>
      <c r="F18" s="65"/>
      <c r="G18" s="64"/>
      <c r="H18" s="64"/>
      <c r="I18" s="66"/>
      <c r="J18" s="67"/>
    </row>
    <row r="19" spans="1:10" ht="12.75">
      <c r="A19" s="131" t="s">
        <v>31</v>
      </c>
      <c r="B19" s="61"/>
      <c r="C19" s="62"/>
      <c r="D19" s="68"/>
      <c r="E19" s="69"/>
      <c r="F19" s="70"/>
      <c r="G19" s="71"/>
      <c r="H19" s="71"/>
      <c r="I19" s="72"/>
      <c r="J19" s="73"/>
    </row>
    <row r="20" spans="1:10" ht="12.75">
      <c r="A20" s="60" t="s">
        <v>32</v>
      </c>
      <c r="B20" s="61"/>
      <c r="C20" s="62"/>
      <c r="D20" s="74"/>
      <c r="E20" s="69">
        <v>0.18571428571428572</v>
      </c>
      <c r="F20" s="75" t="s">
        <v>33</v>
      </c>
      <c r="G20" s="71">
        <v>2750</v>
      </c>
      <c r="H20" s="71">
        <f aca="true" t="shared" si="0" ref="H20:H27">IF(E20*G20,+E20*G20,"        ")</f>
        <v>510.7142857142857</v>
      </c>
      <c r="I20" s="76">
        <f>E20/B$9</f>
        <v>0.09285714285714286</v>
      </c>
      <c r="J20" s="73">
        <f aca="true" t="shared" si="1" ref="J20:J25">H20/H$44</f>
        <v>0.09300659066063792</v>
      </c>
    </row>
    <row r="21" spans="1:11" ht="12.75">
      <c r="A21" s="60" t="s">
        <v>69</v>
      </c>
      <c r="B21" s="61"/>
      <c r="C21" s="62"/>
      <c r="D21" s="68"/>
      <c r="E21" s="69">
        <f>5.8/22.2</f>
        <v>0.26126126126126126</v>
      </c>
      <c r="F21" s="75" t="s">
        <v>70</v>
      </c>
      <c r="G21" s="71">
        <v>400</v>
      </c>
      <c r="H21" s="71">
        <f t="shared" si="0"/>
        <v>104.5045045045045</v>
      </c>
      <c r="I21" s="76">
        <f aca="true" t="shared" si="2" ref="I21:I38">E21/B$9</f>
        <v>0.13063063063063063</v>
      </c>
      <c r="J21" s="73">
        <f t="shared" si="1"/>
        <v>0.01903139963874201</v>
      </c>
      <c r="K21" s="13"/>
    </row>
    <row r="22" spans="1:12" ht="12.75">
      <c r="A22" s="60" t="s">
        <v>71</v>
      </c>
      <c r="B22" s="61"/>
      <c r="C22" s="62"/>
      <c r="D22" s="68"/>
      <c r="E22" s="69">
        <v>0.064</v>
      </c>
      <c r="F22" s="75" t="s">
        <v>34</v>
      </c>
      <c r="G22" s="71">
        <v>1300</v>
      </c>
      <c r="H22" s="71">
        <f t="shared" si="0"/>
        <v>83.2</v>
      </c>
      <c r="I22" s="76">
        <f t="shared" si="2"/>
        <v>0.032</v>
      </c>
      <c r="J22" s="73">
        <f t="shared" si="1"/>
        <v>0.01515161913307847</v>
      </c>
      <c r="L22" s="14"/>
    </row>
    <row r="23" spans="1:10" ht="12.75">
      <c r="A23" s="60" t="s">
        <v>72</v>
      </c>
      <c r="B23" s="61"/>
      <c r="C23" s="62"/>
      <c r="D23" s="68"/>
      <c r="E23" s="69">
        <v>0.108</v>
      </c>
      <c r="F23" s="75" t="s">
        <v>34</v>
      </c>
      <c r="G23" s="71">
        <v>350</v>
      </c>
      <c r="H23" s="71">
        <f t="shared" si="0"/>
        <v>37.8</v>
      </c>
      <c r="I23" s="76">
        <f t="shared" si="2"/>
        <v>0.054</v>
      </c>
      <c r="J23" s="73">
        <f t="shared" si="1"/>
        <v>0.006883788500364977</v>
      </c>
    </row>
    <row r="24" spans="1:10" ht="12.75">
      <c r="A24" s="60" t="s">
        <v>62</v>
      </c>
      <c r="B24" s="61"/>
      <c r="C24" s="62"/>
      <c r="D24" s="68"/>
      <c r="E24" s="69">
        <v>1</v>
      </c>
      <c r="F24" s="75" t="s">
        <v>35</v>
      </c>
      <c r="G24" s="71">
        <v>500</v>
      </c>
      <c r="H24" s="71">
        <f t="shared" si="0"/>
        <v>500</v>
      </c>
      <c r="I24" s="76">
        <f t="shared" si="2"/>
        <v>0.5</v>
      </c>
      <c r="J24" s="73">
        <f t="shared" si="1"/>
        <v>0.09105540344398118</v>
      </c>
    </row>
    <row r="25" spans="1:11" ht="12.75">
      <c r="A25" s="77" t="s">
        <v>74</v>
      </c>
      <c r="B25" s="61"/>
      <c r="C25" s="62"/>
      <c r="D25" s="68"/>
      <c r="E25" s="70">
        <v>0.8071</v>
      </c>
      <c r="F25" s="70" t="s">
        <v>70</v>
      </c>
      <c r="G25" s="71">
        <v>1650</v>
      </c>
      <c r="H25" s="78">
        <f t="shared" si="0"/>
        <v>1331.7150000000001</v>
      </c>
      <c r="I25" s="76">
        <f t="shared" si="2"/>
        <v>0.40355</v>
      </c>
      <c r="J25" s="73">
        <f t="shared" si="1"/>
        <v>0.24251969319480282</v>
      </c>
      <c r="K25" s="13"/>
    </row>
    <row r="26" spans="1:11" ht="9" customHeight="1">
      <c r="A26" s="77"/>
      <c r="B26" s="61"/>
      <c r="C26" s="62"/>
      <c r="D26" s="68"/>
      <c r="E26" s="70"/>
      <c r="F26" s="70"/>
      <c r="G26" s="71"/>
      <c r="H26" s="78"/>
      <c r="I26" s="76"/>
      <c r="J26" s="73"/>
      <c r="K26" s="13"/>
    </row>
    <row r="27" spans="1:10" ht="12.75">
      <c r="A27" s="131" t="s">
        <v>36</v>
      </c>
      <c r="B27" s="61"/>
      <c r="C27" s="62"/>
      <c r="D27" s="68"/>
      <c r="E27" s="69">
        <v>0.28</v>
      </c>
      <c r="F27" s="75" t="s">
        <v>37</v>
      </c>
      <c r="G27" s="71">
        <f>$B$14</f>
        <v>600</v>
      </c>
      <c r="H27" s="71">
        <f t="shared" si="0"/>
        <v>168.00000000000003</v>
      </c>
      <c r="I27" s="76">
        <f t="shared" si="2"/>
        <v>0.14</v>
      </c>
      <c r="J27" s="73">
        <f>H27/H$44</f>
        <v>0.03059461555717768</v>
      </c>
    </row>
    <row r="28" spans="1:10" ht="7.5" customHeight="1">
      <c r="A28" s="77"/>
      <c r="B28" s="61"/>
      <c r="C28" s="62"/>
      <c r="D28" s="68"/>
      <c r="E28" s="70"/>
      <c r="F28" s="70"/>
      <c r="G28" s="71"/>
      <c r="H28" s="70"/>
      <c r="I28" s="76"/>
      <c r="J28" s="73"/>
    </row>
    <row r="29" spans="1:11" ht="12.75">
      <c r="A29" s="131" t="s">
        <v>38</v>
      </c>
      <c r="B29" s="61"/>
      <c r="C29" s="62"/>
      <c r="D29" s="68"/>
      <c r="E29" s="69"/>
      <c r="F29" s="70"/>
      <c r="G29" s="71"/>
      <c r="H29" s="71"/>
      <c r="I29" s="76"/>
      <c r="J29" s="73"/>
      <c r="K29" s="13"/>
    </row>
    <row r="30" spans="1:10" ht="12.75">
      <c r="A30" s="60" t="s">
        <v>39</v>
      </c>
      <c r="B30" s="61"/>
      <c r="C30" s="62"/>
      <c r="D30" s="68"/>
      <c r="E30" s="69">
        <v>1</v>
      </c>
      <c r="F30" s="75" t="s">
        <v>35</v>
      </c>
      <c r="G30" s="71">
        <v>500</v>
      </c>
      <c r="H30" s="71">
        <f>IF(E30*G30,+E30*G30,"        ")</f>
        <v>500</v>
      </c>
      <c r="I30" s="76">
        <f t="shared" si="2"/>
        <v>0.5</v>
      </c>
      <c r="J30" s="73">
        <f aca="true" t="shared" si="3" ref="J30:J38">H30/H$44</f>
        <v>0.09105540344398118</v>
      </c>
    </row>
    <row r="31" spans="1:11" ht="12.75">
      <c r="A31" s="60" t="s">
        <v>40</v>
      </c>
      <c r="B31" s="61"/>
      <c r="C31" s="62"/>
      <c r="D31" s="68"/>
      <c r="E31" s="69">
        <v>1</v>
      </c>
      <c r="F31" s="75" t="s">
        <v>35</v>
      </c>
      <c r="G31" s="71">
        <v>300</v>
      </c>
      <c r="H31" s="71">
        <f>IF(E31*G31,+E31*G31,"        ")</f>
        <v>300</v>
      </c>
      <c r="I31" s="76">
        <f t="shared" si="2"/>
        <v>0.5</v>
      </c>
      <c r="J31" s="73">
        <f t="shared" si="3"/>
        <v>0.05463324206638871</v>
      </c>
      <c r="K31" s="13"/>
    </row>
    <row r="32" spans="1:10" ht="12.75">
      <c r="A32" s="60" t="s">
        <v>73</v>
      </c>
      <c r="B32" s="61"/>
      <c r="C32" s="62"/>
      <c r="D32" s="68"/>
      <c r="E32" s="69">
        <v>1</v>
      </c>
      <c r="F32" s="75" t="s">
        <v>35</v>
      </c>
      <c r="G32" s="71">
        <v>500</v>
      </c>
      <c r="H32" s="71">
        <f>IF(E32*G32,+E32*G32,"        ")</f>
        <v>500</v>
      </c>
      <c r="I32" s="76">
        <f t="shared" si="2"/>
        <v>0.5</v>
      </c>
      <c r="J32" s="73">
        <f t="shared" si="3"/>
        <v>0.09105540344398118</v>
      </c>
    </row>
    <row r="33" spans="1:10" ht="12.75">
      <c r="A33" s="60" t="s">
        <v>41</v>
      </c>
      <c r="B33" s="61"/>
      <c r="C33" s="62"/>
      <c r="D33" s="79" t="s">
        <v>42</v>
      </c>
      <c r="E33" s="69">
        <v>0.29</v>
      </c>
      <c r="F33" s="75" t="s">
        <v>37</v>
      </c>
      <c r="G33" s="71">
        <v>600</v>
      </c>
      <c r="H33" s="71">
        <f>IF(E33*G33,+E33*G33,"        ")</f>
        <v>174</v>
      </c>
      <c r="I33" s="76">
        <f t="shared" si="2"/>
        <v>0.145</v>
      </c>
      <c r="J33" s="73">
        <f t="shared" si="3"/>
        <v>0.03168728039850545</v>
      </c>
    </row>
    <row r="34" spans="1:10" ht="12.75">
      <c r="A34" s="60" t="s">
        <v>43</v>
      </c>
      <c r="B34" s="61"/>
      <c r="C34" s="62"/>
      <c r="D34" s="68"/>
      <c r="E34" s="69">
        <v>0.58</v>
      </c>
      <c r="F34" s="75" t="s">
        <v>37</v>
      </c>
      <c r="G34" s="71">
        <v>600</v>
      </c>
      <c r="H34" s="71">
        <f>IF(E34*G34,+E34*G34,"        ")</f>
        <v>348</v>
      </c>
      <c r="I34" s="76">
        <f t="shared" si="2"/>
        <v>0.29</v>
      </c>
      <c r="J34" s="73">
        <f t="shared" si="3"/>
        <v>0.0633745607970109</v>
      </c>
    </row>
    <row r="35" spans="1:10" ht="26.25" customHeight="1">
      <c r="A35" s="139" t="s">
        <v>81</v>
      </c>
      <c r="B35" s="140"/>
      <c r="C35" s="141"/>
      <c r="D35" s="68"/>
      <c r="E35" s="132">
        <v>0.18</v>
      </c>
      <c r="F35" s="133" t="s">
        <v>37</v>
      </c>
      <c r="G35" s="134">
        <v>600</v>
      </c>
      <c r="H35" s="134">
        <v>108</v>
      </c>
      <c r="I35" s="135">
        <v>0.09</v>
      </c>
      <c r="J35" s="136">
        <f t="shared" si="3"/>
        <v>0.019667967143899935</v>
      </c>
    </row>
    <row r="36" spans="1:10" ht="25.5" customHeight="1">
      <c r="A36" s="139" t="s">
        <v>82</v>
      </c>
      <c r="B36" s="140"/>
      <c r="C36" s="141"/>
      <c r="D36" s="137" t="s">
        <v>44</v>
      </c>
      <c r="E36" s="133">
        <v>0.11</v>
      </c>
      <c r="F36" s="133" t="s">
        <v>37</v>
      </c>
      <c r="G36" s="134">
        <v>600</v>
      </c>
      <c r="H36" s="133">
        <v>66</v>
      </c>
      <c r="I36" s="135">
        <v>0.055</v>
      </c>
      <c r="J36" s="136">
        <f t="shared" si="3"/>
        <v>0.012019313254605516</v>
      </c>
    </row>
    <row r="37" spans="1:10" ht="12.75">
      <c r="A37" s="60" t="s">
        <v>45</v>
      </c>
      <c r="B37" s="61"/>
      <c r="C37" s="61"/>
      <c r="D37" s="70"/>
      <c r="E37" s="69">
        <v>0.47</v>
      </c>
      <c r="F37" s="75" t="s">
        <v>37</v>
      </c>
      <c r="G37" s="71">
        <v>600</v>
      </c>
      <c r="H37" s="71">
        <f>IF(E37*G37,+E37*G37,"        ")</f>
        <v>282</v>
      </c>
      <c r="I37" s="76">
        <f t="shared" si="2"/>
        <v>0.235</v>
      </c>
      <c r="J37" s="73">
        <f t="shared" si="3"/>
        <v>0.051355247542405384</v>
      </c>
    </row>
    <row r="38" spans="1:11" ht="13.5" thickBot="1">
      <c r="A38" s="80" t="s">
        <v>46</v>
      </c>
      <c r="B38" s="81"/>
      <c r="C38" s="81"/>
      <c r="D38" s="82" t="s">
        <v>47</v>
      </c>
      <c r="E38" s="83">
        <v>0.44</v>
      </c>
      <c r="F38" s="84" t="s">
        <v>37</v>
      </c>
      <c r="G38" s="85">
        <v>600</v>
      </c>
      <c r="H38" s="85">
        <f>IF(E38*G38,+E38*G38,"        ")</f>
        <v>264</v>
      </c>
      <c r="I38" s="86">
        <f t="shared" si="2"/>
        <v>0.22</v>
      </c>
      <c r="J38" s="87">
        <f t="shared" si="3"/>
        <v>0.04807725301842206</v>
      </c>
      <c r="K38" s="13"/>
    </row>
    <row r="39" spans="1:10" ht="9" customHeight="1" thickBot="1">
      <c r="A39" s="88"/>
      <c r="B39" s="61"/>
      <c r="C39" s="61"/>
      <c r="D39" s="89"/>
      <c r="E39" s="90"/>
      <c r="F39" s="91"/>
      <c r="G39" s="92"/>
      <c r="H39" s="92"/>
      <c r="I39" s="93"/>
      <c r="J39" s="42"/>
    </row>
    <row r="40" spans="1:10" ht="12.75">
      <c r="A40" s="94" t="s">
        <v>48</v>
      </c>
      <c r="B40" s="95"/>
      <c r="C40" s="95"/>
      <c r="D40" s="96"/>
      <c r="E40" s="97"/>
      <c r="F40" s="98"/>
      <c r="G40" s="99"/>
      <c r="H40" s="100">
        <f>SUM(H20:H38)</f>
        <v>5277.933790218791</v>
      </c>
      <c r="I40" s="101"/>
      <c r="J40" s="42"/>
    </row>
    <row r="41" spans="1:10" ht="12.75">
      <c r="A41" s="102" t="s">
        <v>49</v>
      </c>
      <c r="B41" s="103"/>
      <c r="C41" s="103"/>
      <c r="D41" s="104"/>
      <c r="E41" s="104"/>
      <c r="F41" s="91"/>
      <c r="G41" s="104"/>
      <c r="H41" s="105">
        <f>(H40*0.02)</f>
        <v>105.55867580437582</v>
      </c>
      <c r="I41" s="101"/>
      <c r="J41" s="42"/>
    </row>
    <row r="42" spans="1:10" ht="12.75">
      <c r="A42" s="102" t="s">
        <v>50</v>
      </c>
      <c r="B42" s="103"/>
      <c r="C42" s="103"/>
      <c r="D42" s="104"/>
      <c r="E42" s="104"/>
      <c r="F42" s="91"/>
      <c r="G42" s="104"/>
      <c r="H42" s="105">
        <v>0</v>
      </c>
      <c r="I42" s="101"/>
      <c r="J42" s="42"/>
    </row>
    <row r="43" spans="1:10" ht="12.75">
      <c r="A43" s="102" t="s">
        <v>68</v>
      </c>
      <c r="B43" s="103"/>
      <c r="C43" s="103"/>
      <c r="D43" s="89"/>
      <c r="E43" s="89"/>
      <c r="F43" s="106"/>
      <c r="G43" s="89"/>
      <c r="H43" s="107">
        <f>SUM(H40:H42)*0.02</f>
        <v>107.66984932046333</v>
      </c>
      <c r="I43" s="93">
        <f>+H41+H43</f>
        <v>213.22852512483917</v>
      </c>
      <c r="J43" s="42"/>
    </row>
    <row r="44" spans="1:10" ht="13.5" thickBot="1">
      <c r="A44" s="108" t="s">
        <v>51</v>
      </c>
      <c r="B44" s="109"/>
      <c r="C44" s="109"/>
      <c r="D44" s="110"/>
      <c r="E44" s="110"/>
      <c r="F44" s="111"/>
      <c r="G44" s="110"/>
      <c r="H44" s="112">
        <f>SUM(H40:H43)</f>
        <v>5491.162315343629</v>
      </c>
      <c r="I44" s="101"/>
      <c r="J44" s="42"/>
    </row>
    <row r="45" spans="1:12" s="5" customFormat="1" ht="9" customHeight="1" thickBot="1">
      <c r="A45" s="113"/>
      <c r="B45" s="114"/>
      <c r="C45" s="114"/>
      <c r="D45" s="104"/>
      <c r="E45" s="104"/>
      <c r="F45" s="91"/>
      <c r="G45" s="104"/>
      <c r="H45" s="115"/>
      <c r="I45" s="101"/>
      <c r="J45" s="42"/>
      <c r="L45" s="15" t="e">
        <f>+#REF!*3</f>
        <v>#REF!</v>
      </c>
    </row>
    <row r="46" spans="1:10" ht="18" customHeight="1">
      <c r="A46" s="116" t="s">
        <v>52</v>
      </c>
      <c r="B46" s="117"/>
      <c r="C46" s="119">
        <v>0</v>
      </c>
      <c r="D46" s="118">
        <f>(C46/H44)</f>
        <v>0</v>
      </c>
      <c r="E46" s="143" t="s">
        <v>53</v>
      </c>
      <c r="F46" s="144"/>
      <c r="G46" s="119">
        <f>SUM(H33:H38)+H27</f>
        <v>1410</v>
      </c>
      <c r="H46" s="120">
        <f>(G46/H44)</f>
        <v>0.25677623771202696</v>
      </c>
      <c r="I46" s="40"/>
      <c r="J46" s="42"/>
    </row>
    <row r="47" spans="1:10" ht="18" customHeight="1" thickBot="1">
      <c r="A47" s="121" t="s">
        <v>54</v>
      </c>
      <c r="B47" s="122"/>
      <c r="C47" s="122">
        <f>SUM(H30:H32)</f>
        <v>1300</v>
      </c>
      <c r="D47" s="123">
        <f>ROUND((C47/H44),7)</f>
        <v>0.236744</v>
      </c>
      <c r="E47" s="145" t="s">
        <v>55</v>
      </c>
      <c r="F47" s="146"/>
      <c r="G47" s="124">
        <f>SUM(H20:H24)</f>
        <v>1236.2187902187902</v>
      </c>
      <c r="H47" s="125">
        <f>(G47/H44)</f>
        <v>0.22512880137680458</v>
      </c>
      <c r="I47" s="40"/>
      <c r="J47" s="42"/>
    </row>
    <row r="48" spans="1:12" ht="18" customHeight="1">
      <c r="A48" s="126" t="s">
        <v>75</v>
      </c>
      <c r="B48" s="103"/>
      <c r="C48" s="103"/>
      <c r="D48" s="127"/>
      <c r="E48" s="127"/>
      <c r="F48" s="128"/>
      <c r="G48" s="128"/>
      <c r="H48" s="128"/>
      <c r="I48" s="129"/>
      <c r="J48" s="130"/>
      <c r="K48" s="10">
        <v>200</v>
      </c>
      <c r="L48" s="7"/>
    </row>
    <row r="49" spans="1:12" ht="38.25" customHeight="1">
      <c r="A49" s="160" t="s">
        <v>76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0"/>
      <c r="L49" s="7"/>
    </row>
    <row r="50" spans="1:16" s="3" customFormat="1" ht="15.75" customHeight="1">
      <c r="A50" s="158" t="s">
        <v>83</v>
      </c>
      <c r="B50" s="158"/>
      <c r="C50" s="158"/>
      <c r="D50" s="158"/>
      <c r="E50" s="158"/>
      <c r="F50" s="158"/>
      <c r="G50" s="158"/>
      <c r="H50" s="158"/>
      <c r="I50" s="158"/>
      <c r="J50" s="158"/>
      <c r="K50" s="7"/>
      <c r="L50" s="7"/>
      <c r="M50" s="7"/>
      <c r="N50" s="7"/>
      <c r="O50" s="7"/>
      <c r="P50" s="7"/>
    </row>
    <row r="51" spans="1:16" s="3" customFormat="1" ht="17.25" customHeight="1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7"/>
      <c r="L51" s="7"/>
      <c r="M51" s="7"/>
      <c r="N51" s="7"/>
      <c r="O51" s="7"/>
      <c r="P51" s="7"/>
    </row>
    <row r="52" spans="1:16" s="3" customFormat="1" ht="12.75" customHeight="1">
      <c r="A52" s="7"/>
      <c r="B52" s="7"/>
      <c r="C52" s="8"/>
      <c r="D52" s="27"/>
      <c r="E52" s="28"/>
      <c r="F52" s="28"/>
      <c r="G52" s="30"/>
      <c r="H52" s="27"/>
      <c r="I52" s="33"/>
      <c r="J52" s="7"/>
      <c r="K52" s="7"/>
      <c r="L52" s="7"/>
      <c r="M52" s="7"/>
      <c r="N52" s="7"/>
      <c r="O52" s="7"/>
      <c r="P52" s="7"/>
    </row>
    <row r="53" spans="1:16" s="3" customFormat="1" ht="13.5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7"/>
      <c r="N53" s="7"/>
      <c r="O53" s="7"/>
      <c r="P53" s="7"/>
    </row>
    <row r="54" spans="4:9" s="7" customFormat="1" ht="9" customHeight="1">
      <c r="D54" s="28"/>
      <c r="E54" s="28"/>
      <c r="F54" s="28"/>
      <c r="G54" s="28"/>
      <c r="H54" s="28"/>
      <c r="I54" s="34"/>
    </row>
    <row r="55" spans="4:9" s="5" customFormat="1" ht="13.5">
      <c r="D55" s="9"/>
      <c r="E55" s="9"/>
      <c r="F55" s="6"/>
      <c r="G55" s="9"/>
      <c r="H55" s="9"/>
      <c r="I55" s="32"/>
    </row>
    <row r="56" spans="4:9" s="5" customFormat="1" ht="13.5">
      <c r="D56" s="9"/>
      <c r="E56" s="9"/>
      <c r="F56" s="6"/>
      <c r="G56" s="9"/>
      <c r="H56" s="9"/>
      <c r="I56" s="32"/>
    </row>
    <row r="57" spans="4:9" s="5" customFormat="1" ht="13.5">
      <c r="D57" s="9"/>
      <c r="E57" s="9"/>
      <c r="F57" s="6"/>
      <c r="G57" s="9"/>
      <c r="H57" s="9"/>
      <c r="I57" s="32"/>
    </row>
    <row r="58" spans="4:9" s="5" customFormat="1" ht="13.5">
      <c r="D58" s="9"/>
      <c r="E58" s="9"/>
      <c r="F58" s="6"/>
      <c r="G58" s="9"/>
      <c r="H58" s="9"/>
      <c r="I58" s="32"/>
    </row>
    <row r="59" spans="4:9" s="5" customFormat="1" ht="13.5">
      <c r="D59" s="9"/>
      <c r="E59" s="9"/>
      <c r="F59" s="6"/>
      <c r="G59" s="9"/>
      <c r="H59" s="9"/>
      <c r="I59" s="32"/>
    </row>
    <row r="60" spans="4:9" s="5" customFormat="1" ht="13.5">
      <c r="D60" s="9"/>
      <c r="E60" s="9"/>
      <c r="F60" s="6"/>
      <c r="G60" s="9"/>
      <c r="H60" s="9"/>
      <c r="I60" s="32"/>
    </row>
    <row r="64" spans="1:10" ht="13.5">
      <c r="A64" s="147" t="s">
        <v>67</v>
      </c>
      <c r="B64" s="147"/>
      <c r="C64" s="147"/>
      <c r="D64" s="147"/>
      <c r="E64" s="147"/>
      <c r="F64" s="147"/>
      <c r="G64" s="147"/>
      <c r="H64" s="147"/>
      <c r="I64" s="147"/>
      <c r="J64" s="147"/>
    </row>
  </sheetData>
  <sheetProtection/>
  <mergeCells count="16">
    <mergeCell ref="A64:J64"/>
    <mergeCell ref="I15:I17"/>
    <mergeCell ref="J15:J17"/>
    <mergeCell ref="A1:J1"/>
    <mergeCell ref="A15:H15"/>
    <mergeCell ref="A50:J50"/>
    <mergeCell ref="A51:J51"/>
    <mergeCell ref="A49:J49"/>
    <mergeCell ref="A2:J2"/>
    <mergeCell ref="A3:J3"/>
    <mergeCell ref="A4:J4"/>
    <mergeCell ref="A35:C35"/>
    <mergeCell ref="A36:C36"/>
    <mergeCell ref="A53:L53"/>
    <mergeCell ref="E46:F46"/>
    <mergeCell ref="E47:F47"/>
  </mergeCells>
  <printOptions/>
  <pageMargins left="0.8" right="0.2755905511811024" top="0.83" bottom="0.75" header="0.5118110236220472" footer="0.5118110236220472"/>
  <pageSetup horizontalDpi="300" verticalDpi="300" orientation="portrait" scale="90" r:id="rId2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Nikauris De la Cruz</cp:lastModifiedBy>
  <cp:lastPrinted>2017-04-11T16:12:38Z</cp:lastPrinted>
  <dcterms:created xsi:type="dcterms:W3CDTF">1999-01-19T17:43:51Z</dcterms:created>
  <dcterms:modified xsi:type="dcterms:W3CDTF">2023-10-05T19:34:39Z</dcterms:modified>
  <cp:category/>
  <cp:version/>
  <cp:contentType/>
  <cp:contentStatus/>
</cp:coreProperties>
</file>