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Hoja1" sheetId="1" r:id="rId1"/>
  </sheets>
  <definedNames>
    <definedName name="_xlnm.Print_Area" localSheetId="0">'Hoja1'!$A$4:$K$45</definedName>
  </definedNames>
  <calcPr fullCalcOnLoad="1"/>
</workbook>
</file>

<file path=xl/sharedStrings.xml><?xml version="1.0" encoding="utf-8"?>
<sst xmlns="http://schemas.openxmlformats.org/spreadsheetml/2006/main" count="100" uniqueCount="55">
  <si>
    <t xml:space="preserve">Valor </t>
  </si>
  <si>
    <t>1er. Año</t>
  </si>
  <si>
    <t>2do. Año</t>
  </si>
  <si>
    <t>3er. Año</t>
  </si>
  <si>
    <t>Costo</t>
  </si>
  <si>
    <t>Actividad</t>
  </si>
  <si>
    <t>Cantidad</t>
  </si>
  <si>
    <t>Unidad</t>
  </si>
  <si>
    <t>Unitario</t>
  </si>
  <si>
    <t>Total</t>
  </si>
  <si>
    <t>1- INSUMOS</t>
  </si>
  <si>
    <t xml:space="preserve">   .1 Compra de Plantas de Siembra</t>
  </si>
  <si>
    <t>Planta</t>
  </si>
  <si>
    <t>-</t>
  </si>
  <si>
    <t xml:space="preserve">   .2 Compra de Plantas de Sombra</t>
  </si>
  <si>
    <t>Quintal</t>
  </si>
  <si>
    <t>Kilo</t>
  </si>
  <si>
    <t>Tarea</t>
  </si>
  <si>
    <t>2-  MANO DE OBRA</t>
  </si>
  <si>
    <t xml:space="preserve">   .1  Tumba de Arbustos</t>
  </si>
  <si>
    <t>Hom-Día</t>
  </si>
  <si>
    <t xml:space="preserve">   .2  Limpieza del Terreno</t>
  </si>
  <si>
    <t xml:space="preserve">   .3  Trazado a Curva de Nivel</t>
  </si>
  <si>
    <t xml:space="preserve">   .5  Siembra Planta de Sombra</t>
  </si>
  <si>
    <t xml:space="preserve">   .6  Siembra Plantas Café</t>
  </si>
  <si>
    <t xml:space="preserve">   .7  Desyerbo</t>
  </si>
  <si>
    <t xml:space="preserve">   .8  Aplicación Fertilizantes</t>
  </si>
  <si>
    <t xml:space="preserve">   .9  Aplicación Pesticidas</t>
  </si>
  <si>
    <t xml:space="preserve">   .10 Resiembra</t>
  </si>
  <si>
    <t xml:space="preserve">   .11 Poda y Deshijes</t>
  </si>
  <si>
    <t xml:space="preserve">   .12 Cosecha</t>
  </si>
  <si>
    <t xml:space="preserve">  SUBTOTAL</t>
  </si>
  <si>
    <t xml:space="preserve">  GASTOS ADMINISTRATIVOS (2%)</t>
  </si>
  <si>
    <t xml:space="preserve">  TOTAL GENERAL</t>
  </si>
  <si>
    <t>Participación (%)  por Actividad</t>
  </si>
  <si>
    <t>Litros</t>
  </si>
  <si>
    <t>Las unidades de médida expresadas en los insumos corresponde a la forma en la que los productores  la obtienen de los puntos de venta o agroquímicas.</t>
  </si>
  <si>
    <t>Una Hectárea equivale a 15.9 tareas.</t>
  </si>
  <si>
    <t>COSTO FOMENTO: desde el año 1 al 3   Y  COSTO MANTENIMIENTO:  del cuarto año en adelante.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</si>
  <si>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</si>
  <si>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</si>
  <si>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</si>
  <si>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 xml:space="preserve">   .6 Transporte de Pesticida</t>
  </si>
  <si>
    <t xml:space="preserve">  PAGOS INTERESES 8.0% ANUAL (12 meses 8.0%)</t>
  </si>
  <si>
    <t>Total      Costo Fomento</t>
  </si>
  <si>
    <t>4-10            Año</t>
  </si>
  <si>
    <t>Viceministerio de Planificación Sectorial Agropecuaria</t>
  </si>
  <si>
    <t>Departamento de Economía Agropecuaria y Estadísticas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</si>
  <si>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2022.</t>
  </si>
  <si>
    <t xml:space="preserve"> Costos variables de producción de Café Fomento y Mantenmiento, 2022 (RD$/ tarea)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</si>
  <si>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Agropecuaria.</t>
    </r>
  </si>
  <si>
    <t xml:space="preserve">   .3 Compra de Fertilizante (16-20-0)</t>
  </si>
  <si>
    <t xml:space="preserve">   .4 Compra de Insecticida  (Lorsban)</t>
  </si>
  <si>
    <t xml:space="preserve">   .5 Compra Fungicida  (Dithane 60 Sc)</t>
  </si>
  <si>
    <t xml:space="preserve">   .4  Constr. Manten. Zanjas de Contornos    (Barreras Vivas)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</si>
</sst>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00_)"/>
    <numFmt numFmtId="188" formatCode="0.00_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_(* #,##0.0000_);_(* \(#,##0.0000\);_(* &quot;-&quot;????_);_(@_)"/>
    <numFmt numFmtId="194" formatCode="#,##0.0000000_);\(#,##0.0000000\)"/>
    <numFmt numFmtId="195" formatCode="#,##0.00_ ;\-#,##0.00\ "/>
    <numFmt numFmtId="196" formatCode="_-* #,##0.0000\ _€_-;\-* #,##0.0000\ _€_-;_-* &quot;-&quot;????\ _€_-;_-@_-"/>
    <numFmt numFmtId="197" formatCode="0_)"/>
    <numFmt numFmtId="198" formatCode="#,##0.00\ _€"/>
    <numFmt numFmtId="199" formatCode="_(* #,##0.00000_);_(* \(#,##0.00000\);_(* &quot;-&quot;??_);_(@_)"/>
    <numFmt numFmtId="200" formatCode="_(* #,##0.0_);_(* \(#,##0.0\);_(* &quot;-&quot;?_);_(@_)"/>
    <numFmt numFmtId="201" formatCode="[$-1C0A]dddd\,\ d\ &quot;de&quot;\ mmmm\ &quot;de&quot;\ yyyy"/>
    <numFmt numFmtId="202" formatCode="[$-1C0A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1"/>
      <color theme="1" tint="0.15000000596046448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4" borderId="10" xfId="0" applyFont="1" applyFill="1" applyBorder="1" applyAlignment="1" applyProtection="1">
      <alignment horizontal="fill"/>
      <protection/>
    </xf>
    <xf numFmtId="0" fontId="45" fillId="35" borderId="11" xfId="0" applyFont="1" applyFill="1" applyBorder="1" applyAlignment="1" applyProtection="1">
      <alignment horizontal="left"/>
      <protection/>
    </xf>
    <xf numFmtId="39" fontId="45" fillId="35" borderId="12" xfId="0" applyNumberFormat="1" applyFont="1" applyFill="1" applyBorder="1" applyAlignment="1" applyProtection="1">
      <alignment/>
      <protection/>
    </xf>
    <xf numFmtId="9" fontId="45" fillId="35" borderId="13" xfId="53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left"/>
      <protection/>
    </xf>
    <xf numFmtId="39" fontId="20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Alignment="1">
      <alignment/>
    </xf>
    <xf numFmtId="0" fontId="19" fillId="33" borderId="0" xfId="0" applyFont="1" applyFill="1" applyAlignment="1">
      <alignment/>
    </xf>
    <xf numFmtId="7" fontId="19" fillId="33" borderId="0" xfId="0" applyNumberFormat="1" applyFont="1" applyFill="1" applyAlignment="1" applyProtection="1">
      <alignment/>
      <protection/>
    </xf>
    <xf numFmtId="0" fontId="19" fillId="34" borderId="14" xfId="0" applyFont="1" applyFill="1" applyBorder="1" applyAlignment="1" applyProtection="1">
      <alignment horizontal="fill"/>
      <protection/>
    </xf>
    <xf numFmtId="0" fontId="19" fillId="0" borderId="15" xfId="0" applyFont="1" applyBorder="1" applyAlignment="1">
      <alignment/>
    </xf>
    <xf numFmtId="0" fontId="45" fillId="36" borderId="16" xfId="0" applyFont="1" applyFill="1" applyBorder="1" applyAlignment="1">
      <alignment/>
    </xf>
    <xf numFmtId="0" fontId="45" fillId="36" borderId="17" xfId="0" applyFont="1" applyFill="1" applyBorder="1" applyAlignment="1" applyProtection="1">
      <alignment horizontal="center"/>
      <protection/>
    </xf>
    <xf numFmtId="0" fontId="45" fillId="36" borderId="18" xfId="0" applyFont="1" applyFill="1" applyBorder="1" applyAlignment="1" applyProtection="1">
      <alignment horizontal="left"/>
      <protection/>
    </xf>
    <xf numFmtId="0" fontId="45" fillId="36" borderId="19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39" fontId="46" fillId="0" borderId="0" xfId="0" applyNumberFormat="1" applyFont="1" applyAlignment="1">
      <alignment/>
    </xf>
    <xf numFmtId="0" fontId="45" fillId="36" borderId="17" xfId="0" applyFont="1" applyFill="1" applyBorder="1" applyAlignment="1" applyProtection="1">
      <alignment horizontal="center" vertical="justify"/>
      <protection/>
    </xf>
    <xf numFmtId="0" fontId="18" fillId="33" borderId="0" xfId="0" applyFont="1" applyFill="1" applyAlignment="1">
      <alignment horizontal="center" vertical="center"/>
    </xf>
    <xf numFmtId="0" fontId="46" fillId="36" borderId="20" xfId="0" applyFont="1" applyFill="1" applyBorder="1" applyAlignment="1">
      <alignment horizontal="center" vertical="justify"/>
    </xf>
    <xf numFmtId="0" fontId="46" fillId="36" borderId="21" xfId="0" applyFont="1" applyFill="1" applyBorder="1" applyAlignment="1">
      <alignment horizontal="center" vertical="justify"/>
    </xf>
    <xf numFmtId="0" fontId="19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 wrapText="1"/>
      <protection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43" fontId="23" fillId="0" borderId="0" xfId="47" applyFont="1" applyBorder="1" applyAlignment="1" applyProtection="1">
      <alignment horizontal="center"/>
      <protection/>
    </xf>
    <xf numFmtId="43" fontId="23" fillId="0" borderId="0" xfId="47" applyFont="1" applyAlignment="1">
      <alignment/>
    </xf>
    <xf numFmtId="43" fontId="23" fillId="0" borderId="0" xfId="0" applyNumberFormat="1" applyFont="1" applyAlignment="1">
      <alignment/>
    </xf>
    <xf numFmtId="43" fontId="23" fillId="0" borderId="0" xfId="47" applyFont="1" applyBorder="1" applyAlignment="1">
      <alignment/>
    </xf>
    <xf numFmtId="193" fontId="23" fillId="0" borderId="0" xfId="0" applyNumberFormat="1" applyFont="1" applyBorder="1" applyAlignment="1">
      <alignment/>
    </xf>
    <xf numFmtId="188" fontId="23" fillId="0" borderId="0" xfId="0" applyNumberFormat="1" applyFont="1" applyAlignment="1">
      <alignment/>
    </xf>
    <xf numFmtId="192" fontId="23" fillId="0" borderId="0" xfId="47" applyNumberFormat="1" applyFont="1" applyBorder="1" applyAlignment="1" applyProtection="1">
      <alignment horizontal="center"/>
      <protection/>
    </xf>
    <xf numFmtId="189" fontId="23" fillId="33" borderId="0" xfId="47" applyNumberFormat="1" applyFont="1" applyFill="1" applyBorder="1" applyAlignment="1" applyProtection="1">
      <alignment horizontal="center"/>
      <protection/>
    </xf>
    <xf numFmtId="43" fontId="23" fillId="0" borderId="0" xfId="0" applyNumberFormat="1" applyFont="1" applyBorder="1" applyAlignment="1">
      <alignment/>
    </xf>
    <xf numFmtId="191" fontId="23" fillId="0" borderId="0" xfId="47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188" fontId="23" fillId="0" borderId="0" xfId="0" applyNumberFormat="1" applyFont="1" applyAlignment="1" applyProtection="1">
      <alignment/>
      <protection/>
    </xf>
    <xf numFmtId="0" fontId="47" fillId="33" borderId="0" xfId="0" applyFont="1" applyFill="1" applyAlignment="1" applyProtection="1">
      <alignment horizontal="center" vertical="center"/>
      <protection/>
    </xf>
    <xf numFmtId="0" fontId="26" fillId="33" borderId="22" xfId="0" applyFont="1" applyFill="1" applyBorder="1" applyAlignment="1" applyProtection="1">
      <alignment horizontal="left"/>
      <protection/>
    </xf>
    <xf numFmtId="0" fontId="23" fillId="33" borderId="23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48" fillId="33" borderId="22" xfId="0" applyFont="1" applyFill="1" applyBorder="1" applyAlignment="1" applyProtection="1">
      <alignment horizontal="left"/>
      <protection/>
    </xf>
    <xf numFmtId="0" fontId="48" fillId="33" borderId="23" xfId="0" applyFont="1" applyFill="1" applyBorder="1" applyAlignment="1" applyProtection="1">
      <alignment horizontal="center"/>
      <protection/>
    </xf>
    <xf numFmtId="188" fontId="23" fillId="33" borderId="23" xfId="0" applyNumberFormat="1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 horizontal="center"/>
      <protection/>
    </xf>
    <xf numFmtId="9" fontId="23" fillId="33" borderId="15" xfId="53" applyFont="1" applyFill="1" applyBorder="1" applyAlignment="1">
      <alignment horizontal="center"/>
    </xf>
    <xf numFmtId="0" fontId="23" fillId="33" borderId="22" xfId="0" applyFont="1" applyFill="1" applyBorder="1" applyAlignment="1" applyProtection="1">
      <alignment horizontal="left"/>
      <protection/>
    </xf>
    <xf numFmtId="0" fontId="23" fillId="33" borderId="22" xfId="0" applyFont="1" applyFill="1" applyBorder="1" applyAlignment="1">
      <alignment/>
    </xf>
    <xf numFmtId="188" fontId="23" fillId="33" borderId="23" xfId="0" applyNumberFormat="1" applyFont="1" applyFill="1" applyBorder="1" applyAlignment="1" applyProtection="1">
      <alignment horizontal="center"/>
      <protection/>
    </xf>
    <xf numFmtId="0" fontId="26" fillId="33" borderId="24" xfId="0" applyFont="1" applyFill="1" applyBorder="1" applyAlignment="1" applyProtection="1">
      <alignment horizontal="left"/>
      <protection/>
    </xf>
    <xf numFmtId="39" fontId="26" fillId="33" borderId="23" xfId="0" applyNumberFormat="1" applyFont="1" applyFill="1" applyBorder="1" applyAlignment="1" applyProtection="1">
      <alignment/>
      <protection/>
    </xf>
    <xf numFmtId="9" fontId="26" fillId="33" borderId="25" xfId="53" applyFont="1" applyFill="1" applyBorder="1" applyAlignment="1" applyProtection="1">
      <alignment horizontal="center"/>
      <protection/>
    </xf>
    <xf numFmtId="0" fontId="23" fillId="33" borderId="24" xfId="0" applyFont="1" applyFill="1" applyBorder="1" applyAlignment="1" applyProtection="1">
      <alignment horizontal="left"/>
      <protection/>
    </xf>
    <xf numFmtId="39" fontId="23" fillId="33" borderId="23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5" fillId="36" borderId="17" xfId="0" applyFont="1" applyFill="1" applyBorder="1" applyAlignment="1">
      <alignment horizontal="center"/>
    </xf>
    <xf numFmtId="0" fontId="19" fillId="34" borderId="10" xfId="0" applyFont="1" applyFill="1" applyBorder="1" applyAlignment="1" applyProtection="1">
      <alignment horizontal="center"/>
      <protection/>
    </xf>
    <xf numFmtId="0" fontId="23" fillId="33" borderId="23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188" fontId="23" fillId="0" borderId="0" xfId="0" applyNumberFormat="1" applyFont="1" applyAlignment="1" applyProtection="1">
      <alignment horizontal="center"/>
      <protection/>
    </xf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4" fontId="45" fillId="36" borderId="17" xfId="0" applyNumberFormat="1" applyFont="1" applyFill="1" applyBorder="1" applyAlignment="1">
      <alignment horizontal="center"/>
    </xf>
    <xf numFmtId="4" fontId="45" fillId="36" borderId="19" xfId="0" applyNumberFormat="1" applyFont="1" applyFill="1" applyBorder="1" applyAlignment="1" applyProtection="1">
      <alignment horizontal="center"/>
      <protection/>
    </xf>
    <xf numFmtId="4" fontId="19" fillId="34" borderId="10" xfId="0" applyNumberFormat="1" applyFont="1" applyFill="1" applyBorder="1" applyAlignment="1" applyProtection="1">
      <alignment horizontal="center"/>
      <protection/>
    </xf>
    <xf numFmtId="4" fontId="23" fillId="33" borderId="23" xfId="0" applyNumberFormat="1" applyFont="1" applyFill="1" applyBorder="1" applyAlignment="1">
      <alignment horizontal="center"/>
    </xf>
    <xf numFmtId="4" fontId="48" fillId="33" borderId="23" xfId="47" applyNumberFormat="1" applyFont="1" applyFill="1" applyBorder="1" applyAlignment="1" applyProtection="1">
      <alignment horizontal="center"/>
      <protection/>
    </xf>
    <xf numFmtId="4" fontId="23" fillId="33" borderId="23" xfId="47" applyNumberFormat="1" applyFont="1" applyFill="1" applyBorder="1" applyAlignment="1">
      <alignment horizontal="center"/>
    </xf>
    <xf numFmtId="4" fontId="23" fillId="33" borderId="23" xfId="47" applyNumberFormat="1" applyFont="1" applyFill="1" applyBorder="1" applyAlignment="1" applyProtection="1">
      <alignment horizontal="center"/>
      <protection/>
    </xf>
    <xf numFmtId="4" fontId="23" fillId="33" borderId="0" xfId="0" applyNumberFormat="1" applyFont="1" applyFill="1" applyBorder="1" applyAlignment="1">
      <alignment horizontal="center"/>
    </xf>
    <xf numFmtId="4" fontId="45" fillId="35" borderId="12" xfId="0" applyNumberFormat="1" applyFont="1" applyFill="1" applyBorder="1" applyAlignment="1">
      <alignment horizontal="center"/>
    </xf>
    <xf numFmtId="4" fontId="20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Alignment="1">
      <alignment horizontal="center"/>
    </xf>
    <xf numFmtId="4" fontId="23" fillId="33" borderId="0" xfId="0" applyNumberFormat="1" applyFont="1" applyFill="1" applyAlignment="1">
      <alignment horizontal="center"/>
    </xf>
    <xf numFmtId="4" fontId="23" fillId="0" borderId="0" xfId="0" applyNumberFormat="1" applyFont="1" applyAlignment="1" applyProtection="1">
      <alignment horizontal="center"/>
      <protection/>
    </xf>
    <xf numFmtId="7" fontId="19" fillId="33" borderId="0" xfId="0" applyNumberFormat="1" applyFont="1" applyFill="1" applyAlignment="1" applyProtection="1">
      <alignment horizontal="center"/>
      <protection/>
    </xf>
    <xf numFmtId="43" fontId="26" fillId="33" borderId="23" xfId="47" applyFont="1" applyFill="1" applyBorder="1" applyAlignment="1">
      <alignment horizontal="center"/>
    </xf>
    <xf numFmtId="188" fontId="48" fillId="33" borderId="23" xfId="0" applyNumberFormat="1" applyFont="1" applyFill="1" applyBorder="1" applyAlignment="1" applyProtection="1">
      <alignment horizontal="center"/>
      <protection/>
    </xf>
    <xf numFmtId="0" fontId="48" fillId="33" borderId="23" xfId="0" applyFont="1" applyFill="1" applyBorder="1" applyAlignment="1">
      <alignment horizontal="center"/>
    </xf>
    <xf numFmtId="10" fontId="19" fillId="33" borderId="0" xfId="0" applyNumberFormat="1" applyFont="1" applyFill="1" applyAlignment="1" applyProtection="1">
      <alignment horizontal="center"/>
      <protection/>
    </xf>
    <xf numFmtId="43" fontId="23" fillId="0" borderId="0" xfId="47" applyFont="1" applyAlignment="1">
      <alignment horizontal="center"/>
    </xf>
    <xf numFmtId="39" fontId="26" fillId="33" borderId="23" xfId="0" applyNumberFormat="1" applyFont="1" applyFill="1" applyBorder="1" applyAlignment="1" applyProtection="1">
      <alignment horizontal="center"/>
      <protection/>
    </xf>
    <xf numFmtId="39" fontId="23" fillId="33" borderId="23" xfId="0" applyNumberFormat="1" applyFont="1" applyFill="1" applyBorder="1" applyAlignment="1" applyProtection="1">
      <alignment horizontal="center"/>
      <protection/>
    </xf>
    <xf numFmtId="39" fontId="45" fillId="35" borderId="12" xfId="0" applyNumberFormat="1" applyFont="1" applyFill="1" applyBorder="1" applyAlignment="1" applyProtection="1">
      <alignment horizontal="center"/>
      <protection/>
    </xf>
    <xf numFmtId="39" fontId="20" fillId="33" borderId="0" xfId="0" applyNumberFormat="1" applyFont="1" applyFill="1" applyBorder="1" applyAlignment="1" applyProtection="1">
      <alignment horizontal="center"/>
      <protection/>
    </xf>
    <xf numFmtId="4" fontId="26" fillId="33" borderId="23" xfId="47" applyNumberFormat="1" applyFont="1" applyFill="1" applyBorder="1" applyAlignment="1">
      <alignment horizontal="center"/>
    </xf>
    <xf numFmtId="197" fontId="19" fillId="33" borderId="0" xfId="0" applyNumberFormat="1" applyFont="1" applyFill="1" applyAlignment="1" applyProtection="1">
      <alignment horizontal="center"/>
      <protection/>
    </xf>
    <xf numFmtId="4" fontId="23" fillId="0" borderId="0" xfId="47" applyNumberFormat="1" applyFont="1" applyAlignment="1">
      <alignment horizontal="center"/>
    </xf>
    <xf numFmtId="4" fontId="24" fillId="0" borderId="0" xfId="47" applyNumberFormat="1" applyFont="1" applyAlignment="1">
      <alignment horizontal="center"/>
    </xf>
    <xf numFmtId="4" fontId="45" fillId="36" borderId="17" xfId="0" applyNumberFormat="1" applyFont="1" applyFill="1" applyBorder="1" applyAlignment="1" applyProtection="1">
      <alignment horizontal="center" vertical="justify"/>
      <protection/>
    </xf>
    <xf numFmtId="4" fontId="45" fillId="36" borderId="19" xfId="0" applyNumberFormat="1" applyFont="1" applyFill="1" applyBorder="1" applyAlignment="1" applyProtection="1">
      <alignment horizontal="center" vertical="justify"/>
      <protection/>
    </xf>
    <xf numFmtId="4" fontId="19" fillId="34" borderId="10" xfId="47" applyNumberFormat="1" applyFont="1" applyFill="1" applyBorder="1" applyAlignment="1" applyProtection="1">
      <alignment horizontal="center"/>
      <protection/>
    </xf>
    <xf numFmtId="4" fontId="26" fillId="33" borderId="23" xfId="47" applyNumberFormat="1" applyFont="1" applyFill="1" applyBorder="1" applyAlignment="1" applyProtection="1">
      <alignment horizontal="center"/>
      <protection/>
    </xf>
    <xf numFmtId="4" fontId="45" fillId="35" borderId="12" xfId="47" applyNumberFormat="1" applyFont="1" applyFill="1" applyBorder="1" applyAlignment="1" applyProtection="1">
      <alignment horizontal="center"/>
      <protection/>
    </xf>
    <xf numFmtId="4" fontId="20" fillId="33" borderId="0" xfId="47" applyNumberFormat="1" applyFont="1" applyFill="1" applyBorder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3" fillId="0" borderId="0" xfId="47" applyNumberFormat="1" applyFont="1" applyAlignment="1" applyProtection="1">
      <alignment horizontal="center"/>
      <protection/>
    </xf>
    <xf numFmtId="4" fontId="45" fillId="36" borderId="17" xfId="0" applyNumberFormat="1" applyFont="1" applyFill="1" applyBorder="1" applyAlignment="1" applyProtection="1">
      <alignment horizontal="center" vertical="center"/>
      <protection/>
    </xf>
    <xf numFmtId="4" fontId="45" fillId="36" borderId="19" xfId="0" applyNumberFormat="1" applyFont="1" applyFill="1" applyBorder="1" applyAlignment="1" applyProtection="1">
      <alignment horizontal="center" vertical="center"/>
      <protection/>
    </xf>
    <xf numFmtId="4" fontId="23" fillId="33" borderId="23" xfId="0" applyNumberFormat="1" applyFont="1" applyFill="1" applyBorder="1" applyAlignment="1" applyProtection="1">
      <alignment horizontal="center"/>
      <protection/>
    </xf>
    <xf numFmtId="4" fontId="26" fillId="33" borderId="23" xfId="0" applyNumberFormat="1" applyFont="1" applyFill="1" applyBorder="1" applyAlignment="1" applyProtection="1">
      <alignment horizontal="center"/>
      <protection/>
    </xf>
    <xf numFmtId="4" fontId="45" fillId="35" borderId="26" xfId="0" applyNumberFormat="1" applyFont="1" applyFill="1" applyBorder="1" applyAlignment="1" applyProtection="1">
      <alignment horizontal="center"/>
      <protection/>
    </xf>
    <xf numFmtId="4" fontId="46" fillId="33" borderId="0" xfId="0" applyNumberFormat="1" applyFont="1" applyFill="1" applyAlignment="1">
      <alignment horizontal="center"/>
    </xf>
    <xf numFmtId="0" fontId="23" fillId="33" borderId="27" xfId="0" applyFont="1" applyFill="1" applyBorder="1" applyAlignment="1" applyProtection="1">
      <alignment horizontal="left"/>
      <protection/>
    </xf>
    <xf numFmtId="4" fontId="23" fillId="33" borderId="27" xfId="47" applyNumberFormat="1" applyFont="1" applyFill="1" applyBorder="1" applyAlignment="1" applyProtection="1">
      <alignment horizontal="center"/>
      <protection/>
    </xf>
    <xf numFmtId="0" fontId="23" fillId="33" borderId="27" xfId="0" applyFont="1" applyFill="1" applyBorder="1" applyAlignment="1" applyProtection="1">
      <alignment horizontal="center"/>
      <protection/>
    </xf>
    <xf numFmtId="188" fontId="23" fillId="33" borderId="27" xfId="0" applyNumberFormat="1" applyFont="1" applyFill="1" applyBorder="1" applyAlignment="1" applyProtection="1">
      <alignment horizontal="center"/>
      <protection/>
    </xf>
    <xf numFmtId="192" fontId="23" fillId="33" borderId="27" xfId="47" applyNumberFormat="1" applyFont="1" applyFill="1" applyBorder="1" applyAlignment="1" applyProtection="1">
      <alignment horizontal="center"/>
      <protection/>
    </xf>
    <xf numFmtId="188" fontId="23" fillId="33" borderId="27" xfId="0" applyNumberFormat="1" applyFont="1" applyFill="1" applyBorder="1" applyAlignment="1" applyProtection="1">
      <alignment/>
      <protection/>
    </xf>
    <xf numFmtId="4" fontId="23" fillId="33" borderId="27" xfId="0" applyNumberFormat="1" applyFont="1" applyFill="1" applyBorder="1" applyAlignment="1" applyProtection="1">
      <alignment horizontal="center"/>
      <protection/>
    </xf>
    <xf numFmtId="9" fontId="23" fillId="33" borderId="27" xfId="53" applyFont="1" applyFill="1" applyBorder="1" applyAlignment="1">
      <alignment horizontal="center"/>
    </xf>
    <xf numFmtId="0" fontId="23" fillId="33" borderId="22" xfId="0" applyFont="1" applyFill="1" applyBorder="1" applyAlignment="1" applyProtection="1">
      <alignment horizontal="left" wrapText="1"/>
      <protection/>
    </xf>
    <xf numFmtId="0" fontId="23" fillId="33" borderId="18" xfId="0" applyFont="1" applyFill="1" applyBorder="1" applyAlignment="1" applyProtection="1">
      <alignment horizontal="left" vertical="center"/>
      <protection/>
    </xf>
    <xf numFmtId="4" fontId="23" fillId="33" borderId="19" xfId="47" applyNumberFormat="1" applyFont="1" applyFill="1" applyBorder="1" applyAlignment="1" applyProtection="1">
      <alignment horizontal="center" vertical="center"/>
      <protection/>
    </xf>
    <xf numFmtId="0" fontId="23" fillId="33" borderId="19" xfId="0" applyFont="1" applyFill="1" applyBorder="1" applyAlignment="1" applyProtection="1">
      <alignment horizontal="center" vertical="center"/>
      <protection/>
    </xf>
    <xf numFmtId="188" fontId="23" fillId="33" borderId="19" xfId="0" applyNumberFormat="1" applyFont="1" applyFill="1" applyBorder="1" applyAlignment="1" applyProtection="1">
      <alignment horizontal="center" vertical="center"/>
      <protection/>
    </xf>
    <xf numFmtId="192" fontId="23" fillId="33" borderId="19" xfId="47" applyNumberFormat="1" applyFont="1" applyFill="1" applyBorder="1" applyAlignment="1" applyProtection="1">
      <alignment horizontal="center" vertical="center"/>
      <protection/>
    </xf>
    <xf numFmtId="188" fontId="23" fillId="33" borderId="19" xfId="0" applyNumberFormat="1" applyFont="1" applyFill="1" applyBorder="1" applyAlignment="1" applyProtection="1">
      <alignment vertical="center"/>
      <protection/>
    </xf>
    <xf numFmtId="4" fontId="23" fillId="33" borderId="19" xfId="0" applyNumberFormat="1" applyFont="1" applyFill="1" applyBorder="1" applyAlignment="1" applyProtection="1">
      <alignment horizontal="center" vertical="center"/>
      <protection/>
    </xf>
    <xf numFmtId="9" fontId="23" fillId="33" borderId="28" xfId="53" applyFont="1" applyFill="1" applyBorder="1" applyAlignment="1">
      <alignment horizontal="center" vertical="center"/>
    </xf>
    <xf numFmtId="0" fontId="23" fillId="33" borderId="24" xfId="0" applyFont="1" applyFill="1" applyBorder="1" applyAlignment="1" applyProtection="1">
      <alignment horizontal="left" vertical="center"/>
      <protection/>
    </xf>
    <xf numFmtId="4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9" fontId="23" fillId="33" borderId="23" xfId="0" applyNumberFormat="1" applyFont="1" applyFill="1" applyBorder="1" applyAlignment="1" applyProtection="1">
      <alignment horizontal="center" vertical="center"/>
      <protection/>
    </xf>
    <xf numFmtId="39" fontId="23" fillId="33" borderId="23" xfId="0" applyNumberFormat="1" applyFont="1" applyFill="1" applyBorder="1" applyAlignment="1" applyProtection="1">
      <alignment vertical="center"/>
      <protection/>
    </xf>
    <xf numFmtId="4" fontId="23" fillId="33" borderId="23" xfId="47" applyNumberFormat="1" applyFont="1" applyFill="1" applyBorder="1" applyAlignment="1" applyProtection="1">
      <alignment horizontal="center" vertical="center"/>
      <protection/>
    </xf>
    <xf numFmtId="4" fontId="23" fillId="33" borderId="23" xfId="0" applyNumberFormat="1" applyFont="1" applyFill="1" applyBorder="1" applyAlignment="1" applyProtection="1">
      <alignment horizontal="center" vertical="center"/>
      <protection/>
    </xf>
    <xf numFmtId="9" fontId="23" fillId="33" borderId="15" xfId="53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28575</xdr:rowOff>
    </xdr:from>
    <xdr:to>
      <xdr:col>5</xdr:col>
      <xdr:colOff>114300</xdr:colOff>
      <xdr:row>2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6"/>
  <sheetViews>
    <sheetView showGridLines="0" tabSelected="1" zoomScalePageLayoutView="0" workbookViewId="0" topLeftCell="A1">
      <selection activeCell="M7" sqref="M7"/>
    </sheetView>
  </sheetViews>
  <sheetFormatPr defaultColWidth="11.00390625" defaultRowHeight="12.75"/>
  <cols>
    <col min="1" max="1" width="34.00390625" style="27" customWidth="1"/>
    <col min="2" max="2" width="10.00390625" style="74" customWidth="1"/>
    <col min="3" max="3" width="10.28125" style="63" customWidth="1"/>
    <col min="4" max="4" width="9.7109375" style="63" customWidth="1"/>
    <col min="5" max="5" width="11.140625" style="63" customWidth="1"/>
    <col min="6" max="6" width="9.57421875" style="63" customWidth="1"/>
    <col min="7" max="7" width="9.421875" style="27" customWidth="1"/>
    <col min="8" max="8" width="10.421875" style="101" customWidth="1"/>
    <col min="9" max="9" width="9.28125" style="63" customWidth="1"/>
    <col min="10" max="10" width="10.57421875" style="74" customWidth="1"/>
    <col min="11" max="11" width="11.421875" style="27" customWidth="1"/>
    <col min="12" max="12" width="11.00390625" style="27" customWidth="1"/>
    <col min="13" max="13" width="12.421875" style="27" customWidth="1"/>
    <col min="14" max="16384" width="11.00390625" style="27" customWidth="1"/>
  </cols>
  <sheetData>
    <row r="1" ht="17.25" customHeight="1"/>
    <row r="2" spans="1:11" ht="18" customHeight="1">
      <c r="A2" s="28"/>
      <c r="B2" s="75"/>
      <c r="C2" s="64"/>
      <c r="D2" s="64"/>
      <c r="E2" s="64"/>
      <c r="F2" s="64"/>
      <c r="G2" s="28"/>
      <c r="H2" s="102"/>
      <c r="I2" s="64"/>
      <c r="J2" s="75"/>
      <c r="K2" s="28"/>
    </row>
    <row r="3" spans="1:12" ht="16.5" customHeight="1">
      <c r="A3" s="20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5.75" customHeight="1">
      <c r="A4" s="20" t="s">
        <v>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"/>
    </row>
    <row r="5" spans="1:11" ht="27" customHeight="1" thickBot="1">
      <c r="A5" s="46" t="s">
        <v>49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3.25" customHeight="1">
      <c r="A6" s="13"/>
      <c r="B6" s="76"/>
      <c r="C6" s="65"/>
      <c r="D6" s="14" t="s">
        <v>0</v>
      </c>
      <c r="E6" s="14" t="s">
        <v>1</v>
      </c>
      <c r="F6" s="14" t="s">
        <v>2</v>
      </c>
      <c r="G6" s="14" t="s">
        <v>3</v>
      </c>
      <c r="H6" s="103" t="s">
        <v>44</v>
      </c>
      <c r="I6" s="19" t="s">
        <v>45</v>
      </c>
      <c r="J6" s="111" t="s">
        <v>4</v>
      </c>
      <c r="K6" s="21" t="s">
        <v>34</v>
      </c>
    </row>
    <row r="7" spans="1:14" ht="18" customHeight="1" thickBot="1">
      <c r="A7" s="15" t="s">
        <v>5</v>
      </c>
      <c r="B7" s="77" t="s">
        <v>6</v>
      </c>
      <c r="C7" s="16" t="s">
        <v>7</v>
      </c>
      <c r="D7" s="16" t="s">
        <v>8</v>
      </c>
      <c r="E7" s="16" t="s">
        <v>4</v>
      </c>
      <c r="F7" s="16" t="s">
        <v>4</v>
      </c>
      <c r="G7" s="16" t="s">
        <v>4</v>
      </c>
      <c r="H7" s="104"/>
      <c r="I7" s="16" t="s">
        <v>4</v>
      </c>
      <c r="J7" s="112" t="s">
        <v>9</v>
      </c>
      <c r="K7" s="22"/>
      <c r="M7" s="31"/>
      <c r="N7" s="31"/>
    </row>
    <row r="8" spans="1:14" ht="7.5" customHeight="1" hidden="1">
      <c r="A8" s="11"/>
      <c r="B8" s="78"/>
      <c r="C8" s="66"/>
      <c r="D8" s="66"/>
      <c r="E8" s="66"/>
      <c r="F8" s="66"/>
      <c r="G8" s="2"/>
      <c r="H8" s="105"/>
      <c r="I8" s="66"/>
      <c r="J8" s="78"/>
      <c r="K8" s="12"/>
      <c r="M8" s="31"/>
      <c r="N8" s="31"/>
    </row>
    <row r="9" spans="1:14" ht="16.5" customHeight="1">
      <c r="A9" s="47" t="s">
        <v>10</v>
      </c>
      <c r="B9" s="79"/>
      <c r="C9" s="67"/>
      <c r="D9" s="90"/>
      <c r="E9" s="99">
        <f>SUM(E10:E15)</f>
        <v>3441.0333333333333</v>
      </c>
      <c r="F9" s="99">
        <f>SUM(F10:F15)</f>
        <v>183.33333333333334</v>
      </c>
      <c r="G9" s="99">
        <f>SUM(G10:G15)</f>
        <v>166.3</v>
      </c>
      <c r="H9" s="99">
        <f>SUM(H10:H15)</f>
        <v>3790.6666666666665</v>
      </c>
      <c r="I9" s="99">
        <f>SUM(I10:I15)</f>
        <v>1142</v>
      </c>
      <c r="J9" s="99">
        <f>SUM(J10:J15)</f>
        <v>4932.666666666667</v>
      </c>
      <c r="K9" s="49"/>
      <c r="M9" s="32"/>
      <c r="N9" s="31"/>
    </row>
    <row r="10" spans="1:16" ht="12.75" customHeight="1">
      <c r="A10" s="50" t="s">
        <v>11</v>
      </c>
      <c r="B10" s="80">
        <v>200</v>
      </c>
      <c r="C10" s="51" t="s">
        <v>12</v>
      </c>
      <c r="D10" s="91">
        <v>15</v>
      </c>
      <c r="E10" s="57">
        <f>(D10*B10)</f>
        <v>3000</v>
      </c>
      <c r="F10" s="53" t="s">
        <v>13</v>
      </c>
      <c r="G10" s="53" t="s">
        <v>13</v>
      </c>
      <c r="H10" s="82">
        <f>SUM(E10:G10)</f>
        <v>3000</v>
      </c>
      <c r="I10" s="53" t="s">
        <v>13</v>
      </c>
      <c r="J10" s="82">
        <f>SUM(H10:I10)</f>
        <v>3000</v>
      </c>
      <c r="K10" s="54">
        <f>J10/J$34</f>
        <v>0.16535125969570016</v>
      </c>
      <c r="M10" s="32"/>
      <c r="N10" s="31"/>
      <c r="P10" s="33"/>
    </row>
    <row r="11" spans="1:14" ht="13.5" customHeight="1">
      <c r="A11" s="50" t="s">
        <v>14</v>
      </c>
      <c r="B11" s="80">
        <v>20</v>
      </c>
      <c r="C11" s="51" t="s">
        <v>12</v>
      </c>
      <c r="D11" s="91">
        <v>10</v>
      </c>
      <c r="E11" s="57">
        <f>(D11*B11)</f>
        <v>200</v>
      </c>
      <c r="F11" s="53" t="s">
        <v>13</v>
      </c>
      <c r="G11" s="53" t="s">
        <v>13</v>
      </c>
      <c r="H11" s="82">
        <f>SUM(E11:G11)</f>
        <v>200</v>
      </c>
      <c r="I11" s="53" t="s">
        <v>13</v>
      </c>
      <c r="J11" s="113">
        <f>(D11*B11)</f>
        <v>200</v>
      </c>
      <c r="K11" s="54">
        <f>J11/J$34</f>
        <v>0.011023417313046678</v>
      </c>
      <c r="L11" s="34"/>
      <c r="M11" s="32"/>
      <c r="N11" s="31"/>
    </row>
    <row r="12" spans="1:15" ht="15" customHeight="1">
      <c r="A12" s="55" t="s">
        <v>51</v>
      </c>
      <c r="B12" s="81">
        <v>0.6</v>
      </c>
      <c r="C12" s="67" t="s">
        <v>15</v>
      </c>
      <c r="D12" s="67">
        <v>2500</v>
      </c>
      <c r="E12" s="67">
        <v>180</v>
      </c>
      <c r="F12" s="67">
        <v>135</v>
      </c>
      <c r="G12" s="48">
        <v>135</v>
      </c>
      <c r="H12" s="82">
        <v>450</v>
      </c>
      <c r="I12" s="67">
        <v>1050</v>
      </c>
      <c r="J12" s="79">
        <v>1500</v>
      </c>
      <c r="K12" s="54">
        <f>J12/J$34</f>
        <v>0.08267562984785008</v>
      </c>
      <c r="L12" s="34"/>
      <c r="M12" s="32"/>
      <c r="N12" s="35"/>
      <c r="O12" s="34"/>
    </row>
    <row r="13" spans="1:14" ht="15" customHeight="1">
      <c r="A13" s="55" t="s">
        <v>52</v>
      </c>
      <c r="B13" s="81">
        <v>0.06666666666666667</v>
      </c>
      <c r="C13" s="67" t="s">
        <v>35</v>
      </c>
      <c r="D13" s="91">
        <v>1200</v>
      </c>
      <c r="E13" s="57">
        <v>32</v>
      </c>
      <c r="F13" s="57">
        <v>16</v>
      </c>
      <c r="G13" s="52">
        <v>20</v>
      </c>
      <c r="H13" s="82">
        <v>68</v>
      </c>
      <c r="I13" s="57">
        <v>12</v>
      </c>
      <c r="J13" s="82">
        <v>80</v>
      </c>
      <c r="K13" s="54">
        <f>J13/J$34</f>
        <v>0.004409366925218671</v>
      </c>
      <c r="M13" s="32"/>
      <c r="N13" s="35"/>
    </row>
    <row r="14" spans="1:14" ht="15" customHeight="1">
      <c r="A14" s="55" t="s">
        <v>53</v>
      </c>
      <c r="B14" s="81">
        <v>0.06666666666666667</v>
      </c>
      <c r="C14" s="67" t="s">
        <v>16</v>
      </c>
      <c r="D14" s="92">
        <v>790</v>
      </c>
      <c r="E14" s="67">
        <v>26.333333333333332</v>
      </c>
      <c r="F14" s="67">
        <v>26.333333333333332</v>
      </c>
      <c r="G14" s="48" t="s">
        <v>13</v>
      </c>
      <c r="H14" s="82">
        <v>52.666666666666664</v>
      </c>
      <c r="I14" s="67" t="s">
        <v>13</v>
      </c>
      <c r="J14" s="79">
        <v>52.666666666666664</v>
      </c>
      <c r="K14" s="54">
        <f>J14/J$34</f>
        <v>0.0029028332257689587</v>
      </c>
      <c r="M14" s="32"/>
      <c r="N14" s="31"/>
    </row>
    <row r="15" spans="1:14" ht="15" customHeight="1">
      <c r="A15" s="55" t="s">
        <v>42</v>
      </c>
      <c r="B15" s="82">
        <v>1</v>
      </c>
      <c r="C15" s="53" t="s">
        <v>17</v>
      </c>
      <c r="D15" s="91">
        <v>100</v>
      </c>
      <c r="E15" s="57">
        <f>(J15*0.027)</f>
        <v>2.7</v>
      </c>
      <c r="F15" s="57">
        <f>(J15*0.06)</f>
        <v>6</v>
      </c>
      <c r="G15" s="52">
        <f>(J15*0.113)</f>
        <v>11.3</v>
      </c>
      <c r="H15" s="82">
        <f>SUM(E15:G15)</f>
        <v>20</v>
      </c>
      <c r="I15" s="57">
        <f>(J15*0.8)</f>
        <v>80</v>
      </c>
      <c r="J15" s="113">
        <f>(D15*B15)</f>
        <v>100</v>
      </c>
      <c r="K15" s="54">
        <f>J15/J$34</f>
        <v>0.005511708656523339</v>
      </c>
      <c r="M15" s="32"/>
      <c r="N15" s="31"/>
    </row>
    <row r="16" spans="1:14" ht="2.25" customHeight="1">
      <c r="A16" s="56"/>
      <c r="B16" s="81"/>
      <c r="C16" s="67"/>
      <c r="D16" s="67"/>
      <c r="E16" s="57"/>
      <c r="F16" s="57"/>
      <c r="G16" s="52"/>
      <c r="H16" s="82"/>
      <c r="I16" s="57"/>
      <c r="J16" s="113"/>
      <c r="K16" s="54">
        <f>J16/J$34</f>
        <v>0</v>
      </c>
      <c r="M16" s="32"/>
      <c r="N16" s="31"/>
    </row>
    <row r="17" spans="1:14" ht="15" customHeight="1">
      <c r="A17" s="47" t="s">
        <v>18</v>
      </c>
      <c r="B17" s="81"/>
      <c r="C17" s="67"/>
      <c r="D17" s="90"/>
      <c r="E17" s="99">
        <f>SUM(E18:E29)</f>
        <v>7101.30358</v>
      </c>
      <c r="F17" s="99">
        <f>SUM(F18:F29)</f>
        <v>831.78466</v>
      </c>
      <c r="G17" s="99">
        <f>SUM(G18:G29)</f>
        <v>880.68764</v>
      </c>
      <c r="H17" s="99">
        <f>SUM(H18:H29)</f>
        <v>8463.195719999998</v>
      </c>
      <c r="I17" s="99">
        <f>SUM(I18:I29)</f>
        <v>3073.4141200000004</v>
      </c>
      <c r="J17" s="99">
        <f>SUM(J18:J29)</f>
        <v>11537.19</v>
      </c>
      <c r="K17" s="54"/>
      <c r="M17" s="32"/>
      <c r="N17" s="31"/>
    </row>
    <row r="18" spans="1:14" ht="14.25" customHeight="1">
      <c r="A18" s="55" t="s">
        <v>19</v>
      </c>
      <c r="B18" s="82">
        <v>0.926</v>
      </c>
      <c r="C18" s="53" t="s">
        <v>20</v>
      </c>
      <c r="D18" s="57">
        <v>700</v>
      </c>
      <c r="E18" s="57">
        <f>(D18*B18)</f>
        <v>648.2</v>
      </c>
      <c r="F18" s="57" t="s">
        <v>13</v>
      </c>
      <c r="G18" s="57" t="s">
        <v>13</v>
      </c>
      <c r="H18" s="82">
        <f>SUM(E18:G18)</f>
        <v>648.2</v>
      </c>
      <c r="I18" s="57" t="s">
        <v>13</v>
      </c>
      <c r="J18" s="113">
        <f>(D18*B18)</f>
        <v>648.2</v>
      </c>
      <c r="K18" s="54">
        <f>J18/J$34</f>
        <v>0.03572689551158429</v>
      </c>
      <c r="M18" s="32"/>
      <c r="N18" s="36"/>
    </row>
    <row r="19" spans="1:14" ht="15.75" customHeight="1">
      <c r="A19" s="55" t="s">
        <v>21</v>
      </c>
      <c r="B19" s="82">
        <v>0.488</v>
      </c>
      <c r="C19" s="53" t="s">
        <v>20</v>
      </c>
      <c r="D19" s="57">
        <v>700</v>
      </c>
      <c r="E19" s="57">
        <f>(D19*B19)</f>
        <v>341.59999999999997</v>
      </c>
      <c r="F19" s="57" t="s">
        <v>13</v>
      </c>
      <c r="G19" s="57" t="s">
        <v>13</v>
      </c>
      <c r="H19" s="82">
        <f aca="true" t="shared" si="0" ref="H19:H24">SUM(E19:G19)</f>
        <v>341.59999999999997</v>
      </c>
      <c r="I19" s="57" t="s">
        <v>13</v>
      </c>
      <c r="J19" s="113">
        <f>(D19*B19)</f>
        <v>341.59999999999997</v>
      </c>
      <c r="K19" s="54">
        <f>J19/J$34</f>
        <v>0.018827996770683725</v>
      </c>
      <c r="M19" s="32"/>
      <c r="N19" s="36"/>
    </row>
    <row r="20" spans="1:14" ht="15" customHeight="1">
      <c r="A20" s="55" t="s">
        <v>22</v>
      </c>
      <c r="B20" s="82">
        <v>0.7</v>
      </c>
      <c r="C20" s="53" t="s">
        <v>20</v>
      </c>
      <c r="D20" s="57">
        <v>700</v>
      </c>
      <c r="E20" s="57">
        <f>(D20*B20)</f>
        <v>489.99999999999994</v>
      </c>
      <c r="F20" s="57" t="s">
        <v>13</v>
      </c>
      <c r="G20" s="52"/>
      <c r="H20" s="82">
        <f t="shared" si="0"/>
        <v>489.99999999999994</v>
      </c>
      <c r="I20" s="57"/>
      <c r="J20" s="113">
        <f>(D20*B20)</f>
        <v>489.99999999999994</v>
      </c>
      <c r="K20" s="54">
        <f>J20/J$34</f>
        <v>0.02700737241696436</v>
      </c>
      <c r="L20" s="37"/>
      <c r="M20" s="32"/>
      <c r="N20" s="36"/>
    </row>
    <row r="21" spans="1:14" ht="28.5" customHeight="1">
      <c r="A21" s="125" t="s">
        <v>54</v>
      </c>
      <c r="B21" s="82">
        <v>1.556</v>
      </c>
      <c r="C21" s="53" t="s">
        <v>20</v>
      </c>
      <c r="D21" s="57">
        <v>700</v>
      </c>
      <c r="E21" s="57">
        <f>(J21*0.26)</f>
        <v>283.192</v>
      </c>
      <c r="F21" s="57">
        <f>($J21*0.2)</f>
        <v>217.84000000000003</v>
      </c>
      <c r="G21" s="52">
        <f>($J21*0.19)</f>
        <v>206.948</v>
      </c>
      <c r="H21" s="82">
        <f t="shared" si="0"/>
        <v>707.98</v>
      </c>
      <c r="I21" s="57">
        <f>($J21*0.35)</f>
        <v>381.21999999999997</v>
      </c>
      <c r="J21" s="113">
        <f>(D21*B21)</f>
        <v>1089.2</v>
      </c>
      <c r="K21" s="54">
        <f>J21/J$34</f>
        <v>0.060033530686852216</v>
      </c>
      <c r="M21" s="32"/>
      <c r="N21" s="36"/>
    </row>
    <row r="22" spans="1:14" ht="14.25" customHeight="1">
      <c r="A22" s="55" t="s">
        <v>23</v>
      </c>
      <c r="B22" s="82">
        <v>0.932</v>
      </c>
      <c r="C22" s="53" t="s">
        <v>20</v>
      </c>
      <c r="D22" s="57">
        <v>700</v>
      </c>
      <c r="E22" s="57">
        <f>(D22*B22)</f>
        <v>652.4000000000001</v>
      </c>
      <c r="F22" s="57" t="s">
        <v>13</v>
      </c>
      <c r="G22" s="57" t="s">
        <v>13</v>
      </c>
      <c r="H22" s="82">
        <f>SUM(E22:G22)</f>
        <v>652.4000000000001</v>
      </c>
      <c r="I22" s="57" t="s">
        <v>13</v>
      </c>
      <c r="J22" s="113">
        <f aca="true" t="shared" si="1" ref="J22:J29">(D22*B22)</f>
        <v>652.4000000000001</v>
      </c>
      <c r="K22" s="54">
        <f>J22/J$34</f>
        <v>0.03595838727515827</v>
      </c>
      <c r="M22" s="32"/>
      <c r="N22" s="36"/>
    </row>
    <row r="23" spans="1:14" ht="13.5" customHeight="1">
      <c r="A23" s="55" t="s">
        <v>24</v>
      </c>
      <c r="B23" s="82">
        <v>2.1167</v>
      </c>
      <c r="C23" s="53" t="s">
        <v>20</v>
      </c>
      <c r="D23" s="57">
        <v>700</v>
      </c>
      <c r="E23" s="57">
        <f>(D23*B23)</f>
        <v>1481.6899999999998</v>
      </c>
      <c r="F23" s="57" t="s">
        <v>13</v>
      </c>
      <c r="G23" s="57" t="s">
        <v>13</v>
      </c>
      <c r="H23" s="82">
        <f>SUM(E23:G23)</f>
        <v>1481.6899999999998</v>
      </c>
      <c r="I23" s="57" t="s">
        <v>13</v>
      </c>
      <c r="J23" s="113">
        <f t="shared" si="1"/>
        <v>1481.6899999999998</v>
      </c>
      <c r="K23" s="54">
        <f>J23/J$34</f>
        <v>0.08166643599284065</v>
      </c>
      <c r="L23" s="17"/>
      <c r="M23" s="32"/>
      <c r="N23" s="36"/>
    </row>
    <row r="24" spans="1:14" ht="13.5" customHeight="1">
      <c r="A24" s="55" t="s">
        <v>25</v>
      </c>
      <c r="B24" s="82">
        <v>3.3333</v>
      </c>
      <c r="C24" s="53" t="s">
        <v>20</v>
      </c>
      <c r="D24" s="57">
        <v>700</v>
      </c>
      <c r="E24" s="57">
        <f>(J24*0.26)</f>
        <v>606.6606</v>
      </c>
      <c r="F24" s="57">
        <f>(J24*0.17)</f>
        <v>396.66270000000003</v>
      </c>
      <c r="G24" s="52">
        <f>(J24*0.19)</f>
        <v>443.3289</v>
      </c>
      <c r="H24" s="82">
        <f t="shared" si="0"/>
        <v>1446.6522</v>
      </c>
      <c r="I24" s="57">
        <f>(J24*0.38)</f>
        <v>886.6578</v>
      </c>
      <c r="J24" s="113">
        <f t="shared" si="1"/>
        <v>2333.31</v>
      </c>
      <c r="K24" s="54">
        <f>J24/J$34</f>
        <v>0.12860524925352473</v>
      </c>
      <c r="L24" s="17"/>
      <c r="M24" s="39"/>
      <c r="N24" s="38"/>
    </row>
    <row r="25" spans="1:14" ht="14.25" customHeight="1">
      <c r="A25" s="55" t="s">
        <v>26</v>
      </c>
      <c r="B25" s="82">
        <v>2.8741</v>
      </c>
      <c r="C25" s="53" t="s">
        <v>20</v>
      </c>
      <c r="D25" s="57">
        <v>700</v>
      </c>
      <c r="E25" s="57">
        <f>(J25*0.054)</f>
        <v>108.64098</v>
      </c>
      <c r="F25" s="57">
        <f>(J25*0.108)</f>
        <v>217.28196</v>
      </c>
      <c r="G25" s="52">
        <f>(J25*0.102)</f>
        <v>205.21074</v>
      </c>
      <c r="H25" s="82">
        <f>SUM(E25:G25)</f>
        <v>531.1336799999999</v>
      </c>
      <c r="I25" s="57">
        <f>(J25*0.736)</f>
        <v>1480.73632</v>
      </c>
      <c r="J25" s="113">
        <f t="shared" si="1"/>
        <v>2011.87</v>
      </c>
      <c r="K25" s="54">
        <f>J25/J$34</f>
        <v>0.1108884129479961</v>
      </c>
      <c r="L25" s="17"/>
      <c r="M25" s="32"/>
      <c r="N25" s="31"/>
    </row>
    <row r="26" spans="1:14" ht="14.25" customHeight="1">
      <c r="A26" s="55" t="s">
        <v>27</v>
      </c>
      <c r="B26" s="82">
        <v>1.0556</v>
      </c>
      <c r="C26" s="53" t="s">
        <v>20</v>
      </c>
      <c r="D26" s="57">
        <v>700</v>
      </c>
      <c r="E26" s="57">
        <f>(D26*B26)</f>
        <v>738.9200000000001</v>
      </c>
      <c r="F26" s="57" t="s">
        <v>13</v>
      </c>
      <c r="G26" s="57" t="s">
        <v>13</v>
      </c>
      <c r="H26" s="82">
        <f>SUM(E26:G26)</f>
        <v>738.9200000000001</v>
      </c>
      <c r="I26" s="57" t="s">
        <v>13</v>
      </c>
      <c r="J26" s="113">
        <f t="shared" si="1"/>
        <v>738.9200000000001</v>
      </c>
      <c r="K26" s="54">
        <f>J26/J$34</f>
        <v>0.04072711760478226</v>
      </c>
      <c r="L26" s="17"/>
      <c r="M26" s="32"/>
      <c r="N26" s="36"/>
    </row>
    <row r="27" spans="1:14" ht="13.5" customHeight="1">
      <c r="A27" s="55" t="s">
        <v>28</v>
      </c>
      <c r="B27" s="82">
        <v>1.188</v>
      </c>
      <c r="C27" s="53" t="s">
        <v>20</v>
      </c>
      <c r="D27" s="57">
        <v>700</v>
      </c>
      <c r="E27" s="57">
        <f>(D27*B27)</f>
        <v>831.5999999999999</v>
      </c>
      <c r="F27" s="57" t="s">
        <v>13</v>
      </c>
      <c r="G27" s="57" t="s">
        <v>13</v>
      </c>
      <c r="H27" s="82">
        <f>SUM(E27:G27)</f>
        <v>831.5999999999999</v>
      </c>
      <c r="I27" s="57" t="s">
        <v>13</v>
      </c>
      <c r="J27" s="113">
        <f t="shared" si="1"/>
        <v>831.5999999999999</v>
      </c>
      <c r="K27" s="54">
        <f>J27/J$34</f>
        <v>0.045835369187648085</v>
      </c>
      <c r="L27" s="17"/>
      <c r="M27" s="32"/>
      <c r="N27" s="40"/>
    </row>
    <row r="28" spans="1:14" ht="13.5" customHeight="1">
      <c r="A28" s="55" t="s">
        <v>29</v>
      </c>
      <c r="B28" s="82">
        <v>0.812</v>
      </c>
      <c r="C28" s="53" t="s">
        <v>20</v>
      </c>
      <c r="D28" s="57">
        <v>700</v>
      </c>
      <c r="E28" s="57">
        <f>(D28*B28)</f>
        <v>568.4000000000001</v>
      </c>
      <c r="F28" s="57" t="s">
        <v>13</v>
      </c>
      <c r="G28" s="57" t="s">
        <v>13</v>
      </c>
      <c r="H28" s="82">
        <f>SUM(E28:G28)</f>
        <v>568.4000000000001</v>
      </c>
      <c r="I28" s="57"/>
      <c r="J28" s="113">
        <f t="shared" si="1"/>
        <v>568.4000000000001</v>
      </c>
      <c r="K28" s="54">
        <f>J28/J$34</f>
        <v>0.031328552003678664</v>
      </c>
      <c r="L28" s="17"/>
      <c r="M28" s="32"/>
      <c r="N28" s="31"/>
    </row>
    <row r="29" spans="1:17" ht="18" customHeight="1" thickBot="1">
      <c r="A29" s="126" t="s">
        <v>30</v>
      </c>
      <c r="B29" s="127">
        <v>0.5</v>
      </c>
      <c r="C29" s="128" t="s">
        <v>20</v>
      </c>
      <c r="D29" s="129">
        <v>700</v>
      </c>
      <c r="E29" s="129">
        <f>(D29*B29)</f>
        <v>350</v>
      </c>
      <c r="F29" s="130" t="s">
        <v>13</v>
      </c>
      <c r="G29" s="131">
        <f>(J29*0.072)</f>
        <v>25.2</v>
      </c>
      <c r="H29" s="127">
        <f>(I29*0.0758)</f>
        <v>24.619840000000003</v>
      </c>
      <c r="I29" s="129">
        <f>(J29*0.928)</f>
        <v>324.8</v>
      </c>
      <c r="J29" s="132">
        <f t="shared" si="1"/>
        <v>350</v>
      </c>
      <c r="K29" s="133">
        <f>J29/J$34</f>
        <v>0.019290980297831686</v>
      </c>
      <c r="L29" s="17"/>
      <c r="M29" s="32"/>
      <c r="N29" s="40"/>
      <c r="O29" s="34"/>
      <c r="Q29" s="34"/>
    </row>
    <row r="30" spans="1:17" ht="11.25" customHeight="1" thickBot="1">
      <c r="A30" s="117"/>
      <c r="B30" s="118"/>
      <c r="C30" s="119"/>
      <c r="D30" s="120"/>
      <c r="E30" s="120"/>
      <c r="F30" s="121"/>
      <c r="G30" s="122"/>
      <c r="H30" s="118"/>
      <c r="I30" s="120"/>
      <c r="J30" s="123"/>
      <c r="K30" s="124"/>
      <c r="L30" s="17"/>
      <c r="M30" s="32"/>
      <c r="N30" s="40"/>
      <c r="O30" s="34"/>
      <c r="Q30" s="34"/>
    </row>
    <row r="31" spans="1:17" ht="15.75" customHeight="1">
      <c r="A31" s="58" t="s">
        <v>31</v>
      </c>
      <c r="B31" s="83"/>
      <c r="C31" s="68"/>
      <c r="D31" s="68"/>
      <c r="E31" s="95">
        <f>E9+E17</f>
        <v>10542.336913333333</v>
      </c>
      <c r="F31" s="95">
        <f>F9+F17</f>
        <v>1015.1179933333334</v>
      </c>
      <c r="G31" s="59">
        <f>G9+G17</f>
        <v>1046.98764</v>
      </c>
      <c r="H31" s="106">
        <f>H9+H17</f>
        <v>12253.862386666664</v>
      </c>
      <c r="I31" s="95">
        <f>I9+I17</f>
        <v>4215.41412</v>
      </c>
      <c r="J31" s="114">
        <f>J9+J17</f>
        <v>16469.856666666667</v>
      </c>
      <c r="K31" s="60">
        <f>SUM(K9:K29)</f>
        <v>0.9077705156136531</v>
      </c>
      <c r="L31" s="17"/>
      <c r="M31" s="41"/>
      <c r="N31" s="40"/>
      <c r="O31" s="34"/>
      <c r="Q31" s="34"/>
    </row>
    <row r="32" spans="1:17" ht="14.25" customHeight="1">
      <c r="A32" s="61" t="s">
        <v>32</v>
      </c>
      <c r="B32" s="83"/>
      <c r="C32" s="68"/>
      <c r="D32" s="68"/>
      <c r="E32" s="96">
        <f aca="true" t="shared" si="2" ref="E32:J32">(E31*0.02)</f>
        <v>210.84673826666665</v>
      </c>
      <c r="F32" s="96">
        <f t="shared" si="2"/>
        <v>20.30235986666667</v>
      </c>
      <c r="G32" s="62">
        <f t="shared" si="2"/>
        <v>20.9397528</v>
      </c>
      <c r="H32" s="82">
        <f t="shared" si="2"/>
        <v>245.07724773333328</v>
      </c>
      <c r="I32" s="96">
        <f t="shared" si="2"/>
        <v>84.30828240000001</v>
      </c>
      <c r="J32" s="113">
        <f t="shared" si="2"/>
        <v>329.39713333333333</v>
      </c>
      <c r="K32" s="54">
        <f>+J32/J34</f>
        <v>0.01815541031227306</v>
      </c>
      <c r="L32" s="18">
        <f>+J32+J33</f>
        <v>1673.3374373333334</v>
      </c>
      <c r="M32" s="41"/>
      <c r="N32" s="40"/>
      <c r="O32" s="34"/>
      <c r="Q32" s="34"/>
    </row>
    <row r="33" spans="1:17" ht="17.25" customHeight="1" thickBot="1">
      <c r="A33" s="134" t="s">
        <v>43</v>
      </c>
      <c r="B33" s="135"/>
      <c r="C33" s="136"/>
      <c r="D33" s="136"/>
      <c r="E33" s="137">
        <f aca="true" t="shared" si="3" ref="E33:J33">SUM(E31:E32)*0.08</f>
        <v>860.2546921279999</v>
      </c>
      <c r="F33" s="137">
        <f t="shared" si="3"/>
        <v>82.83362825600001</v>
      </c>
      <c r="G33" s="138">
        <f t="shared" si="3"/>
        <v>85.434191424</v>
      </c>
      <c r="H33" s="139">
        <f t="shared" si="3"/>
        <v>999.9151707519999</v>
      </c>
      <c r="I33" s="137">
        <f t="shared" si="3"/>
        <v>343.97779219200004</v>
      </c>
      <c r="J33" s="140">
        <f t="shared" si="3"/>
        <v>1343.940304</v>
      </c>
      <c r="K33" s="141">
        <f>+J33/J34</f>
        <v>0.07407407407407408</v>
      </c>
      <c r="L33" s="17"/>
      <c r="M33" s="41"/>
      <c r="N33" s="40"/>
      <c r="O33" s="34"/>
      <c r="Q33" s="34"/>
    </row>
    <row r="34" spans="1:17" ht="15.75" customHeight="1" thickBot="1">
      <c r="A34" s="3" t="s">
        <v>33</v>
      </c>
      <c r="B34" s="84"/>
      <c r="C34" s="69"/>
      <c r="D34" s="69"/>
      <c r="E34" s="97">
        <f aca="true" t="shared" si="4" ref="E34:J34">SUM(E31:E33)</f>
        <v>11613.438343727998</v>
      </c>
      <c r="F34" s="97">
        <f t="shared" si="4"/>
        <v>1118.2539814560002</v>
      </c>
      <c r="G34" s="4">
        <f t="shared" si="4"/>
        <v>1153.3615842240001</v>
      </c>
      <c r="H34" s="107">
        <f t="shared" si="4"/>
        <v>13498.854805151997</v>
      </c>
      <c r="I34" s="97">
        <f t="shared" si="4"/>
        <v>4643.700194592001</v>
      </c>
      <c r="J34" s="115">
        <f t="shared" si="4"/>
        <v>18143.194104</v>
      </c>
      <c r="K34" s="5" t="e">
        <f>+#REF!+K14+K32+K33+K31</f>
        <v>#REF!</v>
      </c>
      <c r="L34" s="17"/>
      <c r="M34" s="42"/>
      <c r="N34" s="35"/>
      <c r="O34" s="42"/>
      <c r="Q34" s="34"/>
    </row>
    <row r="35" spans="1:14" s="30" customFormat="1" ht="16.5" customHeight="1">
      <c r="A35" s="6" t="s">
        <v>40</v>
      </c>
      <c r="B35" s="85"/>
      <c r="C35" s="70"/>
      <c r="D35" s="70"/>
      <c r="E35" s="98"/>
      <c r="F35" s="98"/>
      <c r="G35" s="7"/>
      <c r="H35" s="108"/>
      <c r="I35" s="98"/>
      <c r="J35" s="116">
        <v>150</v>
      </c>
      <c r="K35" s="8"/>
      <c r="L35" s="9"/>
      <c r="M35" s="43"/>
      <c r="N35" s="43"/>
    </row>
    <row r="36" spans="1:14" s="30" customFormat="1" ht="40.5" customHeight="1">
      <c r="A36" s="26" t="s">
        <v>48</v>
      </c>
      <c r="B36" s="26"/>
      <c r="C36" s="26"/>
      <c r="D36" s="26"/>
      <c r="E36" s="26"/>
      <c r="F36" s="26"/>
      <c r="G36" s="26"/>
      <c r="H36" s="26"/>
      <c r="I36" s="26"/>
      <c r="J36" s="26"/>
      <c r="K36" s="8"/>
      <c r="L36" s="9"/>
      <c r="M36" s="43"/>
      <c r="N36" s="43"/>
    </row>
    <row r="37" spans="1:12" s="17" customFormat="1" ht="15.75" customHeight="1">
      <c r="A37" s="23" t="s">
        <v>39</v>
      </c>
      <c r="B37" s="23"/>
      <c r="C37" s="23"/>
      <c r="D37" s="23"/>
      <c r="E37" s="23"/>
      <c r="F37" s="23"/>
      <c r="G37" s="23"/>
      <c r="H37" s="23"/>
      <c r="I37" s="23"/>
      <c r="J37" s="23"/>
      <c r="K37" s="8"/>
      <c r="L37" s="9"/>
    </row>
    <row r="38" spans="1:12" s="17" customFormat="1" ht="19.5" customHeight="1">
      <c r="A38" s="24" t="s">
        <v>36</v>
      </c>
      <c r="B38" s="24"/>
      <c r="C38" s="24"/>
      <c r="D38" s="24"/>
      <c r="E38" s="24"/>
      <c r="F38" s="24"/>
      <c r="G38" s="24"/>
      <c r="H38" s="24"/>
      <c r="I38" s="24"/>
      <c r="J38" s="24"/>
      <c r="K38" s="8"/>
      <c r="L38" s="9"/>
    </row>
    <row r="39" spans="1:12" s="17" customFormat="1" ht="12.75" customHeight="1">
      <c r="A39" s="9" t="s">
        <v>37</v>
      </c>
      <c r="B39" s="86"/>
      <c r="C39" s="89"/>
      <c r="D39" s="93"/>
      <c r="E39" s="71"/>
      <c r="F39" s="71"/>
      <c r="G39" s="10"/>
      <c r="H39" s="109"/>
      <c r="I39" s="100"/>
      <c r="J39" s="86"/>
      <c r="K39" s="9"/>
      <c r="L39" s="9"/>
    </row>
    <row r="40" spans="1:12" ht="12.75">
      <c r="A40" s="25" t="s">
        <v>38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s="17" customFormat="1" ht="14.25" customHeight="1">
      <c r="A41" s="9" t="s">
        <v>50</v>
      </c>
      <c r="B41" s="86"/>
      <c r="C41" s="71"/>
      <c r="D41" s="71"/>
      <c r="E41" s="71"/>
      <c r="F41" s="71"/>
      <c r="G41" s="9"/>
      <c r="H41" s="86"/>
      <c r="I41" s="71"/>
      <c r="J41" s="86"/>
      <c r="K41" s="9"/>
      <c r="L41" s="9"/>
    </row>
    <row r="42" spans="1:12" s="17" customFormat="1" ht="12">
      <c r="A42" s="9" t="s">
        <v>41</v>
      </c>
      <c r="B42" s="86"/>
      <c r="C42" s="71"/>
      <c r="D42" s="71"/>
      <c r="E42" s="71"/>
      <c r="F42" s="71"/>
      <c r="G42" s="9"/>
      <c r="H42" s="86"/>
      <c r="I42" s="71"/>
      <c r="J42" s="86"/>
      <c r="K42" s="9"/>
      <c r="L42" s="9"/>
    </row>
    <row r="43" spans="1:12" ht="12.75">
      <c r="A43" s="29"/>
      <c r="B43" s="87"/>
      <c r="C43" s="72"/>
      <c r="D43" s="72"/>
      <c r="E43" s="72"/>
      <c r="F43" s="72"/>
      <c r="G43" s="29"/>
      <c r="H43" s="87"/>
      <c r="I43" s="72"/>
      <c r="J43" s="87"/>
      <c r="K43" s="29"/>
      <c r="L43" s="29"/>
    </row>
    <row r="44" spans="1:12" ht="12.75">
      <c r="A44" s="29"/>
      <c r="B44" s="87"/>
      <c r="C44" s="72"/>
      <c r="D44" s="72"/>
      <c r="E44" s="72"/>
      <c r="F44" s="72"/>
      <c r="G44" s="29"/>
      <c r="H44" s="87"/>
      <c r="I44" s="72"/>
      <c r="J44" s="87"/>
      <c r="K44" s="29"/>
      <c r="L44" s="29"/>
    </row>
    <row r="45" spans="1:1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7" ht="12.75">
      <c r="D47" s="94"/>
    </row>
    <row r="52" spans="2:4" ht="12.75">
      <c r="B52" s="88"/>
      <c r="D52" s="73"/>
    </row>
    <row r="53" spans="2:4" ht="12.75">
      <c r="B53" s="88"/>
      <c r="D53" s="73"/>
    </row>
    <row r="54" ht="12.75">
      <c r="D54" s="73"/>
    </row>
    <row r="55" spans="4:10" ht="12.75">
      <c r="D55" s="73"/>
      <c r="E55" s="73"/>
      <c r="F55" s="73"/>
      <c r="G55" s="45"/>
      <c r="H55" s="110"/>
      <c r="I55" s="73"/>
      <c r="J55" s="88"/>
    </row>
    <row r="56" spans="4:10" ht="12.75">
      <c r="D56" s="73"/>
      <c r="E56" s="73"/>
      <c r="F56" s="73"/>
      <c r="G56" s="45"/>
      <c r="H56" s="110"/>
      <c r="I56" s="73"/>
      <c r="J56" s="88"/>
    </row>
    <row r="57" spans="4:10" ht="12.75">
      <c r="D57" s="73"/>
      <c r="E57" s="73"/>
      <c r="F57" s="73"/>
      <c r="G57" s="45"/>
      <c r="H57" s="110"/>
      <c r="I57" s="73"/>
      <c r="J57" s="88"/>
    </row>
    <row r="58" spans="4:10" ht="12.75">
      <c r="D58" s="73"/>
      <c r="E58" s="73"/>
      <c r="F58" s="73"/>
      <c r="G58" s="45"/>
      <c r="H58" s="110"/>
      <c r="I58" s="73"/>
      <c r="J58" s="88"/>
    </row>
    <row r="59" spans="4:10" ht="12.75">
      <c r="D59" s="73"/>
      <c r="E59" s="73"/>
      <c r="F59" s="73"/>
      <c r="G59" s="45"/>
      <c r="H59" s="110"/>
      <c r="I59" s="73"/>
      <c r="J59" s="88"/>
    </row>
    <row r="60" spans="4:10" ht="12.75">
      <c r="D60" s="73"/>
      <c r="E60" s="73"/>
      <c r="F60" s="73"/>
      <c r="G60" s="45"/>
      <c r="H60" s="110"/>
      <c r="I60" s="73"/>
      <c r="J60" s="88"/>
    </row>
    <row r="61" spans="4:10" ht="12.75">
      <c r="D61" s="73"/>
      <c r="E61" s="73"/>
      <c r="F61" s="73"/>
      <c r="G61" s="45"/>
      <c r="H61" s="110"/>
      <c r="I61" s="73"/>
      <c r="J61" s="88"/>
    </row>
    <row r="62" spans="2:10" ht="12.75">
      <c r="B62" s="88"/>
      <c r="D62" s="73"/>
      <c r="E62" s="73"/>
      <c r="F62" s="73"/>
      <c r="G62" s="45"/>
      <c r="H62" s="110"/>
      <c r="I62" s="73"/>
      <c r="J62" s="88"/>
    </row>
    <row r="63" spans="2:10" ht="12.75">
      <c r="B63" s="88"/>
      <c r="D63" s="73"/>
      <c r="E63" s="73"/>
      <c r="F63" s="73"/>
      <c r="G63" s="45"/>
      <c r="H63" s="110"/>
      <c r="I63" s="73"/>
      <c r="J63" s="88"/>
    </row>
    <row r="64" spans="2:10" ht="12.75">
      <c r="B64" s="88"/>
      <c r="D64" s="73"/>
      <c r="E64" s="73"/>
      <c r="F64" s="73"/>
      <c r="G64" s="45"/>
      <c r="H64" s="110"/>
      <c r="I64" s="73"/>
      <c r="J64" s="88"/>
    </row>
    <row r="65" spans="4:10" ht="12.75">
      <c r="D65" s="73"/>
      <c r="E65" s="73"/>
      <c r="F65" s="73"/>
      <c r="G65" s="45"/>
      <c r="H65" s="110"/>
      <c r="I65" s="73"/>
      <c r="J65" s="88"/>
    </row>
    <row r="66" spans="4:10" ht="12.75">
      <c r="D66" s="73"/>
      <c r="E66" s="73"/>
      <c r="F66" s="73"/>
      <c r="G66" s="45"/>
      <c r="H66" s="110"/>
      <c r="I66" s="73"/>
      <c r="J66" s="88"/>
    </row>
    <row r="67" spans="2:10" ht="12.75">
      <c r="B67" s="88"/>
      <c r="D67" s="73"/>
      <c r="E67" s="73"/>
      <c r="F67" s="73"/>
      <c r="G67" s="45"/>
      <c r="H67" s="110"/>
      <c r="I67" s="73"/>
      <c r="J67" s="88"/>
    </row>
    <row r="68" spans="2:10" ht="12.75">
      <c r="B68" s="88"/>
      <c r="D68" s="73"/>
      <c r="E68" s="73"/>
      <c r="F68" s="73"/>
      <c r="G68" s="45"/>
      <c r="H68" s="110"/>
      <c r="I68" s="73"/>
      <c r="J68" s="88"/>
    </row>
    <row r="69" spans="2:10" ht="12.75">
      <c r="B69" s="88"/>
      <c r="D69" s="73"/>
      <c r="E69" s="73"/>
      <c r="F69" s="73"/>
      <c r="G69" s="45"/>
      <c r="H69" s="110"/>
      <c r="I69" s="73"/>
      <c r="J69" s="88"/>
    </row>
    <row r="70" spans="2:10" ht="12.75">
      <c r="B70" s="88"/>
      <c r="D70" s="73"/>
      <c r="E70" s="73"/>
      <c r="F70" s="73"/>
      <c r="G70" s="45"/>
      <c r="H70" s="110"/>
      <c r="I70" s="73"/>
      <c r="J70" s="88"/>
    </row>
    <row r="71" spans="2:10" ht="12.75">
      <c r="B71" s="88"/>
      <c r="D71" s="73"/>
      <c r="E71" s="73"/>
      <c r="F71" s="73"/>
      <c r="G71" s="45"/>
      <c r="H71" s="110"/>
      <c r="I71" s="73"/>
      <c r="J71" s="88"/>
    </row>
    <row r="72" spans="2:10" ht="12.75">
      <c r="B72" s="88"/>
      <c r="D72" s="73"/>
      <c r="E72" s="73"/>
      <c r="F72" s="73"/>
      <c r="G72" s="45"/>
      <c r="H72" s="110"/>
      <c r="I72" s="73"/>
      <c r="J72" s="88"/>
    </row>
    <row r="73" spans="2:10" ht="12.75">
      <c r="B73" s="88"/>
      <c r="D73" s="73"/>
      <c r="E73" s="73"/>
      <c r="F73" s="73"/>
      <c r="G73" s="45"/>
      <c r="H73" s="110"/>
      <c r="I73" s="73"/>
      <c r="J73" s="88"/>
    </row>
    <row r="74" spans="2:10" ht="12.75">
      <c r="B74" s="88"/>
      <c r="D74" s="73"/>
      <c r="E74" s="73"/>
      <c r="F74" s="73"/>
      <c r="G74" s="45"/>
      <c r="H74" s="110"/>
      <c r="I74" s="73"/>
      <c r="J74" s="88"/>
    </row>
    <row r="75" spans="2:10" ht="12.75">
      <c r="B75" s="88"/>
      <c r="D75" s="73"/>
      <c r="E75" s="73"/>
      <c r="F75" s="73"/>
      <c r="G75" s="45"/>
      <c r="H75" s="110"/>
      <c r="I75" s="73"/>
      <c r="J75" s="88"/>
    </row>
    <row r="76" spans="2:10" ht="12.75">
      <c r="B76" s="88"/>
      <c r="D76" s="73"/>
      <c r="E76" s="73"/>
      <c r="F76" s="73"/>
      <c r="G76" s="45"/>
      <c r="H76" s="110"/>
      <c r="I76" s="73"/>
      <c r="J76" s="88"/>
    </row>
  </sheetData>
  <sheetProtection/>
  <mergeCells count="10">
    <mergeCell ref="A4:K4"/>
    <mergeCell ref="A3:K3"/>
    <mergeCell ref="A5:K5"/>
    <mergeCell ref="A45:K45"/>
    <mergeCell ref="K6:K7"/>
    <mergeCell ref="H6:H7"/>
    <mergeCell ref="A37:J37"/>
    <mergeCell ref="A38:J38"/>
    <mergeCell ref="A40:L40"/>
    <mergeCell ref="A36:J36"/>
  </mergeCells>
  <printOptions/>
  <pageMargins left="1.42" right="0.1968503937007874" top="0.43" bottom="0.4724409448818898" header="0.11811023622047245" footer="0.2755905511811024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Nikauris De la Cruz</cp:lastModifiedBy>
  <cp:lastPrinted>2017-04-25T15:50:08Z</cp:lastPrinted>
  <dcterms:created xsi:type="dcterms:W3CDTF">2007-12-07T15:05:29Z</dcterms:created>
  <dcterms:modified xsi:type="dcterms:W3CDTF">2023-10-06T14:11:23Z</dcterms:modified>
  <cp:category/>
  <cp:version/>
  <cp:contentType/>
  <cp:contentStatus/>
</cp:coreProperties>
</file>