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Costo de Producción 2022\Raices y Tuberculos\"/>
    </mc:Choice>
  </mc:AlternateContent>
  <xr:revisionPtr revIDLastSave="0" documentId="8_{675E6E4D-FB0E-4B9C-91FA-7C4DD477C3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Batata canó" sheetId="1" r:id="rId1"/>
  </sheets>
  <definedNames>
    <definedName name="_xlnm.Print_Area" localSheetId="0">' Batata canó'!$A$6:$J$54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H39" i="1"/>
  <c r="H38" i="1"/>
  <c r="H20" i="1"/>
  <c r="I20" i="1"/>
  <c r="E21" i="1"/>
  <c r="H21" i="1" s="1"/>
  <c r="H22" i="1"/>
  <c r="I22" i="1"/>
  <c r="H23" i="1"/>
  <c r="I23" i="1"/>
  <c r="H26" i="1"/>
  <c r="I26" i="1"/>
  <c r="H27" i="1"/>
  <c r="I27" i="1"/>
  <c r="H28" i="1"/>
  <c r="I28" i="1"/>
  <c r="H29" i="1"/>
  <c r="I29" i="1"/>
  <c r="H31" i="1"/>
  <c r="I31" i="1"/>
  <c r="H32" i="1"/>
  <c r="I32" i="1"/>
  <c r="H35" i="1"/>
  <c r="I35" i="1"/>
  <c r="G36" i="1"/>
  <c r="H36" i="1" s="1"/>
  <c r="I36" i="1"/>
  <c r="I21" i="1" l="1"/>
  <c r="G45" i="1"/>
  <c r="C45" i="1"/>
  <c r="G44" i="1"/>
  <c r="D45" i="1" l="1"/>
  <c r="H42" i="1"/>
  <c r="H45" i="1"/>
  <c r="H44" i="1"/>
  <c r="J33" i="1" l="1"/>
  <c r="J34" i="1"/>
  <c r="D11" i="1"/>
  <c r="J22" i="1"/>
  <c r="J26" i="1"/>
  <c r="J28" i="1"/>
  <c r="J31" i="1"/>
  <c r="J35" i="1"/>
  <c r="J20" i="1"/>
  <c r="J21" i="1"/>
  <c r="J23" i="1"/>
  <c r="J27" i="1"/>
  <c r="J29" i="1"/>
  <c r="J32" i="1"/>
  <c r="D44" i="1"/>
  <c r="J36" i="1"/>
  <c r="I41" i="1"/>
  <c r="H43" i="1"/>
</calcChain>
</file>

<file path=xl/sharedStrings.xml><?xml version="1.0" encoding="utf-8"?>
<sst xmlns="http://schemas.openxmlformats.org/spreadsheetml/2006/main" count="107" uniqueCount="90">
  <si>
    <t>Una Hectárea equivale a 15.9 tareas.</t>
  </si>
  <si>
    <t>Las unidades de médida expresadas en los insumos corresponde a la forma en la que los productores  la obtienen de los puntos de venta o agroquímicas.</t>
  </si>
  <si>
    <t>El uso de una "MARCA DE FABRICA" no constituye una recomendación del producto, sino lo que informaron los productores.</t>
  </si>
  <si>
    <t xml:space="preserve">Notas:  </t>
  </si>
  <si>
    <t>IV. Insumos      :</t>
  </si>
  <si>
    <t>II.Preparación de terreno:</t>
  </si>
  <si>
    <t>III. Mano de Obra:</t>
  </si>
  <si>
    <t>I. Semillero             :</t>
  </si>
  <si>
    <t>TOTAL</t>
  </si>
  <si>
    <t>PAGO INTERESES  8.0% ANUAL  (5 Meses 3.33%)</t>
  </si>
  <si>
    <t>GASTOS SEGURO AGRICOLA</t>
  </si>
  <si>
    <t>GASTOS ADMINISTRATIVO</t>
  </si>
  <si>
    <t>SUBTOTAL</t>
  </si>
  <si>
    <t>Hom-Dia</t>
  </si>
  <si>
    <t>VI</t>
  </si>
  <si>
    <t>III</t>
  </si>
  <si>
    <t>II y V</t>
  </si>
  <si>
    <t>I</t>
  </si>
  <si>
    <t>Tarea</t>
  </si>
  <si>
    <t xml:space="preserve">   .4 Mureo y Surqueo </t>
  </si>
  <si>
    <t xml:space="preserve">   .3 Rastra</t>
  </si>
  <si>
    <t xml:space="preserve">   .2 Cruce</t>
  </si>
  <si>
    <t xml:space="preserve">   .1 Corte</t>
  </si>
  <si>
    <t>Litro</t>
  </si>
  <si>
    <t>Quintal</t>
  </si>
  <si>
    <t>Millar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</si>
  <si>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</si>
  <si>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</si>
  <si>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</si>
  <si>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</si>
  <si>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</si>
  <si>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</si>
  <si>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</si>
  <si>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Participación (%) por Actividad</t>
  </si>
  <si>
    <t>Coeficiente Técnico por Actividad</t>
  </si>
  <si>
    <t>COSTOS VARIABLES DE PRODUCCION POR TAREA</t>
  </si>
  <si>
    <t/>
  </si>
  <si>
    <t>................................................</t>
  </si>
  <si>
    <t xml:space="preserve"> CARAC. ESPECIAL</t>
  </si>
  <si>
    <t>JORNAL DIARIO :</t>
  </si>
  <si>
    <t>A</t>
  </si>
  <si>
    <t xml:space="preserve"> CLASIF. TERRENO</t>
  </si>
  <si>
    <t>2022</t>
  </si>
  <si>
    <t>FECHA  :</t>
  </si>
  <si>
    <t>8 Horas</t>
  </si>
  <si>
    <t>HOMBRE-DIA</t>
  </si>
  <si>
    <t>Mecanizado</t>
  </si>
  <si>
    <t xml:space="preserve"> PREP. TERRENO..</t>
  </si>
  <si>
    <t>Bajo</t>
  </si>
  <si>
    <t xml:space="preserve"> NIVEL INSUMOS...</t>
  </si>
  <si>
    <t>Secano</t>
  </si>
  <si>
    <t xml:space="preserve"> ORIGEN DE AGUAS</t>
  </si>
  <si>
    <t>QQ 110 Lb</t>
  </si>
  <si>
    <t>Todas Disponibles</t>
  </si>
  <si>
    <t>Directo</t>
  </si>
  <si>
    <t xml:space="preserve"> METODO SIEMBRA.</t>
  </si>
  <si>
    <t>Canó</t>
  </si>
  <si>
    <t>Unidad</t>
  </si>
  <si>
    <t>RENDIMIENTO</t>
  </si>
  <si>
    <t>VARIEDAD</t>
  </si>
  <si>
    <t>0-36-0014A</t>
  </si>
  <si>
    <t xml:space="preserve"> COSTO CODIGO</t>
  </si>
  <si>
    <t>Costo/</t>
  </si>
  <si>
    <t>6 Meses</t>
  </si>
  <si>
    <t>Batata cano</t>
  </si>
  <si>
    <t xml:space="preserve"> CICLO</t>
  </si>
  <si>
    <t>ENTREVISTAS...</t>
  </si>
  <si>
    <t>Batata</t>
  </si>
  <si>
    <t xml:space="preserve"> RUBRO</t>
  </si>
  <si>
    <t>AREA APLIC....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</si>
  <si>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Abril, 2022.</t>
  </si>
  <si>
    <t>Viceministerio de Planificación Sectorial Agropecuaria</t>
  </si>
  <si>
    <t>Departamento de Economía Agropecuaria y Estadísticas</t>
  </si>
  <si>
    <t>Moca</t>
  </si>
  <si>
    <t>Costos variables de producción de Batata, 2022 (RD$/ tarea)</t>
  </si>
  <si>
    <t>Cantidad</t>
  </si>
  <si>
    <t xml:space="preserve">  1.  Insumos </t>
  </si>
  <si>
    <t xml:space="preserve">  1. Semilla (Hábanas)</t>
  </si>
  <si>
    <t xml:space="preserve">  2. Fertilizante 15-15-15</t>
  </si>
  <si>
    <t xml:space="preserve">  3.Insecticida (Nuvacron)</t>
  </si>
  <si>
    <t xml:space="preserve">  4. Transporte Insumos</t>
  </si>
  <si>
    <t xml:space="preserve">  2.  Preparación del Terreno</t>
  </si>
  <si>
    <t xml:space="preserve">  3.  Picado de Hábanas y Siembra</t>
  </si>
  <si>
    <t xml:space="preserve">  4.  Desyerbo</t>
  </si>
  <si>
    <t xml:space="preserve">  5. Aplicación Fertilizante 0.6667 QQ 15-15-15)</t>
  </si>
  <si>
    <t xml:space="preserve">  5.  Aplicación Insecticida  (0.0921 Lt Azodrín)</t>
  </si>
  <si>
    <t xml:space="preserve">  6.  Desyerbo</t>
  </si>
  <si>
    <t xml:space="preserve">  7. Cosecha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</si>
  <si>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 Ministerio de Agricultura, Departamento de Economía Agropecuaria y Estadísticas.</t>
    </r>
  </si>
  <si>
    <t>…............................................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</si>
</sst>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3" formatCode="_(* #,##0.00_);_(* \(#,##0.00\);_(* &quot;-&quot;??_);_(@_)"/>
    <numFmt numFmtId="164" formatCode="0_)"/>
    <numFmt numFmtId="166" formatCode="#,##0.00_ ;\-#,##0.00\ "/>
    <numFmt numFmtId="168" formatCode="0.00_)"/>
    <numFmt numFmtId="169" formatCode="0.0000_)"/>
    <numFmt numFmtId="170" formatCode="0.0000"/>
    <numFmt numFmtId="171" formatCode="#,##0.0000_);\(#,##0.0000\)"/>
    <numFmt numFmtId="172" formatCode="&quot;RD$&quot;#,##0.00"/>
    <numFmt numFmtId="173" formatCode="_-* #,##0.00_-;\-* #,##0.00_-;_-* &quot;-&quot;??_-;_-@_-"/>
    <numFmt numFmtId="174" formatCode="_-* #,##0_-;\-* #,##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Baskerville Old Face"/>
      <family val="1"/>
    </font>
    <font>
      <sz val="9"/>
      <name val="Baskerville Old Face"/>
      <family val="1"/>
    </font>
    <font>
      <sz val="9"/>
      <name val="Arial Narrow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4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39" fontId="6" fillId="2" borderId="0" xfId="0" applyNumberFormat="1" applyFont="1" applyFill="1"/>
    <xf numFmtId="0" fontId="6" fillId="2" borderId="0" xfId="0" applyFont="1" applyFill="1" applyAlignment="1">
      <alignment horizontal="left"/>
    </xf>
    <xf numFmtId="7" fontId="6" fillId="2" borderId="0" xfId="0" applyNumberFormat="1" applyFont="1" applyFill="1"/>
    <xf numFmtId="0" fontId="7" fillId="2" borderId="0" xfId="0" applyFont="1" applyFill="1" applyAlignment="1">
      <alignment horizontal="left"/>
    </xf>
    <xf numFmtId="168" fontId="6" fillId="2" borderId="0" xfId="0" applyNumberFormat="1" applyFont="1" applyFill="1"/>
    <xf numFmtId="171" fontId="6" fillId="2" borderId="0" xfId="0" applyNumberFormat="1" applyFont="1" applyFill="1" applyAlignment="1">
      <alignment horizontal="left"/>
    </xf>
    <xf numFmtId="39" fontId="6" fillId="2" borderId="0" xfId="0" applyNumberFormat="1" applyFont="1" applyFill="1" applyAlignment="1">
      <alignment horizontal="center"/>
    </xf>
    <xf numFmtId="171" fontId="6" fillId="2" borderId="0" xfId="0" applyNumberFormat="1" applyFont="1" applyFill="1"/>
    <xf numFmtId="39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0" fontId="7" fillId="2" borderId="0" xfId="0" applyFont="1" applyFill="1"/>
    <xf numFmtId="172" fontId="6" fillId="2" borderId="0" xfId="0" quotePrefix="1" applyNumberFormat="1" applyFont="1" applyFill="1" applyAlignment="1">
      <alignment horizontal="left"/>
    </xf>
    <xf numFmtId="0" fontId="8" fillId="4" borderId="13" xfId="0" applyFont="1" applyFill="1" applyBorder="1"/>
    <xf numFmtId="0" fontId="8" fillId="4" borderId="0" xfId="0" applyFont="1" applyFill="1"/>
    <xf numFmtId="0" fontId="8" fillId="4" borderId="1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left"/>
    </xf>
    <xf numFmtId="0" fontId="8" fillId="4" borderId="4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9" fontId="6" fillId="2" borderId="12" xfId="2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 applyProtection="1">
      <alignment horizontal="center"/>
      <protection locked="0"/>
    </xf>
    <xf numFmtId="169" fontId="6" fillId="2" borderId="14" xfId="0" applyNumberFormat="1" applyFont="1" applyFill="1" applyBorder="1" applyAlignment="1">
      <alignment horizontal="center"/>
    </xf>
    <xf numFmtId="0" fontId="6" fillId="2" borderId="13" xfId="0" applyFont="1" applyFill="1" applyBorder="1"/>
    <xf numFmtId="9" fontId="6" fillId="2" borderId="0" xfId="2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fill"/>
    </xf>
    <xf numFmtId="168" fontId="6" fillId="2" borderId="9" xfId="0" applyNumberFormat="1" applyFont="1" applyFill="1" applyBorder="1" applyAlignment="1">
      <alignment horizontal="fill"/>
    </xf>
    <xf numFmtId="0" fontId="6" fillId="2" borderId="0" xfId="0" applyFont="1" applyFill="1" applyAlignment="1">
      <alignment horizontal="fill"/>
    </xf>
    <xf numFmtId="166" fontId="6" fillId="2" borderId="0" xfId="0" applyNumberFormat="1" applyFont="1" applyFill="1"/>
    <xf numFmtId="0" fontId="8" fillId="3" borderId="5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fill"/>
    </xf>
    <xf numFmtId="0" fontId="10" fillId="2" borderId="10" xfId="0" applyFont="1" applyFill="1" applyBorder="1" applyAlignment="1">
      <alignment horizontal="left"/>
    </xf>
    <xf numFmtId="0" fontId="10" fillId="2" borderId="8" xfId="0" applyFont="1" applyFill="1" applyBorder="1"/>
    <xf numFmtId="0" fontId="2" fillId="5" borderId="0" xfId="0" applyFont="1" applyFill="1" applyAlignment="1">
      <alignment horizontal="left"/>
    </xf>
    <xf numFmtId="0" fontId="2" fillId="5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justify"/>
    </xf>
    <xf numFmtId="0" fontId="8" fillId="4" borderId="17" xfId="0" applyFont="1" applyFill="1" applyBorder="1" applyAlignment="1">
      <alignment horizontal="center" vertical="justify"/>
    </xf>
    <xf numFmtId="0" fontId="8" fillId="4" borderId="15" xfId="0" applyFont="1" applyFill="1" applyBorder="1" applyAlignment="1">
      <alignment horizontal="center" vertical="justify"/>
    </xf>
    <xf numFmtId="0" fontId="2" fillId="2" borderId="0" xfId="0" applyFont="1" applyFill="1"/>
    <xf numFmtId="166" fontId="2" fillId="2" borderId="0" xfId="0" applyNumberFormat="1" applyFont="1" applyFill="1"/>
    <xf numFmtId="0" fontId="4" fillId="2" borderId="0" xfId="0" applyFont="1" applyFill="1"/>
    <xf numFmtId="168" fontId="6" fillId="2" borderId="0" xfId="0" applyNumberFormat="1" applyFont="1" applyFill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9" fontId="6" fillId="2" borderId="1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74" fontId="6" fillId="2" borderId="0" xfId="3" applyNumberFormat="1" applyFont="1" applyFill="1" applyBorder="1" applyAlignment="1" applyProtection="1">
      <alignment horizontal="center"/>
    </xf>
    <xf numFmtId="49" fontId="7" fillId="2" borderId="0" xfId="0" applyNumberFormat="1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9" fontId="6" fillId="2" borderId="0" xfId="0" applyNumberFormat="1" applyFont="1" applyFill="1" applyAlignment="1">
      <alignment horizontal="center"/>
    </xf>
    <xf numFmtId="171" fontId="6" fillId="2" borderId="0" xfId="0" applyNumberFormat="1" applyFont="1" applyFill="1" applyAlignment="1">
      <alignment horizontal="center"/>
    </xf>
    <xf numFmtId="169" fontId="6" fillId="2" borderId="3" xfId="0" applyNumberFormat="1" applyFont="1" applyFill="1" applyBorder="1" applyAlignment="1">
      <alignment horizontal="center" vertical="center"/>
    </xf>
    <xf numFmtId="169" fontId="6" fillId="2" borderId="9" xfId="0" applyNumberFormat="1" applyFont="1" applyFill="1" applyBorder="1" applyAlignment="1">
      <alignment horizontal="center"/>
    </xf>
    <xf numFmtId="170" fontId="6" fillId="2" borderId="0" xfId="0" applyNumberFormat="1" applyFont="1" applyFill="1" applyAlignment="1">
      <alignment horizontal="center"/>
    </xf>
    <xf numFmtId="7" fontId="6" fillId="2" borderId="0" xfId="0" applyNumberFormat="1" applyFont="1" applyFill="1" applyAlignment="1">
      <alignment horizontal="center"/>
    </xf>
    <xf numFmtId="39" fontId="10" fillId="2" borderId="0" xfId="0" applyNumberFormat="1" applyFont="1" applyFill="1" applyAlignment="1">
      <alignment horizontal="center"/>
    </xf>
    <xf numFmtId="39" fontId="6" fillId="2" borderId="4" xfId="0" applyNumberFormat="1" applyFont="1" applyFill="1" applyBorder="1" applyAlignment="1">
      <alignment horizontal="center" vertical="center"/>
    </xf>
    <xf numFmtId="39" fontId="6" fillId="2" borderId="9" xfId="0" applyNumberFormat="1" applyFont="1" applyFill="1" applyBorder="1" applyAlignment="1">
      <alignment horizontal="center"/>
    </xf>
    <xf numFmtId="39" fontId="11" fillId="3" borderId="4" xfId="0" applyNumberFormat="1" applyFont="1" applyFill="1" applyBorder="1" applyAlignment="1">
      <alignment horizontal="center"/>
    </xf>
    <xf numFmtId="7" fontId="10" fillId="2" borderId="7" xfId="0" applyNumberFormat="1" applyFont="1" applyFill="1" applyBorder="1" applyAlignment="1">
      <alignment horizontal="center"/>
    </xf>
    <xf numFmtId="7" fontId="10" fillId="2" borderId="2" xfId="0" applyNumberFormat="1" applyFont="1" applyFill="1" applyBorder="1" applyAlignment="1">
      <alignment horizontal="center" vertical="center"/>
    </xf>
    <xf numFmtId="39" fontId="6" fillId="2" borderId="14" xfId="0" applyNumberFormat="1" applyFont="1" applyFill="1" applyBorder="1" applyAlignment="1">
      <alignment horizontal="center"/>
    </xf>
    <xf numFmtId="39" fontId="6" fillId="2" borderId="2" xfId="0" applyNumberFormat="1" applyFont="1" applyFill="1" applyBorder="1" applyAlignment="1">
      <alignment horizontal="center" vertical="center"/>
    </xf>
    <xf numFmtId="39" fontId="7" fillId="2" borderId="6" xfId="0" applyNumberFormat="1" applyFont="1" applyFill="1" applyBorder="1" applyAlignment="1">
      <alignment horizontal="center"/>
    </xf>
    <xf numFmtId="168" fontId="6" fillId="2" borderId="12" xfId="0" applyNumberFormat="1" applyFont="1" applyFill="1" applyBorder="1" applyAlignment="1">
      <alignment horizontal="center"/>
    </xf>
    <xf numFmtId="39" fontId="6" fillId="2" borderId="12" xfId="0" applyNumberFormat="1" applyFont="1" applyFill="1" applyBorder="1" applyAlignment="1">
      <alignment horizontal="center"/>
    </xf>
    <xf numFmtId="43" fontId="8" fillId="3" borderId="1" xfId="1" applyFont="1" applyFill="1" applyBorder="1" applyAlignment="1" applyProtection="1">
      <alignment horizontal="center"/>
    </xf>
    <xf numFmtId="43" fontId="12" fillId="2" borderId="0" xfId="1" applyFont="1" applyFill="1" applyBorder="1" applyAlignment="1" applyProtection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10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8" fillId="4" borderId="19" xfId="0" applyNumberFormat="1" applyFont="1" applyFill="1" applyBorder="1" applyAlignment="1">
      <alignment horizontal="center" vertical="justify"/>
    </xf>
    <xf numFmtId="4" fontId="8" fillId="4" borderId="11" xfId="0" applyNumberFormat="1" applyFont="1" applyFill="1" applyBorder="1" applyAlignment="1">
      <alignment horizontal="center" vertical="justify"/>
    </xf>
    <xf numFmtId="4" fontId="8" fillId="4" borderId="16" xfId="0" applyNumberFormat="1" applyFont="1" applyFill="1" applyBorder="1" applyAlignment="1">
      <alignment horizontal="center" vertical="justify"/>
    </xf>
    <xf numFmtId="4" fontId="6" fillId="2" borderId="7" xfId="0" applyNumberFormat="1" applyFont="1" applyFill="1" applyBorder="1" applyAlignment="1">
      <alignment horizontal="center"/>
    </xf>
    <xf numFmtId="4" fontId="6" fillId="2" borderId="14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/>
    </xf>
    <xf numFmtId="4" fontId="11" fillId="2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10" fillId="2" borderId="2" xfId="1" applyNumberFormat="1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Millares 3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266699</xdr:colOff>
      <xdr:row>1</xdr:row>
      <xdr:rowOff>19051</xdr:rowOff>
    </xdr:from>
    <xdr:to>
      <xdr:col>5</xdr:col>
      <xdr:colOff>485775</xdr:colOff>
      <xdr:row>1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9BB71-D6F4-4C8C-B258-D9943F4C4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099" y="180976"/>
          <a:ext cx="1390651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Normal="100" workbookViewId="0">
      <selection activeCell="O13" sqref="O13"/>
    </sheetView>
  </sheetViews>
  <sheetFormatPr baseColWidth="10" defaultColWidth="11" defaultRowHeight="12.75" x14ac:dyDescent="0.2"/>
  <cols>
    <col min="1" max="1" width="15.7109375" style="1" customWidth="1"/>
    <col min="2" max="2" width="11.42578125" style="1" customWidth="1"/>
    <col min="3" max="3" width="9.42578125" style="1" customWidth="1"/>
    <col min="4" max="4" width="8.28515625" style="60" customWidth="1"/>
    <col min="5" max="5" width="9.28515625" style="60" customWidth="1"/>
    <col min="6" max="7" width="9.85546875" style="60" customWidth="1"/>
    <col min="8" max="8" width="10" style="60" customWidth="1"/>
    <col min="9" max="9" width="11.140625" style="113" customWidth="1"/>
    <col min="10" max="10" width="11.5703125" style="1" customWidth="1"/>
    <col min="11" max="11" width="10.5703125" style="54" customWidth="1"/>
    <col min="12" max="17" width="11" style="54"/>
    <col min="18" max="16384" width="11" style="1"/>
  </cols>
  <sheetData>
    <row r="1" spans="1:11" s="54" customFormat="1" x14ac:dyDescent="0.2">
      <c r="D1" s="70"/>
      <c r="E1" s="70"/>
      <c r="F1" s="70"/>
      <c r="G1" s="70"/>
      <c r="H1" s="70"/>
      <c r="I1" s="102"/>
    </row>
    <row r="2" spans="1:11" s="54" customFormat="1" ht="30" customHeight="1" x14ac:dyDescent="0.2">
      <c r="D2" s="70"/>
      <c r="E2" s="70"/>
      <c r="F2" s="70"/>
      <c r="G2" s="70"/>
      <c r="H2" s="70"/>
      <c r="I2" s="102"/>
    </row>
    <row r="3" spans="1:11" s="54" customFormat="1" ht="15.75" x14ac:dyDescent="0.2">
      <c r="A3" s="45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59"/>
    </row>
    <row r="4" spans="1:11" ht="15.75" x14ac:dyDescent="0.2">
      <c r="A4" s="45" t="s">
        <v>72</v>
      </c>
      <c r="B4" s="45"/>
      <c r="C4" s="45"/>
      <c r="D4" s="45"/>
      <c r="E4" s="45"/>
      <c r="F4" s="45"/>
      <c r="G4" s="45"/>
      <c r="H4" s="45"/>
      <c r="I4" s="45"/>
      <c r="J4" s="45"/>
      <c r="K4" s="59"/>
    </row>
    <row r="5" spans="1:11" ht="24.75" customHeight="1" x14ac:dyDescent="0.2">
      <c r="A5" s="45" t="s">
        <v>74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3" customHeight="1" x14ac:dyDescent="0.2">
      <c r="A6" s="43"/>
      <c r="B6" s="43"/>
      <c r="C6" s="44"/>
      <c r="D6" s="71"/>
      <c r="E6" s="71"/>
      <c r="F6" s="71"/>
      <c r="G6" s="71"/>
      <c r="H6" s="71"/>
      <c r="I6" s="103"/>
      <c r="J6" s="44"/>
    </row>
    <row r="7" spans="1:11" ht="16.5" customHeight="1" x14ac:dyDescent="0.2">
      <c r="A7" s="6" t="s">
        <v>69</v>
      </c>
      <c r="B7" s="6" t="s">
        <v>73</v>
      </c>
      <c r="C7" s="3"/>
      <c r="D7" s="4"/>
      <c r="E7" s="4"/>
      <c r="F7" s="4" t="s">
        <v>68</v>
      </c>
      <c r="G7" s="4"/>
      <c r="H7" s="4" t="s">
        <v>64</v>
      </c>
      <c r="I7" s="104"/>
      <c r="J7" s="8" t="s">
        <v>67</v>
      </c>
    </row>
    <row r="8" spans="1:11" x14ac:dyDescent="0.2">
      <c r="A8" s="6" t="s">
        <v>66</v>
      </c>
      <c r="B8" s="3"/>
      <c r="C8" s="3"/>
      <c r="D8" s="4" t="s">
        <v>62</v>
      </c>
      <c r="E8" s="4"/>
      <c r="F8" s="4" t="s">
        <v>65</v>
      </c>
      <c r="G8" s="79"/>
      <c r="H8" s="69" t="s">
        <v>89</v>
      </c>
      <c r="I8" s="69"/>
      <c r="J8" s="3" t="s">
        <v>63</v>
      </c>
    </row>
    <row r="9" spans="1:11" x14ac:dyDescent="0.2">
      <c r="A9" s="6" t="s">
        <v>59</v>
      </c>
      <c r="B9" s="6" t="s">
        <v>58</v>
      </c>
      <c r="C9" s="4" t="s">
        <v>57</v>
      </c>
      <c r="D9" s="4" t="s">
        <v>57</v>
      </c>
      <c r="E9" s="4"/>
      <c r="F9" s="4" t="s">
        <v>61</v>
      </c>
      <c r="G9" s="4"/>
      <c r="H9" s="4" t="s">
        <v>37</v>
      </c>
      <c r="I9" s="104"/>
      <c r="J9" s="6" t="s">
        <v>60</v>
      </c>
    </row>
    <row r="10" spans="1:11" x14ac:dyDescent="0.2">
      <c r="A10" s="3" t="s">
        <v>56</v>
      </c>
      <c r="B10" s="57">
        <v>12</v>
      </c>
      <c r="C10" s="4" t="s">
        <v>24</v>
      </c>
      <c r="D10" s="4"/>
      <c r="E10" s="4"/>
      <c r="F10" s="4" t="s">
        <v>55</v>
      </c>
      <c r="G10" s="4"/>
      <c r="H10" s="4" t="s">
        <v>37</v>
      </c>
      <c r="I10" s="104"/>
      <c r="J10" s="6" t="s">
        <v>54</v>
      </c>
    </row>
    <row r="11" spans="1:11" ht="14.25" customHeight="1" x14ac:dyDescent="0.2">
      <c r="A11" s="10" t="s">
        <v>53</v>
      </c>
      <c r="B11" s="11">
        <v>11</v>
      </c>
      <c r="C11" s="6" t="s">
        <v>52</v>
      </c>
      <c r="D11" s="11">
        <f>(H42/B11)</f>
        <v>594.66701975590911</v>
      </c>
      <c r="E11" s="4"/>
      <c r="F11" s="4" t="s">
        <v>51</v>
      </c>
      <c r="G11" s="4"/>
      <c r="H11" s="4" t="s">
        <v>37</v>
      </c>
      <c r="I11" s="104"/>
      <c r="J11" s="6" t="s">
        <v>50</v>
      </c>
    </row>
    <row r="12" spans="1:11" x14ac:dyDescent="0.2">
      <c r="A12" s="12"/>
      <c r="B12" s="13"/>
      <c r="C12" s="12"/>
      <c r="D12" s="11"/>
      <c r="E12" s="4"/>
      <c r="F12" s="4" t="s">
        <v>49</v>
      </c>
      <c r="G12" s="4"/>
      <c r="H12" s="4" t="s">
        <v>37</v>
      </c>
      <c r="I12" s="104"/>
      <c r="J12" s="6" t="s">
        <v>48</v>
      </c>
    </row>
    <row r="13" spans="1:11" x14ac:dyDescent="0.2">
      <c r="A13" s="10"/>
      <c r="B13" s="5"/>
      <c r="C13" s="14"/>
      <c r="D13" s="72"/>
      <c r="E13" s="79"/>
      <c r="F13" s="4" t="s">
        <v>47</v>
      </c>
      <c r="G13" s="4"/>
      <c r="H13" s="4" t="s">
        <v>37</v>
      </c>
      <c r="I13" s="104"/>
      <c r="J13" s="6" t="s">
        <v>46</v>
      </c>
    </row>
    <row r="14" spans="1:11" x14ac:dyDescent="0.2">
      <c r="A14" s="6" t="s">
        <v>45</v>
      </c>
      <c r="B14" s="15" t="s">
        <v>44</v>
      </c>
      <c r="C14" s="16" t="s">
        <v>43</v>
      </c>
      <c r="D14" s="73" t="s">
        <v>42</v>
      </c>
      <c r="E14" s="4"/>
      <c r="F14" s="4" t="s">
        <v>41</v>
      </c>
      <c r="G14" s="4"/>
      <c r="H14" s="4" t="s">
        <v>37</v>
      </c>
      <c r="I14" s="104"/>
      <c r="J14" s="6" t="s">
        <v>40</v>
      </c>
    </row>
    <row r="15" spans="1:11" ht="13.5" thickBot="1" x14ac:dyDescent="0.25">
      <c r="A15" s="6" t="s">
        <v>39</v>
      </c>
      <c r="B15" s="17">
        <v>500</v>
      </c>
      <c r="C15" s="3"/>
      <c r="D15" s="4"/>
      <c r="E15" s="4"/>
      <c r="F15" s="4" t="s">
        <v>38</v>
      </c>
      <c r="G15" s="4"/>
      <c r="H15" s="4" t="s">
        <v>37</v>
      </c>
      <c r="I15" s="104"/>
      <c r="J15" s="6" t="s">
        <v>36</v>
      </c>
    </row>
    <row r="16" spans="1:11" ht="24.75" customHeight="1" x14ac:dyDescent="0.2">
      <c r="A16" s="48" t="s">
        <v>35</v>
      </c>
      <c r="B16" s="49"/>
      <c r="C16" s="49"/>
      <c r="D16" s="49"/>
      <c r="E16" s="49"/>
      <c r="F16" s="49"/>
      <c r="G16" s="49"/>
      <c r="H16" s="50"/>
      <c r="I16" s="105" t="s">
        <v>34</v>
      </c>
      <c r="J16" s="51" t="s">
        <v>33</v>
      </c>
    </row>
    <row r="17" spans="1:11" x14ac:dyDescent="0.2">
      <c r="A17" s="18"/>
      <c r="B17" s="19"/>
      <c r="C17" s="19"/>
      <c r="D17" s="20"/>
      <c r="E17" s="21"/>
      <c r="F17" s="20"/>
      <c r="G17" s="21" t="s">
        <v>32</v>
      </c>
      <c r="H17" s="20" t="s">
        <v>31</v>
      </c>
      <c r="I17" s="106"/>
      <c r="J17" s="52"/>
    </row>
    <row r="18" spans="1:11" ht="13.5" thickBot="1" x14ac:dyDescent="0.25">
      <c r="A18" s="22" t="s">
        <v>30</v>
      </c>
      <c r="B18" s="23"/>
      <c r="C18" s="23"/>
      <c r="D18" s="24" t="s">
        <v>29</v>
      </c>
      <c r="E18" s="25" t="s">
        <v>75</v>
      </c>
      <c r="F18" s="24" t="s">
        <v>28</v>
      </c>
      <c r="G18" s="25" t="s">
        <v>27</v>
      </c>
      <c r="H18" s="24" t="s">
        <v>26</v>
      </c>
      <c r="I18" s="107"/>
      <c r="J18" s="53"/>
    </row>
    <row r="19" spans="1:11" ht="16.5" customHeight="1" x14ac:dyDescent="0.2">
      <c r="A19" s="26" t="s">
        <v>76</v>
      </c>
      <c r="B19" s="3"/>
      <c r="C19" s="3"/>
      <c r="D19" s="27"/>
      <c r="E19" s="80"/>
      <c r="F19" s="27"/>
      <c r="G19" s="11"/>
      <c r="H19" s="92"/>
      <c r="I19" s="108"/>
      <c r="J19" s="28"/>
    </row>
    <row r="20" spans="1:11" x14ac:dyDescent="0.2">
      <c r="A20" s="29" t="s">
        <v>77</v>
      </c>
      <c r="B20" s="3"/>
      <c r="C20" s="9"/>
      <c r="D20" s="30"/>
      <c r="E20" s="81">
        <v>3.1555</v>
      </c>
      <c r="F20" s="31" t="s">
        <v>25</v>
      </c>
      <c r="G20" s="86">
        <v>315</v>
      </c>
      <c r="H20" s="92">
        <f>(G20*E20)</f>
        <v>993.98249999999996</v>
      </c>
      <c r="I20" s="109">
        <f>E20/B$11</f>
        <v>0.28686363636363638</v>
      </c>
      <c r="J20" s="28">
        <f>H20/H$42</f>
        <v>0.15195402208724479</v>
      </c>
      <c r="K20" s="55"/>
    </row>
    <row r="21" spans="1:11" x14ac:dyDescent="0.2">
      <c r="A21" s="29" t="s">
        <v>78</v>
      </c>
      <c r="B21" s="3"/>
      <c r="C21" s="9"/>
      <c r="D21" s="30"/>
      <c r="E21" s="81">
        <f>20/30</f>
        <v>0.66666666666666663</v>
      </c>
      <c r="F21" s="31" t="s">
        <v>24</v>
      </c>
      <c r="G21" s="11">
        <v>2400</v>
      </c>
      <c r="H21" s="92">
        <f>(G21*E21)</f>
        <v>1600</v>
      </c>
      <c r="I21" s="109">
        <f>E21/B$11</f>
        <v>6.0606060606060601E-2</v>
      </c>
      <c r="J21" s="28">
        <f>H21/H$42</f>
        <v>0.24459830564380328</v>
      </c>
      <c r="K21" s="55"/>
    </row>
    <row r="22" spans="1:11" x14ac:dyDescent="0.2">
      <c r="A22" s="29" t="s">
        <v>79</v>
      </c>
      <c r="B22" s="3"/>
      <c r="C22" s="3"/>
      <c r="D22" s="27"/>
      <c r="E22" s="80">
        <v>0.1842</v>
      </c>
      <c r="F22" s="27" t="s">
        <v>23</v>
      </c>
      <c r="G22" s="11">
        <v>1400</v>
      </c>
      <c r="H22" s="92">
        <f>IF(E22*G22,+E22*G22,"        ")</f>
        <v>257.88</v>
      </c>
      <c r="I22" s="109">
        <f>E22/B$11</f>
        <v>1.6745454545454546E-2</v>
      </c>
      <c r="J22" s="28">
        <f>H22/H$42</f>
        <v>3.9423131912139996E-2</v>
      </c>
    </row>
    <row r="23" spans="1:11" x14ac:dyDescent="0.2">
      <c r="A23" s="29" t="s">
        <v>80</v>
      </c>
      <c r="B23" s="3"/>
      <c r="C23" s="3"/>
      <c r="D23" s="27"/>
      <c r="E23" s="80">
        <v>1</v>
      </c>
      <c r="F23" s="27" t="s">
        <v>18</v>
      </c>
      <c r="G23" s="11">
        <v>500</v>
      </c>
      <c r="H23" s="92">
        <f>IF(E23*G23,+E23*G23,"        ")</f>
        <v>500</v>
      </c>
      <c r="I23" s="109">
        <f>E23/B$11</f>
        <v>9.0909090909090912E-2</v>
      </c>
      <c r="J23" s="28">
        <f>H23/H$42</f>
        <v>7.6436970513688529E-2</v>
      </c>
    </row>
    <row r="24" spans="1:11" ht="6" customHeight="1" x14ac:dyDescent="0.2">
      <c r="A24" s="32"/>
      <c r="B24" s="3"/>
      <c r="C24" s="3"/>
      <c r="D24" s="27"/>
      <c r="E24" s="80"/>
      <c r="F24" s="27"/>
      <c r="G24" s="11"/>
      <c r="H24" s="92"/>
      <c r="I24" s="109"/>
      <c r="J24" s="28"/>
    </row>
    <row r="25" spans="1:11" x14ac:dyDescent="0.2">
      <c r="A25" s="26" t="s">
        <v>81</v>
      </c>
      <c r="B25" s="3"/>
      <c r="C25" s="3"/>
      <c r="D25" s="27"/>
      <c r="E25" s="80"/>
      <c r="F25" s="27"/>
      <c r="G25" s="11"/>
      <c r="H25" s="92"/>
      <c r="I25" s="109"/>
      <c r="J25" s="28"/>
    </row>
    <row r="26" spans="1:11" x14ac:dyDescent="0.2">
      <c r="A26" s="29" t="s">
        <v>22</v>
      </c>
      <c r="B26" s="3"/>
      <c r="C26" s="3"/>
      <c r="D26" s="27"/>
      <c r="E26" s="80">
        <v>1</v>
      </c>
      <c r="F26" s="27" t="s">
        <v>18</v>
      </c>
      <c r="G26" s="11">
        <v>190</v>
      </c>
      <c r="H26" s="92">
        <f>IF(E26*G26,+E26*G26,"        ")</f>
        <v>190</v>
      </c>
      <c r="I26" s="109">
        <f>E26/B$11</f>
        <v>9.0909090909090912E-2</v>
      </c>
      <c r="J26" s="28">
        <f>H26/H$42</f>
        <v>2.9046048795201639E-2</v>
      </c>
    </row>
    <row r="27" spans="1:11" x14ac:dyDescent="0.2">
      <c r="A27" s="29" t="s">
        <v>21</v>
      </c>
      <c r="B27" s="3"/>
      <c r="C27" s="7"/>
      <c r="D27" s="27"/>
      <c r="E27" s="80">
        <v>1</v>
      </c>
      <c r="F27" s="27" t="s">
        <v>18</v>
      </c>
      <c r="G27" s="11">
        <v>170</v>
      </c>
      <c r="H27" s="92">
        <f>IF(E27*G27,+E27*G27,"        ")</f>
        <v>170</v>
      </c>
      <c r="I27" s="109">
        <f>E27/B$11</f>
        <v>9.0909090909090912E-2</v>
      </c>
      <c r="J27" s="28">
        <f>H27/H$42</f>
        <v>2.5988569974654097E-2</v>
      </c>
      <c r="K27" s="55"/>
    </row>
    <row r="28" spans="1:11" x14ac:dyDescent="0.2">
      <c r="A28" s="29" t="s">
        <v>20</v>
      </c>
      <c r="B28" s="3"/>
      <c r="C28" s="7"/>
      <c r="D28" s="27"/>
      <c r="E28" s="80">
        <v>1</v>
      </c>
      <c r="F28" s="27" t="s">
        <v>18</v>
      </c>
      <c r="G28" s="11">
        <v>150</v>
      </c>
      <c r="H28" s="92">
        <f>IF(E28*G28,+E28*G28,"        ")</f>
        <v>150</v>
      </c>
      <c r="I28" s="109">
        <f>E28/B$11</f>
        <v>9.0909090909090912E-2</v>
      </c>
      <c r="J28" s="28">
        <f>H28/H$42</f>
        <v>2.2931091154106558E-2</v>
      </c>
    </row>
    <row r="29" spans="1:11" x14ac:dyDescent="0.2">
      <c r="A29" s="29" t="s">
        <v>19</v>
      </c>
      <c r="B29" s="3"/>
      <c r="C29" s="3"/>
      <c r="D29" s="27"/>
      <c r="E29" s="80">
        <v>1</v>
      </c>
      <c r="F29" s="27" t="s">
        <v>18</v>
      </c>
      <c r="G29" s="11">
        <v>125</v>
      </c>
      <c r="H29" s="92">
        <f>IF(E29*G29,+E29*G29,"        ")</f>
        <v>125</v>
      </c>
      <c r="I29" s="109">
        <f>E29/B$11</f>
        <v>9.0909090909090912E-2</v>
      </c>
      <c r="J29" s="28">
        <f>H29/H$42</f>
        <v>1.9109242628422132E-2</v>
      </c>
    </row>
    <row r="30" spans="1:11" ht="8.25" customHeight="1" x14ac:dyDescent="0.2">
      <c r="A30" s="32"/>
      <c r="B30" s="3"/>
      <c r="C30" s="3"/>
      <c r="D30" s="27"/>
      <c r="E30" s="80"/>
      <c r="F30" s="27"/>
      <c r="G30" s="11"/>
      <c r="H30" s="92"/>
      <c r="I30" s="109"/>
      <c r="J30" s="28"/>
    </row>
    <row r="31" spans="1:11" x14ac:dyDescent="0.2">
      <c r="A31" s="29" t="s">
        <v>82</v>
      </c>
      <c r="B31" s="3"/>
      <c r="C31" s="3"/>
      <c r="D31" s="27" t="s">
        <v>17</v>
      </c>
      <c r="E31" s="80">
        <v>0.72170000000000001</v>
      </c>
      <c r="F31" s="27" t="s">
        <v>13</v>
      </c>
      <c r="G31" s="11">
        <v>700</v>
      </c>
      <c r="H31" s="92">
        <f>IF(E31*G31,+E31*G31,"        ")</f>
        <v>505.19</v>
      </c>
      <c r="I31" s="109">
        <f>E31/B$11</f>
        <v>6.5609090909090909E-2</v>
      </c>
      <c r="J31" s="28">
        <f>H31/H$42</f>
        <v>7.7230386267620604E-2</v>
      </c>
      <c r="K31" s="55"/>
    </row>
    <row r="32" spans="1:11" x14ac:dyDescent="0.2">
      <c r="A32" s="29" t="s">
        <v>83</v>
      </c>
      <c r="B32" s="3"/>
      <c r="C32" s="3"/>
      <c r="D32" s="27"/>
      <c r="E32" s="80">
        <v>0.64670000000000005</v>
      </c>
      <c r="F32" s="27" t="s">
        <v>13</v>
      </c>
      <c r="G32" s="11">
        <v>700</v>
      </c>
      <c r="H32" s="92">
        <f>IF(E32*G32,+E32*G32,"        ")</f>
        <v>452.69000000000005</v>
      </c>
      <c r="I32" s="109">
        <f>E32/B$11</f>
        <v>5.8790909090909095E-2</v>
      </c>
      <c r="J32" s="28">
        <f>H32/H$42</f>
        <v>6.920450436368332E-2</v>
      </c>
    </row>
    <row r="33" spans="1:17" ht="11.25" customHeight="1" x14ac:dyDescent="0.2">
      <c r="A33" s="32" t="s">
        <v>84</v>
      </c>
      <c r="B33" s="3"/>
      <c r="C33" s="3"/>
      <c r="D33" s="27"/>
      <c r="E33" s="84">
        <v>0.1</v>
      </c>
      <c r="F33" s="27" t="s">
        <v>13</v>
      </c>
      <c r="G33" s="11">
        <v>700</v>
      </c>
      <c r="H33" s="27">
        <v>70</v>
      </c>
      <c r="I33" s="109">
        <v>9.0909090909090922E-3</v>
      </c>
      <c r="J33" s="28">
        <f>H33/H$42</f>
        <v>1.0701175871916394E-2</v>
      </c>
    </row>
    <row r="34" spans="1:17" x14ac:dyDescent="0.2">
      <c r="A34" s="29" t="s">
        <v>85</v>
      </c>
      <c r="B34" s="3"/>
      <c r="C34" s="3"/>
      <c r="D34" s="27" t="s">
        <v>16</v>
      </c>
      <c r="E34" s="80">
        <v>0.24</v>
      </c>
      <c r="F34" s="27" t="s">
        <v>13</v>
      </c>
      <c r="G34" s="11">
        <v>700</v>
      </c>
      <c r="H34" s="92">
        <v>168</v>
      </c>
      <c r="I34" s="109">
        <v>2.1818181818181816E-2</v>
      </c>
      <c r="J34" s="28">
        <f>H34/H$42</f>
        <v>2.5682822092599342E-2</v>
      </c>
    </row>
    <row r="35" spans="1:17" x14ac:dyDescent="0.2">
      <c r="A35" s="29" t="s">
        <v>86</v>
      </c>
      <c r="B35" s="3"/>
      <c r="C35" s="3"/>
      <c r="D35" s="27" t="s">
        <v>15</v>
      </c>
      <c r="E35" s="80">
        <v>0.66830000000000001</v>
      </c>
      <c r="F35" s="27" t="s">
        <v>13</v>
      </c>
      <c r="G35" s="11">
        <v>700</v>
      </c>
      <c r="H35" s="92">
        <f>IF(E35*G35,+E35*G35,"        ")</f>
        <v>467.81</v>
      </c>
      <c r="I35" s="109">
        <f>E35/B$11</f>
        <v>6.0754545454545457E-2</v>
      </c>
      <c r="J35" s="28">
        <f>H35/H$42</f>
        <v>7.1515958352017253E-2</v>
      </c>
    </row>
    <row r="36" spans="1:17" ht="16.5" customHeight="1" thickBot="1" x14ac:dyDescent="0.25">
      <c r="A36" s="64" t="s">
        <v>87</v>
      </c>
      <c r="B36" s="65"/>
      <c r="C36" s="66"/>
      <c r="D36" s="67" t="s">
        <v>14</v>
      </c>
      <c r="E36" s="82">
        <v>1.1116999999999999</v>
      </c>
      <c r="F36" s="67" t="s">
        <v>13</v>
      </c>
      <c r="G36" s="87">
        <f>+$B$15</f>
        <v>500</v>
      </c>
      <c r="H36" s="93">
        <f>IF(E36*G36,+E36*G36,"        ")</f>
        <v>555.84999999999991</v>
      </c>
      <c r="I36" s="110">
        <f>E36/B$11</f>
        <v>0.10106363636363636</v>
      </c>
      <c r="J36" s="68">
        <f>H36/H$42</f>
        <v>8.4974980120067517E-2</v>
      </c>
    </row>
    <row r="37" spans="1:17" s="54" customFormat="1" ht="13.5" thickBot="1" x14ac:dyDescent="0.25">
      <c r="A37" s="6"/>
      <c r="B37" s="3"/>
      <c r="C37" s="3"/>
      <c r="D37" s="4"/>
      <c r="E37" s="80"/>
      <c r="F37" s="4"/>
      <c r="G37" s="11"/>
      <c r="H37" s="11"/>
      <c r="I37" s="111"/>
      <c r="J37" s="33"/>
    </row>
    <row r="38" spans="1:17" x14ac:dyDescent="0.2">
      <c r="A38" s="34" t="s">
        <v>12</v>
      </c>
      <c r="B38" s="35"/>
      <c r="C38" s="36"/>
      <c r="D38" s="74"/>
      <c r="E38" s="83"/>
      <c r="F38" s="74"/>
      <c r="G38" s="88"/>
      <c r="H38" s="94">
        <f>SUM(H19:H36)</f>
        <v>6206.4025000000001</v>
      </c>
      <c r="I38" s="112"/>
      <c r="J38" s="3"/>
    </row>
    <row r="39" spans="1:17" ht="14.25" customHeight="1" x14ac:dyDescent="0.2">
      <c r="A39" s="29" t="s">
        <v>11</v>
      </c>
      <c r="B39" s="3"/>
      <c r="C39" s="37"/>
      <c r="D39" s="4"/>
      <c r="E39" s="4"/>
      <c r="F39" s="4"/>
      <c r="G39" s="11"/>
      <c r="H39" s="95">
        <f>H38*0.02</f>
        <v>124.12805</v>
      </c>
      <c r="I39" s="104"/>
      <c r="J39" s="38"/>
    </row>
    <row r="40" spans="1:17" ht="14.25" customHeight="1" x14ac:dyDescent="0.2">
      <c r="A40" s="29" t="s">
        <v>10</v>
      </c>
      <c r="B40" s="3"/>
      <c r="C40" s="37"/>
      <c r="D40" s="4"/>
      <c r="E40" s="4"/>
      <c r="F40" s="4"/>
      <c r="G40" s="11"/>
      <c r="H40" s="96">
        <v>0</v>
      </c>
      <c r="I40" s="104"/>
      <c r="J40" s="3"/>
    </row>
    <row r="41" spans="1:17" ht="14.25" customHeight="1" x14ac:dyDescent="0.2">
      <c r="A41" s="29" t="s">
        <v>9</v>
      </c>
      <c r="B41" s="3"/>
      <c r="C41" s="3"/>
      <c r="D41" s="4"/>
      <c r="E41" s="4"/>
      <c r="F41" s="4"/>
      <c r="G41" s="4"/>
      <c r="H41" s="96">
        <f>SUM(H38:H39)*0.0333</f>
        <v>210.80666731500003</v>
      </c>
      <c r="I41" s="112">
        <f>+H39+H41</f>
        <v>334.93471731500006</v>
      </c>
      <c r="J41" s="3"/>
    </row>
    <row r="42" spans="1:17" ht="15" customHeight="1" thickBot="1" x14ac:dyDescent="0.25">
      <c r="A42" s="39" t="s">
        <v>8</v>
      </c>
      <c r="B42" s="40"/>
      <c r="C42" s="40"/>
      <c r="D42" s="75"/>
      <c r="E42" s="75"/>
      <c r="F42" s="75"/>
      <c r="G42" s="89"/>
      <c r="H42" s="97">
        <f>SUM(H38:H41)</f>
        <v>6541.3372173150001</v>
      </c>
      <c r="I42" s="104"/>
      <c r="J42" s="3"/>
    </row>
    <row r="43" spans="1:17" s="54" customFormat="1" ht="12.75" customHeight="1" thickBot="1" x14ac:dyDescent="0.25">
      <c r="A43" s="58"/>
      <c r="B43" s="37"/>
      <c r="C43" s="37"/>
      <c r="D43" s="4"/>
      <c r="E43" s="4"/>
      <c r="F43" s="4"/>
      <c r="G43" s="11"/>
      <c r="H43" s="98">
        <f>SUM(H39:H41)</f>
        <v>334.93471731500006</v>
      </c>
      <c r="I43" s="112"/>
      <c r="J43" s="3"/>
    </row>
    <row r="44" spans="1:17" ht="18.75" customHeight="1" x14ac:dyDescent="0.2">
      <c r="A44" s="41" t="s">
        <v>7</v>
      </c>
      <c r="B44" s="42"/>
      <c r="C44" s="90">
        <v>0</v>
      </c>
      <c r="D44" s="76">
        <f>(C44/H42)</f>
        <v>0</v>
      </c>
      <c r="E44" s="115" t="s">
        <v>6</v>
      </c>
      <c r="F44" s="116"/>
      <c r="G44" s="90">
        <f>SUM(H31:H36)</f>
        <v>2219.54</v>
      </c>
      <c r="H44" s="99">
        <f>(G44/H38)</f>
        <v>0.35762102119545097</v>
      </c>
      <c r="I44" s="104"/>
      <c r="J44" s="3"/>
    </row>
    <row r="45" spans="1:17" ht="20.25" customHeight="1" thickBot="1" x14ac:dyDescent="0.25">
      <c r="A45" s="62" t="s">
        <v>5</v>
      </c>
      <c r="B45" s="63"/>
      <c r="C45" s="114">
        <f>SUM(H26:H29)</f>
        <v>635</v>
      </c>
      <c r="D45" s="77">
        <f>(C45/H38)</f>
        <v>0.1023136994418264</v>
      </c>
      <c r="E45" s="117" t="s">
        <v>4</v>
      </c>
      <c r="F45" s="118"/>
      <c r="G45" s="91">
        <f>SUM(H20:H23)</f>
        <v>3351.8625000000002</v>
      </c>
      <c r="H45" s="100">
        <f>(G45/H38)</f>
        <v>0.54006527936272264</v>
      </c>
      <c r="I45" s="112"/>
      <c r="J45" s="3"/>
    </row>
    <row r="46" spans="1:17" s="2" customFormat="1" ht="21.75" customHeight="1" x14ac:dyDescent="0.25">
      <c r="A46" s="61" t="s">
        <v>3</v>
      </c>
      <c r="B46" s="61"/>
      <c r="C46" s="61"/>
      <c r="D46" s="61"/>
      <c r="E46" s="61"/>
      <c r="F46" s="61"/>
      <c r="G46" s="61"/>
      <c r="H46" s="61"/>
      <c r="I46" s="61"/>
      <c r="J46" s="3"/>
      <c r="K46" s="56"/>
      <c r="L46" s="56"/>
      <c r="M46" s="56"/>
      <c r="N46" s="56"/>
      <c r="O46" s="56"/>
      <c r="P46" s="56"/>
      <c r="Q46" s="56"/>
    </row>
    <row r="47" spans="1:17" s="2" customFormat="1" ht="48.75" customHeight="1" x14ac:dyDescent="0.25">
      <c r="A47" s="46" t="s">
        <v>70</v>
      </c>
      <c r="B47" s="46"/>
      <c r="C47" s="46"/>
      <c r="D47" s="46"/>
      <c r="E47" s="46"/>
      <c r="F47" s="46"/>
      <c r="G47" s="46"/>
      <c r="H47" s="46"/>
      <c r="I47" s="46"/>
      <c r="J47" s="3"/>
      <c r="K47" s="56"/>
      <c r="L47" s="56"/>
      <c r="M47" s="56"/>
      <c r="N47" s="56"/>
      <c r="O47" s="56"/>
      <c r="P47" s="56"/>
      <c r="Q47" s="56"/>
    </row>
    <row r="48" spans="1:17" s="2" customFormat="1" ht="15.75" customHeight="1" x14ac:dyDescent="0.25">
      <c r="A48" s="6" t="s">
        <v>2</v>
      </c>
      <c r="B48" s="6"/>
      <c r="C48" s="6"/>
      <c r="D48" s="4"/>
      <c r="E48" s="4"/>
      <c r="F48" s="4"/>
      <c r="G48" s="4"/>
      <c r="H48" s="4"/>
      <c r="I48" s="104"/>
      <c r="J48" s="3"/>
      <c r="K48" s="56"/>
      <c r="L48" s="56"/>
      <c r="M48" s="56"/>
      <c r="N48" s="56"/>
      <c r="O48" s="56"/>
      <c r="P48" s="56"/>
      <c r="Q48" s="56"/>
    </row>
    <row r="49" spans="1:17" s="2" customFormat="1" ht="26.25" customHeight="1" x14ac:dyDescent="0.25">
      <c r="A49" s="46" t="s">
        <v>1</v>
      </c>
      <c r="B49" s="46"/>
      <c r="C49" s="46"/>
      <c r="D49" s="46"/>
      <c r="E49" s="46"/>
      <c r="F49" s="46"/>
      <c r="G49" s="46"/>
      <c r="H49" s="46"/>
      <c r="I49" s="46"/>
      <c r="J49" s="3"/>
      <c r="K49" s="56"/>
      <c r="L49" s="56"/>
      <c r="M49" s="56"/>
      <c r="N49" s="56"/>
      <c r="O49" s="56"/>
      <c r="P49" s="56"/>
      <c r="Q49" s="56"/>
    </row>
    <row r="50" spans="1:17" s="2" customFormat="1" ht="13.5" customHeight="1" x14ac:dyDescent="0.25">
      <c r="A50" s="3" t="s">
        <v>0</v>
      </c>
      <c r="B50" s="3"/>
      <c r="C50" s="7"/>
      <c r="D50" s="78"/>
      <c r="E50" s="4"/>
      <c r="F50" s="85"/>
      <c r="G50" s="78"/>
      <c r="H50" s="101"/>
      <c r="I50" s="104"/>
      <c r="J50" s="3"/>
      <c r="K50" s="56"/>
      <c r="L50" s="56"/>
      <c r="M50" s="56"/>
      <c r="N50" s="56"/>
      <c r="O50" s="56"/>
      <c r="P50" s="56"/>
      <c r="Q50" s="56"/>
    </row>
    <row r="51" spans="1:17" s="2" customFormat="1" ht="15" customHeight="1" x14ac:dyDescent="0.25">
      <c r="A51" s="3" t="s">
        <v>88</v>
      </c>
      <c r="B51" s="3"/>
      <c r="C51" s="3"/>
      <c r="D51" s="4"/>
      <c r="E51" s="4"/>
      <c r="F51" s="4"/>
      <c r="G51" s="4"/>
      <c r="H51" s="4"/>
      <c r="I51" s="104"/>
      <c r="J51" s="3"/>
      <c r="K51" s="56"/>
      <c r="L51" s="56"/>
      <c r="M51" s="56"/>
      <c r="N51" s="56"/>
      <c r="O51" s="56"/>
      <c r="P51" s="56"/>
      <c r="Q51" s="56"/>
    </row>
    <row r="52" spans="1:17" s="2" customFormat="1" ht="13.5" x14ac:dyDescent="0.25">
      <c r="A52" s="3"/>
      <c r="B52" s="3"/>
      <c r="C52" s="3"/>
      <c r="D52" s="4"/>
      <c r="E52" s="4"/>
      <c r="F52" s="4"/>
      <c r="G52" s="4"/>
      <c r="H52" s="4"/>
      <c r="I52" s="104"/>
      <c r="J52" s="3"/>
      <c r="K52" s="56"/>
      <c r="L52" s="56"/>
      <c r="M52" s="56"/>
      <c r="N52" s="56"/>
      <c r="O52" s="56"/>
      <c r="P52" s="56"/>
      <c r="Q52" s="56"/>
    </row>
    <row r="53" spans="1:17" s="2" customFormat="1" ht="13.5" x14ac:dyDescent="0.25">
      <c r="A53" s="3"/>
      <c r="B53" s="3"/>
      <c r="C53" s="3"/>
      <c r="D53" s="4"/>
      <c r="E53" s="4"/>
      <c r="F53" s="4"/>
      <c r="G53" s="4"/>
      <c r="H53" s="4"/>
      <c r="I53" s="104"/>
      <c r="J53" s="3"/>
      <c r="K53" s="56"/>
      <c r="L53" s="56"/>
      <c r="M53" s="56"/>
      <c r="N53" s="56"/>
      <c r="O53" s="56"/>
      <c r="P53" s="56"/>
      <c r="Q53" s="56"/>
    </row>
    <row r="54" spans="1:17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</row>
  </sheetData>
  <mergeCells count="13">
    <mergeCell ref="A49:I49"/>
    <mergeCell ref="A54:J54"/>
    <mergeCell ref="A16:H16"/>
    <mergeCell ref="I16:I18"/>
    <mergeCell ref="J16:J18"/>
    <mergeCell ref="A46:I46"/>
    <mergeCell ref="A47:I47"/>
    <mergeCell ref="A4:J4"/>
    <mergeCell ref="A3:J3"/>
    <mergeCell ref="A5:J5"/>
    <mergeCell ref="H8:I8"/>
    <mergeCell ref="E44:F44"/>
    <mergeCell ref="E45:F45"/>
  </mergeCells>
  <pageMargins left="0.84" right="0.23622047244094491" top="0.27559055118110237" bottom="0.15748031496062992" header="0.6692913385826772" footer="0.23622047244094491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Batata canó</vt:lpstr>
      <vt:lpstr>' Batata canó'!Área_de_impresión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Nikauris De la Cruz</cp:lastModifiedBy>
  <dcterms:created xsi:type="dcterms:W3CDTF">2022-05-19T19:54:27Z</dcterms:created>
  <dcterms:modified xsi:type="dcterms:W3CDTF">2023-10-04T13:37:35Z</dcterms:modified>
</cp:coreProperties>
</file>