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25" activeTab="0"/>
  </bookViews>
  <sheets>
    <sheet name="Hoja1" sheetId="1" r:id="rId1"/>
  </sheets>
  <externalReferences>
    <externalReference r:id="rId4"/>
  </externalReferences>
  <definedNames>
    <definedName name="_xlnm.Print_Area" localSheetId="0">'Hoja1'!$A$1:$J$81</definedName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<sst xmlns="http://schemas.openxmlformats.org/spreadsheetml/2006/main" count="119" uniqueCount="94">
  <si>
    <t>AREA APLIC....</t>
  </si>
  <si>
    <t>ENTREVISTAS...</t>
  </si>
  <si>
    <t>VARIEDAD</t>
  </si>
  <si>
    <t>RENDIMIENTO</t>
  </si>
  <si>
    <t xml:space="preserve"> METODO SIEMBRA.</t>
  </si>
  <si>
    <t>Directo</t>
  </si>
  <si>
    <t xml:space="preserve"> ORIGEN DE AGUAS</t>
  </si>
  <si>
    <t>QQ 110 Lb</t>
  </si>
  <si>
    <t xml:space="preserve"> NIVEL INSUMOS...</t>
  </si>
  <si>
    <t>Bajo</t>
  </si>
  <si>
    <t xml:space="preserve"> PREP. TERRENO..</t>
  </si>
  <si>
    <t xml:space="preserve"> CLASIF. TERRENO</t>
  </si>
  <si>
    <t>A</t>
  </si>
  <si>
    <t xml:space="preserve"> CARAC. ESPECIAL</t>
  </si>
  <si>
    <t>HOMBRE-DIA</t>
  </si>
  <si>
    <t>8 Horas</t>
  </si>
  <si>
    <t>JORNAL DIARIO :</t>
  </si>
  <si>
    <t>COSTOS VARIABLES DE PRODUCCION POR TAREA</t>
  </si>
  <si>
    <t xml:space="preserve"> Valor</t>
  </si>
  <si>
    <t xml:space="preserve">  Costo</t>
  </si>
  <si>
    <t xml:space="preserve"> Actividad - Servicios o Insumos</t>
  </si>
  <si>
    <t xml:space="preserve"> Mes</t>
  </si>
  <si>
    <t xml:space="preserve"> Unidad</t>
  </si>
  <si>
    <t>/Unidad</t>
  </si>
  <si>
    <t xml:space="preserve">  (RD$)</t>
  </si>
  <si>
    <t xml:space="preserve">1.  Insumos </t>
  </si>
  <si>
    <t>Litro</t>
  </si>
  <si>
    <t>Tarea</t>
  </si>
  <si>
    <t>2.  Preparación del Terreno</t>
  </si>
  <si>
    <t>Hom-Dia</t>
  </si>
  <si>
    <t>II</t>
  </si>
  <si>
    <t>III</t>
  </si>
  <si>
    <t>V</t>
  </si>
  <si>
    <t>SUBTOTAL</t>
  </si>
  <si>
    <t>GASTOS ADMINISTRATIVO</t>
  </si>
  <si>
    <t>GASTOS SEGURO AGRICOLA</t>
  </si>
  <si>
    <t>TOTAL</t>
  </si>
  <si>
    <t>I. Semillero             :</t>
  </si>
  <si>
    <t>III. Mano de Obra:</t>
  </si>
  <si>
    <t>II.Preparación de terreno:</t>
  </si>
  <si>
    <t>IV. Insumos      :</t>
  </si>
  <si>
    <t>Unidad</t>
  </si>
  <si>
    <t>Costo/</t>
  </si>
  <si>
    <t>FECHA  :</t>
  </si>
  <si>
    <t>5 Meses</t>
  </si>
  <si>
    <t>Batata</t>
  </si>
  <si>
    <t xml:space="preserve"> RUBRO</t>
  </si>
  <si>
    <t xml:space="preserve"> CICLO</t>
  </si>
  <si>
    <t xml:space="preserve"> COSTO CODIGO</t>
  </si>
  <si>
    <t>Cant.</t>
  </si>
  <si>
    <t>Riego</t>
  </si>
  <si>
    <t>0-36-0213</t>
  </si>
  <si>
    <t>Sem-Mec.</t>
  </si>
  <si>
    <t>-</t>
  </si>
  <si>
    <t xml:space="preserve">   .1 Corte  (Mecanizado)</t>
  </si>
  <si>
    <t xml:space="preserve">   .2 Cruce (Mecanizado)</t>
  </si>
  <si>
    <t xml:space="preserve">   .3 Rastra (Mecanizado)</t>
  </si>
  <si>
    <t xml:space="preserve">3.  Picado de Hábanas </t>
  </si>
  <si>
    <t>4.  Siembra (Manual)</t>
  </si>
  <si>
    <t>5.  Riego (2 aplicaciones)</t>
  </si>
  <si>
    <t>7. Desyerbo</t>
  </si>
  <si>
    <t>8. Riego (2 aplicaciones)</t>
  </si>
  <si>
    <t>9. Aplicación Insecticida</t>
  </si>
  <si>
    <t>10. Desyerbo</t>
  </si>
  <si>
    <t>11. Riego</t>
  </si>
  <si>
    <t>IV</t>
  </si>
  <si>
    <t>12. Cosecha</t>
  </si>
  <si>
    <t>Coeficiente Técnico por Actividad</t>
  </si>
  <si>
    <t>.................................</t>
  </si>
  <si>
    <t>Participación (%) por Actividad</t>
  </si>
  <si>
    <t>Quintal</t>
  </si>
  <si>
    <t>9. Aplicación de Fertilizante</t>
  </si>
  <si>
    <t xml:space="preserve">    0.6667 quintales de 15-15-15</t>
  </si>
  <si>
    <t>11. Aplicación de Herbicida</t>
  </si>
  <si>
    <t xml:space="preserve">      0.1500 litros de Rambo</t>
  </si>
  <si>
    <t>Todas Disponibles</t>
  </si>
  <si>
    <t>Sacos</t>
  </si>
  <si>
    <t xml:space="preserve"> MINISTERIO DE AGRICULTURA</t>
  </si>
  <si>
    <t>1. Semilla (Hábanas)</t>
  </si>
  <si>
    <t>2. Fertilizante 15-15-15</t>
  </si>
  <si>
    <t>5. Herbicida Rambo</t>
  </si>
  <si>
    <t>6.Transporte Insumos</t>
  </si>
  <si>
    <t>7.Compra de Sacos</t>
  </si>
  <si>
    <t>8.Pago Agua INDRHI ( 5 Meses)</t>
  </si>
  <si>
    <t>Página 75</t>
  </si>
  <si>
    <t>Página 76</t>
  </si>
  <si>
    <t>PAGO INTERESES 8.0% ANUAL  (5 Meses 3.33%)</t>
  </si>
  <si>
    <t>Millar</t>
  </si>
  <si>
    <t>Regional Sur</t>
  </si>
  <si>
    <t>3.Insecticida (Deci)</t>
  </si>
  <si>
    <t xml:space="preserve">   .5 surqueo</t>
  </si>
  <si>
    <t xml:space="preserve">    (DESI)</t>
  </si>
  <si>
    <t>Notas:</t>
  </si>
  <si>
    <t>Los coeficientes utilizados en la estimación de los costos de producción fueron, actualizados por entrevistas a productores y tecnicos de la regional Sur en el perodo 2020-22.  Se han actualizado anualmente el precio de los insumos (pesticidas, agua y combustible), mano de obra,  actividades de preparación de  terreno y tasa de interés. Precios de los insumos actualizados a marzo 2022.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</si>
</sst>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#,##0.0000_);\(#,##0.0000\)"/>
    <numFmt numFmtId="189" formatCode="0_)"/>
    <numFmt numFmtId="190" formatCode="0.0000_)"/>
    <numFmt numFmtId="191" formatCode="&quot;$&quot;#,##0.000_);\(&quot;$&quot;#,##0.000\)"/>
    <numFmt numFmtId="192" formatCode="&quot;$&quot;#,##0.0000_);\(&quot;$&quot;#,##0.0000\)"/>
    <numFmt numFmtId="193" formatCode="_(* #,##0.0_);_(* \(#,##0.0\);_(* &quot;-&quot;??_);_(@_)"/>
    <numFmt numFmtId="194" formatCode="0.0000"/>
    <numFmt numFmtId="195" formatCode="0.0"/>
    <numFmt numFmtId="196" formatCode="0.000000000000000%"/>
    <numFmt numFmtId="197" formatCode="_(* #,##0.000_);_(* \(#,##0.000\);_(* &quot;-&quot;??_);_(@_)"/>
    <numFmt numFmtId="198" formatCode="_(* #,##0.0000_);_(* \(#,##0.0000\);_(* &quot;-&quot;??_);_(@_)"/>
    <numFmt numFmtId="199" formatCode="&quot;RD$&quot;#,##0.00"/>
    <numFmt numFmtId="200" formatCode="_-* #,##0.00_-;\-* #,##0.00_-;_-* &quot;-&quot;??_-;_-@_-"/>
    <numFmt numFmtId="201" formatCode="_-* #,##0_-;\-* #,##0_-;_-* &quot;-&quot;??_-;_-@_-"/>
    <numFmt numFmtId="202" formatCode="#,##0.00_ ;\-#,##0.00\ "/>
    <numFmt numFmtId="203" formatCode="#,##0.000000000000_);\(#,##0.000000000000\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6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color indexed="10"/>
      <name val="Arial Narrow"/>
      <family val="2"/>
    </font>
    <font>
      <b/>
      <sz val="16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rgb="FFFF0000"/>
      <name val="Arial Narrow"/>
      <family val="2"/>
    </font>
    <font>
      <b/>
      <sz val="16"/>
      <color theme="0"/>
      <name val="Arial Narrow"/>
      <family val="2"/>
    </font>
    <font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3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fill"/>
      <protection/>
    </xf>
    <xf numFmtId="0" fontId="4" fillId="0" borderId="0" xfId="0" applyFont="1" applyBorder="1" applyAlignment="1" applyProtection="1">
      <alignment horizontal="left"/>
      <protection/>
    </xf>
    <xf numFmtId="43" fontId="5" fillId="0" borderId="0" xfId="47" applyFont="1" applyAlignment="1">
      <alignment/>
    </xf>
    <xf numFmtId="43" fontId="7" fillId="0" borderId="0" xfId="47" applyFont="1" applyBorder="1" applyAlignment="1" applyProtection="1">
      <alignment/>
      <protection/>
    </xf>
    <xf numFmtId="0" fontId="5" fillId="33" borderId="0" xfId="0" applyFont="1" applyFill="1" applyBorder="1" applyAlignment="1">
      <alignment/>
    </xf>
    <xf numFmtId="7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7" fontId="6" fillId="33" borderId="0" xfId="0" applyNumberFormat="1" applyFont="1" applyFill="1" applyAlignment="1" applyProtection="1">
      <alignment/>
      <protection/>
    </xf>
    <xf numFmtId="10" fontId="6" fillId="33" borderId="0" xfId="0" applyNumberFormat="1" applyFont="1" applyFill="1" applyAlignment="1" applyProtection="1">
      <alignment/>
      <protection/>
    </xf>
    <xf numFmtId="189" fontId="6" fillId="33" borderId="0" xfId="0" applyNumberFormat="1" applyFont="1" applyFill="1" applyAlignment="1" applyProtection="1">
      <alignment/>
      <protection/>
    </xf>
    <xf numFmtId="0" fontId="53" fillId="0" borderId="0" xfId="0" applyFont="1" applyAlignment="1">
      <alignment/>
    </xf>
    <xf numFmtId="10" fontId="5" fillId="33" borderId="0" xfId="47" applyNumberFormat="1" applyFont="1" applyFill="1" applyAlignment="1">
      <alignment/>
    </xf>
    <xf numFmtId="0" fontId="54" fillId="33" borderId="0" xfId="0" applyFont="1" applyFill="1" applyAlignment="1" applyProtection="1">
      <alignment horizontal="left"/>
      <protection/>
    </xf>
    <xf numFmtId="0" fontId="54" fillId="33" borderId="0" xfId="0" applyFont="1" applyFill="1" applyAlignment="1">
      <alignment/>
    </xf>
    <xf numFmtId="0" fontId="55" fillId="33" borderId="0" xfId="0" applyFont="1" applyFill="1" applyAlignment="1" applyProtection="1">
      <alignment horizontal="left"/>
      <protection/>
    </xf>
    <xf numFmtId="0" fontId="55" fillId="33" borderId="0" xfId="0" applyFont="1" applyFill="1" applyAlignment="1">
      <alignment/>
    </xf>
    <xf numFmtId="0" fontId="56" fillId="33" borderId="0" xfId="0" applyFont="1" applyFill="1" applyAlignment="1" applyProtection="1">
      <alignment horizontal="left"/>
      <protection/>
    </xf>
    <xf numFmtId="0" fontId="57" fillId="33" borderId="0" xfId="0" applyFont="1" applyFill="1" applyAlignment="1" applyProtection="1">
      <alignment/>
      <protection/>
    </xf>
    <xf numFmtId="0" fontId="57" fillId="33" borderId="0" xfId="0" applyFont="1" applyFill="1" applyAlignment="1" applyProtection="1">
      <alignment horizontal="left"/>
      <protection/>
    </xf>
    <xf numFmtId="0" fontId="57" fillId="33" borderId="0" xfId="0" applyFont="1" applyFill="1" applyAlignment="1">
      <alignment/>
    </xf>
    <xf numFmtId="0" fontId="57" fillId="33" borderId="0" xfId="0" applyFont="1" applyFill="1" applyAlignment="1" applyProtection="1">
      <alignment horizontal="center"/>
      <protection/>
    </xf>
    <xf numFmtId="187" fontId="54" fillId="33" borderId="0" xfId="0" applyNumberFormat="1" applyFont="1" applyFill="1" applyAlignment="1" applyProtection="1">
      <alignment horizontal="center"/>
      <protection/>
    </xf>
    <xf numFmtId="188" fontId="54" fillId="33" borderId="0" xfId="0" applyNumberFormat="1" applyFont="1" applyFill="1" applyAlignment="1" applyProtection="1">
      <alignment horizontal="left"/>
      <protection/>
    </xf>
    <xf numFmtId="39" fontId="54" fillId="33" borderId="0" xfId="0" applyNumberFormat="1" applyFont="1" applyFill="1" applyAlignment="1" applyProtection="1">
      <alignment horizontal="center"/>
      <protection/>
    </xf>
    <xf numFmtId="39" fontId="54" fillId="33" borderId="0" xfId="0" applyNumberFormat="1" applyFont="1" applyFill="1" applyAlignment="1" applyProtection="1">
      <alignment/>
      <protection/>
    </xf>
    <xf numFmtId="188" fontId="54" fillId="33" borderId="0" xfId="0" applyNumberFormat="1" applyFont="1" applyFill="1" applyAlignment="1" applyProtection="1">
      <alignment/>
      <protection/>
    </xf>
    <xf numFmtId="39" fontId="54" fillId="33" borderId="0" xfId="0" applyNumberFormat="1" applyFont="1" applyFill="1" applyAlignment="1" applyProtection="1">
      <alignment horizontal="left"/>
      <protection/>
    </xf>
    <xf numFmtId="189" fontId="54" fillId="33" borderId="0" xfId="0" applyNumberFormat="1" applyFont="1" applyFill="1" applyAlignment="1" applyProtection="1">
      <alignment horizontal="left"/>
      <protection/>
    </xf>
    <xf numFmtId="0" fontId="58" fillId="33" borderId="0" xfId="0" applyFont="1" applyFill="1" applyAlignment="1" applyProtection="1">
      <alignment/>
      <protection/>
    </xf>
    <xf numFmtId="0" fontId="59" fillId="33" borderId="0" xfId="0" applyFont="1" applyFill="1" applyAlignment="1" applyProtection="1">
      <alignment horizontal="center"/>
      <protection/>
    </xf>
    <xf numFmtId="199" fontId="54" fillId="33" borderId="0" xfId="0" applyNumberFormat="1" applyFont="1" applyFill="1" applyAlignment="1" applyProtection="1" quotePrefix="1">
      <alignment horizontal="left"/>
      <protection/>
    </xf>
    <xf numFmtId="0" fontId="54" fillId="33" borderId="0" xfId="0" applyFont="1" applyFill="1" applyBorder="1" applyAlignment="1">
      <alignment/>
    </xf>
    <xf numFmtId="187" fontId="54" fillId="33" borderId="0" xfId="0" applyNumberFormat="1" applyFont="1" applyFill="1" applyBorder="1" applyAlignment="1" applyProtection="1">
      <alignment/>
      <protection/>
    </xf>
    <xf numFmtId="39" fontId="54" fillId="33" borderId="0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90" fontId="5" fillId="33" borderId="0" xfId="0" applyNumberFormat="1" applyFont="1" applyFill="1" applyBorder="1" applyAlignment="1" applyProtection="1">
      <alignment/>
      <protection/>
    </xf>
    <xf numFmtId="39" fontId="5" fillId="33" borderId="0" xfId="0" applyNumberFormat="1" applyFont="1" applyFill="1" applyBorder="1" applyAlignment="1" applyProtection="1">
      <alignment/>
      <protection/>
    </xf>
    <xf numFmtId="39" fontId="5" fillId="33" borderId="11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/>
      <protection/>
    </xf>
    <xf numFmtId="187" fontId="5" fillId="33" borderId="0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 locked="0"/>
    </xf>
    <xf numFmtId="188" fontId="5" fillId="33" borderId="0" xfId="0" applyNumberFormat="1" applyFont="1" applyFill="1" applyBorder="1" applyAlignment="1" applyProtection="1">
      <alignment/>
      <protection/>
    </xf>
    <xf numFmtId="190" fontId="5" fillId="33" borderId="11" xfId="0" applyNumberFormat="1" applyFont="1" applyFill="1" applyBorder="1" applyAlignment="1" applyProtection="1">
      <alignment horizontal="center"/>
      <protection/>
    </xf>
    <xf numFmtId="43" fontId="5" fillId="33" borderId="11" xfId="47" applyFont="1" applyFill="1" applyBorder="1" applyAlignment="1">
      <alignment/>
    </xf>
    <xf numFmtId="9" fontId="5" fillId="33" borderId="13" xfId="54" applyFont="1" applyFill="1" applyBorder="1" applyAlignment="1">
      <alignment horizontal="center"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194" fontId="5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 applyProtection="1">
      <alignment horizontal="center"/>
      <protection/>
    </xf>
    <xf numFmtId="39" fontId="5" fillId="33" borderId="14" xfId="0" applyNumberFormat="1" applyFont="1" applyFill="1" applyBorder="1" applyAlignment="1" applyProtection="1">
      <alignment/>
      <protection/>
    </xf>
    <xf numFmtId="39" fontId="5" fillId="33" borderId="15" xfId="0" applyNumberFormat="1" applyFont="1" applyFill="1" applyBorder="1" applyAlignment="1" applyProtection="1">
      <alignment/>
      <protection/>
    </xf>
    <xf numFmtId="43" fontId="5" fillId="33" borderId="15" xfId="47" applyFont="1" applyFill="1" applyBorder="1" applyAlignment="1">
      <alignment/>
    </xf>
    <xf numFmtId="9" fontId="5" fillId="33" borderId="16" xfId="54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/>
    </xf>
    <xf numFmtId="43" fontId="5" fillId="33" borderId="0" xfId="47" applyFont="1" applyFill="1" applyBorder="1" applyAlignment="1">
      <alignment/>
    </xf>
    <xf numFmtId="9" fontId="5" fillId="33" borderId="0" xfId="54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194" fontId="5" fillId="33" borderId="18" xfId="0" applyNumberFormat="1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/>
      <protection/>
    </xf>
    <xf numFmtId="2" fontId="5" fillId="33" borderId="18" xfId="0" applyNumberFormat="1" applyFont="1" applyFill="1" applyBorder="1" applyAlignment="1">
      <alignment/>
    </xf>
    <xf numFmtId="39" fontId="5" fillId="33" borderId="12" xfId="0" applyNumberFormat="1" applyFont="1" applyFill="1" applyBorder="1" applyAlignment="1" applyProtection="1">
      <alignment/>
      <protection/>
    </xf>
    <xf numFmtId="43" fontId="5" fillId="33" borderId="12" xfId="47" applyFont="1" applyFill="1" applyBorder="1" applyAlignment="1">
      <alignment/>
    </xf>
    <xf numFmtId="9" fontId="5" fillId="33" borderId="19" xfId="54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43" fontId="5" fillId="33" borderId="13" xfId="47" applyFont="1" applyFill="1" applyBorder="1" applyAlignment="1">
      <alignment/>
    </xf>
    <xf numFmtId="0" fontId="5" fillId="33" borderId="2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>
      <alignment horizontal="center"/>
    </xf>
    <xf numFmtId="190" fontId="5" fillId="33" borderId="14" xfId="0" applyNumberFormat="1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5" fillId="33" borderId="18" xfId="0" applyFont="1" applyFill="1" applyBorder="1" applyAlignment="1">
      <alignment horizontal="center"/>
    </xf>
    <xf numFmtId="190" fontId="5" fillId="33" borderId="18" xfId="0" applyNumberFormat="1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/>
      <protection/>
    </xf>
    <xf numFmtId="39" fontId="5" fillId="33" borderId="18" xfId="0" applyNumberFormat="1" applyFont="1" applyFill="1" applyBorder="1" applyAlignment="1" applyProtection="1">
      <alignment/>
      <protection/>
    </xf>
    <xf numFmtId="39" fontId="5" fillId="33" borderId="19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fill"/>
      <protection/>
    </xf>
    <xf numFmtId="187" fontId="5" fillId="33" borderId="0" xfId="0" applyNumberFormat="1" applyFont="1" applyFill="1" applyBorder="1" applyAlignment="1" applyProtection="1">
      <alignment horizontal="fill"/>
      <protection/>
    </xf>
    <xf numFmtId="39" fontId="4" fillId="33" borderId="13" xfId="0" applyNumberFormat="1" applyFont="1" applyFill="1" applyBorder="1" applyAlignment="1" applyProtection="1">
      <alignment/>
      <protection/>
    </xf>
    <xf numFmtId="202" fontId="5" fillId="33" borderId="0" xfId="0" applyNumberFormat="1" applyFont="1" applyFill="1" applyAlignment="1">
      <alignment/>
    </xf>
    <xf numFmtId="187" fontId="5" fillId="33" borderId="13" xfId="0" applyNumberFormat="1" applyFont="1" applyFill="1" applyBorder="1" applyAlignment="1" applyProtection="1">
      <alignment/>
      <protection/>
    </xf>
    <xf numFmtId="0" fontId="53" fillId="33" borderId="0" xfId="0" applyFont="1" applyFill="1" applyAlignment="1">
      <alignment/>
    </xf>
    <xf numFmtId="39" fontId="5" fillId="33" borderId="13" xfId="0" applyNumberFormat="1" applyFont="1" applyFill="1" applyBorder="1" applyAlignment="1" applyProtection="1">
      <alignment/>
      <protection/>
    </xf>
    <xf numFmtId="187" fontId="5" fillId="33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39" fontId="53" fillId="33" borderId="0" xfId="0" applyNumberFormat="1" applyFont="1" applyFill="1" applyAlignment="1">
      <alignment/>
    </xf>
    <xf numFmtId="0" fontId="54" fillId="0" borderId="0" xfId="0" applyFont="1" applyAlignment="1">
      <alignment/>
    </xf>
    <xf numFmtId="202" fontId="54" fillId="0" borderId="0" xfId="0" applyNumberFormat="1" applyFont="1" applyAlignment="1">
      <alignment/>
    </xf>
    <xf numFmtId="0" fontId="54" fillId="0" borderId="0" xfId="0" applyFont="1" applyBorder="1" applyAlignment="1">
      <alignment/>
    </xf>
    <xf numFmtId="0" fontId="57" fillId="0" borderId="0" xfId="0" applyFont="1" applyAlignment="1">
      <alignment/>
    </xf>
    <xf numFmtId="0" fontId="60" fillId="0" borderId="0" xfId="0" applyFont="1" applyAlignment="1">
      <alignment/>
    </xf>
    <xf numFmtId="0" fontId="54" fillId="33" borderId="10" xfId="0" applyFont="1" applyFill="1" applyBorder="1" applyAlignment="1" applyProtection="1">
      <alignment horizontal="left"/>
      <protection/>
    </xf>
    <xf numFmtId="0" fontId="54" fillId="33" borderId="11" xfId="0" applyFont="1" applyFill="1" applyBorder="1" applyAlignment="1">
      <alignment/>
    </xf>
    <xf numFmtId="190" fontId="54" fillId="33" borderId="0" xfId="0" applyNumberFormat="1" applyFont="1" applyFill="1" applyBorder="1" applyAlignment="1" applyProtection="1">
      <alignment/>
      <protection/>
    </xf>
    <xf numFmtId="0" fontId="54" fillId="33" borderId="11" xfId="0" applyFont="1" applyFill="1" applyBorder="1" applyAlignment="1" applyProtection="1">
      <alignment horizontal="center"/>
      <protection/>
    </xf>
    <xf numFmtId="39" fontId="54" fillId="33" borderId="11" xfId="0" applyNumberFormat="1" applyFont="1" applyFill="1" applyBorder="1" applyAlignment="1" applyProtection="1">
      <alignment/>
      <protection/>
    </xf>
    <xf numFmtId="43" fontId="54" fillId="33" borderId="11" xfId="47" applyFont="1" applyFill="1" applyBorder="1" applyAlignment="1">
      <alignment/>
    </xf>
    <xf numFmtId="9" fontId="54" fillId="33" borderId="13" xfId="54" applyFont="1" applyFill="1" applyBorder="1" applyAlignment="1">
      <alignment horizontal="center"/>
    </xf>
    <xf numFmtId="202" fontId="53" fillId="0" borderId="0" xfId="0" applyNumberFormat="1" applyFont="1" applyAlignment="1">
      <alignment/>
    </xf>
    <xf numFmtId="0" fontId="61" fillId="34" borderId="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 horizontal="fill"/>
      <protection/>
    </xf>
    <xf numFmtId="39" fontId="5" fillId="34" borderId="14" xfId="0" applyNumberFormat="1" applyFont="1" applyFill="1" applyBorder="1" applyAlignment="1" applyProtection="1">
      <alignment/>
      <protection/>
    </xf>
    <xf numFmtId="43" fontId="4" fillId="34" borderId="16" xfId="47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 horizontal="left"/>
      <protection/>
    </xf>
    <xf numFmtId="0" fontId="5" fillId="34" borderId="23" xfId="0" applyFont="1" applyFill="1" applyBorder="1" applyAlignment="1" applyProtection="1">
      <alignment horizontal="fill"/>
      <protection/>
    </xf>
    <xf numFmtId="0" fontId="5" fillId="34" borderId="12" xfId="0" applyFont="1" applyFill="1" applyBorder="1" applyAlignment="1" applyProtection="1">
      <alignment horizontal="fill"/>
      <protection/>
    </xf>
    <xf numFmtId="0" fontId="5" fillId="34" borderId="18" xfId="0" applyFont="1" applyFill="1" applyBorder="1" applyAlignment="1" applyProtection="1">
      <alignment horizontal="fill"/>
      <protection/>
    </xf>
    <xf numFmtId="39" fontId="5" fillId="34" borderId="12" xfId="0" applyNumberFormat="1" applyFont="1" applyFill="1" applyBorder="1" applyAlignment="1" applyProtection="1">
      <alignment/>
      <protection/>
    </xf>
    <xf numFmtId="187" fontId="5" fillId="34" borderId="19" xfId="0" applyNumberFormat="1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left"/>
      <protection/>
    </xf>
    <xf numFmtId="0" fontId="5" fillId="34" borderId="20" xfId="0" applyFont="1" applyFill="1" applyBorder="1" applyAlignment="1">
      <alignment/>
    </xf>
    <xf numFmtId="7" fontId="5" fillId="34" borderId="11" xfId="0" applyNumberFormat="1" applyFont="1" applyFill="1" applyBorder="1" applyAlignment="1" applyProtection="1">
      <alignment/>
      <protection/>
    </xf>
    <xf numFmtId="10" fontId="5" fillId="34" borderId="11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10" fontId="5" fillId="34" borderId="13" xfId="0" applyNumberFormat="1" applyFont="1" applyFill="1" applyBorder="1" applyAlignment="1" applyProtection="1">
      <alignment/>
      <protection/>
    </xf>
    <xf numFmtId="0" fontId="5" fillId="34" borderId="22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>
      <alignment/>
    </xf>
    <xf numFmtId="43" fontId="5" fillId="34" borderId="15" xfId="47" applyFont="1" applyFill="1" applyBorder="1" applyAlignment="1" applyProtection="1">
      <alignment/>
      <protection/>
    </xf>
    <xf numFmtId="10" fontId="5" fillId="34" borderId="15" xfId="0" applyNumberFormat="1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 horizontal="left"/>
      <protection/>
    </xf>
    <xf numFmtId="7" fontId="5" fillId="34" borderId="15" xfId="0" applyNumberFormat="1" applyFont="1" applyFill="1" applyBorder="1" applyAlignment="1" applyProtection="1">
      <alignment/>
      <protection/>
    </xf>
    <xf numFmtId="10" fontId="5" fillId="34" borderId="16" xfId="0" applyNumberFormat="1" applyFont="1" applyFill="1" applyBorder="1" applyAlignment="1" applyProtection="1">
      <alignment/>
      <protection/>
    </xf>
    <xf numFmtId="198" fontId="53" fillId="0" borderId="0" xfId="47" applyNumberFormat="1" applyFont="1" applyAlignment="1">
      <alignment/>
    </xf>
    <xf numFmtId="188" fontId="54" fillId="33" borderId="0" xfId="0" applyNumberFormat="1" applyFont="1" applyFill="1" applyBorder="1" applyAlignment="1" applyProtection="1">
      <alignment/>
      <protection/>
    </xf>
    <xf numFmtId="190" fontId="54" fillId="33" borderId="11" xfId="0" applyNumberFormat="1" applyFont="1" applyFill="1" applyBorder="1" applyAlignment="1" applyProtection="1">
      <alignment horizontal="center"/>
      <protection/>
    </xf>
    <xf numFmtId="202" fontId="5" fillId="0" borderId="0" xfId="0" applyNumberFormat="1" applyFont="1" applyAlignment="1">
      <alignment/>
    </xf>
    <xf numFmtId="203" fontId="53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3" fontId="6" fillId="33" borderId="0" xfId="47" applyFont="1" applyFill="1" applyBorder="1" applyAlignment="1">
      <alignment/>
    </xf>
    <xf numFmtId="43" fontId="9" fillId="33" borderId="0" xfId="47" applyFont="1" applyFill="1" applyBorder="1" applyAlignment="1">
      <alignment/>
    </xf>
    <xf numFmtId="43" fontId="62" fillId="33" borderId="0" xfId="47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4" borderId="25" xfId="0" applyFont="1" applyFill="1" applyBorder="1" applyAlignment="1" applyProtection="1">
      <alignment horizontal="center"/>
      <protection/>
    </xf>
    <xf numFmtId="0" fontId="9" fillId="34" borderId="26" xfId="0" applyFont="1" applyFill="1" applyBorder="1" applyAlignment="1" applyProtection="1">
      <alignment horizontal="center"/>
      <protection/>
    </xf>
    <xf numFmtId="0" fontId="9" fillId="34" borderId="27" xfId="0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>
      <alignment horizontal="center" vertical="justify"/>
    </xf>
    <xf numFmtId="0" fontId="4" fillId="34" borderId="29" xfId="0" applyFont="1" applyFill="1" applyBorder="1" applyAlignment="1">
      <alignment horizontal="center" vertical="justify"/>
    </xf>
    <xf numFmtId="0" fontId="4" fillId="34" borderId="30" xfId="0" applyFont="1" applyFill="1" applyBorder="1" applyAlignment="1">
      <alignment horizontal="center" vertical="justify"/>
    </xf>
    <xf numFmtId="0" fontId="4" fillId="34" borderId="31" xfId="0" applyFont="1" applyFill="1" applyBorder="1" applyAlignment="1">
      <alignment horizontal="center" vertical="justify"/>
    </xf>
    <xf numFmtId="0" fontId="4" fillId="34" borderId="21" xfId="0" applyFont="1" applyFill="1" applyBorder="1" applyAlignment="1">
      <alignment horizontal="center" vertical="justify"/>
    </xf>
    <xf numFmtId="0" fontId="4" fillId="34" borderId="32" xfId="0" applyFont="1" applyFill="1" applyBorder="1" applyAlignment="1">
      <alignment horizontal="center" vertical="justify"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 wrapText="1"/>
      <protection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ctor%20devares\AppData\Local\Temp\Temp2_Raices%20y%20Tuberculos.zip\BATATA%20SECAN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48">
          <cell r="I48">
            <v>4820.237088464999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A73" sqref="A73:J73"/>
    </sheetView>
  </sheetViews>
  <sheetFormatPr defaultColWidth="11.00390625" defaultRowHeight="12.75"/>
  <cols>
    <col min="1" max="1" width="13.57421875" style="1" customWidth="1"/>
    <col min="2" max="2" width="10.57421875" style="1" customWidth="1"/>
    <col min="3" max="3" width="8.140625" style="1" customWidth="1"/>
    <col min="4" max="4" width="9.140625" style="1" customWidth="1"/>
    <col min="5" max="5" width="10.421875" style="1" customWidth="1"/>
    <col min="6" max="6" width="10.140625" style="1" customWidth="1"/>
    <col min="7" max="7" width="12.421875" style="1" customWidth="1"/>
    <col min="8" max="8" width="12.140625" style="1" customWidth="1"/>
    <col min="9" max="9" width="14.8515625" style="1" customWidth="1"/>
    <col min="10" max="10" width="13.140625" style="1" customWidth="1"/>
    <col min="11" max="11" width="11.00390625" style="101" customWidth="1"/>
    <col min="12" max="27" width="11.00390625" style="1" customWidth="1"/>
    <col min="28" max="28" width="12.140625" style="1" customWidth="1"/>
    <col min="29" max="29" width="11.00390625" style="1" customWidth="1"/>
    <col min="30" max="16384" width="11.00390625" style="1" customWidth="1"/>
  </cols>
  <sheetData>
    <row r="1" spans="1:10" ht="40.5" customHeight="1">
      <c r="A1" s="158" t="s">
        <v>77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3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5.75">
      <c r="A3" s="18"/>
      <c r="B3" s="18"/>
      <c r="C3" s="19"/>
      <c r="D3" s="19"/>
      <c r="E3" s="19"/>
      <c r="F3" s="20" t="s">
        <v>46</v>
      </c>
      <c r="G3" s="21"/>
      <c r="H3" s="19" t="s">
        <v>68</v>
      </c>
      <c r="I3" s="19"/>
      <c r="J3" s="22" t="s">
        <v>45</v>
      </c>
    </row>
    <row r="4" spans="1:10" ht="13.5">
      <c r="A4" s="18" t="s">
        <v>0</v>
      </c>
      <c r="B4" s="18" t="s">
        <v>88</v>
      </c>
      <c r="C4" s="19"/>
      <c r="D4" s="19"/>
      <c r="E4" s="19"/>
      <c r="F4" s="20" t="s">
        <v>47</v>
      </c>
      <c r="G4" s="21"/>
      <c r="H4" s="19" t="s">
        <v>68</v>
      </c>
      <c r="I4" s="19"/>
      <c r="J4" s="23" t="s">
        <v>44</v>
      </c>
    </row>
    <row r="5" spans="1:10" ht="13.5">
      <c r="A5" s="18" t="s">
        <v>1</v>
      </c>
      <c r="B5" s="19"/>
      <c r="C5" s="19"/>
      <c r="D5" s="19"/>
      <c r="E5" s="19"/>
      <c r="F5" s="20" t="s">
        <v>48</v>
      </c>
      <c r="G5" s="21"/>
      <c r="H5" s="19" t="s">
        <v>68</v>
      </c>
      <c r="I5" s="19"/>
      <c r="J5" s="24" t="s">
        <v>51</v>
      </c>
    </row>
    <row r="6" spans="1:10" ht="13.5">
      <c r="A6" s="21"/>
      <c r="B6" s="21"/>
      <c r="C6" s="25"/>
      <c r="D6" s="26" t="s">
        <v>42</v>
      </c>
      <c r="E6" s="21"/>
      <c r="F6" s="20"/>
      <c r="G6" s="21"/>
      <c r="H6" s="19"/>
      <c r="I6" s="19"/>
      <c r="J6" s="25"/>
    </row>
    <row r="7" spans="1:10" ht="13.5">
      <c r="A7" s="20" t="s">
        <v>2</v>
      </c>
      <c r="B7" s="20" t="s">
        <v>3</v>
      </c>
      <c r="C7" s="26" t="s">
        <v>41</v>
      </c>
      <c r="D7" s="26" t="s">
        <v>41</v>
      </c>
      <c r="E7" s="21"/>
      <c r="F7" s="20" t="s">
        <v>4</v>
      </c>
      <c r="G7" s="21"/>
      <c r="H7" s="19" t="s">
        <v>68</v>
      </c>
      <c r="I7" s="19"/>
      <c r="J7" s="24" t="s">
        <v>5</v>
      </c>
    </row>
    <row r="8" spans="1:12" ht="13.5">
      <c r="A8" s="19"/>
      <c r="B8" s="27"/>
      <c r="C8" s="19"/>
      <c r="D8" s="19"/>
      <c r="E8" s="19"/>
      <c r="F8" s="20" t="s">
        <v>6</v>
      </c>
      <c r="G8" s="21"/>
      <c r="H8" s="19" t="s">
        <v>68</v>
      </c>
      <c r="I8" s="19"/>
      <c r="J8" s="24" t="s">
        <v>50</v>
      </c>
      <c r="L8" s="16"/>
    </row>
    <row r="9" spans="1:12" ht="13.5">
      <c r="A9" s="28" t="s">
        <v>75</v>
      </c>
      <c r="B9" s="29">
        <v>14.44</v>
      </c>
      <c r="C9" s="20" t="s">
        <v>7</v>
      </c>
      <c r="D9" s="30">
        <v>1350</v>
      </c>
      <c r="E9" s="19"/>
      <c r="F9" s="20" t="s">
        <v>8</v>
      </c>
      <c r="G9" s="21"/>
      <c r="H9" s="19" t="s">
        <v>68</v>
      </c>
      <c r="I9" s="19"/>
      <c r="J9" s="24" t="s">
        <v>9</v>
      </c>
      <c r="L9" s="16">
        <v>6369.249495000001</v>
      </c>
    </row>
    <row r="10" spans="1:12" ht="13.5">
      <c r="A10" s="31"/>
      <c r="B10" s="32"/>
      <c r="C10" s="31"/>
      <c r="D10" s="30"/>
      <c r="E10" s="19"/>
      <c r="F10" s="20" t="s">
        <v>10</v>
      </c>
      <c r="G10" s="21"/>
      <c r="H10" s="19" t="s">
        <v>68</v>
      </c>
      <c r="I10" s="19"/>
      <c r="J10" s="24" t="s">
        <v>52</v>
      </c>
      <c r="L10" s="16">
        <v>4118.59119</v>
      </c>
    </row>
    <row r="11" spans="1:12" ht="16.5">
      <c r="A11" s="18" t="s">
        <v>14</v>
      </c>
      <c r="B11" s="33" t="s">
        <v>15</v>
      </c>
      <c r="C11" s="34" t="s">
        <v>43</v>
      </c>
      <c r="D11" s="35">
        <v>2022</v>
      </c>
      <c r="E11" s="19"/>
      <c r="F11" s="20" t="s">
        <v>11</v>
      </c>
      <c r="G11" s="21"/>
      <c r="H11" s="19" t="s">
        <v>68</v>
      </c>
      <c r="I11" s="19"/>
      <c r="J11" s="24" t="s">
        <v>12</v>
      </c>
      <c r="L11" s="16">
        <f>AVERAGE(L9:L10)</f>
        <v>5243.9203425000005</v>
      </c>
    </row>
    <row r="12" spans="1:12" ht="23.25">
      <c r="A12" s="18" t="s">
        <v>16</v>
      </c>
      <c r="B12" s="36">
        <v>550</v>
      </c>
      <c r="C12" s="19"/>
      <c r="D12" s="19"/>
      <c r="E12" s="19"/>
      <c r="F12" s="20" t="s">
        <v>13</v>
      </c>
      <c r="G12" s="21"/>
      <c r="H12" s="19" t="s">
        <v>68</v>
      </c>
      <c r="I12" s="19"/>
      <c r="J12" s="18" t="s">
        <v>53</v>
      </c>
      <c r="K12" s="105"/>
      <c r="L12" s="16"/>
    </row>
    <row r="13" spans="1:10" ht="9" customHeight="1" thickBot="1">
      <c r="A13" s="37"/>
      <c r="B13" s="38"/>
      <c r="C13" s="37"/>
      <c r="D13" s="37"/>
      <c r="E13" s="37"/>
      <c r="F13" s="37"/>
      <c r="G13" s="37"/>
      <c r="H13" s="39"/>
      <c r="I13" s="19"/>
      <c r="J13" s="19"/>
    </row>
    <row r="14" spans="1:11" ht="32.25" customHeight="1">
      <c r="A14" s="159" t="s">
        <v>17</v>
      </c>
      <c r="B14" s="160"/>
      <c r="C14" s="160"/>
      <c r="D14" s="160"/>
      <c r="E14" s="160"/>
      <c r="F14" s="160"/>
      <c r="G14" s="160"/>
      <c r="H14" s="161"/>
      <c r="I14" s="162" t="s">
        <v>67</v>
      </c>
      <c r="J14" s="165" t="s">
        <v>69</v>
      </c>
      <c r="K14" s="1"/>
    </row>
    <row r="15" spans="1:11" ht="12.75">
      <c r="A15" s="115"/>
      <c r="B15" s="116"/>
      <c r="C15" s="116"/>
      <c r="D15" s="117"/>
      <c r="E15" s="118"/>
      <c r="F15" s="117"/>
      <c r="G15" s="119" t="s">
        <v>18</v>
      </c>
      <c r="H15" s="120" t="s">
        <v>19</v>
      </c>
      <c r="I15" s="163"/>
      <c r="J15" s="166"/>
      <c r="K15" s="1"/>
    </row>
    <row r="16" spans="1:11" ht="13.5" customHeight="1" thickBot="1">
      <c r="A16" s="121" t="s">
        <v>20</v>
      </c>
      <c r="B16" s="122"/>
      <c r="C16" s="122"/>
      <c r="D16" s="123" t="s">
        <v>21</v>
      </c>
      <c r="E16" s="124" t="s">
        <v>49</v>
      </c>
      <c r="F16" s="123" t="s">
        <v>22</v>
      </c>
      <c r="G16" s="124" t="s">
        <v>23</v>
      </c>
      <c r="H16" s="123" t="s">
        <v>24</v>
      </c>
      <c r="I16" s="164"/>
      <c r="J16" s="167"/>
      <c r="K16" s="1"/>
    </row>
    <row r="17" spans="1:11" ht="6.75" customHeight="1">
      <c r="A17" s="40"/>
      <c r="B17" s="41"/>
      <c r="C17" s="41"/>
      <c r="D17" s="42"/>
      <c r="E17" s="43"/>
      <c r="F17" s="42"/>
      <c r="G17" s="43"/>
      <c r="H17" s="42"/>
      <c r="I17" s="44"/>
      <c r="J17" s="45"/>
      <c r="K17" s="1"/>
    </row>
    <row r="18" spans="1:11" ht="12.75">
      <c r="A18" s="40" t="s">
        <v>25</v>
      </c>
      <c r="B18" s="9"/>
      <c r="C18" s="9"/>
      <c r="D18" s="46"/>
      <c r="E18" s="47"/>
      <c r="F18" s="46"/>
      <c r="G18" s="48"/>
      <c r="H18" s="49"/>
      <c r="I18" s="46"/>
      <c r="J18" s="45"/>
      <c r="K18" s="1"/>
    </row>
    <row r="19" spans="1:11" ht="12.75">
      <c r="A19" s="50" t="s">
        <v>78</v>
      </c>
      <c r="B19" s="9"/>
      <c r="C19" s="51"/>
      <c r="D19" s="52"/>
      <c r="E19" s="148">
        <v>3.1555</v>
      </c>
      <c r="F19" s="149" t="s">
        <v>87</v>
      </c>
      <c r="G19" s="39">
        <v>350</v>
      </c>
      <c r="H19" s="110">
        <f>(G19*E19)</f>
        <v>1104.425</v>
      </c>
      <c r="I19" s="55">
        <f aca="true" t="shared" si="0" ref="I19:I25">E19/B$9</f>
        <v>0.21852493074792245</v>
      </c>
      <c r="J19" s="56">
        <f aca="true" t="shared" si="1" ref="J19:J25">H19/H$67</f>
        <v>0.1424724351479801</v>
      </c>
      <c r="K19" s="1"/>
    </row>
    <row r="20" spans="1:11" ht="12.75">
      <c r="A20" s="50" t="s">
        <v>79</v>
      </c>
      <c r="B20" s="9"/>
      <c r="C20" s="51"/>
      <c r="D20" s="52"/>
      <c r="E20" s="53">
        <v>0.3333</v>
      </c>
      <c r="F20" s="54" t="s">
        <v>70</v>
      </c>
      <c r="G20" s="48">
        <v>2350</v>
      </c>
      <c r="H20" s="49">
        <f aca="true" t="shared" si="2" ref="H20:H25">(G20*E20)</f>
        <v>783.255</v>
      </c>
      <c r="I20" s="55">
        <f t="shared" si="0"/>
        <v>0.023081717451523546</v>
      </c>
      <c r="J20" s="56">
        <f t="shared" si="1"/>
        <v>0.10104103691226762</v>
      </c>
      <c r="K20" s="113">
        <f>+(H67+'[1]Hoja1'!$I$48)/2</f>
        <v>6286.0437323325</v>
      </c>
    </row>
    <row r="21" spans="1:11" ht="12.75">
      <c r="A21" s="50" t="s">
        <v>89</v>
      </c>
      <c r="B21" s="9"/>
      <c r="C21" s="9"/>
      <c r="D21" s="46"/>
      <c r="E21" s="47">
        <v>0.112</v>
      </c>
      <c r="F21" s="57" t="s">
        <v>26</v>
      </c>
      <c r="G21" s="48">
        <v>460</v>
      </c>
      <c r="H21" s="49">
        <f t="shared" si="2"/>
        <v>51.52</v>
      </c>
      <c r="I21" s="55">
        <f t="shared" si="0"/>
        <v>0.00775623268698061</v>
      </c>
      <c r="J21" s="56">
        <f t="shared" si="1"/>
        <v>0.006646155111323934</v>
      </c>
      <c r="K21" s="150"/>
    </row>
    <row r="22" spans="1:11" ht="12.75">
      <c r="A22" s="50" t="s">
        <v>80</v>
      </c>
      <c r="B22" s="9"/>
      <c r="C22" s="51"/>
      <c r="D22" s="52"/>
      <c r="E22" s="53">
        <v>0.15</v>
      </c>
      <c r="F22" s="54" t="s">
        <v>26</v>
      </c>
      <c r="G22" s="48">
        <v>675</v>
      </c>
      <c r="H22" s="49">
        <f t="shared" si="2"/>
        <v>101.25</v>
      </c>
      <c r="I22" s="55">
        <f t="shared" si="0"/>
        <v>0.01038781163434903</v>
      </c>
      <c r="J22" s="56">
        <f t="shared" si="1"/>
        <v>0.01306139761299589</v>
      </c>
      <c r="K22" s="150"/>
    </row>
    <row r="23" spans="1:11" ht="12.75">
      <c r="A23" s="50" t="s">
        <v>81</v>
      </c>
      <c r="B23" s="9"/>
      <c r="C23" s="9"/>
      <c r="D23" s="46"/>
      <c r="E23" s="47">
        <v>1</v>
      </c>
      <c r="F23" s="57" t="s">
        <v>27</v>
      </c>
      <c r="G23" s="48">
        <v>550</v>
      </c>
      <c r="H23" s="49">
        <f t="shared" si="2"/>
        <v>550</v>
      </c>
      <c r="I23" s="55">
        <f t="shared" si="0"/>
        <v>0.06925207756232687</v>
      </c>
      <c r="J23" s="56">
        <f t="shared" si="1"/>
        <v>0.07095080184837274</v>
      </c>
      <c r="K23" s="113"/>
    </row>
    <row r="24" spans="1:13" ht="12.75">
      <c r="A24" s="50" t="s">
        <v>82</v>
      </c>
      <c r="B24" s="9"/>
      <c r="C24" s="9"/>
      <c r="D24" s="46"/>
      <c r="E24" s="47">
        <v>14.44</v>
      </c>
      <c r="F24" s="57" t="s">
        <v>76</v>
      </c>
      <c r="G24" s="48">
        <v>25</v>
      </c>
      <c r="H24" s="49">
        <f t="shared" si="2"/>
        <v>361</v>
      </c>
      <c r="I24" s="55">
        <f t="shared" si="0"/>
        <v>1</v>
      </c>
      <c r="J24" s="56">
        <f t="shared" si="1"/>
        <v>0.04656952630411374</v>
      </c>
      <c r="K24" s="113"/>
      <c r="M24" s="16"/>
    </row>
    <row r="25" spans="1:13" ht="12.75">
      <c r="A25" s="106" t="s">
        <v>83</v>
      </c>
      <c r="B25" s="37"/>
      <c r="C25" s="37"/>
      <c r="D25" s="107"/>
      <c r="E25" s="108">
        <v>1</v>
      </c>
      <c r="F25" s="109" t="s">
        <v>27</v>
      </c>
      <c r="G25" s="39">
        <v>42</v>
      </c>
      <c r="H25" s="110">
        <f t="shared" si="2"/>
        <v>42</v>
      </c>
      <c r="I25" s="111">
        <f t="shared" si="0"/>
        <v>0.06925207756232687</v>
      </c>
      <c r="J25" s="112">
        <f t="shared" si="1"/>
        <v>0.005418061232057555</v>
      </c>
      <c r="K25" s="113"/>
      <c r="L25" s="147"/>
      <c r="M25" s="16"/>
    </row>
    <row r="26" spans="1:13" ht="9.75" customHeight="1">
      <c r="A26" s="58"/>
      <c r="B26" s="9"/>
      <c r="C26" s="9"/>
      <c r="D26" s="46"/>
      <c r="E26" s="47"/>
      <c r="F26" s="59"/>
      <c r="G26" s="48"/>
      <c r="H26" s="49"/>
      <c r="I26" s="55"/>
      <c r="J26" s="56"/>
      <c r="K26" s="113"/>
      <c r="L26" s="16"/>
      <c r="M26" s="16"/>
    </row>
    <row r="27" spans="1:13" ht="12.75">
      <c r="A27" s="40" t="s">
        <v>28</v>
      </c>
      <c r="B27" s="9"/>
      <c r="C27" s="9"/>
      <c r="D27" s="46"/>
      <c r="E27" s="47"/>
      <c r="F27" s="59"/>
      <c r="G27" s="48"/>
      <c r="H27" s="49"/>
      <c r="I27" s="55"/>
      <c r="J27" s="56"/>
      <c r="K27" s="102"/>
      <c r="L27" s="16">
        <f>+L24/12</f>
        <v>0</v>
      </c>
      <c r="M27" s="16">
        <f>+L27*5</f>
        <v>0</v>
      </c>
    </row>
    <row r="28" spans="1:11" ht="10.5" customHeight="1">
      <c r="A28" s="50"/>
      <c r="B28" s="9"/>
      <c r="C28" s="9"/>
      <c r="D28" s="46"/>
      <c r="E28" s="47"/>
      <c r="F28" s="59"/>
      <c r="G28" s="48"/>
      <c r="H28" s="49"/>
      <c r="I28" s="55"/>
      <c r="J28" s="56"/>
      <c r="K28" s="102"/>
    </row>
    <row r="29" spans="1:11" ht="12.75">
      <c r="A29" s="50" t="s">
        <v>54</v>
      </c>
      <c r="B29" s="9"/>
      <c r="C29" s="9"/>
      <c r="D29" s="46"/>
      <c r="E29" s="47">
        <v>1</v>
      </c>
      <c r="F29" s="57" t="s">
        <v>27</v>
      </c>
      <c r="G29" s="48">
        <v>500</v>
      </c>
      <c r="H29" s="49">
        <f>(G29*E29)</f>
        <v>500</v>
      </c>
      <c r="I29" s="55">
        <f>E29/B$9</f>
        <v>0.06925207756232687</v>
      </c>
      <c r="J29" s="56">
        <f>H29/H$67</f>
        <v>0.06450072895306612</v>
      </c>
      <c r="K29" s="102"/>
    </row>
    <row r="30" spans="1:11" ht="12.75">
      <c r="A30" s="50" t="s">
        <v>55</v>
      </c>
      <c r="B30" s="9"/>
      <c r="C30" s="10"/>
      <c r="D30" s="46"/>
      <c r="E30" s="47">
        <v>1</v>
      </c>
      <c r="F30" s="57" t="s">
        <v>27</v>
      </c>
      <c r="G30" s="48">
        <v>300</v>
      </c>
      <c r="H30" s="49">
        <f>(G30*E30)</f>
        <v>300</v>
      </c>
      <c r="I30" s="55">
        <f>E30/B$9</f>
        <v>0.06925207756232687</v>
      </c>
      <c r="J30" s="56">
        <f>H30/H$67</f>
        <v>0.038700437371839674</v>
      </c>
      <c r="K30" s="102"/>
    </row>
    <row r="31" spans="1:11" ht="12.75">
      <c r="A31" s="50" t="s">
        <v>56</v>
      </c>
      <c r="B31" s="9"/>
      <c r="C31" s="10"/>
      <c r="D31" s="46"/>
      <c r="E31" s="47">
        <v>1</v>
      </c>
      <c r="F31" s="57" t="s">
        <v>27</v>
      </c>
      <c r="G31" s="48">
        <v>300</v>
      </c>
      <c r="H31" s="49">
        <f>(G31*E31)</f>
        <v>300</v>
      </c>
      <c r="I31" s="55">
        <f>E31/B$9</f>
        <v>0.06925207756232687</v>
      </c>
      <c r="J31" s="56">
        <f>H31/H$67</f>
        <v>0.038700437371839674</v>
      </c>
      <c r="K31" s="102"/>
    </row>
    <row r="32" spans="1:11" ht="12.75">
      <c r="A32" s="50" t="s">
        <v>90</v>
      </c>
      <c r="B32" s="9"/>
      <c r="C32" s="9"/>
      <c r="D32" s="46"/>
      <c r="E32" s="47">
        <v>1</v>
      </c>
      <c r="F32" s="57" t="s">
        <v>27</v>
      </c>
      <c r="G32" s="48">
        <v>300</v>
      </c>
      <c r="H32" s="49">
        <f>(G32*E32)</f>
        <v>300</v>
      </c>
      <c r="I32" s="55">
        <f>E32/B$9</f>
        <v>0.06925207756232687</v>
      </c>
      <c r="J32" s="56">
        <f>H32/H$67</f>
        <v>0.038700437371839674</v>
      </c>
      <c r="K32" s="102"/>
    </row>
    <row r="33" spans="1:11" ht="9" customHeight="1">
      <c r="A33" s="58"/>
      <c r="B33" s="9"/>
      <c r="C33" s="9"/>
      <c r="D33" s="46"/>
      <c r="E33" s="47"/>
      <c r="F33" s="59"/>
      <c r="G33" s="48"/>
      <c r="H33" s="49"/>
      <c r="I33" s="55"/>
      <c r="J33" s="56"/>
      <c r="K33" s="102"/>
    </row>
    <row r="34" spans="1:11" ht="12.75">
      <c r="A34" s="50" t="s">
        <v>57</v>
      </c>
      <c r="B34" s="9"/>
      <c r="C34" s="9"/>
      <c r="D34" s="46"/>
      <c r="E34" s="47">
        <v>0.7217</v>
      </c>
      <c r="F34" s="57" t="s">
        <v>29</v>
      </c>
      <c r="G34" s="48">
        <v>550</v>
      </c>
      <c r="H34" s="49">
        <f>IF(E34*G34,+E34*G34,"        ")</f>
        <v>396.935</v>
      </c>
      <c r="I34" s="55">
        <f>E34/B$9</f>
        <v>0.0499792243767313</v>
      </c>
      <c r="J34" s="56">
        <f>H34/H$67</f>
        <v>0.051205193693970606</v>
      </c>
      <c r="K34" s="102"/>
    </row>
    <row r="35" spans="1:11" ht="12.75">
      <c r="A35" s="58"/>
      <c r="B35" s="9"/>
      <c r="C35" s="9"/>
      <c r="D35" s="46"/>
      <c r="E35" s="9"/>
      <c r="F35" s="59"/>
      <c r="G35" s="48"/>
      <c r="H35" s="46"/>
      <c r="I35" s="55"/>
      <c r="J35" s="56"/>
      <c r="K35" s="102"/>
    </row>
    <row r="36" spans="1:11" ht="12.75">
      <c r="A36" s="50" t="s">
        <v>58</v>
      </c>
      <c r="B36" s="9"/>
      <c r="C36" s="9"/>
      <c r="D36" s="46"/>
      <c r="E36" s="47">
        <v>0.6467</v>
      </c>
      <c r="F36" s="57" t="s">
        <v>29</v>
      </c>
      <c r="G36" s="48">
        <v>550</v>
      </c>
      <c r="H36" s="49">
        <f>IF(E36*G36,+E36*G36,"        ")</f>
        <v>355.685</v>
      </c>
      <c r="I36" s="55">
        <f>E36/B$9</f>
        <v>0.044785318559556794</v>
      </c>
      <c r="J36" s="56">
        <f>H36/H$67</f>
        <v>0.04588388355534265</v>
      </c>
      <c r="K36" s="102"/>
    </row>
    <row r="37" spans="1:11" ht="6.75" customHeight="1">
      <c r="A37" s="58"/>
      <c r="B37" s="9"/>
      <c r="C37" s="9"/>
      <c r="D37" s="46"/>
      <c r="E37" s="9"/>
      <c r="F37" s="59"/>
      <c r="G37" s="48"/>
      <c r="H37" s="49" t="str">
        <f>IF(E37*G37,+E37*G37,"        ")</f>
        <v>        </v>
      </c>
      <c r="I37" s="55"/>
      <c r="J37" s="56"/>
      <c r="K37" s="102"/>
    </row>
    <row r="38" spans="1:11" ht="12.75">
      <c r="A38" s="50" t="s">
        <v>59</v>
      </c>
      <c r="B38" s="9"/>
      <c r="C38" s="9"/>
      <c r="D38" s="46"/>
      <c r="E38" s="47">
        <v>0.12</v>
      </c>
      <c r="F38" s="57" t="s">
        <v>29</v>
      </c>
      <c r="G38" s="48">
        <v>550</v>
      </c>
      <c r="H38" s="49">
        <f>IF(E38*G38,+E38*G38,"        ")</f>
        <v>66</v>
      </c>
      <c r="I38" s="55">
        <f>E38/B$9</f>
        <v>0.008310249307479225</v>
      </c>
      <c r="J38" s="56">
        <f>H38/H$67</f>
        <v>0.008514096221804728</v>
      </c>
      <c r="K38" s="102"/>
    </row>
    <row r="39" spans="1:11" ht="9.75" customHeight="1">
      <c r="A39" s="58"/>
      <c r="B39" s="9"/>
      <c r="C39" s="9"/>
      <c r="D39" s="46"/>
      <c r="E39" s="9"/>
      <c r="F39" s="59"/>
      <c r="G39" s="48"/>
      <c r="H39" s="46"/>
      <c r="I39" s="55"/>
      <c r="J39" s="56"/>
      <c r="K39" s="102"/>
    </row>
    <row r="40" spans="1:10" ht="6.75" customHeight="1">
      <c r="A40" s="50"/>
      <c r="B40" s="9"/>
      <c r="C40" s="9"/>
      <c r="D40" s="46"/>
      <c r="E40" s="47"/>
      <c r="F40" s="57"/>
      <c r="G40" s="48"/>
      <c r="H40" s="49" t="str">
        <f>IF(E40*G40,+E40*G40,"        ")</f>
        <v>        </v>
      </c>
      <c r="I40" s="55"/>
      <c r="J40" s="56"/>
    </row>
    <row r="41" spans="1:10" ht="12.75">
      <c r="A41" s="50" t="s">
        <v>60</v>
      </c>
      <c r="B41" s="9"/>
      <c r="C41" s="9"/>
      <c r="D41" s="59" t="s">
        <v>30</v>
      </c>
      <c r="E41" s="47">
        <v>0.8716</v>
      </c>
      <c r="F41" s="57" t="s">
        <v>29</v>
      </c>
      <c r="G41" s="48">
        <v>550</v>
      </c>
      <c r="H41" s="49">
        <f>IF(E41*G41,+E41*G41,"        ")</f>
        <v>479.38</v>
      </c>
      <c r="I41" s="55">
        <f>E41/B$9</f>
        <v>0.0603601108033241</v>
      </c>
      <c r="J41" s="56">
        <f>H41/H$67</f>
        <v>0.06184071889104168</v>
      </c>
    </row>
    <row r="42" spans="1:10" ht="6" customHeight="1">
      <c r="A42" s="50"/>
      <c r="B42" s="9"/>
      <c r="C42" s="9"/>
      <c r="D42" s="46"/>
      <c r="E42" s="47"/>
      <c r="F42" s="57"/>
      <c r="G42" s="48"/>
      <c r="H42" s="49" t="str">
        <f>IF(E42*G42,+E42*G42,"        ")</f>
        <v>        </v>
      </c>
      <c r="I42" s="55"/>
      <c r="J42" s="56"/>
    </row>
    <row r="43" spans="1:10" ht="12.75">
      <c r="A43" s="58" t="s">
        <v>61</v>
      </c>
      <c r="B43" s="9"/>
      <c r="C43" s="9"/>
      <c r="D43" s="46"/>
      <c r="E43" s="60">
        <v>0.105</v>
      </c>
      <c r="F43" s="57" t="s">
        <v>29</v>
      </c>
      <c r="G43" s="48">
        <v>550</v>
      </c>
      <c r="H43" s="49">
        <f>IF(E43*G43,+E43*G43,"        ")</f>
        <v>57.75</v>
      </c>
      <c r="I43" s="55">
        <f>E43/B$9</f>
        <v>0.007271468144044321</v>
      </c>
      <c r="J43" s="56">
        <f>H43/H$67</f>
        <v>0.007449834194079138</v>
      </c>
    </row>
    <row r="44" spans="1:10" ht="9.75" customHeight="1">
      <c r="A44" s="58"/>
      <c r="B44" s="9"/>
      <c r="C44" s="9"/>
      <c r="D44" s="46"/>
      <c r="E44" s="60"/>
      <c r="F44" s="57"/>
      <c r="G44" s="61"/>
      <c r="H44" s="49" t="str">
        <f>IF(E44*G44,+E44*G44,"        ")</f>
        <v>        </v>
      </c>
      <c r="I44" s="55"/>
      <c r="J44" s="56"/>
    </row>
    <row r="45" spans="1:10" ht="12" customHeight="1">
      <c r="A45" s="58" t="s">
        <v>71</v>
      </c>
      <c r="B45" s="9"/>
      <c r="C45" s="9"/>
      <c r="D45" s="46"/>
      <c r="E45" s="60"/>
      <c r="F45" s="57"/>
      <c r="G45" s="61"/>
      <c r="H45" s="49"/>
      <c r="I45" s="55"/>
      <c r="J45" s="56"/>
    </row>
    <row r="46" spans="1:10" ht="12.75" customHeight="1">
      <c r="A46" s="58" t="s">
        <v>72</v>
      </c>
      <c r="B46" s="9"/>
      <c r="C46" s="9"/>
      <c r="D46" s="46"/>
      <c r="E46" s="60">
        <v>0.1</v>
      </c>
      <c r="F46" s="57" t="s">
        <v>29</v>
      </c>
      <c r="G46" s="48">
        <v>550</v>
      </c>
      <c r="H46" s="49">
        <f>IF(E46*G46,+E46*G46,"        ")</f>
        <v>55</v>
      </c>
      <c r="I46" s="55">
        <f>E46/B$9</f>
        <v>0.006925207756232688</v>
      </c>
      <c r="J46" s="56">
        <f>H46/H$67</f>
        <v>0.007095080184837274</v>
      </c>
    </row>
    <row r="47" spans="1:10" ht="9.75" customHeight="1" thickBot="1">
      <c r="A47" s="58"/>
      <c r="B47" s="9"/>
      <c r="C47" s="9"/>
      <c r="D47" s="46"/>
      <c r="E47" s="60"/>
      <c r="F47" s="57"/>
      <c r="G47" s="61"/>
      <c r="H47" s="49"/>
      <c r="I47" s="55"/>
      <c r="J47" s="56"/>
    </row>
    <row r="48" spans="1:11" s="3" customFormat="1" ht="12.75" customHeight="1" hidden="1" thickBot="1">
      <c r="A48" s="9"/>
      <c r="B48" s="9"/>
      <c r="C48" s="9"/>
      <c r="D48" s="9"/>
      <c r="E48" s="60"/>
      <c r="F48" s="68"/>
      <c r="G48" s="61"/>
      <c r="H48" s="48"/>
      <c r="I48" s="69"/>
      <c r="J48" s="70"/>
      <c r="K48" s="103"/>
    </row>
    <row r="49" spans="1:11" s="3" customFormat="1" ht="12.75" customHeight="1" hidden="1" thickBot="1">
      <c r="A49" s="157" t="s">
        <v>84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03"/>
    </row>
    <row r="50" spans="1:10" ht="12.75" customHeight="1">
      <c r="A50" s="71"/>
      <c r="B50" s="72"/>
      <c r="C50" s="72"/>
      <c r="D50" s="44"/>
      <c r="E50" s="73"/>
      <c r="F50" s="74"/>
      <c r="G50" s="75"/>
      <c r="H50" s="76"/>
      <c r="I50" s="77"/>
      <c r="J50" s="78"/>
    </row>
    <row r="51" spans="1:10" ht="12.75" customHeight="1">
      <c r="A51" s="58" t="s">
        <v>73</v>
      </c>
      <c r="B51" s="9"/>
      <c r="C51" s="9"/>
      <c r="D51" s="46"/>
      <c r="E51" s="60"/>
      <c r="F51" s="57"/>
      <c r="G51" s="61"/>
      <c r="H51" s="49"/>
      <c r="I51" s="55"/>
      <c r="J51" s="56"/>
    </row>
    <row r="52" spans="1:10" ht="12.75" customHeight="1">
      <c r="A52" s="58" t="s">
        <v>74</v>
      </c>
      <c r="B52" s="9"/>
      <c r="C52" s="9"/>
      <c r="D52" s="46"/>
      <c r="E52" s="60">
        <v>0.1</v>
      </c>
      <c r="F52" s="57" t="s">
        <v>29</v>
      </c>
      <c r="G52" s="48">
        <v>550</v>
      </c>
      <c r="H52" s="49">
        <f>IF(E52*G52,+E52*G52,"        ")</f>
        <v>55</v>
      </c>
      <c r="I52" s="55">
        <f>E52/B$9</f>
        <v>0.006925207756232688</v>
      </c>
      <c r="J52" s="56">
        <f>H52/H$67</f>
        <v>0.007095080184837274</v>
      </c>
    </row>
    <row r="53" spans="1:12" ht="12.75" customHeight="1">
      <c r="A53" s="58"/>
      <c r="B53" s="9"/>
      <c r="C53" s="9"/>
      <c r="D53" s="46"/>
      <c r="E53" s="60"/>
      <c r="F53" s="57"/>
      <c r="G53" s="61"/>
      <c r="H53" s="49"/>
      <c r="I53" s="55"/>
      <c r="J53" s="56"/>
      <c r="L53" s="7"/>
    </row>
    <row r="54" spans="1:12" ht="12.75">
      <c r="A54" s="58" t="s">
        <v>62</v>
      </c>
      <c r="B54" s="9"/>
      <c r="C54" s="9"/>
      <c r="D54" s="46"/>
      <c r="E54" s="60"/>
      <c r="F54" s="57"/>
      <c r="G54" s="61"/>
      <c r="H54" s="49" t="str">
        <f>IF(E54*G54,+E54*G54,"        ")</f>
        <v>        </v>
      </c>
      <c r="I54" s="55"/>
      <c r="J54" s="56"/>
      <c r="L54" s="7"/>
    </row>
    <row r="55" spans="1:12" ht="12.75">
      <c r="A55" s="58" t="s">
        <v>91</v>
      </c>
      <c r="B55" s="9"/>
      <c r="C55" s="9"/>
      <c r="D55" s="59" t="s">
        <v>31</v>
      </c>
      <c r="E55" s="60">
        <v>0.1</v>
      </c>
      <c r="F55" s="57" t="s">
        <v>29</v>
      </c>
      <c r="G55" s="48">
        <v>550</v>
      </c>
      <c r="H55" s="49">
        <f>IF(E55*G55,+E55*G55,"        ")</f>
        <v>55</v>
      </c>
      <c r="I55" s="55">
        <f>E55/B$9</f>
        <v>0.006925207756232688</v>
      </c>
      <c r="J55" s="56">
        <f>H55/H$67</f>
        <v>0.007095080184837274</v>
      </c>
      <c r="L55" s="7"/>
    </row>
    <row r="56" spans="1:12" ht="9" customHeight="1">
      <c r="A56" s="58"/>
      <c r="B56" s="9"/>
      <c r="C56" s="9"/>
      <c r="D56" s="46"/>
      <c r="E56" s="60"/>
      <c r="F56" s="57"/>
      <c r="G56" s="61"/>
      <c r="H56" s="49" t="str">
        <f>IF(E56*G56,+E56*G56,"        ")</f>
        <v>        </v>
      </c>
      <c r="I56" s="55"/>
      <c r="J56" s="56"/>
      <c r="L56" s="7"/>
    </row>
    <row r="57" spans="1:12" ht="12.75">
      <c r="A57" s="58" t="s">
        <v>63</v>
      </c>
      <c r="B57" s="9"/>
      <c r="C57" s="9"/>
      <c r="D57" s="46"/>
      <c r="E57" s="60">
        <v>0.415</v>
      </c>
      <c r="F57" s="57" t="s">
        <v>29</v>
      </c>
      <c r="G57" s="48">
        <v>550</v>
      </c>
      <c r="H57" s="49">
        <f>IF(E57*G57,+E57*G57,"        ")</f>
        <v>228.25</v>
      </c>
      <c r="I57" s="55">
        <f>E57/B$9</f>
        <v>0.02873961218836565</v>
      </c>
      <c r="J57" s="56">
        <f>H57/H$67</f>
        <v>0.029444582767074685</v>
      </c>
      <c r="K57" s="102"/>
      <c r="L57" s="7"/>
    </row>
    <row r="58" spans="1:10" ht="12.75">
      <c r="A58" s="58"/>
      <c r="B58" s="9"/>
      <c r="C58" s="79"/>
      <c r="D58" s="46"/>
      <c r="E58" s="46"/>
      <c r="F58" s="46"/>
      <c r="G58" s="46"/>
      <c r="H58" s="46"/>
      <c r="I58" s="46"/>
      <c r="J58" s="80"/>
    </row>
    <row r="59" spans="1:12" ht="12.75">
      <c r="A59" s="58" t="s">
        <v>64</v>
      </c>
      <c r="B59" s="9"/>
      <c r="C59" s="9"/>
      <c r="D59" s="59" t="s">
        <v>65</v>
      </c>
      <c r="E59" s="60">
        <v>0.1117</v>
      </c>
      <c r="F59" s="57" t="s">
        <v>29</v>
      </c>
      <c r="G59" s="48">
        <v>550</v>
      </c>
      <c r="H59" s="49">
        <f>IF(E59*G59,+E59*G59,"        ")</f>
        <v>61.434999999999995</v>
      </c>
      <c r="I59" s="55">
        <f>E59/B$9</f>
        <v>0.007735457063711911</v>
      </c>
      <c r="J59" s="56">
        <f>H59/H$67</f>
        <v>0.007925204566463234</v>
      </c>
      <c r="L59" s="7"/>
    </row>
    <row r="60" spans="1:10" ht="12.75">
      <c r="A60" s="58"/>
      <c r="B60" s="9"/>
      <c r="C60" s="9"/>
      <c r="D60" s="46"/>
      <c r="E60" s="60"/>
      <c r="F60" s="57"/>
      <c r="G60" s="61"/>
      <c r="H60" s="49"/>
      <c r="I60" s="55"/>
      <c r="J60" s="81"/>
    </row>
    <row r="61" spans="1:10" ht="13.5" thickBot="1">
      <c r="A61" s="82" t="s">
        <v>66</v>
      </c>
      <c r="B61" s="62"/>
      <c r="C61" s="62"/>
      <c r="D61" s="83" t="s">
        <v>32</v>
      </c>
      <c r="E61" s="84">
        <v>2.0967</v>
      </c>
      <c r="F61" s="63" t="s">
        <v>29</v>
      </c>
      <c r="G61" s="64">
        <v>550</v>
      </c>
      <c r="H61" s="65">
        <f>IF(E61*G61,+E61*G61,"        ")</f>
        <v>1153.185</v>
      </c>
      <c r="I61" s="66">
        <f>E61/B$9</f>
        <v>0.14520083102493073</v>
      </c>
      <c r="J61" s="67">
        <f>H61/H$67</f>
        <v>0.1487625462354831</v>
      </c>
    </row>
    <row r="62" spans="1:10" ht="12.75">
      <c r="A62" s="85"/>
      <c r="B62" s="72"/>
      <c r="C62" s="72"/>
      <c r="D62" s="86"/>
      <c r="E62" s="87"/>
      <c r="F62" s="88"/>
      <c r="G62" s="89"/>
      <c r="H62" s="90"/>
      <c r="I62" s="19"/>
      <c r="J62" s="11"/>
    </row>
    <row r="63" spans="1:10" ht="12.75">
      <c r="A63" s="40" t="s">
        <v>33</v>
      </c>
      <c r="B63" s="91"/>
      <c r="C63" s="92"/>
      <c r="D63" s="9"/>
      <c r="E63" s="47"/>
      <c r="F63" s="91"/>
      <c r="G63" s="48"/>
      <c r="H63" s="93">
        <f>SUM(H18:H61)</f>
        <v>7357.0700000000015</v>
      </c>
      <c r="I63" s="19"/>
      <c r="J63" s="94"/>
    </row>
    <row r="64" spans="1:10" ht="12.75">
      <c r="A64" s="50" t="s">
        <v>34</v>
      </c>
      <c r="B64" s="9"/>
      <c r="C64" s="91"/>
      <c r="D64" s="91"/>
      <c r="E64" s="91"/>
      <c r="F64" s="91"/>
      <c r="G64" s="48"/>
      <c r="H64" s="95">
        <f>H63*0.02</f>
        <v>147.14140000000003</v>
      </c>
      <c r="I64" s="19"/>
      <c r="J64" s="11"/>
    </row>
    <row r="65" spans="1:10" ht="12.75">
      <c r="A65" s="50" t="s">
        <v>35</v>
      </c>
      <c r="B65" s="9"/>
      <c r="C65" s="91"/>
      <c r="D65" s="91"/>
      <c r="E65" s="91"/>
      <c r="F65" s="91"/>
      <c r="G65" s="48"/>
      <c r="H65" s="97">
        <v>0</v>
      </c>
      <c r="I65" s="19"/>
      <c r="J65" s="94"/>
    </row>
    <row r="66" spans="1:10" ht="12.75">
      <c r="A66" s="50" t="s">
        <v>86</v>
      </c>
      <c r="B66" s="9"/>
      <c r="C66" s="9"/>
      <c r="D66" s="9"/>
      <c r="E66" s="9"/>
      <c r="F66" s="9"/>
      <c r="G66" s="9"/>
      <c r="H66" s="97">
        <f>SUM(H63:H64)*0.033</f>
        <v>247.6389762000001</v>
      </c>
      <c r="I66" s="151">
        <f>+H64+H66</f>
        <v>394.7803762000001</v>
      </c>
      <c r="J66" s="11"/>
    </row>
    <row r="67" spans="1:12" s="3" customFormat="1" ht="13.5" customHeight="1" thickBot="1">
      <c r="A67" s="121" t="s">
        <v>36</v>
      </c>
      <c r="B67" s="125"/>
      <c r="C67" s="125"/>
      <c r="D67" s="125"/>
      <c r="E67" s="125"/>
      <c r="F67" s="125"/>
      <c r="G67" s="126"/>
      <c r="H67" s="127">
        <f>SUM(H63:H66)</f>
        <v>7751.850376200002</v>
      </c>
      <c r="I67" s="100">
        <f>+H66+H64</f>
        <v>394.7803762000001</v>
      </c>
      <c r="J67" s="98"/>
      <c r="K67" s="103"/>
      <c r="L67" s="1"/>
    </row>
    <row r="68" spans="1:12" s="3" customFormat="1" ht="13.5" hidden="1" thickBot="1">
      <c r="A68" s="6"/>
      <c r="B68" s="5"/>
      <c r="C68" s="5"/>
      <c r="D68" s="5"/>
      <c r="E68" s="5"/>
      <c r="F68" s="5"/>
      <c r="G68" s="4"/>
      <c r="H68" s="8">
        <f>SUM(H64:H66)</f>
        <v>394.7803762000001</v>
      </c>
      <c r="I68" s="99"/>
      <c r="J68" s="9"/>
      <c r="K68" s="103"/>
      <c r="L68" s="1"/>
    </row>
    <row r="69" spans="1:11" ht="5.25" customHeight="1">
      <c r="A69" s="128"/>
      <c r="B69" s="129"/>
      <c r="C69" s="130"/>
      <c r="D69" s="130"/>
      <c r="E69" s="131"/>
      <c r="F69" s="129"/>
      <c r="G69" s="132"/>
      <c r="H69" s="133"/>
      <c r="I69" s="99"/>
      <c r="J69" s="9"/>
      <c r="K69" s="103"/>
    </row>
    <row r="70" spans="1:10" ht="12.75">
      <c r="A70" s="134" t="s">
        <v>37</v>
      </c>
      <c r="B70" s="135"/>
      <c r="C70" s="136">
        <v>0</v>
      </c>
      <c r="D70" s="137">
        <f>(C70/H67)</f>
        <v>0</v>
      </c>
      <c r="E70" s="138" t="s">
        <v>38</v>
      </c>
      <c r="F70" s="135"/>
      <c r="G70" s="136">
        <f>SUM(H34:H61)</f>
        <v>2963.62</v>
      </c>
      <c r="H70" s="139">
        <f>(G70/H63)</f>
        <v>0.4028261250742482</v>
      </c>
      <c r="I70" s="96"/>
      <c r="J70" s="11"/>
    </row>
    <row r="71" spans="1:10" ht="16.5" customHeight="1" thickBot="1">
      <c r="A71" s="140" t="s">
        <v>39</v>
      </c>
      <c r="B71" s="141"/>
      <c r="C71" s="142">
        <f>SUM(H29:H32)</f>
        <v>1400</v>
      </c>
      <c r="D71" s="143">
        <f>(C71/H63)</f>
        <v>0.19029314659232544</v>
      </c>
      <c r="E71" s="144" t="s">
        <v>40</v>
      </c>
      <c r="F71" s="141"/>
      <c r="G71" s="145">
        <f>SUM(H19:H25)</f>
        <v>2993.45</v>
      </c>
      <c r="H71" s="146">
        <f>(G71/H63)</f>
        <v>0.4068807283334261</v>
      </c>
      <c r="I71" s="96"/>
      <c r="J71" s="11"/>
    </row>
    <row r="72" spans="1:12" ht="14.25" customHeight="1">
      <c r="A72" s="152" t="s">
        <v>92</v>
      </c>
      <c r="B72" s="152"/>
      <c r="C72" s="152"/>
      <c r="D72" s="152"/>
      <c r="E72" s="152"/>
      <c r="F72" s="153"/>
      <c r="G72" s="153"/>
      <c r="H72" s="153"/>
      <c r="I72" s="154"/>
      <c r="J72" s="153"/>
      <c r="K72" s="155">
        <v>200</v>
      </c>
      <c r="L72" s="12"/>
    </row>
    <row r="73" spans="1:12" ht="42" customHeight="1">
      <c r="A73" s="170" t="s">
        <v>93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55"/>
      <c r="L73" s="12"/>
    </row>
    <row r="74" spans="1:12" s="2" customFormat="1" ht="15" customHeigh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2"/>
      <c r="L74" s="12"/>
    </row>
    <row r="75" spans="1:12" s="2" customFormat="1" ht="14.25" customHeight="1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2"/>
      <c r="L75" s="12"/>
    </row>
    <row r="76" spans="1:12" s="2" customFormat="1" ht="12.75" customHeight="1">
      <c r="A76" s="12"/>
      <c r="B76" s="12"/>
      <c r="C76" s="13"/>
      <c r="D76" s="14"/>
      <c r="E76" s="12"/>
      <c r="F76" s="12"/>
      <c r="G76" s="13"/>
      <c r="H76" s="14"/>
      <c r="I76" s="15"/>
      <c r="J76" s="12"/>
      <c r="K76" s="12"/>
      <c r="L76" s="12"/>
    </row>
    <row r="77" spans="1:12" s="2" customFormat="1" ht="13.5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</row>
    <row r="78" spans="1:12" s="2" customFormat="1" ht="13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1" s="2" customFormat="1" ht="13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04"/>
    </row>
    <row r="80" spans="1:10" ht="12.75">
      <c r="A80" s="11"/>
      <c r="B80" s="11"/>
      <c r="C80" s="11"/>
      <c r="D80" s="11"/>
      <c r="E80" s="11"/>
      <c r="F80" s="11"/>
      <c r="G80" s="11"/>
      <c r="H80" s="17"/>
      <c r="I80" s="11"/>
      <c r="J80" s="11"/>
    </row>
    <row r="81" spans="1:10" ht="13.5">
      <c r="A81" s="156" t="s">
        <v>85</v>
      </c>
      <c r="B81" s="156"/>
      <c r="C81" s="156"/>
      <c r="D81" s="156"/>
      <c r="E81" s="156"/>
      <c r="F81" s="156"/>
      <c r="G81" s="156"/>
      <c r="H81" s="156"/>
      <c r="I81" s="156"/>
      <c r="J81" s="156"/>
    </row>
  </sheetData>
  <sheetProtection/>
  <mergeCells count="10">
    <mergeCell ref="A81:J81"/>
    <mergeCell ref="A49:J49"/>
    <mergeCell ref="A1:J1"/>
    <mergeCell ref="A14:H14"/>
    <mergeCell ref="I14:I16"/>
    <mergeCell ref="J14:J16"/>
    <mergeCell ref="A74:J74"/>
    <mergeCell ref="A75:J75"/>
    <mergeCell ref="A73:J73"/>
    <mergeCell ref="A77:L77"/>
  </mergeCells>
  <printOptions/>
  <pageMargins left="0.57" right="0.31496062992125984" top="0.7480314960629921" bottom="0.4724409448818898" header="0.5118110236220472" footer="0.4330708661417323"/>
  <pageSetup horizontalDpi="300" verticalDpi="300" orientation="portrait" scale="8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Hector Devares</cp:lastModifiedBy>
  <cp:lastPrinted>2017-04-11T18:12:40Z</cp:lastPrinted>
  <dcterms:created xsi:type="dcterms:W3CDTF">1999-01-26T19:35:51Z</dcterms:created>
  <dcterms:modified xsi:type="dcterms:W3CDTF">2023-02-22T14:55:41Z</dcterms:modified>
  <cp:category/>
  <cp:version/>
  <cp:contentType/>
  <cp:contentStatus/>
</cp:coreProperties>
</file>