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definedNames>
    <definedName name="_xlnm.Print_Titles" localSheetId="0">'Hoja1'!$5:$21</definedName>
  </definedNames>
  <calcPr fullCalcOnLoad="1"/>
</workbook>
</file>

<file path=xl/sharedStrings.xml><?xml version="1.0" encoding="utf-8"?>
<sst xmlns="http://schemas.openxmlformats.org/spreadsheetml/2006/main" count="107" uniqueCount="88">
  <si>
    <t>AREA APLIC....</t>
  </si>
  <si>
    <t xml:space="preserve"> RUBRO..........</t>
  </si>
  <si>
    <t>Auyama</t>
  </si>
  <si>
    <t xml:space="preserve"> CICLO</t>
  </si>
  <si>
    <t xml:space="preserve"> COSTO CODIGO...</t>
  </si>
  <si>
    <t>0-44-0024B</t>
  </si>
  <si>
    <t>VARIEDAD</t>
  </si>
  <si>
    <t>RENDIMIENTO</t>
  </si>
  <si>
    <t>Costo/</t>
  </si>
  <si>
    <t>Unidad</t>
  </si>
  <si>
    <t>Cubana</t>
  </si>
  <si>
    <t>QQ 100 Lb</t>
  </si>
  <si>
    <t xml:space="preserve"> METODO SIEMBRA.</t>
  </si>
  <si>
    <t>Directo</t>
  </si>
  <si>
    <t xml:space="preserve"> ORIGEN DE AGUAS</t>
  </si>
  <si>
    <t>Secano</t>
  </si>
  <si>
    <t xml:space="preserve"> NIVEL INSUMOS...</t>
  </si>
  <si>
    <t>Medio</t>
  </si>
  <si>
    <t xml:space="preserve"> PREP. TERRENO..</t>
  </si>
  <si>
    <t>Mecanizado</t>
  </si>
  <si>
    <t>HOMBRE-DIA</t>
  </si>
  <si>
    <t>8 Horas</t>
  </si>
  <si>
    <t xml:space="preserve"> CLASIF. TERRENO</t>
  </si>
  <si>
    <t>B</t>
  </si>
  <si>
    <t>JORNAL DIARIO :</t>
  </si>
  <si>
    <t xml:space="preserve"> CARAC. ESPECIAL</t>
  </si>
  <si>
    <t>_</t>
  </si>
  <si>
    <t>COSTOS VARIABLES DE PRODUCCION POR TAREA</t>
  </si>
  <si>
    <t xml:space="preserve"> Valor</t>
  </si>
  <si>
    <t xml:space="preserve">  Costo</t>
  </si>
  <si>
    <t xml:space="preserve"> Actividad - Servicios o Insumos</t>
  </si>
  <si>
    <t xml:space="preserve"> Mes</t>
  </si>
  <si>
    <t xml:space="preserve"> Unidad</t>
  </si>
  <si>
    <t>/Unidad</t>
  </si>
  <si>
    <t xml:space="preserve">  (RD$)</t>
  </si>
  <si>
    <t>1. Insumos</t>
  </si>
  <si>
    <t xml:space="preserve"> .1 Semilla</t>
  </si>
  <si>
    <t>Libra</t>
  </si>
  <si>
    <t xml:space="preserve"> .2 Fertilizante (15-15-15)</t>
  </si>
  <si>
    <t>Quintal</t>
  </si>
  <si>
    <t>Litro</t>
  </si>
  <si>
    <t>2. Preparación del Terreno</t>
  </si>
  <si>
    <t>Tarea</t>
  </si>
  <si>
    <t>3.  Siembra</t>
  </si>
  <si>
    <t>I</t>
  </si>
  <si>
    <t>Hom-Día</t>
  </si>
  <si>
    <t>5.  Desyerbo</t>
  </si>
  <si>
    <t>II</t>
  </si>
  <si>
    <t>III</t>
  </si>
  <si>
    <t>9.  Desyerbo</t>
  </si>
  <si>
    <t>11. Cosecha (4 Recolecciones)</t>
  </si>
  <si>
    <t>IV</t>
  </si>
  <si>
    <t>SUBTOTAL</t>
  </si>
  <si>
    <t>GASTOS ADMINISTRATIVOS</t>
  </si>
  <si>
    <t>GASTO SEGURO AGRICOLA</t>
  </si>
  <si>
    <t>TOTAL</t>
  </si>
  <si>
    <t>I. Semillero             :</t>
  </si>
  <si>
    <t>III. Mano de Obra:</t>
  </si>
  <si>
    <t>II.Preparación de terreno:</t>
  </si>
  <si>
    <t>IV. Insumos      :</t>
  </si>
  <si>
    <t>Cant.</t>
  </si>
  <si>
    <t>FECHA  :</t>
  </si>
  <si>
    <t>4 Meses</t>
  </si>
  <si>
    <t xml:space="preserve"> .4 Herbicida (2-4-D)</t>
  </si>
  <si>
    <t>Coeficiente Técnico por Actividad</t>
  </si>
  <si>
    <t>Participación (%) por Actividad</t>
  </si>
  <si>
    <t>................................................</t>
  </si>
  <si>
    <t>Saco</t>
  </si>
  <si>
    <t xml:space="preserve"> .5 Compras Sacos </t>
  </si>
  <si>
    <t>PAGO INTERESES 8.0% ANUAL (5 meses 3.33%)</t>
  </si>
  <si>
    <t>2022</t>
  </si>
  <si>
    <t xml:space="preserve"> .3 Insecticida (Deci)</t>
  </si>
  <si>
    <t>1. Chapeo</t>
  </si>
  <si>
    <t>2. Quema y recoleccion de escombros</t>
  </si>
  <si>
    <t xml:space="preserve">Tarea </t>
  </si>
  <si>
    <t>Notas:</t>
  </si>
  <si>
    <t>Los coeficientes utilizados en la estimación de los costos de producción fueron, actualizados por entrevistas a productores y tecnicos de la regional Sur en el perodo 2020-22.  se han actualizado anualmente el precio de los insumos (pesticidas, agua y combustible), mano de obra,  actividades de preparación de  terreno y tasa de interés. Precios de los insumos actualizados a marzo 2022.</t>
  </si>
  <si>
    <t>Viceministerio de Planificación Sectorial Agropecuaria</t>
  </si>
  <si>
    <t>Departamento de Economía Agropecuaria y Estadísticas</t>
  </si>
  <si>
    <t>4.  Aplicación Fertilizante  (0.0412 QQ 15-15-15)</t>
  </si>
  <si>
    <t>6.  Aplicación Insecticida (0.0252 Lt Deci)</t>
  </si>
  <si>
    <t>7.  Aplicación Herbicida  (0.0481 Gl Gramasán)</t>
  </si>
  <si>
    <t>8.  Aplicación Fertilizante  (0.0412 QQ 15-15-15)</t>
  </si>
  <si>
    <t>10. Aplicación Insecticida (0.0252 Lt Nuvacrón)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</si>
  <si>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 Ministerio de Agricultura, Departamento de Economía Agropecuaria y Estadísticas.</t>
    </r>
  </si>
  <si>
    <t>Costos Variables de Producción de Auyama, 2022 (RD$/ tarea)</t>
  </si>
  <si>
    <t>Nacional</t>
  </si>
  <si>
    <t>ENTREVISTAS…        Estimado:  Div.  Administración Rural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</si>
</sst>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#,##0.0000_);\(#,##0.0000\)"/>
    <numFmt numFmtId="189" formatCode="0_)"/>
    <numFmt numFmtId="190" formatCode="0.0000_)"/>
    <numFmt numFmtId="191" formatCode="0.0"/>
    <numFmt numFmtId="192" formatCode="_(* #,##0.0_);_(* \(#,##0.0\);_(* &quot;-&quot;??_);_(@_)"/>
    <numFmt numFmtId="193" formatCode="&quot;RD$&quot;#,##0.00"/>
    <numFmt numFmtId="194" formatCode="_-* #,##0.00_-;\-* #,##0.00_-;_-* &quot;-&quot;??_-;_-@_-"/>
    <numFmt numFmtId="195" formatCode="_-* #,##0_-;\-* #,##0_-;_-* &quot;-&quot;??_-;_-@_-"/>
    <numFmt numFmtId="196" formatCode="#,##0.00_ ;\-#,##0.00\ "/>
    <numFmt numFmtId="197" formatCode="#,##0.00000000_);\(#,##0.00000000\)"/>
  </numFmts>
  <fonts count="72">
    <font>
      <sz val="10"/>
      <name val="Arial"/>
      <family val="0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9.5"/>
      <name val="Calibri"/>
      <family val="2"/>
    </font>
    <font>
      <sz val="10"/>
      <color indexed="2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10"/>
      <name val="Arial Narrow"/>
      <family val="2"/>
    </font>
    <font>
      <sz val="11"/>
      <color indexed="9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 Narrow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2"/>
      <color rgb="FFFF0000"/>
      <name val="Arial Narrow"/>
      <family val="2"/>
    </font>
    <font>
      <sz val="11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7" fontId="4" fillId="33" borderId="0" xfId="0" applyNumberFormat="1" applyFont="1" applyFill="1" applyAlignment="1" applyProtection="1">
      <alignment/>
      <protection/>
    </xf>
    <xf numFmtId="10" fontId="4" fillId="33" borderId="0" xfId="0" applyNumberFormat="1" applyFont="1" applyFill="1" applyAlignment="1" applyProtection="1">
      <alignment/>
      <protection/>
    </xf>
    <xf numFmtId="189" fontId="4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43" fontId="61" fillId="33" borderId="0" xfId="47" applyFont="1" applyFill="1" applyBorder="1" applyAlignment="1">
      <alignment/>
    </xf>
    <xf numFmtId="0" fontId="5" fillId="33" borderId="0" xfId="0" applyFont="1" applyFill="1" applyAlignment="1">
      <alignment/>
    </xf>
    <xf numFmtId="0" fontId="62" fillId="33" borderId="0" xfId="0" applyFont="1" applyFill="1" applyAlignment="1" applyProtection="1">
      <alignment horizontal="left"/>
      <protection/>
    </xf>
    <xf numFmtId="0" fontId="62" fillId="33" borderId="0" xfId="0" applyFont="1" applyFill="1" applyAlignment="1">
      <alignment/>
    </xf>
    <xf numFmtId="0" fontId="63" fillId="33" borderId="0" xfId="0" applyFont="1" applyFill="1" applyAlignment="1" applyProtection="1">
      <alignment horizontal="left"/>
      <protection/>
    </xf>
    <xf numFmtId="0" fontId="62" fillId="33" borderId="0" xfId="0" applyFont="1" applyFill="1" applyAlignment="1">
      <alignment horizontal="left"/>
    </xf>
    <xf numFmtId="0" fontId="62" fillId="33" borderId="0" xfId="0" applyFont="1" applyFill="1" applyAlignment="1" applyProtection="1">
      <alignment/>
      <protection/>
    </xf>
    <xf numFmtId="0" fontId="62" fillId="33" borderId="0" xfId="0" applyFont="1" applyFill="1" applyAlignment="1">
      <alignment horizontal="center"/>
    </xf>
    <xf numFmtId="0" fontId="62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7" fillId="33" borderId="0" xfId="0" applyNumberFormat="1" applyFont="1" applyFill="1" applyAlignment="1" applyProtection="1">
      <alignment/>
      <protection/>
    </xf>
    <xf numFmtId="188" fontId="7" fillId="33" borderId="0" xfId="0" applyNumberFormat="1" applyFont="1" applyFill="1" applyAlignment="1" applyProtection="1">
      <alignment horizontal="left"/>
      <protection/>
    </xf>
    <xf numFmtId="39" fontId="7" fillId="33" borderId="0" xfId="0" applyNumberFormat="1" applyFont="1" applyFill="1" applyAlignment="1" applyProtection="1">
      <alignment horizontal="center"/>
      <protection/>
    </xf>
    <xf numFmtId="188" fontId="7" fillId="33" borderId="0" xfId="0" applyNumberFormat="1" applyFont="1" applyFill="1" applyAlignment="1" applyProtection="1">
      <alignment horizontal="center"/>
      <protection/>
    </xf>
    <xf numFmtId="39" fontId="7" fillId="33" borderId="0" xfId="0" applyNumberFormat="1" applyFont="1" applyFill="1" applyAlignment="1" applyProtection="1">
      <alignment/>
      <protection/>
    </xf>
    <xf numFmtId="188" fontId="62" fillId="33" borderId="0" xfId="0" applyNumberFormat="1" applyFont="1" applyFill="1" applyAlignment="1" applyProtection="1">
      <alignment horizontal="left"/>
      <protection/>
    </xf>
    <xf numFmtId="188" fontId="62" fillId="33" borderId="0" xfId="0" applyNumberFormat="1" applyFont="1" applyFill="1" applyAlignment="1" applyProtection="1">
      <alignment/>
      <protection/>
    </xf>
    <xf numFmtId="39" fontId="62" fillId="33" borderId="0" xfId="0" applyNumberFormat="1" applyFont="1" applyFill="1" applyAlignment="1" applyProtection="1">
      <alignment/>
      <protection/>
    </xf>
    <xf numFmtId="188" fontId="62" fillId="33" borderId="0" xfId="0" applyNumberFormat="1" applyFont="1" applyFill="1" applyAlignment="1" applyProtection="1">
      <alignment horizontal="right"/>
      <protection/>
    </xf>
    <xf numFmtId="195" fontId="8" fillId="33" borderId="0" xfId="49" applyNumberFormat="1" applyFont="1" applyFill="1" applyBorder="1" applyAlignment="1" applyProtection="1">
      <alignment horizontal="left"/>
      <protection/>
    </xf>
    <xf numFmtId="189" fontId="62" fillId="33" borderId="0" xfId="0" applyNumberFormat="1" applyFont="1" applyFill="1" applyAlignment="1" applyProtection="1">
      <alignment horizontal="left"/>
      <protection/>
    </xf>
    <xf numFmtId="0" fontId="63" fillId="33" borderId="0" xfId="0" applyFont="1" applyFill="1" applyAlignment="1" applyProtection="1">
      <alignment horizontal="center"/>
      <protection/>
    </xf>
    <xf numFmtId="49" fontId="64" fillId="33" borderId="0" xfId="0" applyNumberFormat="1" applyFont="1" applyFill="1" applyAlignment="1" applyProtection="1">
      <alignment horizontal="left"/>
      <protection/>
    </xf>
    <xf numFmtId="193" fontId="62" fillId="33" borderId="0" xfId="0" applyNumberFormat="1" applyFont="1" applyFill="1" applyAlignment="1" applyProtection="1" quotePrefix="1">
      <alignment horizontal="left"/>
      <protection/>
    </xf>
    <xf numFmtId="0" fontId="9" fillId="33" borderId="0" xfId="0" applyFont="1" applyFill="1" applyBorder="1" applyAlignment="1" applyProtection="1">
      <alignment horizontal="fill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fill"/>
      <protection/>
    </xf>
    <xf numFmtId="0" fontId="7" fillId="33" borderId="0" xfId="0" applyFont="1" applyFill="1" applyBorder="1" applyAlignment="1" applyProtection="1">
      <alignment horizontal="fill"/>
      <protection/>
    </xf>
    <xf numFmtId="0" fontId="7" fillId="33" borderId="11" xfId="0" applyFont="1" applyFill="1" applyBorder="1" applyAlignment="1" applyProtection="1">
      <alignment horizontal="fill"/>
      <protection/>
    </xf>
    <xf numFmtId="0" fontId="10" fillId="33" borderId="11" xfId="0" applyFont="1" applyFill="1" applyBorder="1" applyAlignment="1" applyProtection="1">
      <alignment horizontal="fill"/>
      <protection/>
    </xf>
    <xf numFmtId="0" fontId="10" fillId="33" borderId="12" xfId="0" applyFont="1" applyFill="1" applyBorder="1" applyAlignment="1" applyProtection="1">
      <alignment horizontal="fill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10" fillId="33" borderId="1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190" fontId="7" fillId="33" borderId="12" xfId="0" applyNumberFormat="1" applyFont="1" applyFill="1" applyBorder="1" applyAlignment="1" applyProtection="1">
      <alignment/>
      <protection/>
    </xf>
    <xf numFmtId="0" fontId="7" fillId="33" borderId="12" xfId="0" applyFont="1" applyFill="1" applyBorder="1" applyAlignment="1">
      <alignment horizontal="center"/>
    </xf>
    <xf numFmtId="39" fontId="7" fillId="33" borderId="12" xfId="0" applyNumberFormat="1" applyFont="1" applyFill="1" applyBorder="1" applyAlignment="1" applyProtection="1">
      <alignment/>
      <protection/>
    </xf>
    <xf numFmtId="189" fontId="7" fillId="33" borderId="12" xfId="0" applyNumberFormat="1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187" fontId="7" fillId="33" borderId="11" xfId="0" applyNumberFormat="1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 horizontal="center"/>
      <protection/>
    </xf>
    <xf numFmtId="43" fontId="7" fillId="33" borderId="12" xfId="47" applyFont="1" applyFill="1" applyBorder="1" applyAlignment="1" applyProtection="1">
      <alignment/>
      <protection/>
    </xf>
    <xf numFmtId="9" fontId="7" fillId="33" borderId="14" xfId="54" applyFont="1" applyFill="1" applyBorder="1" applyAlignment="1">
      <alignment horizontal="center"/>
    </xf>
    <xf numFmtId="39" fontId="62" fillId="33" borderId="12" xfId="0" applyNumberFormat="1" applyFont="1" applyFill="1" applyBorder="1" applyAlignment="1" applyProtection="1">
      <alignment/>
      <protection/>
    </xf>
    <xf numFmtId="0" fontId="7" fillId="33" borderId="10" xfId="0" applyFont="1" applyFill="1" applyBorder="1" applyAlignment="1">
      <alignment/>
    </xf>
    <xf numFmtId="7" fontId="7" fillId="33" borderId="11" xfId="0" applyNumberFormat="1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43" fontId="7" fillId="33" borderId="15" xfId="47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 horizontal="center"/>
    </xf>
    <xf numFmtId="39" fontId="7" fillId="33" borderId="0" xfId="0" applyNumberFormat="1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horizontal="fill"/>
      <protection/>
    </xf>
    <xf numFmtId="0" fontId="7" fillId="33" borderId="17" xfId="0" applyFont="1" applyFill="1" applyBorder="1" applyAlignment="1" applyProtection="1">
      <alignment horizontal="fill"/>
      <protection/>
    </xf>
    <xf numFmtId="0" fontId="7" fillId="33" borderId="15" xfId="0" applyFont="1" applyFill="1" applyBorder="1" applyAlignment="1" applyProtection="1">
      <alignment horizontal="fill"/>
      <protection/>
    </xf>
    <xf numFmtId="0" fontId="7" fillId="33" borderId="15" xfId="0" applyFont="1" applyFill="1" applyBorder="1" applyAlignment="1" applyProtection="1">
      <alignment horizontal="center"/>
      <protection/>
    </xf>
    <xf numFmtId="191" fontId="7" fillId="33" borderId="18" xfId="0" applyNumberFormat="1" applyFont="1" applyFill="1" applyBorder="1" applyAlignment="1">
      <alignment/>
    </xf>
    <xf numFmtId="0" fontId="10" fillId="33" borderId="19" xfId="0" applyFont="1" applyFill="1" applyBorder="1" applyAlignment="1" applyProtection="1">
      <alignment horizontal="left"/>
      <protection/>
    </xf>
    <xf numFmtId="0" fontId="7" fillId="33" borderId="20" xfId="0" applyFont="1" applyFill="1" applyBorder="1" applyAlignment="1" applyProtection="1">
      <alignment horizontal="fill"/>
      <protection/>
    </xf>
    <xf numFmtId="187" fontId="7" fillId="33" borderId="20" xfId="0" applyNumberFormat="1" applyFont="1" applyFill="1" applyBorder="1" applyAlignment="1" applyProtection="1">
      <alignment horizontal="fill"/>
      <protection/>
    </xf>
    <xf numFmtId="10" fontId="7" fillId="33" borderId="20" xfId="0" applyNumberFormat="1" applyFont="1" applyFill="1" applyBorder="1" applyAlignment="1" applyProtection="1">
      <alignment/>
      <protection/>
    </xf>
    <xf numFmtId="190" fontId="7" fillId="33" borderId="20" xfId="0" applyNumberFormat="1" applyFont="1" applyFill="1" applyBorder="1" applyAlignment="1" applyProtection="1">
      <alignment/>
      <protection/>
    </xf>
    <xf numFmtId="0" fontId="7" fillId="33" borderId="20" xfId="0" applyFont="1" applyFill="1" applyBorder="1" applyAlignment="1" applyProtection="1">
      <alignment horizontal="center"/>
      <protection/>
    </xf>
    <xf numFmtId="39" fontId="7" fillId="33" borderId="20" xfId="0" applyNumberFormat="1" applyFont="1" applyFill="1" applyBorder="1" applyAlignment="1" applyProtection="1">
      <alignment/>
      <protection/>
    </xf>
    <xf numFmtId="39" fontId="10" fillId="33" borderId="21" xfId="0" applyNumberFormat="1" applyFont="1" applyFill="1" applyBorder="1" applyAlignment="1" applyProtection="1">
      <alignment/>
      <protection/>
    </xf>
    <xf numFmtId="196" fontId="45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center"/>
      <protection/>
    </xf>
    <xf numFmtId="187" fontId="7" fillId="33" borderId="14" xfId="0" applyNumberFormat="1" applyFont="1" applyFill="1" applyBorder="1" applyAlignment="1" applyProtection="1">
      <alignment/>
      <protection/>
    </xf>
    <xf numFmtId="196" fontId="12" fillId="33" borderId="0" xfId="0" applyNumberFormat="1" applyFont="1" applyFill="1" applyBorder="1" applyAlignment="1">
      <alignment/>
    </xf>
    <xf numFmtId="196" fontId="44" fillId="33" borderId="0" xfId="0" applyNumberFormat="1" applyFont="1" applyFill="1" applyBorder="1" applyAlignment="1">
      <alignment/>
    </xf>
    <xf numFmtId="39" fontId="7" fillId="33" borderId="14" xfId="0" applyNumberFormat="1" applyFont="1" applyFill="1" applyBorder="1" applyAlignment="1" applyProtection="1">
      <alignment/>
      <protection/>
    </xf>
    <xf numFmtId="0" fontId="44" fillId="33" borderId="0" xfId="0" applyFont="1" applyFill="1" applyBorder="1" applyAlignment="1">
      <alignment/>
    </xf>
    <xf numFmtId="197" fontId="45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 horizontal="fill"/>
      <protection/>
    </xf>
    <xf numFmtId="0" fontId="12" fillId="33" borderId="0" xfId="0" applyFont="1" applyFill="1" applyBorder="1" applyAlignment="1" applyProtection="1">
      <alignment horizontal="center"/>
      <protection/>
    </xf>
    <xf numFmtId="39" fontId="12" fillId="33" borderId="0" xfId="0" applyNumberFormat="1" applyFont="1" applyFill="1" applyBorder="1" applyAlignment="1" applyProtection="1">
      <alignment/>
      <protection/>
    </xf>
    <xf numFmtId="43" fontId="6" fillId="33" borderId="0" xfId="47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fill"/>
      <protection/>
    </xf>
    <xf numFmtId="0" fontId="15" fillId="33" borderId="0" xfId="0" applyFont="1" applyFill="1" applyBorder="1" applyAlignment="1" applyProtection="1">
      <alignment horizontal="fill"/>
      <protection/>
    </xf>
    <xf numFmtId="0" fontId="15" fillId="33" borderId="0" xfId="0" applyFont="1" applyFill="1" applyBorder="1" applyAlignment="1" applyProtection="1">
      <alignment horizontal="center"/>
      <protection/>
    </xf>
    <xf numFmtId="189" fontId="65" fillId="33" borderId="0" xfId="0" applyNumberFormat="1" applyFont="1" applyFill="1" applyBorder="1" applyAlignment="1" applyProtection="1">
      <alignment/>
      <protection/>
    </xf>
    <xf numFmtId="0" fontId="15" fillId="33" borderId="0" xfId="0" applyFont="1" applyFill="1" applyBorder="1" applyAlignment="1">
      <alignment/>
    </xf>
    <xf numFmtId="189" fontId="66" fillId="33" borderId="0" xfId="0" applyNumberFormat="1" applyFont="1" applyFill="1" applyAlignment="1" applyProtection="1">
      <alignment/>
      <protection/>
    </xf>
    <xf numFmtId="189" fontId="7" fillId="33" borderId="0" xfId="0" applyNumberFormat="1" applyFont="1" applyFill="1" applyAlignment="1" applyProtection="1">
      <alignment/>
      <protection/>
    </xf>
    <xf numFmtId="189" fontId="15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0" fontId="11" fillId="33" borderId="0" xfId="0" applyFont="1" applyFill="1" applyBorder="1" applyAlignment="1">
      <alignment/>
    </xf>
    <xf numFmtId="43" fontId="11" fillId="33" borderId="0" xfId="47" applyFont="1" applyFill="1" applyBorder="1" applyAlignment="1">
      <alignment/>
    </xf>
    <xf numFmtId="43" fontId="16" fillId="33" borderId="0" xfId="47" applyFont="1" applyFill="1" applyBorder="1" applyAlignment="1">
      <alignment/>
    </xf>
    <xf numFmtId="0" fontId="67" fillId="34" borderId="16" xfId="0" applyFont="1" applyFill="1" applyBorder="1" applyAlignment="1" applyProtection="1">
      <alignment horizontal="left"/>
      <protection/>
    </xf>
    <xf numFmtId="0" fontId="66" fillId="34" borderId="17" xfId="0" applyFont="1" applyFill="1" applyBorder="1" applyAlignment="1" applyProtection="1">
      <alignment horizontal="fill"/>
      <protection/>
    </xf>
    <xf numFmtId="0" fontId="66" fillId="34" borderId="17" xfId="0" applyFont="1" applyFill="1" applyBorder="1" applyAlignment="1" applyProtection="1">
      <alignment horizontal="center"/>
      <protection/>
    </xf>
    <xf numFmtId="39" fontId="66" fillId="34" borderId="17" xfId="0" applyNumberFormat="1" applyFont="1" applyFill="1" applyBorder="1" applyAlignment="1" applyProtection="1">
      <alignment/>
      <protection/>
    </xf>
    <xf numFmtId="43" fontId="67" fillId="34" borderId="18" xfId="47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 horizontal="fill"/>
      <protection/>
    </xf>
    <xf numFmtId="0" fontId="7" fillId="33" borderId="13" xfId="0" applyFont="1" applyFill="1" applyBorder="1" applyAlignment="1" applyProtection="1">
      <alignment horizontal="fill"/>
      <protection/>
    </xf>
    <xf numFmtId="0" fontId="7" fillId="33" borderId="22" xfId="0" applyFont="1" applyFill="1" applyBorder="1" applyAlignment="1" applyProtection="1">
      <alignment horizontal="center"/>
      <protection/>
    </xf>
    <xf numFmtId="0" fontId="7" fillId="33" borderId="23" xfId="0" applyFont="1" applyFill="1" applyBorder="1" applyAlignment="1" applyProtection="1">
      <alignment horizontal="fill"/>
      <protection/>
    </xf>
    <xf numFmtId="7" fontId="7" fillId="33" borderId="12" xfId="0" applyNumberFormat="1" applyFont="1" applyFill="1" applyBorder="1" applyAlignment="1" applyProtection="1">
      <alignment/>
      <protection/>
    </xf>
    <xf numFmtId="10" fontId="7" fillId="33" borderId="12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>
      <alignment horizontal="center"/>
    </xf>
    <xf numFmtId="10" fontId="7" fillId="33" borderId="24" xfId="0" applyNumberFormat="1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 horizontal="fill"/>
      <protection/>
    </xf>
    <xf numFmtId="0" fontId="15" fillId="33" borderId="17" xfId="0" applyFont="1" applyFill="1" applyBorder="1" applyAlignment="1" applyProtection="1">
      <alignment horizontal="fill"/>
      <protection/>
    </xf>
    <xf numFmtId="0" fontId="15" fillId="33" borderId="15" xfId="0" applyFont="1" applyFill="1" applyBorder="1" applyAlignment="1" applyProtection="1">
      <alignment horizontal="fill"/>
      <protection/>
    </xf>
    <xf numFmtId="0" fontId="15" fillId="33" borderId="25" xfId="0" applyFont="1" applyFill="1" applyBorder="1" applyAlignment="1" applyProtection="1">
      <alignment horizontal="center"/>
      <protection/>
    </xf>
    <xf numFmtId="0" fontId="15" fillId="33" borderId="26" xfId="0" applyFont="1" applyFill="1" applyBorder="1" applyAlignment="1" applyProtection="1">
      <alignment horizontal="fill"/>
      <protection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0" fontId="68" fillId="33" borderId="0" xfId="0" applyFont="1" applyFill="1" applyAlignment="1">
      <alignment/>
    </xf>
    <xf numFmtId="196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43" fontId="7" fillId="33" borderId="0" xfId="47" applyFont="1" applyFill="1" applyBorder="1" applyAlignment="1" applyProtection="1">
      <alignment/>
      <protection/>
    </xf>
    <xf numFmtId="191" fontId="7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39" fontId="62" fillId="33" borderId="12" xfId="0" applyNumberFormat="1" applyFont="1" applyFill="1" applyBorder="1" applyAlignment="1" applyProtection="1">
      <alignment horizontal="center" vertical="center"/>
      <protection/>
    </xf>
    <xf numFmtId="43" fontId="7" fillId="33" borderId="12" xfId="47" applyFont="1" applyFill="1" applyBorder="1" applyAlignment="1" applyProtection="1">
      <alignment horizontal="center" vertical="center"/>
      <protection/>
    </xf>
    <xf numFmtId="9" fontId="7" fillId="33" borderId="14" xfId="54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90" fontId="7" fillId="33" borderId="12" xfId="0" applyNumberFormat="1" applyFont="1" applyFill="1" applyBorder="1" applyAlignment="1" applyProtection="1">
      <alignment vertical="center"/>
      <protection/>
    </xf>
    <xf numFmtId="39" fontId="62" fillId="33" borderId="12" xfId="0" applyNumberFormat="1" applyFont="1" applyFill="1" applyBorder="1" applyAlignment="1" applyProtection="1">
      <alignment vertical="center"/>
      <protection/>
    </xf>
    <xf numFmtId="39" fontId="7" fillId="33" borderId="12" xfId="0" applyNumberFormat="1" applyFont="1" applyFill="1" applyBorder="1" applyAlignment="1" applyProtection="1">
      <alignment vertical="center"/>
      <protection/>
    </xf>
    <xf numFmtId="43" fontId="7" fillId="33" borderId="12" xfId="47" applyFont="1" applyFill="1" applyBorder="1" applyAlignment="1" applyProtection="1">
      <alignment vertical="center"/>
      <protection/>
    </xf>
    <xf numFmtId="0" fontId="70" fillId="35" borderId="0" xfId="0" applyFont="1" applyFill="1" applyAlignment="1" applyProtection="1">
      <alignment horizontal="center"/>
      <protection/>
    </xf>
    <xf numFmtId="0" fontId="71" fillId="35" borderId="0" xfId="0" applyFont="1" applyFill="1" applyAlignment="1">
      <alignment/>
    </xf>
    <xf numFmtId="0" fontId="66" fillId="35" borderId="10" xfId="0" applyFont="1" applyFill="1" applyBorder="1" applyAlignment="1" applyProtection="1">
      <alignment horizontal="fill"/>
      <protection/>
    </xf>
    <xf numFmtId="0" fontId="66" fillId="35" borderId="0" xfId="0" applyFont="1" applyFill="1" applyBorder="1" applyAlignment="1" applyProtection="1">
      <alignment horizontal="fill"/>
      <protection/>
    </xf>
    <xf numFmtId="0" fontId="66" fillId="35" borderId="27" xfId="0" applyFont="1" applyFill="1" applyBorder="1" applyAlignment="1" applyProtection="1">
      <alignment horizontal="fill"/>
      <protection/>
    </xf>
    <xf numFmtId="0" fontId="66" fillId="35" borderId="27" xfId="0" applyFont="1" applyFill="1" applyBorder="1" applyAlignment="1" applyProtection="1">
      <alignment horizontal="center"/>
      <protection/>
    </xf>
    <xf numFmtId="0" fontId="66" fillId="35" borderId="28" xfId="0" applyFont="1" applyFill="1" applyBorder="1" applyAlignment="1" applyProtection="1">
      <alignment horizontal="fill"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66" fillId="35" borderId="31" xfId="0" applyFont="1" applyFill="1" applyBorder="1" applyAlignment="1">
      <alignment/>
    </xf>
    <xf numFmtId="0" fontId="67" fillId="35" borderId="31" xfId="0" applyFont="1" applyFill="1" applyBorder="1" applyAlignment="1">
      <alignment horizontal="center"/>
    </xf>
    <xf numFmtId="0" fontId="67" fillId="35" borderId="32" xfId="0" applyFont="1" applyFill="1" applyBorder="1" applyAlignment="1">
      <alignment horizontal="center"/>
    </xf>
    <xf numFmtId="0" fontId="67" fillId="35" borderId="32" xfId="0" applyFont="1" applyFill="1" applyBorder="1" applyAlignment="1" applyProtection="1">
      <alignment horizontal="center"/>
      <protection/>
    </xf>
    <xf numFmtId="0" fontId="66" fillId="35" borderId="10" xfId="0" applyFont="1" applyFill="1" applyBorder="1" applyAlignment="1" applyProtection="1">
      <alignment horizontal="left"/>
      <protection/>
    </xf>
    <xf numFmtId="0" fontId="66" fillId="35" borderId="0" xfId="0" applyFont="1" applyFill="1" applyBorder="1" applyAlignment="1">
      <alignment/>
    </xf>
    <xf numFmtId="0" fontId="66" fillId="35" borderId="11" xfId="0" applyFont="1" applyFill="1" applyBorder="1" applyAlignment="1">
      <alignment/>
    </xf>
    <xf numFmtId="0" fontId="67" fillId="35" borderId="11" xfId="0" applyFont="1" applyFill="1" applyBorder="1" applyAlignment="1" applyProtection="1">
      <alignment horizontal="center"/>
      <protection/>
    </xf>
    <xf numFmtId="0" fontId="67" fillId="35" borderId="12" xfId="0" applyFont="1" applyFill="1" applyBorder="1" applyAlignment="1" applyProtection="1">
      <alignment horizontal="center"/>
      <protection/>
    </xf>
    <xf numFmtId="0" fontId="66" fillId="35" borderId="16" xfId="0" applyFont="1" applyFill="1" applyBorder="1" applyAlignment="1" applyProtection="1">
      <alignment horizontal="fill"/>
      <protection/>
    </xf>
    <xf numFmtId="0" fontId="66" fillId="35" borderId="17" xfId="0" applyFont="1" applyFill="1" applyBorder="1" applyAlignment="1" applyProtection="1">
      <alignment horizontal="fill"/>
      <protection/>
    </xf>
    <xf numFmtId="0" fontId="66" fillId="35" borderId="25" xfId="0" applyFont="1" applyFill="1" applyBorder="1" applyAlignment="1" applyProtection="1">
      <alignment horizontal="fill"/>
      <protection/>
    </xf>
    <xf numFmtId="0" fontId="67" fillId="35" borderId="25" xfId="0" applyFont="1" applyFill="1" applyBorder="1" applyAlignment="1" applyProtection="1">
      <alignment horizontal="fill"/>
      <protection/>
    </xf>
    <xf numFmtId="0" fontId="67" fillId="35" borderId="15" xfId="0" applyFont="1" applyFill="1" applyBorder="1" applyAlignment="1" applyProtection="1">
      <alignment horizontal="fill"/>
      <protection/>
    </xf>
    <xf numFmtId="0" fontId="67" fillId="35" borderId="15" xfId="0" applyFont="1" applyFill="1" applyBorder="1" applyAlignment="1" applyProtection="1">
      <alignment horizontal="center"/>
      <protection/>
    </xf>
    <xf numFmtId="0" fontId="14" fillId="33" borderId="0" xfId="0" applyFont="1" applyFill="1" applyAlignment="1">
      <alignment horizontal="center" vertical="center"/>
    </xf>
    <xf numFmtId="0" fontId="66" fillId="35" borderId="33" xfId="0" applyFont="1" applyFill="1" applyBorder="1" applyAlignment="1">
      <alignment horizontal="center" vertical="justify"/>
    </xf>
    <xf numFmtId="0" fontId="66" fillId="35" borderId="34" xfId="0" applyFont="1" applyFill="1" applyBorder="1" applyAlignment="1">
      <alignment horizontal="center" vertical="justify"/>
    </xf>
    <xf numFmtId="0" fontId="66" fillId="35" borderId="35" xfId="0" applyFont="1" applyFill="1" applyBorder="1" applyAlignment="1">
      <alignment horizontal="center" vertical="justify"/>
    </xf>
    <xf numFmtId="0" fontId="66" fillId="35" borderId="23" xfId="0" applyFont="1" applyFill="1" applyBorder="1" applyAlignment="1">
      <alignment horizontal="center" vertical="justify"/>
    </xf>
    <xf numFmtId="0" fontId="66" fillId="35" borderId="24" xfId="0" applyFont="1" applyFill="1" applyBorder="1" applyAlignment="1">
      <alignment horizontal="center" vertical="justify"/>
    </xf>
    <xf numFmtId="0" fontId="66" fillId="35" borderId="26" xfId="0" applyFont="1" applyFill="1" applyBorder="1" applyAlignment="1">
      <alignment horizontal="center" vertical="justify"/>
    </xf>
    <xf numFmtId="0" fontId="11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>
      <alignment horizontal="left"/>
    </xf>
    <xf numFmtId="0" fontId="67" fillId="35" borderId="19" xfId="0" applyFont="1" applyFill="1" applyBorder="1" applyAlignment="1" applyProtection="1">
      <alignment horizontal="center"/>
      <protection/>
    </xf>
    <xf numFmtId="0" fontId="67" fillId="35" borderId="20" xfId="0" applyFont="1" applyFill="1" applyBorder="1" applyAlignment="1" applyProtection="1">
      <alignment horizontal="center"/>
      <protection/>
    </xf>
    <xf numFmtId="0" fontId="67" fillId="35" borderId="22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10" fillId="33" borderId="0" xfId="0" applyFont="1" applyFill="1" applyAlignment="1">
      <alignment horizontal="center" vertical="center"/>
    </xf>
    <xf numFmtId="0" fontId="4" fillId="33" borderId="0" xfId="0" applyFont="1" applyFill="1" applyAlignment="1" applyProtection="1">
      <alignment horizontal="left" wrapText="1"/>
      <protection/>
    </xf>
    <xf numFmtId="0" fontId="11" fillId="33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0</xdr:row>
      <xdr:rowOff>19050</xdr:rowOff>
    </xdr:from>
    <xdr:to>
      <xdr:col>5</xdr:col>
      <xdr:colOff>695325</xdr:colOff>
      <xdr:row>0</xdr:row>
      <xdr:rowOff>533400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9050"/>
          <a:ext cx="1571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zoomScalePageLayoutView="0" workbookViewId="0" topLeftCell="A1">
      <selection activeCell="O8" sqref="O8"/>
    </sheetView>
  </sheetViews>
  <sheetFormatPr defaultColWidth="11.00390625" defaultRowHeight="12.75"/>
  <cols>
    <col min="1" max="1" width="14.421875" style="1" customWidth="1"/>
    <col min="2" max="2" width="12.7109375" style="1" customWidth="1"/>
    <col min="3" max="3" width="9.7109375" style="1" customWidth="1"/>
    <col min="4" max="4" width="9.00390625" style="1" customWidth="1"/>
    <col min="5" max="5" width="11.57421875" style="1" customWidth="1"/>
    <col min="6" max="6" width="10.8515625" style="6" customWidth="1"/>
    <col min="7" max="8" width="10.421875" style="1" customWidth="1"/>
    <col min="9" max="9" width="10.57421875" style="1" customWidth="1"/>
    <col min="10" max="10" width="11.7109375" style="1" customWidth="1"/>
    <col min="11" max="11" width="11.00390625" style="127" customWidth="1"/>
    <col min="12" max="12" width="15.57421875" style="127" customWidth="1"/>
    <col min="13" max="13" width="11.00390625" style="127" customWidth="1"/>
    <col min="14" max="14" width="14.421875" style="127" customWidth="1"/>
    <col min="15" max="15" width="11.00390625" style="1" customWidth="1"/>
    <col min="16" max="17" width="9.7109375" style="1" customWidth="1"/>
    <col min="18" max="18" width="14.57421875" style="1" customWidth="1"/>
    <col min="19" max="19" width="12.7109375" style="1" customWidth="1"/>
    <col min="20" max="20" width="14.140625" style="1" customWidth="1"/>
    <col min="21" max="21" width="14.28125" style="1" customWidth="1"/>
    <col min="22" max="22" width="11.57421875" style="1" customWidth="1"/>
    <col min="23" max="23" width="15.28125" style="1" customWidth="1"/>
    <col min="24" max="28" width="11.00390625" style="1" customWidth="1"/>
    <col min="29" max="29" width="12.140625" style="1" customWidth="1"/>
    <col min="30" max="16384" width="11.00390625" style="1" customWidth="1"/>
  </cols>
  <sheetData>
    <row r="1" spans="1:10" ht="44.25" customHeight="1">
      <c r="A1" s="126"/>
      <c r="B1" s="126"/>
      <c r="C1" s="126"/>
      <c r="D1" s="126"/>
      <c r="E1" s="126"/>
      <c r="F1" s="126"/>
      <c r="G1" s="126"/>
      <c r="H1" s="126"/>
      <c r="I1" s="126"/>
      <c r="J1" s="22"/>
    </row>
    <row r="2" spans="1:10" ht="14.25" customHeight="1">
      <c r="A2" s="171" t="s">
        <v>77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4.25" customHeight="1">
      <c r="A3" s="171" t="s">
        <v>78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26.25" customHeight="1">
      <c r="A4" s="171" t="s">
        <v>85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4" s="2" customFormat="1" ht="3" customHeight="1">
      <c r="A5" s="147"/>
      <c r="B5" s="147"/>
      <c r="C5" s="147"/>
      <c r="D5" s="147"/>
      <c r="E5" s="147"/>
      <c r="F5" s="147"/>
      <c r="G5" s="147"/>
      <c r="H5" s="147"/>
      <c r="I5" s="148"/>
      <c r="J5" s="148"/>
      <c r="K5" s="128"/>
      <c r="L5" s="128"/>
      <c r="M5" s="128"/>
      <c r="N5" s="128"/>
    </row>
    <row r="6" spans="1:14" s="2" customFormat="1" ht="12.75">
      <c r="A6" s="15" t="s">
        <v>0</v>
      </c>
      <c r="B6" s="15" t="s">
        <v>86</v>
      </c>
      <c r="C6" s="16"/>
      <c r="D6" s="16"/>
      <c r="E6" s="16"/>
      <c r="F6" s="15" t="s">
        <v>1</v>
      </c>
      <c r="G6" s="16"/>
      <c r="H6" s="16" t="s">
        <v>66</v>
      </c>
      <c r="I6" s="16"/>
      <c r="J6" s="17" t="s">
        <v>2</v>
      </c>
      <c r="K6" s="128"/>
      <c r="L6" s="128"/>
      <c r="M6" s="128"/>
      <c r="N6" s="128"/>
    </row>
    <row r="7" spans="1:14" s="2" customFormat="1" ht="12.75">
      <c r="A7" s="15" t="s">
        <v>87</v>
      </c>
      <c r="B7" s="16"/>
      <c r="C7" s="16"/>
      <c r="D7" s="16"/>
      <c r="E7" s="16"/>
      <c r="F7" s="15" t="s">
        <v>3</v>
      </c>
      <c r="G7" s="18"/>
      <c r="H7" s="16" t="s">
        <v>66</v>
      </c>
      <c r="I7" s="16"/>
      <c r="J7" s="19" t="s">
        <v>62</v>
      </c>
      <c r="K7" s="128"/>
      <c r="L7" s="128"/>
      <c r="M7" s="128"/>
      <c r="N7" s="128"/>
    </row>
    <row r="8" spans="1:14" s="2" customFormat="1" ht="12.75">
      <c r="A8" s="16"/>
      <c r="B8" s="16"/>
      <c r="C8" s="20"/>
      <c r="D8" s="21" t="s">
        <v>8</v>
      </c>
      <c r="E8" s="16"/>
      <c r="F8" s="15" t="s">
        <v>4</v>
      </c>
      <c r="G8" s="18"/>
      <c r="H8" s="16" t="s">
        <v>66</v>
      </c>
      <c r="I8" s="15"/>
      <c r="J8" s="15" t="s">
        <v>5</v>
      </c>
      <c r="K8" s="128"/>
      <c r="L8" s="128"/>
      <c r="M8" s="128"/>
      <c r="N8" s="128"/>
    </row>
    <row r="9" spans="1:14" s="2" customFormat="1" ht="12.75">
      <c r="A9" s="22" t="s">
        <v>6</v>
      </c>
      <c r="B9" s="23" t="s">
        <v>7</v>
      </c>
      <c r="C9" s="22" t="s">
        <v>9</v>
      </c>
      <c r="D9" s="22" t="s">
        <v>9</v>
      </c>
      <c r="E9" s="16"/>
      <c r="F9" s="15" t="s">
        <v>12</v>
      </c>
      <c r="G9" s="18"/>
      <c r="H9" s="16" t="s">
        <v>66</v>
      </c>
      <c r="I9" s="16"/>
      <c r="J9" s="15" t="s">
        <v>13</v>
      </c>
      <c r="K9" s="128"/>
      <c r="L9" s="128"/>
      <c r="M9" s="128"/>
      <c r="N9" s="128"/>
    </row>
    <row r="10" spans="1:14" s="2" customFormat="1" ht="12.75">
      <c r="A10" s="24" t="s">
        <v>10</v>
      </c>
      <c r="B10" s="25">
        <v>6.3</v>
      </c>
      <c r="C10" s="26" t="s">
        <v>11</v>
      </c>
      <c r="D10" s="27">
        <f>(H48/B10)</f>
        <v>338.71690249523806</v>
      </c>
      <c r="E10" s="16"/>
      <c r="F10" s="15" t="s">
        <v>14</v>
      </c>
      <c r="G10" s="18"/>
      <c r="H10" s="16" t="s">
        <v>66</v>
      </c>
      <c r="I10" s="16"/>
      <c r="J10" s="15" t="s">
        <v>15</v>
      </c>
      <c r="K10" s="128"/>
      <c r="L10" s="128"/>
      <c r="M10" s="128"/>
      <c r="N10" s="128"/>
    </row>
    <row r="11" spans="1:14" s="2" customFormat="1" ht="12.75">
      <c r="A11" s="28"/>
      <c r="B11" s="15"/>
      <c r="C11" s="29"/>
      <c r="D11" s="30"/>
      <c r="E11" s="16"/>
      <c r="F11" s="15" t="s">
        <v>16</v>
      </c>
      <c r="G11" s="18"/>
      <c r="H11" s="16" t="s">
        <v>66</v>
      </c>
      <c r="I11" s="16"/>
      <c r="J11" s="15" t="s">
        <v>17</v>
      </c>
      <c r="K11" s="128"/>
      <c r="L11" s="128"/>
      <c r="M11" s="128"/>
      <c r="N11" s="128"/>
    </row>
    <row r="12" spans="1:14" s="2" customFormat="1" ht="12.75">
      <c r="A12" s="28"/>
      <c r="B12" s="30"/>
      <c r="C12" s="31"/>
      <c r="D12" s="32"/>
      <c r="E12" s="16"/>
      <c r="F12" s="15" t="s">
        <v>18</v>
      </c>
      <c r="G12" s="18"/>
      <c r="H12" s="16" t="s">
        <v>66</v>
      </c>
      <c r="I12" s="16"/>
      <c r="J12" s="15" t="s">
        <v>19</v>
      </c>
      <c r="K12" s="128"/>
      <c r="L12" s="129"/>
      <c r="M12" s="128"/>
      <c r="N12" s="128"/>
    </row>
    <row r="13" spans="1:14" s="2" customFormat="1" ht="12.75">
      <c r="A13" s="15" t="s">
        <v>20</v>
      </c>
      <c r="B13" s="33" t="s">
        <v>21</v>
      </c>
      <c r="C13" s="16"/>
      <c r="D13" s="30"/>
      <c r="E13" s="16"/>
      <c r="F13" s="15" t="s">
        <v>22</v>
      </c>
      <c r="G13" s="18"/>
      <c r="H13" s="16" t="s">
        <v>66</v>
      </c>
      <c r="I13" s="16"/>
      <c r="J13" s="15" t="s">
        <v>23</v>
      </c>
      <c r="K13" s="128"/>
      <c r="L13" s="128"/>
      <c r="M13" s="128"/>
      <c r="N13" s="128"/>
    </row>
    <row r="14" spans="1:14" s="2" customFormat="1" ht="15.75">
      <c r="A14" s="15" t="s">
        <v>24</v>
      </c>
      <c r="B14" s="36">
        <v>550</v>
      </c>
      <c r="C14" s="34" t="s">
        <v>61</v>
      </c>
      <c r="D14" s="35" t="s">
        <v>70</v>
      </c>
      <c r="E14" s="16"/>
      <c r="F14" s="15" t="s">
        <v>25</v>
      </c>
      <c r="G14" s="18"/>
      <c r="H14" s="16" t="s">
        <v>66</v>
      </c>
      <c r="I14" s="16"/>
      <c r="J14" s="15" t="s">
        <v>26</v>
      </c>
      <c r="K14" s="128"/>
      <c r="L14" s="128"/>
      <c r="M14" s="128"/>
      <c r="N14" s="128"/>
    </row>
    <row r="15" spans="1:14" s="2" customFormat="1" ht="1.5" customHeight="1" hidden="1">
      <c r="A15" s="15" t="s">
        <v>24</v>
      </c>
      <c r="B15" s="36">
        <v>550</v>
      </c>
      <c r="C15" s="16"/>
      <c r="D15" s="16"/>
      <c r="E15" s="16"/>
      <c r="F15" s="20"/>
      <c r="G15" s="16"/>
      <c r="H15" s="16"/>
      <c r="I15" s="16"/>
      <c r="J15" s="16"/>
      <c r="K15" s="128"/>
      <c r="L15" s="128"/>
      <c r="M15" s="128"/>
      <c r="N15" s="128"/>
    </row>
    <row r="16" spans="1:14" s="2" customFormat="1" ht="5.25" customHeight="1" thickBot="1">
      <c r="A16" s="37"/>
      <c r="B16" s="37"/>
      <c r="C16" s="37"/>
      <c r="D16" s="37"/>
      <c r="E16" s="37"/>
      <c r="F16" s="38"/>
      <c r="G16" s="37"/>
      <c r="H16" s="37"/>
      <c r="I16" s="22"/>
      <c r="J16" s="22"/>
      <c r="K16" s="128"/>
      <c r="L16" s="128"/>
      <c r="M16" s="128"/>
      <c r="N16" s="128"/>
    </row>
    <row r="17" spans="1:10" ht="15" customHeight="1">
      <c r="A17" s="180" t="s">
        <v>27</v>
      </c>
      <c r="B17" s="181"/>
      <c r="C17" s="181"/>
      <c r="D17" s="181"/>
      <c r="E17" s="181"/>
      <c r="F17" s="181"/>
      <c r="G17" s="181"/>
      <c r="H17" s="182"/>
      <c r="I17" s="172" t="s">
        <v>64</v>
      </c>
      <c r="J17" s="175" t="s">
        <v>65</v>
      </c>
    </row>
    <row r="18" spans="1:10" ht="7.5" customHeight="1">
      <c r="A18" s="149"/>
      <c r="B18" s="150"/>
      <c r="C18" s="150"/>
      <c r="D18" s="151"/>
      <c r="E18" s="151"/>
      <c r="F18" s="152"/>
      <c r="G18" s="151"/>
      <c r="H18" s="153"/>
      <c r="I18" s="173"/>
      <c r="J18" s="176"/>
    </row>
    <row r="19" spans="1:10" ht="11.25" customHeight="1">
      <c r="A19" s="154"/>
      <c r="B19" s="155"/>
      <c r="C19" s="156"/>
      <c r="D19" s="157"/>
      <c r="E19" s="158"/>
      <c r="F19" s="158"/>
      <c r="G19" s="159" t="s">
        <v>28</v>
      </c>
      <c r="H19" s="159" t="s">
        <v>29</v>
      </c>
      <c r="I19" s="173"/>
      <c r="J19" s="176"/>
    </row>
    <row r="20" spans="1:10" ht="10.5" customHeight="1">
      <c r="A20" s="160" t="s">
        <v>30</v>
      </c>
      <c r="B20" s="161"/>
      <c r="C20" s="162"/>
      <c r="D20" s="163" t="s">
        <v>31</v>
      </c>
      <c r="E20" s="164" t="s">
        <v>60</v>
      </c>
      <c r="F20" s="164" t="s">
        <v>32</v>
      </c>
      <c r="G20" s="164" t="s">
        <v>33</v>
      </c>
      <c r="H20" s="164" t="s">
        <v>34</v>
      </c>
      <c r="I20" s="173"/>
      <c r="J20" s="176"/>
    </row>
    <row r="21" spans="1:10" ht="4.5" customHeight="1" thickBot="1">
      <c r="A21" s="165"/>
      <c r="B21" s="166"/>
      <c r="C21" s="167"/>
      <c r="D21" s="168"/>
      <c r="E21" s="169"/>
      <c r="F21" s="170"/>
      <c r="G21" s="169"/>
      <c r="H21" s="169"/>
      <c r="I21" s="174"/>
      <c r="J21" s="177"/>
    </row>
    <row r="22" spans="1:10" ht="4.5" customHeight="1">
      <c r="A22" s="39"/>
      <c r="B22" s="40"/>
      <c r="C22" s="41"/>
      <c r="D22" s="42"/>
      <c r="E22" s="43"/>
      <c r="F22" s="44"/>
      <c r="G22" s="43"/>
      <c r="H22" s="43"/>
      <c r="I22" s="45"/>
      <c r="J22" s="46"/>
    </row>
    <row r="23" spans="1:10" ht="17.25" customHeight="1">
      <c r="A23" s="47" t="s">
        <v>35</v>
      </c>
      <c r="B23" s="48"/>
      <c r="C23" s="49"/>
      <c r="D23" s="49"/>
      <c r="E23" s="50"/>
      <c r="F23" s="51"/>
      <c r="G23" s="52"/>
      <c r="H23" s="52"/>
      <c r="I23" s="53"/>
      <c r="J23" s="46"/>
    </row>
    <row r="24" spans="1:12" ht="15" customHeight="1">
      <c r="A24" s="54" t="s">
        <v>36</v>
      </c>
      <c r="B24" s="48"/>
      <c r="C24" s="55"/>
      <c r="D24" s="56"/>
      <c r="E24" s="50">
        <v>0.1155</v>
      </c>
      <c r="F24" s="57" t="s">
        <v>37</v>
      </c>
      <c r="G24" s="52">
        <v>300</v>
      </c>
      <c r="H24" s="52">
        <f>IF(E24*G24,+E24*G24,"        ")</f>
        <v>34.65</v>
      </c>
      <c r="I24" s="58">
        <f>E24/B$10</f>
        <v>0.018333333333333333</v>
      </c>
      <c r="J24" s="59">
        <f>H24/H$48</f>
        <v>0.016237748867809522</v>
      </c>
      <c r="L24" s="130"/>
    </row>
    <row r="25" spans="1:11" ht="15" customHeight="1">
      <c r="A25" s="54" t="s">
        <v>38</v>
      </c>
      <c r="B25" s="48"/>
      <c r="C25" s="49"/>
      <c r="D25" s="49"/>
      <c r="E25" s="50">
        <v>0.0823</v>
      </c>
      <c r="F25" s="57" t="s">
        <v>39</v>
      </c>
      <c r="G25" s="52">
        <v>2350</v>
      </c>
      <c r="H25" s="52">
        <f>IF(E25*G25,+E25*G25,"        ")</f>
        <v>193.405</v>
      </c>
      <c r="I25" s="58">
        <f>E25/B$10</f>
        <v>0.013063492063492064</v>
      </c>
      <c r="J25" s="59">
        <f>H25/H$48</f>
        <v>0.09063381875263204</v>
      </c>
      <c r="K25" s="131"/>
    </row>
    <row r="26" spans="1:10" ht="15" customHeight="1">
      <c r="A26" s="54" t="s">
        <v>71</v>
      </c>
      <c r="B26" s="48"/>
      <c r="C26" s="49"/>
      <c r="D26" s="49"/>
      <c r="E26" s="50">
        <v>0.0504</v>
      </c>
      <c r="F26" s="57" t="s">
        <v>40</v>
      </c>
      <c r="G26" s="52">
        <v>430</v>
      </c>
      <c r="H26" s="52">
        <f>IF(E26*G26,+E26*G26,"        ")</f>
        <v>21.672</v>
      </c>
      <c r="I26" s="58">
        <f>E26/B$10</f>
        <v>0.008</v>
      </c>
      <c r="J26" s="59">
        <f>H26/H$48</f>
        <v>0.010155973837320864</v>
      </c>
    </row>
    <row r="27" spans="1:10" ht="15" customHeight="1">
      <c r="A27" s="54" t="s">
        <v>63</v>
      </c>
      <c r="B27" s="48"/>
      <c r="C27" s="49"/>
      <c r="D27" s="49"/>
      <c r="E27" s="50">
        <v>0.0481</v>
      </c>
      <c r="F27" s="57" t="s">
        <v>40</v>
      </c>
      <c r="G27" s="60">
        <v>650</v>
      </c>
      <c r="H27" s="52">
        <f>IF(E27*G27,+E27*G27,"        ")</f>
        <v>31.264999999999997</v>
      </c>
      <c r="I27" s="58">
        <f>E27/B$10</f>
        <v>0.007634920634920635</v>
      </c>
      <c r="J27" s="59">
        <f>H27/H$48</f>
        <v>0.014651463733104319</v>
      </c>
    </row>
    <row r="28" spans="1:10" ht="15" customHeight="1">
      <c r="A28" s="54" t="s">
        <v>68</v>
      </c>
      <c r="B28" s="48"/>
      <c r="C28" s="49"/>
      <c r="D28" s="49"/>
      <c r="E28" s="50">
        <v>8.25</v>
      </c>
      <c r="F28" s="57" t="s">
        <v>67</v>
      </c>
      <c r="G28" s="60">
        <v>25</v>
      </c>
      <c r="H28" s="52">
        <f>IF(E28*G28,+E28*G28,"        ")</f>
        <v>206.25</v>
      </c>
      <c r="I28" s="58">
        <f>E28/B$10</f>
        <v>1.3095238095238095</v>
      </c>
      <c r="J28" s="59">
        <f>H28/H$48</f>
        <v>0.09665326707029477</v>
      </c>
    </row>
    <row r="29" spans="1:10" ht="6" customHeight="1">
      <c r="A29" s="61"/>
      <c r="B29" s="48"/>
      <c r="C29" s="49"/>
      <c r="D29" s="49"/>
      <c r="E29" s="50"/>
      <c r="F29" s="52"/>
      <c r="G29" s="60"/>
      <c r="H29" s="52"/>
      <c r="I29" s="58"/>
      <c r="J29" s="59"/>
    </row>
    <row r="30" spans="1:10" ht="15.75">
      <c r="A30" s="47" t="s">
        <v>41</v>
      </c>
      <c r="B30" s="48"/>
      <c r="C30" s="49"/>
      <c r="D30" s="49"/>
      <c r="E30" s="52"/>
      <c r="F30" s="52"/>
      <c r="G30" s="60"/>
      <c r="H30" s="52"/>
      <c r="I30" s="58"/>
      <c r="J30" s="59"/>
    </row>
    <row r="31" spans="1:10" ht="15" customHeight="1">
      <c r="A31" s="54" t="s">
        <v>72</v>
      </c>
      <c r="B31" s="48"/>
      <c r="C31" s="49"/>
      <c r="D31" s="49"/>
      <c r="E31" s="50">
        <v>1</v>
      </c>
      <c r="F31" s="57" t="s">
        <v>74</v>
      </c>
      <c r="G31" s="60">
        <v>500</v>
      </c>
      <c r="H31" s="52">
        <f>IF(E31*G31,+E31*G31,"        ")</f>
        <v>500</v>
      </c>
      <c r="I31" s="58">
        <f>E31/B$10</f>
        <v>0.15873015873015872</v>
      </c>
      <c r="J31" s="59">
        <f aca="true" t="shared" si="0" ref="J31:J41">H31/H$48</f>
        <v>0.23431095047344186</v>
      </c>
    </row>
    <row r="32" spans="1:10" ht="14.25" customHeight="1">
      <c r="A32" s="54" t="s">
        <v>73</v>
      </c>
      <c r="B32" s="48"/>
      <c r="C32" s="62"/>
      <c r="D32" s="49"/>
      <c r="E32" s="50">
        <v>1</v>
      </c>
      <c r="F32" s="57" t="s">
        <v>42</v>
      </c>
      <c r="G32" s="60">
        <v>400</v>
      </c>
      <c r="H32" s="52">
        <f>IF(E32*G32,+E32*G32,"        ")</f>
        <v>400</v>
      </c>
      <c r="I32" s="58">
        <f>E32/B$10</f>
        <v>0.15873015873015872</v>
      </c>
      <c r="J32" s="59">
        <f t="shared" si="0"/>
        <v>0.1874487603787535</v>
      </c>
    </row>
    <row r="33" spans="1:10" ht="13.5" customHeight="1">
      <c r="A33" s="54" t="s">
        <v>43</v>
      </c>
      <c r="B33" s="48"/>
      <c r="C33" s="49"/>
      <c r="D33" s="63" t="s">
        <v>44</v>
      </c>
      <c r="E33" s="50">
        <v>0.105</v>
      </c>
      <c r="F33" s="57" t="s">
        <v>45</v>
      </c>
      <c r="G33" s="60">
        <v>550</v>
      </c>
      <c r="H33" s="52">
        <f>IF(E33*G33,+E33*G33,"        ")</f>
        <v>57.75</v>
      </c>
      <c r="I33" s="58">
        <f>E33/B$10</f>
        <v>0.016666666666666666</v>
      </c>
      <c r="J33" s="59">
        <f t="shared" si="0"/>
        <v>0.027062914779682534</v>
      </c>
    </row>
    <row r="34" spans="1:10" ht="24.75" customHeight="1">
      <c r="A34" s="183" t="s">
        <v>79</v>
      </c>
      <c r="B34" s="184"/>
      <c r="C34" s="185"/>
      <c r="D34" s="49"/>
      <c r="E34" s="138">
        <v>0.025</v>
      </c>
      <c r="F34" s="138" t="s">
        <v>45</v>
      </c>
      <c r="G34" s="139">
        <v>550</v>
      </c>
      <c r="H34" s="138">
        <v>13.75</v>
      </c>
      <c r="I34" s="140">
        <v>0.003968253968253969</v>
      </c>
      <c r="J34" s="141">
        <f t="shared" si="0"/>
        <v>0.006443551138019651</v>
      </c>
    </row>
    <row r="35" spans="1:10" ht="14.25" customHeight="1">
      <c r="A35" s="54" t="s">
        <v>46</v>
      </c>
      <c r="B35" s="48"/>
      <c r="C35" s="49"/>
      <c r="D35" s="63" t="s">
        <v>47</v>
      </c>
      <c r="E35" s="50">
        <v>0.3383</v>
      </c>
      <c r="F35" s="57" t="s">
        <v>45</v>
      </c>
      <c r="G35" s="60">
        <v>550</v>
      </c>
      <c r="H35" s="52">
        <f>IF(E35*G35,+E35*G35,"        ")</f>
        <v>186.065</v>
      </c>
      <c r="I35" s="58">
        <f>E35/B$10</f>
        <v>0.0536984126984127</v>
      </c>
      <c r="J35" s="59">
        <f t="shared" si="0"/>
        <v>0.08719413399968191</v>
      </c>
    </row>
    <row r="36" spans="1:10" ht="15.75">
      <c r="A36" s="54" t="s">
        <v>80</v>
      </c>
      <c r="B36" s="48"/>
      <c r="C36" s="49"/>
      <c r="D36" s="49"/>
      <c r="E36" s="50">
        <v>0.1317</v>
      </c>
      <c r="F36" s="51" t="s">
        <v>45</v>
      </c>
      <c r="G36" s="60">
        <v>550</v>
      </c>
      <c r="H36" s="52">
        <v>72.435</v>
      </c>
      <c r="I36" s="58">
        <v>0.02090476190476191</v>
      </c>
      <c r="J36" s="59">
        <f t="shared" si="0"/>
        <v>0.03394462739508752</v>
      </c>
    </row>
    <row r="37" spans="1:10" ht="26.25" customHeight="1">
      <c r="A37" s="183" t="s">
        <v>81</v>
      </c>
      <c r="B37" s="184"/>
      <c r="C37" s="185"/>
      <c r="D37" s="142" t="s">
        <v>48</v>
      </c>
      <c r="E37" s="143">
        <v>0.1533</v>
      </c>
      <c r="F37" s="138" t="s">
        <v>45</v>
      </c>
      <c r="G37" s="144">
        <v>550</v>
      </c>
      <c r="H37" s="145">
        <v>84.315</v>
      </c>
      <c r="I37" s="146">
        <v>0.024333333333333332</v>
      </c>
      <c r="J37" s="141">
        <f t="shared" si="0"/>
        <v>0.0395118555783365</v>
      </c>
    </row>
    <row r="38" spans="1:10" ht="25.5" customHeight="1">
      <c r="A38" s="183" t="s">
        <v>82</v>
      </c>
      <c r="B38" s="184"/>
      <c r="C38" s="185"/>
      <c r="D38" s="64"/>
      <c r="E38" s="143">
        <v>0.0317</v>
      </c>
      <c r="F38" s="138" t="s">
        <v>45</v>
      </c>
      <c r="G38" s="145">
        <v>550</v>
      </c>
      <c r="H38" s="145">
        <v>17.435</v>
      </c>
      <c r="I38" s="146">
        <v>0.005031746031746032</v>
      </c>
      <c r="J38" s="141">
        <f t="shared" si="0"/>
        <v>0.008170422843008918</v>
      </c>
    </row>
    <row r="39" spans="1:10" ht="15.75">
      <c r="A39" s="54" t="s">
        <v>49</v>
      </c>
      <c r="B39" s="48"/>
      <c r="C39" s="48"/>
      <c r="D39" s="64"/>
      <c r="E39" s="50">
        <v>0.0333</v>
      </c>
      <c r="F39" s="57" t="s">
        <v>45</v>
      </c>
      <c r="G39" s="60">
        <v>550</v>
      </c>
      <c r="H39" s="52">
        <f>IF(E39*G39,+E39*G39,"        ")</f>
        <v>18.315</v>
      </c>
      <c r="I39" s="58">
        <f>E39/B$10</f>
        <v>0.005285714285714286</v>
      </c>
      <c r="J39" s="59">
        <f t="shared" si="0"/>
        <v>0.008582810115842176</v>
      </c>
    </row>
    <row r="40" spans="1:10" ht="24.75" customHeight="1">
      <c r="A40" s="183" t="s">
        <v>83</v>
      </c>
      <c r="B40" s="184"/>
      <c r="C40" s="185"/>
      <c r="D40" s="64"/>
      <c r="E40" s="143">
        <v>0.1317</v>
      </c>
      <c r="F40" s="138" t="s">
        <v>45</v>
      </c>
      <c r="G40" s="144">
        <v>550</v>
      </c>
      <c r="H40" s="145">
        <v>72.435</v>
      </c>
      <c r="I40" s="146">
        <v>0.02090476190476191</v>
      </c>
      <c r="J40" s="141">
        <f t="shared" si="0"/>
        <v>0.03394462739508752</v>
      </c>
    </row>
    <row r="41" spans="1:10" ht="15.75">
      <c r="A41" s="54" t="s">
        <v>50</v>
      </c>
      <c r="B41" s="48"/>
      <c r="C41" s="48"/>
      <c r="D41" s="57" t="s">
        <v>51</v>
      </c>
      <c r="E41" s="50">
        <v>0.21</v>
      </c>
      <c r="F41" s="57" t="s">
        <v>45</v>
      </c>
      <c r="G41" s="60">
        <v>550</v>
      </c>
      <c r="H41" s="52">
        <f>IF(E41*G41,+E41*G41,"        ")</f>
        <v>115.5</v>
      </c>
      <c r="I41" s="58">
        <f>E41/B$10</f>
        <v>0.03333333333333333</v>
      </c>
      <c r="J41" s="59">
        <f t="shared" si="0"/>
        <v>0.05412582955936507</v>
      </c>
    </row>
    <row r="42" spans="1:14" s="3" customFormat="1" ht="3.75" customHeight="1" thickBot="1">
      <c r="A42" s="68"/>
      <c r="B42" s="69"/>
      <c r="C42" s="69"/>
      <c r="D42" s="70"/>
      <c r="E42" s="70"/>
      <c r="F42" s="71"/>
      <c r="G42" s="70"/>
      <c r="H42" s="70"/>
      <c r="I42" s="65"/>
      <c r="J42" s="72"/>
      <c r="K42" s="132"/>
      <c r="L42" s="132"/>
      <c r="M42" s="132"/>
      <c r="N42" s="132"/>
    </row>
    <row r="43" spans="1:14" s="3" customFormat="1" ht="12" customHeight="1" thickBot="1">
      <c r="A43" s="39"/>
      <c r="B43" s="40"/>
      <c r="C43" s="40"/>
      <c r="D43" s="40"/>
      <c r="E43" s="40"/>
      <c r="F43" s="83"/>
      <c r="G43" s="40"/>
      <c r="H43" s="40"/>
      <c r="I43" s="135"/>
      <c r="J43" s="136"/>
      <c r="K43" s="132"/>
      <c r="L43" s="132"/>
      <c r="M43" s="132"/>
      <c r="N43" s="132"/>
    </row>
    <row r="44" spans="1:23" s="5" customFormat="1" ht="13.5" customHeight="1">
      <c r="A44" s="73" t="s">
        <v>52</v>
      </c>
      <c r="B44" s="74"/>
      <c r="C44" s="75"/>
      <c r="D44" s="76"/>
      <c r="E44" s="77"/>
      <c r="F44" s="78"/>
      <c r="G44" s="79"/>
      <c r="H44" s="80">
        <f>SUM(H24:H41)</f>
        <v>2025.242</v>
      </c>
      <c r="I44" s="81"/>
      <c r="J44" s="82"/>
      <c r="K44" s="133"/>
      <c r="L44" s="133"/>
      <c r="M44" s="133"/>
      <c r="N44" s="186"/>
      <c r="O44" s="186"/>
      <c r="P44" s="186"/>
      <c r="Q44" s="186"/>
      <c r="R44" s="186"/>
      <c r="S44" s="186"/>
      <c r="T44" s="186"/>
      <c r="U44" s="186"/>
      <c r="V44" s="186"/>
      <c r="W44" s="22"/>
    </row>
    <row r="45" spans="1:23" s="5" customFormat="1" ht="13.5" customHeight="1">
      <c r="A45" s="54" t="s">
        <v>53</v>
      </c>
      <c r="B45" s="48"/>
      <c r="C45" s="40"/>
      <c r="D45" s="40"/>
      <c r="E45" s="40"/>
      <c r="F45" s="83"/>
      <c r="G45" s="67"/>
      <c r="H45" s="84">
        <f>(H44*0.02)</f>
        <v>40.50484</v>
      </c>
      <c r="I45" s="85"/>
      <c r="J45" s="86"/>
      <c r="K45" s="133"/>
      <c r="L45" s="133"/>
      <c r="M45" s="133"/>
      <c r="N45" s="171"/>
      <c r="O45" s="171"/>
      <c r="P45" s="171"/>
      <c r="Q45" s="171"/>
      <c r="R45" s="171"/>
      <c r="S45" s="171"/>
      <c r="T45" s="171"/>
      <c r="U45" s="171"/>
      <c r="V45" s="171"/>
      <c r="W45" s="171"/>
    </row>
    <row r="46" spans="1:23" s="5" customFormat="1" ht="13.5" customHeight="1">
      <c r="A46" s="54" t="s">
        <v>54</v>
      </c>
      <c r="B46" s="48"/>
      <c r="C46" s="40"/>
      <c r="D46" s="40"/>
      <c r="E46" s="40"/>
      <c r="F46" s="83"/>
      <c r="G46" s="48"/>
      <c r="H46" s="87">
        <v>0</v>
      </c>
      <c r="I46" s="82"/>
      <c r="J46" s="88"/>
      <c r="K46" s="133"/>
      <c r="L46" s="134">
        <f>8/12</f>
        <v>0.6666666666666666</v>
      </c>
      <c r="M46" s="133"/>
      <c r="N46" s="171"/>
      <c r="O46" s="171"/>
      <c r="P46" s="171"/>
      <c r="Q46" s="171"/>
      <c r="R46" s="171"/>
      <c r="S46" s="171"/>
      <c r="T46" s="171"/>
      <c r="U46" s="171"/>
      <c r="V46" s="171"/>
      <c r="W46" s="171"/>
    </row>
    <row r="47" spans="1:14" s="5" customFormat="1" ht="13.5" customHeight="1">
      <c r="A47" s="54" t="s">
        <v>69</v>
      </c>
      <c r="B47" s="48"/>
      <c r="C47" s="48"/>
      <c r="D47" s="48"/>
      <c r="E47" s="48"/>
      <c r="F47" s="66"/>
      <c r="G47" s="48"/>
      <c r="H47" s="87">
        <f>SUM(H44:H46)*0.033</f>
        <v>68.16964571999999</v>
      </c>
      <c r="I47" s="89">
        <f>+H45+H46+H47</f>
        <v>108.67448571999999</v>
      </c>
      <c r="J47" s="88"/>
      <c r="K47" s="133"/>
      <c r="L47" s="134"/>
      <c r="M47" s="133"/>
      <c r="N47" s="133"/>
    </row>
    <row r="48" spans="1:14" s="5" customFormat="1" ht="13.5" customHeight="1" thickBot="1">
      <c r="A48" s="107" t="s">
        <v>55</v>
      </c>
      <c r="B48" s="108"/>
      <c r="C48" s="108"/>
      <c r="D48" s="108"/>
      <c r="E48" s="108"/>
      <c r="F48" s="109"/>
      <c r="G48" s="110"/>
      <c r="H48" s="111">
        <f>SUM(H44:H47)</f>
        <v>2133.91648572</v>
      </c>
      <c r="I48" s="82"/>
      <c r="J48" s="88"/>
      <c r="K48" s="133"/>
      <c r="L48" s="134">
        <f>+L46*5</f>
        <v>3.333333333333333</v>
      </c>
      <c r="M48" s="133"/>
      <c r="N48" s="133"/>
    </row>
    <row r="49" spans="1:14" s="5" customFormat="1" ht="0.75" customHeight="1">
      <c r="A49" s="90"/>
      <c r="B49" s="91"/>
      <c r="C49" s="91"/>
      <c r="D49" s="91"/>
      <c r="E49" s="91"/>
      <c r="F49" s="92"/>
      <c r="G49" s="93"/>
      <c r="H49" s="94">
        <f>SUM(H45:H47)</f>
        <v>108.67448571999999</v>
      </c>
      <c r="I49" s="88"/>
      <c r="J49" s="88"/>
      <c r="K49" s="133"/>
      <c r="L49" s="133"/>
      <c r="M49" s="133"/>
      <c r="N49" s="133"/>
    </row>
    <row r="50" spans="1:14" s="3" customFormat="1" ht="10.5" customHeight="1" thickBot="1">
      <c r="A50" s="95"/>
      <c r="B50" s="96"/>
      <c r="C50" s="96"/>
      <c r="D50" s="96"/>
      <c r="E50" s="96"/>
      <c r="F50" s="97"/>
      <c r="G50" s="96"/>
      <c r="H50" s="96"/>
      <c r="I50" s="98"/>
      <c r="J50" s="99"/>
      <c r="K50" s="132"/>
      <c r="L50" s="132"/>
      <c r="M50" s="132"/>
      <c r="N50" s="132"/>
    </row>
    <row r="51" spans="1:14" s="2" customFormat="1" ht="7.5" customHeight="1">
      <c r="A51" s="112"/>
      <c r="B51" s="74"/>
      <c r="C51" s="113"/>
      <c r="D51" s="113"/>
      <c r="E51" s="74"/>
      <c r="F51" s="114"/>
      <c r="G51" s="113"/>
      <c r="H51" s="115"/>
      <c r="I51" s="100"/>
      <c r="J51" s="22"/>
      <c r="K51" s="128"/>
      <c r="L51" s="128"/>
      <c r="M51" s="128"/>
      <c r="N51" s="128"/>
    </row>
    <row r="52" spans="1:14" s="2" customFormat="1" ht="12.75">
      <c r="A52" s="54" t="s">
        <v>56</v>
      </c>
      <c r="B52" s="48"/>
      <c r="C52" s="116">
        <v>0</v>
      </c>
      <c r="D52" s="117">
        <f>(C52/H48)</f>
        <v>0</v>
      </c>
      <c r="E52" s="118" t="s">
        <v>57</v>
      </c>
      <c r="F52" s="119"/>
      <c r="G52" s="116">
        <f>SUM(H33:H41)</f>
        <v>638</v>
      </c>
      <c r="H52" s="120">
        <f>(G52/H48)</f>
        <v>0.29898077280411184</v>
      </c>
      <c r="I52" s="100"/>
      <c r="J52" s="22"/>
      <c r="K52" s="128"/>
      <c r="L52" s="128"/>
      <c r="M52" s="128"/>
      <c r="N52" s="128"/>
    </row>
    <row r="53" spans="1:14" s="2" customFormat="1" ht="12.75">
      <c r="A53" s="54" t="s">
        <v>58</v>
      </c>
      <c r="B53" s="48"/>
      <c r="C53" s="116">
        <f>SUM(H31:H32)</f>
        <v>900</v>
      </c>
      <c r="D53" s="117">
        <f>ROUND((C53/H48),7)</f>
        <v>0.4217597</v>
      </c>
      <c r="E53" s="118" t="s">
        <v>59</v>
      </c>
      <c r="F53" s="119"/>
      <c r="G53" s="116">
        <f>SUM(H24:H28)</f>
        <v>487.242</v>
      </c>
      <c r="H53" s="120">
        <f>(G53/H48)</f>
        <v>0.22833227226116154</v>
      </c>
      <c r="I53" s="101"/>
      <c r="J53" s="22"/>
      <c r="K53" s="128"/>
      <c r="L53" s="128"/>
      <c r="M53" s="128"/>
      <c r="N53" s="128"/>
    </row>
    <row r="54" spans="1:10" ht="3" customHeight="1" thickBot="1">
      <c r="A54" s="121"/>
      <c r="B54" s="122"/>
      <c r="C54" s="123"/>
      <c r="D54" s="123"/>
      <c r="E54" s="122"/>
      <c r="F54" s="124"/>
      <c r="G54" s="123"/>
      <c r="H54" s="125"/>
      <c r="I54" s="102"/>
      <c r="J54" s="103"/>
    </row>
    <row r="55" spans="1:12" ht="17.25" customHeight="1">
      <c r="A55" s="137" t="s">
        <v>75</v>
      </c>
      <c r="B55" s="104"/>
      <c r="C55" s="104"/>
      <c r="D55" s="104"/>
      <c r="E55" s="104"/>
      <c r="F55" s="105"/>
      <c r="G55" s="105"/>
      <c r="H55" s="105"/>
      <c r="I55" s="106"/>
      <c r="J55" s="105"/>
      <c r="K55" s="13">
        <v>200</v>
      </c>
      <c r="L55" s="8"/>
    </row>
    <row r="56" spans="1:12" ht="34.5" customHeight="1">
      <c r="A56" s="188" t="s">
        <v>76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3"/>
      <c r="L56" s="8"/>
    </row>
    <row r="57" spans="1:14" s="7" customFormat="1" ht="15.75" customHeight="1">
      <c r="A57" s="178" t="s">
        <v>84</v>
      </c>
      <c r="B57" s="178"/>
      <c r="C57" s="178"/>
      <c r="D57" s="178"/>
      <c r="E57" s="178"/>
      <c r="F57" s="178"/>
      <c r="G57" s="178"/>
      <c r="H57" s="178"/>
      <c r="I57" s="178"/>
      <c r="J57" s="178"/>
      <c r="K57" s="8"/>
      <c r="L57" s="8"/>
      <c r="M57" s="8"/>
      <c r="N57" s="8"/>
    </row>
    <row r="58" spans="1:14" s="7" customFormat="1" ht="14.25" customHeight="1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8"/>
      <c r="L58" s="8"/>
      <c r="M58" s="8"/>
      <c r="N58" s="8"/>
    </row>
    <row r="59" spans="1:14" s="7" customFormat="1" ht="12.75" customHeight="1">
      <c r="A59" s="8"/>
      <c r="B59" s="8"/>
      <c r="C59" s="9"/>
      <c r="D59" s="10"/>
      <c r="E59" s="8"/>
      <c r="F59" s="8"/>
      <c r="G59" s="9"/>
      <c r="H59" s="10"/>
      <c r="I59" s="11"/>
      <c r="J59" s="8"/>
      <c r="K59" s="8"/>
      <c r="L59" s="8"/>
      <c r="M59" s="8"/>
      <c r="N59" s="8"/>
    </row>
    <row r="60" spans="1:14" s="7" customFormat="1" ht="13.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8"/>
      <c r="N60" s="8"/>
    </row>
    <row r="61" spans="1:14" s="7" customFormat="1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s="2" customFormat="1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128"/>
      <c r="N62" s="128"/>
    </row>
    <row r="63" spans="1:12" ht="15.75">
      <c r="A63" s="12"/>
      <c r="B63" s="8"/>
      <c r="C63" s="8"/>
      <c r="D63" s="8"/>
      <c r="E63" s="8"/>
      <c r="F63" s="8"/>
      <c r="G63" s="8"/>
      <c r="H63" s="8"/>
      <c r="I63" s="14"/>
      <c r="J63" s="8"/>
      <c r="K63" s="8"/>
      <c r="L63" s="8"/>
    </row>
    <row r="64" spans="1:14" s="3" customFormat="1" ht="15.75">
      <c r="A64" s="189">
        <v>100</v>
      </c>
      <c r="B64" s="189"/>
      <c r="C64" s="189"/>
      <c r="D64" s="189"/>
      <c r="E64" s="189"/>
      <c r="F64" s="189"/>
      <c r="G64" s="189"/>
      <c r="H64" s="189"/>
      <c r="I64" s="189"/>
      <c r="J64" s="189"/>
      <c r="K64" s="132"/>
      <c r="L64" s="132"/>
      <c r="M64" s="132"/>
      <c r="N64" s="132"/>
    </row>
    <row r="65" spans="1:8" ht="15.75">
      <c r="A65" s="3"/>
      <c r="B65" s="3"/>
      <c r="C65" s="3"/>
      <c r="D65" s="3"/>
      <c r="E65" s="3"/>
      <c r="F65" s="4"/>
      <c r="G65" s="3"/>
      <c r="H65" s="3"/>
    </row>
    <row r="66" spans="1:8" ht="15.75">
      <c r="A66" s="3"/>
      <c r="B66" s="3"/>
      <c r="C66" s="3"/>
      <c r="D66" s="3"/>
      <c r="E66" s="3"/>
      <c r="F66" s="4"/>
      <c r="G66" s="3"/>
      <c r="H66" s="3"/>
    </row>
    <row r="67" spans="1:8" ht="15.75">
      <c r="A67" s="3"/>
      <c r="B67" s="3"/>
      <c r="C67" s="3"/>
      <c r="D67" s="3"/>
      <c r="E67" s="3"/>
      <c r="F67" s="4"/>
      <c r="G67" s="3"/>
      <c r="H67" s="3"/>
    </row>
    <row r="68" spans="1:8" ht="15.75">
      <c r="A68" s="3"/>
      <c r="B68" s="3"/>
      <c r="C68" s="3"/>
      <c r="D68" s="3"/>
      <c r="E68" s="3"/>
      <c r="F68" s="4"/>
      <c r="G68" s="3"/>
      <c r="H68" s="3"/>
    </row>
    <row r="69" spans="1:8" ht="15.75">
      <c r="A69" s="3"/>
      <c r="B69" s="3"/>
      <c r="C69" s="3"/>
      <c r="D69" s="3"/>
      <c r="E69" s="3"/>
      <c r="F69" s="4"/>
      <c r="G69" s="3"/>
      <c r="H69" s="3"/>
    </row>
    <row r="70" spans="1:8" ht="15.75">
      <c r="A70" s="3"/>
      <c r="B70" s="3"/>
      <c r="C70" s="3"/>
      <c r="D70" s="3"/>
      <c r="E70" s="3"/>
      <c r="F70" s="4"/>
      <c r="G70" s="3"/>
      <c r="H70" s="3"/>
    </row>
    <row r="71" spans="1:8" ht="15.75">
      <c r="A71" s="3"/>
      <c r="B71" s="3"/>
      <c r="C71" s="3"/>
      <c r="D71" s="3"/>
      <c r="E71" s="3"/>
      <c r="F71" s="4"/>
      <c r="G71" s="3"/>
      <c r="H71" s="3"/>
    </row>
    <row r="72" spans="1:8" ht="15.75">
      <c r="A72" s="3"/>
      <c r="B72" s="3"/>
      <c r="C72" s="3"/>
      <c r="D72" s="3"/>
      <c r="E72" s="3"/>
      <c r="F72" s="4"/>
      <c r="G72" s="3"/>
      <c r="H72" s="3"/>
    </row>
    <row r="73" spans="1:8" ht="15.75">
      <c r="A73" s="3"/>
      <c r="B73" s="3"/>
      <c r="C73" s="3"/>
      <c r="D73" s="3"/>
      <c r="E73" s="3"/>
      <c r="F73" s="4"/>
      <c r="G73" s="3"/>
      <c r="H73" s="3"/>
    </row>
    <row r="74" spans="1:8" ht="15.75">
      <c r="A74" s="3"/>
      <c r="B74" s="3"/>
      <c r="C74" s="3"/>
      <c r="D74" s="3"/>
      <c r="E74" s="3"/>
      <c r="F74" s="4"/>
      <c r="G74" s="3"/>
      <c r="H74" s="3"/>
    </row>
    <row r="75" spans="1:8" ht="15.75">
      <c r="A75" s="3"/>
      <c r="B75" s="3"/>
      <c r="C75" s="3"/>
      <c r="D75" s="3"/>
      <c r="E75" s="3"/>
      <c r="F75" s="4"/>
      <c r="G75" s="3"/>
      <c r="H75" s="3"/>
    </row>
    <row r="76" spans="1:8" ht="15.75">
      <c r="A76" s="3"/>
      <c r="B76" s="3"/>
      <c r="C76" s="3"/>
      <c r="D76" s="3"/>
      <c r="E76" s="3"/>
      <c r="F76" s="4"/>
      <c r="G76" s="3"/>
      <c r="H76" s="3"/>
    </row>
    <row r="77" spans="1:8" ht="15.75">
      <c r="A77" s="3"/>
      <c r="B77" s="3"/>
      <c r="C77" s="3"/>
      <c r="D77" s="3"/>
      <c r="E77" s="3"/>
      <c r="F77" s="4"/>
      <c r="G77" s="3"/>
      <c r="H77" s="3"/>
    </row>
  </sheetData>
  <sheetProtection/>
  <mergeCells count="18">
    <mergeCell ref="N44:V44"/>
    <mergeCell ref="N45:W45"/>
    <mergeCell ref="N46:W46"/>
    <mergeCell ref="A58:J58"/>
    <mergeCell ref="A56:J56"/>
    <mergeCell ref="A64:J64"/>
    <mergeCell ref="A60:L60"/>
    <mergeCell ref="A17:H17"/>
    <mergeCell ref="A34:C34"/>
    <mergeCell ref="A37:C37"/>
    <mergeCell ref="A38:C38"/>
    <mergeCell ref="A40:C40"/>
    <mergeCell ref="A4:J4"/>
    <mergeCell ref="A2:J2"/>
    <mergeCell ref="A3:J3"/>
    <mergeCell ref="I17:I21"/>
    <mergeCell ref="J17:J21"/>
    <mergeCell ref="A57:J57"/>
  </mergeCells>
  <printOptions/>
  <pageMargins left="0.96" right="0.35433070866141736" top="0.76" bottom="0.6692913385826772" header="0" footer="0.6692913385826772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Ysabel Calderon</cp:lastModifiedBy>
  <cp:lastPrinted>2023-07-12T19:01:23Z</cp:lastPrinted>
  <dcterms:created xsi:type="dcterms:W3CDTF">1999-01-19T19:06:47Z</dcterms:created>
  <dcterms:modified xsi:type="dcterms:W3CDTF">2024-05-08T14:59:13Z</dcterms:modified>
  <cp:category/>
  <cp:version/>
  <cp:contentType/>
  <cp:contentStatus/>
</cp:coreProperties>
</file>