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32760" yWindow="32760" windowWidth="20490" windowHeight="7485" activeTab="0"/>
  </bookViews>
  <sheets>
    <sheet name="AJIS" sheetId="1" r:id="rId1"/>
  </sheets>
  <definedNames/>
  <calcPr fullCalcOnLoad="1"/>
</workbook>
</file>

<file path=xl/sharedStrings.xml><?xml version="1.0" encoding="utf-8"?>
<sst xmlns="http://schemas.openxmlformats.org/spreadsheetml/2006/main" count="152" uniqueCount="111">
  <si>
    <t>AREA APLIC....</t>
  </si>
  <si>
    <t>Nacional</t>
  </si>
  <si>
    <t>ENTREVISTAS...</t>
  </si>
  <si>
    <t xml:space="preserve">Cubanela            </t>
  </si>
  <si>
    <t>HOMBRE-DIA</t>
  </si>
  <si>
    <t>8 Horas</t>
  </si>
  <si>
    <t>CARAC. ESPECIAL..-</t>
  </si>
  <si>
    <t>COSTOS VARIABLES DE PRODUCCION POR TAREA</t>
  </si>
  <si>
    <t xml:space="preserve"> Valor</t>
  </si>
  <si>
    <t xml:space="preserve">  Costo</t>
  </si>
  <si>
    <t xml:space="preserve"> Actividad - Servicios o Insumos</t>
  </si>
  <si>
    <t xml:space="preserve"> Mes</t>
  </si>
  <si>
    <t xml:space="preserve"> Unidad</t>
  </si>
  <si>
    <t>/Unidad</t>
  </si>
  <si>
    <t xml:space="preserve">  (RD$)</t>
  </si>
  <si>
    <t>1.   Insumos</t>
  </si>
  <si>
    <t xml:space="preserve"> .1  Semillas</t>
  </si>
  <si>
    <t>Libra</t>
  </si>
  <si>
    <t xml:space="preserve"> .2  Fertilizante (15-15-15)</t>
  </si>
  <si>
    <t>Quintal</t>
  </si>
  <si>
    <t>Litro</t>
  </si>
  <si>
    <t>Kilo</t>
  </si>
  <si>
    <t xml:space="preserve"> .6  Fungicida (Dithane M-45)</t>
  </si>
  <si>
    <t xml:space="preserve"> .9  Transporte Interno</t>
  </si>
  <si>
    <t>Tarea</t>
  </si>
  <si>
    <t>2.   Preparación del Semillero</t>
  </si>
  <si>
    <t xml:space="preserve"> .1  Corte (Mecanizado)</t>
  </si>
  <si>
    <t xml:space="preserve"> .2  Cruce (Mecanizado)</t>
  </si>
  <si>
    <t xml:space="preserve"> .3  Rastra (mecanizado)</t>
  </si>
  <si>
    <t xml:space="preserve"> .4  Construcción Canteros</t>
  </si>
  <si>
    <t>Hom-Día</t>
  </si>
  <si>
    <t xml:space="preserve"> .5  Tirada de Semillas</t>
  </si>
  <si>
    <t xml:space="preserve"> .6  Riegos (25 Aplic.)</t>
  </si>
  <si>
    <t>3.  Preparación del Terreno</t>
  </si>
  <si>
    <t xml:space="preserve"> .3  Rastra (Mecanizado)</t>
  </si>
  <si>
    <t xml:space="preserve"> .4  Surqueo (Mecanizado)</t>
  </si>
  <si>
    <t>4.  Limpieza de Canales</t>
  </si>
  <si>
    <t>5.  Trasplante</t>
  </si>
  <si>
    <t>II</t>
  </si>
  <si>
    <t>6.  Riegos (4 Aplic.)</t>
  </si>
  <si>
    <t>8.  Desyerbo</t>
  </si>
  <si>
    <t>10. Riegos (4 Aplic.)</t>
  </si>
  <si>
    <t>III</t>
  </si>
  <si>
    <t>11. Pase de Cultivadora</t>
  </si>
  <si>
    <t>12. Desyerbo (2)</t>
  </si>
  <si>
    <t>15. Riegos (4 Aplic.)</t>
  </si>
  <si>
    <t>IV</t>
  </si>
  <si>
    <t xml:space="preserve">16. Desyerbo </t>
  </si>
  <si>
    <t xml:space="preserve">18. Cosecha (5 Recolecciones) </t>
  </si>
  <si>
    <t>V</t>
  </si>
  <si>
    <t>19. Transporte Interno</t>
  </si>
  <si>
    <t>SUBTOTAL</t>
  </si>
  <si>
    <t>GASTOS ADMINISTRATIVOS</t>
  </si>
  <si>
    <t>GASTO SEGURO AGRICOLA</t>
  </si>
  <si>
    <t>TOTAL</t>
  </si>
  <si>
    <t>I. Semillero             :</t>
  </si>
  <si>
    <t>III. Mano de Obra:</t>
  </si>
  <si>
    <t>II.Preparación de terreno:</t>
  </si>
  <si>
    <t>IV. Insumos      :</t>
  </si>
  <si>
    <t xml:space="preserve">VARIEDAD   </t>
  </si>
  <si>
    <t>RENDIMIENTO</t>
  </si>
  <si>
    <t>Unidad</t>
  </si>
  <si>
    <t>Costo/</t>
  </si>
  <si>
    <t>QQ 100 Lb</t>
  </si>
  <si>
    <t>FECHA    :</t>
  </si>
  <si>
    <t>5 Meses</t>
  </si>
  <si>
    <t>0-42-1234A</t>
  </si>
  <si>
    <t xml:space="preserve">COSTO CODIGO </t>
  </si>
  <si>
    <t>RUBRO</t>
  </si>
  <si>
    <t>CICLO</t>
  </si>
  <si>
    <t>Trasplante</t>
  </si>
  <si>
    <t>Alto</t>
  </si>
  <si>
    <t>Mecanizado</t>
  </si>
  <si>
    <t xml:space="preserve">A </t>
  </si>
  <si>
    <t>CLASIF. TERRENO</t>
  </si>
  <si>
    <t>PREP. TERRENO</t>
  </si>
  <si>
    <t>NIVEL INSUMOS</t>
  </si>
  <si>
    <t>ORIGEN DE AGUA</t>
  </si>
  <si>
    <t>METODO SIEMBRA</t>
  </si>
  <si>
    <t>-</t>
  </si>
  <si>
    <t>Ajíes</t>
  </si>
  <si>
    <t xml:space="preserve"> .8  Desyerbo</t>
  </si>
  <si>
    <t xml:space="preserve">JORNAL DIARIO :   </t>
  </si>
  <si>
    <t xml:space="preserve"> .4  Fertilizante Foliar (Nutrifol)</t>
  </si>
  <si>
    <t>Coeficiente Técnico por Actividad</t>
  </si>
  <si>
    <t>.................................................</t>
  </si>
  <si>
    <t xml:space="preserve"> .11 Pago Agua INDRHI (5 Meses)</t>
  </si>
  <si>
    <t xml:space="preserve"> .7  Herbicida Fusilade</t>
  </si>
  <si>
    <t xml:space="preserve"> .8  Insecticida Vertimec</t>
  </si>
  <si>
    <t>Las unidades de médida expresadas en los insumos corresponde a la forma en la que los productores  la obtienen de los puntos de venta o agroquímicas.</t>
  </si>
  <si>
    <t>Una Hectárea equivale a 15.9 tareas.</t>
  </si>
  <si>
    <t>Notas:</t>
  </si>
  <si>
    <t>PAGO INTERESES 8,0% ANUAL (5 meses 3.33%)</t>
  </si>
  <si>
    <t>El uso de una "MARCA DE FABRICA" no constituye una recomendación del producto, sino lo que informaron los productores.</t>
  </si>
  <si>
    <t>Los coeficientes utilizados en la estimación de los costos de producción fueron, actualizados en el levantamiento de campo realizado en el 2008 con el apoyo del PATCA. A partir del 2009, se han actualizado anualmente el precio de los insumos (pesticidas, agua y combustible), mano de obra,  actividades de preparación de  terreno y tasa de interés. Precios de los insumos actualizados a mayo, 2019.</t>
  </si>
  <si>
    <t>Pinta</t>
  </si>
  <si>
    <t>Secano</t>
  </si>
  <si>
    <t>Viceministerio de Planificación Sectorial Agropecuaria</t>
  </si>
  <si>
    <t>Departamento de Economía Agropecuaria y Estadísticas</t>
  </si>
  <si>
    <t xml:space="preserve">                                                                                     Participación (%) por Actividad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</si>
  <si>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 Ministerio de Agricultura, Departamento de Economía Agropecuaria y Estadísticas.</t>
    </r>
  </si>
  <si>
    <t>Cantidad</t>
  </si>
  <si>
    <t xml:space="preserve"> .7  Aplicación Agroquímicos (0.2387 Lt Vertimec +  0.0308 Kg Dithane + 0.1056 Lt. Fusilade)</t>
  </si>
  <si>
    <t>7.  Aplicación Fertilizantes  (0.1849 QQ 15-15-15)</t>
  </si>
  <si>
    <t>9.  Aplicación Agroquímicos  (0.2387 Lt Vertimec +  0.0308 Kg Dithane + 0.0333 Lb Nutrifol)</t>
  </si>
  <si>
    <t>13. Aplicación Fertilizantes  (0.1849 QQ 15-15-15)</t>
  </si>
  <si>
    <t>14. Aplicación Agroquímicos (0.2387 Lt Cruel + 0.1714 kg Dithane + 0.0333 Lb Nutrifol)</t>
  </si>
  <si>
    <t>17. Aplicación Agroquímicos (0.0150 Lt Karatel + 0.1714 kg Dithane + 0.0333 Lb Nutrifol)</t>
  </si>
  <si>
    <t>Costos Variables de Producción de Ajies, 2022 (RD$/ tarea)</t>
  </si>
  <si>
    <t xml:space="preserve">             </t>
  </si>
  <si>
    <t>Estimado: Div. Administración Rural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</si>
</sst>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.00_)"/>
    <numFmt numFmtId="188" formatCode="#,##0.0000_);\(#,##0.0000\)"/>
    <numFmt numFmtId="189" formatCode="0_)"/>
    <numFmt numFmtId="190" formatCode="0.0000_)"/>
    <numFmt numFmtId="191" formatCode="&quot;$&quot;#,##0.0_);\(&quot;$&quot;#,##0.0\)"/>
    <numFmt numFmtId="192" formatCode="&quot;$&quot;#,##0.0_);[Red]\(&quot;$&quot;#,##0.0\)"/>
    <numFmt numFmtId="193" formatCode="0.0"/>
    <numFmt numFmtId="194" formatCode="#,##0.0_);\(#,##0.0\)"/>
    <numFmt numFmtId="195" formatCode="_(* #,##0.000_);_(* \(#,##0.000\);_(* &quot;-&quot;??_);_(@_)"/>
    <numFmt numFmtId="196" formatCode="_(* #,##0.0000_);_(* \(#,##0.0000\);_(* &quot;-&quot;??_);_(@_)"/>
    <numFmt numFmtId="197" formatCode="_(* #,##0.0000_);_(* \(#,##0.0000\);_(* &quot;-&quot;????_);_(@_)"/>
    <numFmt numFmtId="198" formatCode="&quot;RD$&quot;#,##0.00"/>
    <numFmt numFmtId="199" formatCode="_-* #,##0.00_-;\-* #,##0.00_-;_-* &quot;-&quot;??_-;_-@_-"/>
    <numFmt numFmtId="200" formatCode="_-* #,##0_-;\-* #,##0_-;_-* &quot;-&quot;??_-;_-@_-"/>
    <numFmt numFmtId="201" formatCode="#,##0.00_ ;\-#,##0.00\ "/>
    <numFmt numFmtId="202" formatCode="[$-1C0A]dddd\,\ dd&quot; de &quot;mmmm&quot; de &quot;yyyy"/>
    <numFmt numFmtId="203" formatCode="[$-1C0A]hh:mm:ss\ AM/PM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12"/>
      <name val="Calibri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b/>
      <sz val="16"/>
      <name val="Calibri"/>
      <family val="2"/>
    </font>
    <font>
      <b/>
      <sz val="9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Arial Narrow"/>
      <family val="2"/>
    </font>
    <font>
      <sz val="10"/>
      <color theme="0"/>
      <name val="Arial Narrow"/>
      <family val="2"/>
    </font>
    <font>
      <b/>
      <sz val="9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6998906135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9" fontId="4" fillId="0" borderId="0" xfId="53" applyFont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9" fontId="4" fillId="33" borderId="0" xfId="53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9" fontId="6" fillId="33" borderId="0" xfId="53" applyFont="1" applyFill="1" applyAlignment="1">
      <alignment horizontal="center"/>
    </xf>
    <xf numFmtId="0" fontId="7" fillId="33" borderId="0" xfId="0" applyFont="1" applyFill="1" applyAlignment="1">
      <alignment/>
    </xf>
    <xf numFmtId="39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9" fontId="6" fillId="33" borderId="0" xfId="53" applyFont="1" applyFill="1" applyAlignment="1">
      <alignment horizontal="center"/>
    </xf>
    <xf numFmtId="0" fontId="6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>
      <alignment/>
    </xf>
    <xf numFmtId="9" fontId="25" fillId="33" borderId="0" xfId="53" applyFont="1" applyFill="1" applyAlignment="1">
      <alignment horizontal="left"/>
    </xf>
    <xf numFmtId="9" fontId="7" fillId="33" borderId="0" xfId="53" applyFont="1" applyFill="1" applyAlignment="1">
      <alignment horizontal="left"/>
    </xf>
    <xf numFmtId="0" fontId="26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9" fontId="7" fillId="33" borderId="0" xfId="53" applyFont="1" applyFill="1" applyAlignment="1" applyProtection="1">
      <alignment horizontal="left"/>
      <protection/>
    </xf>
    <xf numFmtId="0" fontId="26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center"/>
      <protection/>
    </xf>
    <xf numFmtId="188" fontId="6" fillId="33" borderId="0" xfId="0" applyNumberFormat="1" applyFont="1" applyFill="1" applyAlignment="1" applyProtection="1">
      <alignment horizontal="left"/>
      <protection/>
    </xf>
    <xf numFmtId="39" fontId="6" fillId="33" borderId="0" xfId="0" applyNumberFormat="1" applyFont="1" applyFill="1" applyAlignment="1" applyProtection="1">
      <alignment horizontal="center"/>
      <protection/>
    </xf>
    <xf numFmtId="188" fontId="26" fillId="33" borderId="0" xfId="0" applyNumberFormat="1" applyFont="1" applyFill="1" applyAlignment="1" applyProtection="1">
      <alignment horizontal="center"/>
      <protection/>
    </xf>
    <xf numFmtId="43" fontId="6" fillId="33" borderId="0" xfId="47" applyFont="1" applyFill="1" applyAlignment="1" applyProtection="1">
      <alignment/>
      <protection/>
    </xf>
    <xf numFmtId="0" fontId="54" fillId="33" borderId="0" xfId="0" applyFont="1" applyFill="1" applyAlignment="1">
      <alignment horizontal="center"/>
    </xf>
    <xf numFmtId="189" fontId="6" fillId="33" borderId="0" xfId="0" applyNumberFormat="1" applyFont="1" applyFill="1" applyAlignment="1" applyProtection="1">
      <alignment horizontal="left"/>
      <protection/>
    </xf>
    <xf numFmtId="0" fontId="28" fillId="33" borderId="0" xfId="0" applyFont="1" applyFill="1" applyAlignment="1" applyProtection="1">
      <alignment/>
      <protection/>
    </xf>
    <xf numFmtId="1" fontId="25" fillId="33" borderId="0" xfId="0" applyNumberFormat="1" applyFont="1" applyFill="1" applyAlignment="1" applyProtection="1">
      <alignment horizontal="center"/>
      <protection/>
    </xf>
    <xf numFmtId="198" fontId="6" fillId="33" borderId="0" xfId="0" applyNumberFormat="1" applyFont="1" applyFill="1" applyAlignment="1" applyProtection="1" quotePrefix="1">
      <alignment horizontal="left"/>
      <protection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29" fillId="33" borderId="10" xfId="0" applyFont="1" applyFill="1" applyBorder="1" applyAlignment="1" applyProtection="1">
      <alignment horizontal="left"/>
      <protection/>
    </xf>
    <xf numFmtId="0" fontId="6" fillId="33" borderId="11" xfId="0" applyFont="1" applyFill="1" applyBorder="1" applyAlignment="1">
      <alignment/>
    </xf>
    <xf numFmtId="190" fontId="6" fillId="33" borderId="11" xfId="0" applyNumberFormat="1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>
      <alignment horizontal="center"/>
    </xf>
    <xf numFmtId="39" fontId="6" fillId="33" borderId="11" xfId="0" applyNumberFormat="1" applyFont="1" applyFill="1" applyBorder="1" applyAlignment="1" applyProtection="1">
      <alignment/>
      <protection/>
    </xf>
    <xf numFmtId="9" fontId="6" fillId="33" borderId="12" xfId="53" applyFont="1" applyFill="1" applyBorder="1" applyAlignment="1">
      <alignment horizontal="center"/>
    </xf>
    <xf numFmtId="0" fontId="6" fillId="33" borderId="10" xfId="0" applyFont="1" applyFill="1" applyBorder="1" applyAlignment="1" applyProtection="1">
      <alignment horizontal="left"/>
      <protection/>
    </xf>
    <xf numFmtId="196" fontId="6" fillId="33" borderId="11" xfId="0" applyNumberFormat="1" applyFont="1" applyFill="1" applyBorder="1" applyAlignment="1">
      <alignment/>
    </xf>
    <xf numFmtId="196" fontId="6" fillId="33" borderId="11" xfId="47" applyNumberFormat="1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center"/>
      <protection/>
    </xf>
    <xf numFmtId="43" fontId="6" fillId="33" borderId="11" xfId="47" applyFont="1" applyFill="1" applyBorder="1" applyAlignment="1">
      <alignment/>
    </xf>
    <xf numFmtId="7" fontId="6" fillId="33" borderId="0" xfId="0" applyNumberFormat="1" applyFont="1" applyFill="1" applyBorder="1" applyAlignment="1" applyProtection="1">
      <alignment/>
      <protection/>
    </xf>
    <xf numFmtId="187" fontId="6" fillId="33" borderId="0" xfId="0" applyNumberFormat="1" applyFont="1" applyFill="1" applyBorder="1" applyAlignment="1" applyProtection="1">
      <alignment/>
      <protection/>
    </xf>
    <xf numFmtId="0" fontId="6" fillId="33" borderId="10" xfId="0" applyFont="1" applyFill="1" applyBorder="1" applyAlignment="1">
      <alignment/>
    </xf>
    <xf numFmtId="10" fontId="6" fillId="33" borderId="11" xfId="0" applyNumberFormat="1" applyFont="1" applyFill="1" applyBorder="1" applyAlignment="1" applyProtection="1">
      <alignment/>
      <protection/>
    </xf>
    <xf numFmtId="190" fontId="6" fillId="33" borderId="0" xfId="0" applyNumberFormat="1" applyFont="1" applyFill="1" applyBorder="1" applyAlignment="1" applyProtection="1">
      <alignment horizontal="center"/>
      <protection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43" fontId="6" fillId="33" borderId="15" xfId="47" applyFont="1" applyFill="1" applyBorder="1" applyAlignment="1">
      <alignment/>
    </xf>
    <xf numFmtId="9" fontId="6" fillId="33" borderId="16" xfId="53" applyFont="1" applyFill="1" applyBorder="1" applyAlignment="1">
      <alignment horizontal="center"/>
    </xf>
    <xf numFmtId="43" fontId="6" fillId="33" borderId="0" xfId="47" applyFont="1" applyFill="1" applyAlignment="1">
      <alignment/>
    </xf>
    <xf numFmtId="0" fontId="7" fillId="33" borderId="0" xfId="0" applyFont="1" applyFill="1" applyBorder="1" applyAlignment="1">
      <alignment horizontal="center"/>
    </xf>
    <xf numFmtId="43" fontId="6" fillId="33" borderId="0" xfId="47" applyFont="1" applyFill="1" applyBorder="1" applyAlignment="1">
      <alignment/>
    </xf>
    <xf numFmtId="9" fontId="6" fillId="33" borderId="0" xfId="53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43" fontId="6" fillId="33" borderId="19" xfId="47" applyFont="1" applyFill="1" applyBorder="1" applyAlignment="1">
      <alignment/>
    </xf>
    <xf numFmtId="9" fontId="6" fillId="33" borderId="20" xfId="53" applyFont="1" applyFill="1" applyBorder="1" applyAlignment="1">
      <alignment horizontal="center"/>
    </xf>
    <xf numFmtId="0" fontId="6" fillId="33" borderId="13" xfId="0" applyFont="1" applyFill="1" applyBorder="1" applyAlignment="1" applyProtection="1">
      <alignment horizontal="left"/>
      <protection/>
    </xf>
    <xf numFmtId="7" fontId="6" fillId="33" borderId="14" xfId="0" applyNumberFormat="1" applyFont="1" applyFill="1" applyBorder="1" applyAlignment="1" applyProtection="1">
      <alignment/>
      <protection/>
    </xf>
    <xf numFmtId="10" fontId="6" fillId="33" borderId="15" xfId="0" applyNumberFormat="1" applyFont="1" applyFill="1" applyBorder="1" applyAlignment="1" applyProtection="1">
      <alignment/>
      <protection/>
    </xf>
    <xf numFmtId="190" fontId="6" fillId="33" borderId="15" xfId="0" applyNumberFormat="1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39" fontId="6" fillId="33" borderId="15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>
      <alignment horizontal="left"/>
    </xf>
    <xf numFmtId="0" fontId="55" fillId="33" borderId="0" xfId="0" applyFont="1" applyFill="1" applyBorder="1" applyAlignment="1">
      <alignment/>
    </xf>
    <xf numFmtId="43" fontId="6" fillId="33" borderId="0" xfId="47" applyFont="1" applyFill="1" applyBorder="1" applyAlignment="1">
      <alignment horizontal="center"/>
    </xf>
    <xf numFmtId="0" fontId="28" fillId="33" borderId="17" xfId="0" applyFont="1" applyFill="1" applyBorder="1" applyAlignment="1" applyProtection="1">
      <alignment horizontal="left"/>
      <protection/>
    </xf>
    <xf numFmtId="187" fontId="6" fillId="33" borderId="18" xfId="0" applyNumberFormat="1" applyFont="1" applyFill="1" applyBorder="1" applyAlignment="1" applyProtection="1">
      <alignment/>
      <protection/>
    </xf>
    <xf numFmtId="0" fontId="6" fillId="33" borderId="18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left"/>
    </xf>
    <xf numFmtId="39" fontId="28" fillId="33" borderId="20" xfId="0" applyNumberFormat="1" applyFont="1" applyFill="1" applyBorder="1" applyAlignment="1" applyProtection="1">
      <alignment/>
      <protection/>
    </xf>
    <xf numFmtId="37" fontId="6" fillId="33" borderId="0" xfId="0" applyNumberFormat="1" applyFont="1" applyFill="1" applyAlignment="1">
      <alignment/>
    </xf>
    <xf numFmtId="39" fontId="6" fillId="33" borderId="0" xfId="0" applyNumberFormat="1" applyFont="1" applyFill="1" applyBorder="1" applyAlignment="1" applyProtection="1">
      <alignment/>
      <protection/>
    </xf>
    <xf numFmtId="187" fontId="6" fillId="33" borderId="12" xfId="0" applyNumberFormat="1" applyFont="1" applyFill="1" applyBorder="1" applyAlignment="1" applyProtection="1">
      <alignment/>
      <protection/>
    </xf>
    <xf numFmtId="201" fontId="6" fillId="33" borderId="0" xfId="0" applyNumberFormat="1" applyFont="1" applyFill="1" applyAlignment="1">
      <alignment/>
    </xf>
    <xf numFmtId="39" fontId="6" fillId="33" borderId="12" xfId="0" applyNumberFormat="1" applyFont="1" applyFill="1" applyBorder="1" applyAlignment="1" applyProtection="1">
      <alignment/>
      <protection/>
    </xf>
    <xf numFmtId="0" fontId="55" fillId="33" borderId="0" xfId="0" applyFont="1" applyFill="1" applyBorder="1" applyAlignment="1">
      <alignment horizontal="center"/>
    </xf>
    <xf numFmtId="43" fontId="55" fillId="33" borderId="0" xfId="47" applyFont="1" applyFill="1" applyBorder="1" applyAlignment="1">
      <alignment/>
    </xf>
    <xf numFmtId="39" fontId="6" fillId="33" borderId="0" xfId="0" applyNumberFormat="1" applyFont="1" applyFill="1" applyAlignment="1">
      <alignment/>
    </xf>
    <xf numFmtId="0" fontId="56" fillId="34" borderId="13" xfId="0" applyFont="1" applyFill="1" applyBorder="1" applyAlignment="1" applyProtection="1">
      <alignment horizontal="left"/>
      <protection/>
    </xf>
    <xf numFmtId="0" fontId="55" fillId="34" borderId="14" xfId="0" applyFont="1" applyFill="1" applyBorder="1" applyAlignment="1">
      <alignment/>
    </xf>
    <xf numFmtId="0" fontId="55" fillId="34" borderId="14" xfId="0" applyFont="1" applyFill="1" applyBorder="1" applyAlignment="1">
      <alignment horizontal="center"/>
    </xf>
    <xf numFmtId="0" fontId="55" fillId="34" borderId="14" xfId="0" applyFont="1" applyFill="1" applyBorder="1" applyAlignment="1">
      <alignment horizontal="left"/>
    </xf>
    <xf numFmtId="39" fontId="56" fillId="34" borderId="16" xfId="0" applyNumberFormat="1" applyFont="1" applyFill="1" applyBorder="1" applyAlignment="1" applyProtection="1">
      <alignment/>
      <protection/>
    </xf>
    <xf numFmtId="187" fontId="55" fillId="33" borderId="0" xfId="0" applyNumberFormat="1" applyFont="1" applyFill="1" applyAlignment="1">
      <alignment/>
    </xf>
    <xf numFmtId="0" fontId="28" fillId="33" borderId="0" xfId="0" applyFont="1" applyFill="1" applyBorder="1" applyAlignment="1" applyProtection="1">
      <alignment horizontal="left"/>
      <protection/>
    </xf>
    <xf numFmtId="39" fontId="30" fillId="33" borderId="0" xfId="0" applyNumberFormat="1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 horizontal="left"/>
      <protection/>
    </xf>
    <xf numFmtId="0" fontId="6" fillId="33" borderId="21" xfId="0" applyFont="1" applyFill="1" applyBorder="1" applyAlignment="1">
      <alignment/>
    </xf>
    <xf numFmtId="7" fontId="6" fillId="33" borderId="19" xfId="0" applyNumberFormat="1" applyFont="1" applyFill="1" applyBorder="1" applyAlignment="1" applyProtection="1">
      <alignment/>
      <protection/>
    </xf>
    <xf numFmtId="10" fontId="6" fillId="33" borderId="19" xfId="0" applyNumberFormat="1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horizontal="left"/>
      <protection/>
    </xf>
    <xf numFmtId="8" fontId="6" fillId="33" borderId="19" xfId="0" applyNumberFormat="1" applyFont="1" applyFill="1" applyBorder="1" applyAlignment="1">
      <alignment/>
    </xf>
    <xf numFmtId="10" fontId="6" fillId="33" borderId="20" xfId="0" applyNumberFormat="1" applyFont="1" applyFill="1" applyBorder="1" applyAlignment="1" applyProtection="1">
      <alignment/>
      <protection/>
    </xf>
    <xf numFmtId="0" fontId="6" fillId="33" borderId="22" xfId="0" applyFont="1" applyFill="1" applyBorder="1" applyAlignment="1">
      <alignment/>
    </xf>
    <xf numFmtId="8" fontId="6" fillId="33" borderId="15" xfId="0" applyNumberFormat="1" applyFont="1" applyFill="1" applyBorder="1" applyAlignment="1">
      <alignment/>
    </xf>
    <xf numFmtId="0" fontId="6" fillId="33" borderId="14" xfId="0" applyFont="1" applyFill="1" applyBorder="1" applyAlignment="1" applyProtection="1">
      <alignment horizontal="left"/>
      <protection/>
    </xf>
    <xf numFmtId="10" fontId="6" fillId="33" borderId="16" xfId="0" applyNumberFormat="1" applyFont="1" applyFill="1" applyBorder="1" applyAlignment="1" applyProtection="1">
      <alignment/>
      <protection/>
    </xf>
    <xf numFmtId="39" fontId="55" fillId="33" borderId="0" xfId="0" applyNumberFormat="1" applyFont="1" applyFill="1" applyAlignment="1">
      <alignment/>
    </xf>
    <xf numFmtId="10" fontId="6" fillId="33" borderId="0" xfId="0" applyNumberFormat="1" applyFont="1" applyFill="1" applyAlignment="1" applyProtection="1">
      <alignment/>
      <protection/>
    </xf>
    <xf numFmtId="7" fontId="6" fillId="33" borderId="0" xfId="0" applyNumberFormat="1" applyFont="1" applyFill="1" applyAlignment="1" applyProtection="1">
      <alignment/>
      <protection/>
    </xf>
    <xf numFmtId="7" fontId="7" fillId="33" borderId="0" xfId="0" applyNumberFormat="1" applyFont="1" applyFill="1" applyAlignment="1" applyProtection="1">
      <alignment/>
      <protection/>
    </xf>
    <xf numFmtId="10" fontId="7" fillId="33" borderId="0" xfId="0" applyNumberFormat="1" applyFont="1" applyFill="1" applyAlignment="1" applyProtection="1">
      <alignment/>
      <protection/>
    </xf>
    <xf numFmtId="189" fontId="7" fillId="33" borderId="0" xfId="0" applyNumberFormat="1" applyFont="1" applyFill="1" applyAlignment="1" applyProtection="1">
      <alignment/>
      <protection/>
    </xf>
    <xf numFmtId="0" fontId="32" fillId="33" borderId="0" xfId="0" applyFont="1" applyFill="1" applyAlignment="1">
      <alignment horizontal="center" vertical="center"/>
    </xf>
    <xf numFmtId="0" fontId="7" fillId="33" borderId="0" xfId="0" applyFont="1" applyFill="1" applyAlignment="1" applyProtection="1">
      <alignment horizontal="left"/>
      <protection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39" fontId="5" fillId="33" borderId="0" xfId="0" applyNumberFormat="1" applyFont="1" applyFill="1" applyBorder="1" applyAlignment="1">
      <alignment horizontal="center"/>
    </xf>
    <xf numFmtId="201" fontId="4" fillId="33" borderId="0" xfId="0" applyNumberFormat="1" applyFont="1" applyFill="1" applyAlignment="1">
      <alignment/>
    </xf>
    <xf numFmtId="196" fontId="4" fillId="33" borderId="0" xfId="47" applyNumberFormat="1" applyFont="1" applyFill="1" applyAlignment="1">
      <alignment/>
    </xf>
    <xf numFmtId="43" fontId="4" fillId="33" borderId="0" xfId="47" applyFont="1" applyFill="1" applyAlignment="1">
      <alignment/>
    </xf>
    <xf numFmtId="43" fontId="4" fillId="33" borderId="0" xfId="0" applyNumberFormat="1" applyFont="1" applyFill="1" applyAlignment="1">
      <alignment/>
    </xf>
    <xf numFmtId="196" fontId="4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/>
    </xf>
    <xf numFmtId="39" fontId="4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6" fillId="33" borderId="11" xfId="0" applyFont="1" applyFill="1" applyBorder="1" applyAlignment="1">
      <alignment horizontal="center" vertical="center"/>
    </xf>
    <xf numFmtId="39" fontId="6" fillId="33" borderId="11" xfId="0" applyNumberFormat="1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>
      <alignment vertical="center"/>
    </xf>
    <xf numFmtId="43" fontId="6" fillId="33" borderId="11" xfId="47" applyFont="1" applyFill="1" applyBorder="1" applyAlignment="1">
      <alignment vertical="center"/>
    </xf>
    <xf numFmtId="9" fontId="6" fillId="33" borderId="12" xfId="53" applyFont="1" applyFill="1" applyBorder="1" applyAlignment="1">
      <alignment horizontal="center" vertical="center"/>
    </xf>
    <xf numFmtId="19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 horizontal="center"/>
    </xf>
    <xf numFmtId="9" fontId="6" fillId="35" borderId="0" xfId="53" applyFont="1" applyFill="1" applyAlignment="1">
      <alignment horizontal="center"/>
    </xf>
    <xf numFmtId="0" fontId="55" fillId="35" borderId="10" xfId="0" applyFont="1" applyFill="1" applyBorder="1" applyAlignment="1">
      <alignment/>
    </xf>
    <xf numFmtId="0" fontId="55" fillId="35" borderId="0" xfId="0" applyFont="1" applyFill="1" applyBorder="1" applyAlignment="1">
      <alignment/>
    </xf>
    <xf numFmtId="0" fontId="56" fillId="35" borderId="11" xfId="0" applyFont="1" applyFill="1" applyBorder="1" applyAlignment="1">
      <alignment horizontal="center"/>
    </xf>
    <xf numFmtId="0" fontId="56" fillId="35" borderId="11" xfId="0" applyFont="1" applyFill="1" applyBorder="1" applyAlignment="1" applyProtection="1">
      <alignment horizontal="center"/>
      <protection/>
    </xf>
    <xf numFmtId="0" fontId="56" fillId="35" borderId="13" xfId="0" applyFont="1" applyFill="1" applyBorder="1" applyAlignment="1" applyProtection="1">
      <alignment horizontal="left"/>
      <protection/>
    </xf>
    <xf numFmtId="0" fontId="55" fillId="35" borderId="14" xfId="0" applyFont="1" applyFill="1" applyBorder="1" applyAlignment="1">
      <alignment/>
    </xf>
    <xf numFmtId="0" fontId="56" fillId="35" borderId="15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left" wrapText="1"/>
      <protection/>
    </xf>
    <xf numFmtId="0" fontId="6" fillId="33" borderId="0" xfId="0" applyFont="1" applyFill="1" applyBorder="1" applyAlignment="1" applyProtection="1">
      <alignment horizontal="left" wrapText="1"/>
      <protection/>
    </xf>
    <xf numFmtId="0" fontId="6" fillId="33" borderId="23" xfId="0" applyFont="1" applyFill="1" applyBorder="1" applyAlignment="1" applyProtection="1">
      <alignment horizontal="left" wrapText="1"/>
      <protection/>
    </xf>
    <xf numFmtId="0" fontId="32" fillId="33" borderId="0" xfId="0" applyFont="1" applyFill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59" fillId="35" borderId="24" xfId="0" applyFont="1" applyFill="1" applyBorder="1" applyAlignment="1" applyProtection="1">
      <alignment horizontal="center"/>
      <protection/>
    </xf>
    <xf numFmtId="0" fontId="59" fillId="35" borderId="25" xfId="0" applyFont="1" applyFill="1" applyBorder="1" applyAlignment="1" applyProtection="1">
      <alignment horizontal="center"/>
      <protection/>
    </xf>
    <xf numFmtId="0" fontId="59" fillId="35" borderId="26" xfId="0" applyFont="1" applyFill="1" applyBorder="1" applyAlignment="1" applyProtection="1">
      <alignment horizontal="center"/>
      <protection/>
    </xf>
    <xf numFmtId="0" fontId="35" fillId="33" borderId="0" xfId="0" applyFont="1" applyFill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center"/>
    </xf>
    <xf numFmtId="0" fontId="55" fillId="35" borderId="27" xfId="0" applyFont="1" applyFill="1" applyBorder="1" applyAlignment="1">
      <alignment horizontal="center" vertical="justify"/>
    </xf>
    <xf numFmtId="0" fontId="55" fillId="35" borderId="28" xfId="0" applyFont="1" applyFill="1" applyBorder="1" applyAlignment="1">
      <alignment horizontal="center" vertical="justify"/>
    </xf>
    <xf numFmtId="0" fontId="55" fillId="35" borderId="29" xfId="0" applyFont="1" applyFill="1" applyBorder="1" applyAlignment="1">
      <alignment horizontal="center" vertical="justify"/>
    </xf>
    <xf numFmtId="0" fontId="7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 wrapText="1"/>
      <protection/>
    </xf>
    <xf numFmtId="0" fontId="7" fillId="33" borderId="0" xfId="0" applyFont="1" applyFill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476250</xdr:colOff>
      <xdr:row>0</xdr:row>
      <xdr:rowOff>66675</xdr:rowOff>
    </xdr:from>
    <xdr:to>
      <xdr:col>6</xdr:col>
      <xdr:colOff>142875</xdr:colOff>
      <xdr:row>0</xdr:row>
      <xdr:rowOff>476250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66675"/>
          <a:ext cx="1238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N89"/>
  <sheetViews>
    <sheetView tabSelected="1" workbookViewId="0" topLeftCell="A20">
      <selection activeCell="G13" sqref="G13"/>
    </sheetView>
  </sheetViews>
  <sheetFormatPr defaultColWidth="11.00390625" defaultRowHeight="12.75"/>
  <cols>
    <col min="1" max="1" width="14.421875" style="1" customWidth="1"/>
    <col min="2" max="2" width="11.00390625" style="1" customWidth="1"/>
    <col min="3" max="4" width="9.7109375" style="1" customWidth="1"/>
    <col min="5" max="5" width="11.7109375" style="2" customWidth="1"/>
    <col min="6" max="6" width="11.8515625" style="1" customWidth="1"/>
    <col min="7" max="7" width="12.57421875" style="1" customWidth="1"/>
    <col min="8" max="8" width="12.7109375" style="1" customWidth="1"/>
    <col min="9" max="9" width="12.421875" style="1" customWidth="1"/>
    <col min="10" max="10" width="12.8515625" style="5" customWidth="1"/>
    <col min="11" max="14" width="11.00390625" style="6" customWidth="1"/>
    <col min="15" max="27" width="11.00390625" style="1" customWidth="1"/>
    <col min="28" max="28" width="12.140625" style="1" customWidth="1"/>
    <col min="29" max="29" width="11.00390625" style="1" customWidth="1"/>
    <col min="30" max="16384" width="11.00390625" style="1" customWidth="1"/>
  </cols>
  <sheetData>
    <row r="1" spans="1:10" ht="37.5" customHeight="1">
      <c r="A1" s="153"/>
      <c r="B1" s="153"/>
      <c r="C1" s="153"/>
      <c r="D1" s="153"/>
      <c r="E1" s="153"/>
      <c r="F1" s="153"/>
      <c r="G1" s="153"/>
      <c r="H1" s="153"/>
      <c r="I1" s="153"/>
      <c r="J1" s="14"/>
    </row>
    <row r="2" spans="1:10" ht="15.75">
      <c r="A2" s="152" t="s">
        <v>97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15.75">
      <c r="A3" s="152" t="s">
        <v>98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ht="5.2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</row>
    <row r="5" spans="1:10" ht="15.75">
      <c r="A5" s="152" t="s">
        <v>108</v>
      </c>
      <c r="B5" s="152"/>
      <c r="C5" s="152"/>
      <c r="D5" s="152"/>
      <c r="E5" s="152"/>
      <c r="F5" s="152"/>
      <c r="G5" s="152"/>
      <c r="H5" s="152"/>
      <c r="I5" s="152"/>
      <c r="J5" s="152"/>
    </row>
    <row r="6" spans="1:10" ht="4.5" customHeight="1">
      <c r="A6" s="157"/>
      <c r="B6" s="157"/>
      <c r="C6" s="157"/>
      <c r="D6" s="157"/>
      <c r="E6" s="157"/>
      <c r="F6" s="157"/>
      <c r="G6" s="157"/>
      <c r="H6" s="157"/>
      <c r="I6" s="157"/>
      <c r="J6" s="157"/>
    </row>
    <row r="7" spans="1:10" ht="3.75" customHeight="1">
      <c r="A7" s="139"/>
      <c r="B7" s="139"/>
      <c r="C7" s="139"/>
      <c r="D7" s="139"/>
      <c r="E7" s="140"/>
      <c r="F7" s="139"/>
      <c r="G7" s="139"/>
      <c r="H7" s="139"/>
      <c r="I7" s="139"/>
      <c r="J7" s="141"/>
    </row>
    <row r="8" spans="1:10" ht="15">
      <c r="A8" s="17" t="s">
        <v>0</v>
      </c>
      <c r="B8" s="17" t="s">
        <v>1</v>
      </c>
      <c r="C8" s="14"/>
      <c r="D8" s="14"/>
      <c r="E8" s="15"/>
      <c r="F8" s="18" t="s">
        <v>68</v>
      </c>
      <c r="G8" s="19"/>
      <c r="H8" s="14" t="s">
        <v>85</v>
      </c>
      <c r="I8" s="14"/>
      <c r="J8" s="20" t="s">
        <v>80</v>
      </c>
    </row>
    <row r="9" spans="1:10" ht="12.75">
      <c r="A9" s="17" t="s">
        <v>2</v>
      </c>
      <c r="B9" s="17" t="s">
        <v>110</v>
      </c>
      <c r="C9" s="14"/>
      <c r="D9" s="14"/>
      <c r="E9" s="15"/>
      <c r="F9" s="18" t="s">
        <v>69</v>
      </c>
      <c r="G9" s="19"/>
      <c r="H9" s="14" t="s">
        <v>85</v>
      </c>
      <c r="I9" s="14"/>
      <c r="J9" s="21" t="s">
        <v>65</v>
      </c>
    </row>
    <row r="10" spans="1:10" ht="12.75">
      <c r="A10" s="22"/>
      <c r="B10" s="22"/>
      <c r="C10" s="23"/>
      <c r="D10" s="23" t="s">
        <v>62</v>
      </c>
      <c r="E10" s="24"/>
      <c r="F10" s="18" t="s">
        <v>67</v>
      </c>
      <c r="G10" s="19"/>
      <c r="H10" s="14" t="s">
        <v>85</v>
      </c>
      <c r="I10" s="14"/>
      <c r="J10" s="25" t="s">
        <v>66</v>
      </c>
    </row>
    <row r="11" spans="1:10" ht="12.75">
      <c r="A11" s="26" t="s">
        <v>59</v>
      </c>
      <c r="B11" s="26" t="s">
        <v>60</v>
      </c>
      <c r="C11" s="23" t="s">
        <v>61</v>
      </c>
      <c r="D11" s="27" t="s">
        <v>61</v>
      </c>
      <c r="E11" s="24"/>
      <c r="F11" s="18" t="s">
        <v>78</v>
      </c>
      <c r="G11" s="19"/>
      <c r="H11" s="14" t="s">
        <v>85</v>
      </c>
      <c r="I11" s="14"/>
      <c r="J11" s="21" t="s">
        <v>70</v>
      </c>
    </row>
    <row r="12" spans="1:12" ht="12.75">
      <c r="A12" s="28" t="s">
        <v>3</v>
      </c>
      <c r="B12" s="29">
        <v>6.94</v>
      </c>
      <c r="C12" s="30" t="s">
        <v>63</v>
      </c>
      <c r="D12" s="31">
        <f>(H70/B12)</f>
        <v>1459.6087495440345</v>
      </c>
      <c r="E12" s="15"/>
      <c r="F12" s="18" t="s">
        <v>77</v>
      </c>
      <c r="G12" s="19"/>
      <c r="H12" s="14" t="s">
        <v>85</v>
      </c>
      <c r="I12" s="14"/>
      <c r="J12" s="21" t="s">
        <v>96</v>
      </c>
      <c r="L12" s="120"/>
    </row>
    <row r="13" spans="1:10" ht="12.75">
      <c r="A13" s="14"/>
      <c r="B13" s="14"/>
      <c r="C13" s="14"/>
      <c r="D13" s="14"/>
      <c r="E13" s="15"/>
      <c r="F13" s="18" t="s">
        <v>76</v>
      </c>
      <c r="G13" s="19"/>
      <c r="H13" s="14" t="s">
        <v>85</v>
      </c>
      <c r="I13" s="14"/>
      <c r="J13" s="21" t="s">
        <v>71</v>
      </c>
    </row>
    <row r="14" spans="1:10" ht="12.75">
      <c r="A14" s="28"/>
      <c r="B14" s="29"/>
      <c r="C14" s="30"/>
      <c r="D14" s="31"/>
      <c r="E14" s="32"/>
      <c r="F14" s="18" t="s">
        <v>75</v>
      </c>
      <c r="G14" s="19"/>
      <c r="H14" s="14" t="s">
        <v>85</v>
      </c>
      <c r="I14" s="14"/>
      <c r="J14" s="21" t="s">
        <v>72</v>
      </c>
    </row>
    <row r="15" spans="1:10" ht="15">
      <c r="A15" s="119" t="s">
        <v>4</v>
      </c>
      <c r="B15" s="33" t="s">
        <v>5</v>
      </c>
      <c r="C15" s="34" t="s">
        <v>64</v>
      </c>
      <c r="D15" s="35">
        <v>2022</v>
      </c>
      <c r="E15" s="15"/>
      <c r="F15" s="18" t="s">
        <v>74</v>
      </c>
      <c r="G15" s="19"/>
      <c r="H15" s="14" t="s">
        <v>85</v>
      </c>
      <c r="I15" s="14"/>
      <c r="J15" s="21" t="s">
        <v>73</v>
      </c>
    </row>
    <row r="16" spans="1:10" ht="13.5" thickBot="1">
      <c r="A16" s="119" t="s">
        <v>82</v>
      </c>
      <c r="B16" s="36">
        <v>600</v>
      </c>
      <c r="C16" s="6"/>
      <c r="D16" s="6"/>
      <c r="E16" s="15"/>
      <c r="F16" s="18" t="s">
        <v>6</v>
      </c>
      <c r="G16" s="19"/>
      <c r="H16" s="14" t="s">
        <v>85</v>
      </c>
      <c r="I16" s="14"/>
      <c r="J16" s="21" t="s">
        <v>79</v>
      </c>
    </row>
    <row r="17" spans="1:10" ht="13.5" hidden="1" thickBot="1">
      <c r="A17" s="18" t="s">
        <v>82</v>
      </c>
      <c r="B17" s="36">
        <v>600</v>
      </c>
      <c r="C17" s="14"/>
      <c r="D17" s="14"/>
      <c r="E17" s="37"/>
      <c r="F17" s="38"/>
      <c r="G17" s="38"/>
      <c r="H17" s="38"/>
      <c r="I17" s="14"/>
      <c r="J17" s="16"/>
    </row>
    <row r="18" spans="1:10" ht="19.5" customHeight="1">
      <c r="A18" s="154" t="s">
        <v>7</v>
      </c>
      <c r="B18" s="155"/>
      <c r="C18" s="155"/>
      <c r="D18" s="155"/>
      <c r="E18" s="155"/>
      <c r="F18" s="155"/>
      <c r="G18" s="155"/>
      <c r="H18" s="156"/>
      <c r="I18" s="159" t="s">
        <v>84</v>
      </c>
      <c r="J18" s="159" t="s">
        <v>99</v>
      </c>
    </row>
    <row r="19" spans="1:10" ht="15" customHeight="1">
      <c r="A19" s="142"/>
      <c r="B19" s="143"/>
      <c r="C19" s="143"/>
      <c r="D19" s="144"/>
      <c r="E19" s="144"/>
      <c r="F19" s="144"/>
      <c r="G19" s="145" t="s">
        <v>8</v>
      </c>
      <c r="H19" s="145" t="s">
        <v>9</v>
      </c>
      <c r="I19" s="160"/>
      <c r="J19" s="160"/>
    </row>
    <row r="20" spans="1:13" ht="17.25" customHeight="1" thickBot="1">
      <c r="A20" s="146" t="s">
        <v>10</v>
      </c>
      <c r="B20" s="147"/>
      <c r="C20" s="147"/>
      <c r="D20" s="148" t="s">
        <v>11</v>
      </c>
      <c r="E20" s="148" t="s">
        <v>101</v>
      </c>
      <c r="F20" s="148" t="s">
        <v>12</v>
      </c>
      <c r="G20" s="148" t="s">
        <v>13</v>
      </c>
      <c r="H20" s="148" t="s">
        <v>14</v>
      </c>
      <c r="I20" s="161"/>
      <c r="J20" s="161"/>
      <c r="M20" s="121">
        <f>+(400*519)/100</f>
        <v>2076</v>
      </c>
    </row>
    <row r="21" spans="1:10" ht="17.25" customHeight="1">
      <c r="A21" s="39" t="s">
        <v>15</v>
      </c>
      <c r="B21" s="38"/>
      <c r="C21" s="38"/>
      <c r="D21" s="40"/>
      <c r="E21" s="41"/>
      <c r="F21" s="42"/>
      <c r="G21" s="43"/>
      <c r="H21" s="43"/>
      <c r="I21" s="40"/>
      <c r="J21" s="44"/>
    </row>
    <row r="22" spans="1:10" ht="12.75">
      <c r="A22" s="45" t="s">
        <v>16</v>
      </c>
      <c r="B22" s="38"/>
      <c r="C22" s="38"/>
      <c r="D22" s="46"/>
      <c r="E22" s="47">
        <v>0.12</v>
      </c>
      <c r="F22" s="48" t="s">
        <v>17</v>
      </c>
      <c r="G22" s="43">
        <v>3860</v>
      </c>
      <c r="H22" s="43">
        <f aca="true" t="shared" si="0" ref="H22:H29">IF(E22*G22,+E22*G22,"        ")</f>
        <v>463.2</v>
      </c>
      <c r="I22" s="49">
        <f aca="true" t="shared" si="1" ref="I22:I29">E22/B$12</f>
        <v>0.017291066282420747</v>
      </c>
      <c r="J22" s="44">
        <f aca="true" t="shared" si="2" ref="J22:J29">H22/H$70</f>
        <v>0.04572699079187763</v>
      </c>
    </row>
    <row r="23" spans="1:10" ht="12.75">
      <c r="A23" s="45" t="s">
        <v>18</v>
      </c>
      <c r="B23" s="38"/>
      <c r="C23" s="38"/>
      <c r="D23" s="46"/>
      <c r="E23" s="47">
        <v>0.3697</v>
      </c>
      <c r="F23" s="48" t="s">
        <v>19</v>
      </c>
      <c r="G23" s="43">
        <v>2620</v>
      </c>
      <c r="H23" s="43">
        <f t="shared" si="0"/>
        <v>968.6139999999999</v>
      </c>
      <c r="I23" s="49">
        <f t="shared" si="1"/>
        <v>0.053270893371757916</v>
      </c>
      <c r="J23" s="44">
        <f t="shared" si="2"/>
        <v>0.09562133734646752</v>
      </c>
    </row>
    <row r="24" spans="1:10" ht="12.75">
      <c r="A24" s="45" t="s">
        <v>83</v>
      </c>
      <c r="B24" s="38"/>
      <c r="C24" s="38"/>
      <c r="D24" s="46"/>
      <c r="E24" s="47">
        <f>1/10</f>
        <v>0.1</v>
      </c>
      <c r="F24" s="48" t="s">
        <v>17</v>
      </c>
      <c r="G24" s="43">
        <v>96</v>
      </c>
      <c r="H24" s="43">
        <f t="shared" si="0"/>
        <v>9.600000000000001</v>
      </c>
      <c r="I24" s="49">
        <f t="shared" si="1"/>
        <v>0.01440922190201729</v>
      </c>
      <c r="J24" s="44">
        <f t="shared" si="2"/>
        <v>0.0009477096537176713</v>
      </c>
    </row>
    <row r="25" spans="1:10" ht="12.75">
      <c r="A25" s="45" t="s">
        <v>22</v>
      </c>
      <c r="B25" s="38"/>
      <c r="C25" s="38"/>
      <c r="D25" s="46"/>
      <c r="E25" s="47">
        <v>0.288</v>
      </c>
      <c r="F25" s="48" t="s">
        <v>21</v>
      </c>
      <c r="G25" s="43">
        <v>500</v>
      </c>
      <c r="H25" s="43">
        <f t="shared" si="0"/>
        <v>144</v>
      </c>
      <c r="I25" s="49">
        <f t="shared" si="1"/>
        <v>0.04149855907780979</v>
      </c>
      <c r="J25" s="44">
        <f t="shared" si="2"/>
        <v>0.014215644805765067</v>
      </c>
    </row>
    <row r="26" spans="1:10" ht="12.75">
      <c r="A26" s="45" t="s">
        <v>87</v>
      </c>
      <c r="B26" s="38"/>
      <c r="C26" s="38"/>
      <c r="D26" s="46"/>
      <c r="E26" s="47">
        <v>0.1056</v>
      </c>
      <c r="F26" s="48" t="s">
        <v>20</v>
      </c>
      <c r="G26" s="43">
        <v>1581</v>
      </c>
      <c r="H26" s="43">
        <f t="shared" si="0"/>
        <v>166.9536</v>
      </c>
      <c r="I26" s="49">
        <f t="shared" si="1"/>
        <v>0.01521613832853026</v>
      </c>
      <c r="J26" s="44">
        <f t="shared" si="2"/>
        <v>0.016481618587804017</v>
      </c>
    </row>
    <row r="27" spans="1:10" ht="12.75">
      <c r="A27" s="45" t="s">
        <v>88</v>
      </c>
      <c r="B27" s="38"/>
      <c r="C27" s="38"/>
      <c r="D27" s="46"/>
      <c r="E27" s="47">
        <v>0.0314</v>
      </c>
      <c r="F27" s="48" t="s">
        <v>95</v>
      </c>
      <c r="G27" s="43">
        <v>2875</v>
      </c>
      <c r="H27" s="43">
        <f>IF(E27*G27,+E27*G27,"        ")</f>
        <v>90.27499999999999</v>
      </c>
      <c r="I27" s="49">
        <f t="shared" si="1"/>
        <v>0.004524495677233429</v>
      </c>
      <c r="J27" s="44">
        <f t="shared" si="2"/>
        <v>0.008911925936391953</v>
      </c>
    </row>
    <row r="28" spans="1:10" ht="12.75">
      <c r="A28" s="45" t="s">
        <v>23</v>
      </c>
      <c r="B28" s="38"/>
      <c r="C28" s="50"/>
      <c r="D28" s="40"/>
      <c r="E28" s="47">
        <v>1</v>
      </c>
      <c r="F28" s="48" t="s">
        <v>24</v>
      </c>
      <c r="G28" s="43">
        <v>240</v>
      </c>
      <c r="H28" s="43">
        <f t="shared" si="0"/>
        <v>240</v>
      </c>
      <c r="I28" s="49">
        <f t="shared" si="1"/>
        <v>0.1440922190201729</v>
      </c>
      <c r="J28" s="44">
        <f t="shared" si="2"/>
        <v>0.02369274134294178</v>
      </c>
    </row>
    <row r="29" spans="1:10" ht="12.75">
      <c r="A29" s="45" t="s">
        <v>86</v>
      </c>
      <c r="B29" s="38"/>
      <c r="C29" s="38"/>
      <c r="D29" s="40"/>
      <c r="E29" s="47">
        <v>1</v>
      </c>
      <c r="F29" s="48" t="s">
        <v>24</v>
      </c>
      <c r="G29" s="43">
        <v>71</v>
      </c>
      <c r="H29" s="43">
        <f t="shared" si="0"/>
        <v>71</v>
      </c>
      <c r="I29" s="49">
        <f t="shared" si="1"/>
        <v>0.1440922190201729</v>
      </c>
      <c r="J29" s="44">
        <f t="shared" si="2"/>
        <v>0.0070091026472869425</v>
      </c>
    </row>
    <row r="30" spans="1:10" ht="17.25" customHeight="1">
      <c r="A30" s="39" t="s">
        <v>25</v>
      </c>
      <c r="B30" s="38"/>
      <c r="C30" s="38"/>
      <c r="D30" s="40"/>
      <c r="E30" s="41"/>
      <c r="F30" s="42"/>
      <c r="G30" s="43"/>
      <c r="H30" s="43"/>
      <c r="I30" s="49"/>
      <c r="J30" s="44"/>
    </row>
    <row r="31" spans="1:10" ht="12.75">
      <c r="A31" s="45" t="s">
        <v>26</v>
      </c>
      <c r="B31" s="38"/>
      <c r="C31" s="38"/>
      <c r="D31" s="40"/>
      <c r="E31" s="41">
        <v>0.1061</v>
      </c>
      <c r="F31" s="48" t="s">
        <v>24</v>
      </c>
      <c r="G31" s="43">
        <v>400</v>
      </c>
      <c r="H31" s="43">
        <f>IF(E31*G31,+E31*G31,"        ")</f>
        <v>42.44</v>
      </c>
      <c r="I31" s="49">
        <f aca="true" t="shared" si="3" ref="I31:I36">E31/B$12</f>
        <v>0.015288184438040345</v>
      </c>
      <c r="J31" s="44">
        <f aca="true" t="shared" si="4" ref="J31:J38">H31/H$70</f>
        <v>0.004189666427476871</v>
      </c>
    </row>
    <row r="32" spans="1:11" ht="13.5">
      <c r="A32" s="45" t="s">
        <v>27</v>
      </c>
      <c r="B32" s="38"/>
      <c r="C32" s="38"/>
      <c r="D32" s="40"/>
      <c r="E32" s="41">
        <v>0.0342</v>
      </c>
      <c r="F32" s="48" t="s">
        <v>24</v>
      </c>
      <c r="G32" s="43">
        <v>300</v>
      </c>
      <c r="H32" s="43">
        <f>IF(E32*G32,+E32*G32,"        ")</f>
        <v>10.26</v>
      </c>
      <c r="I32" s="49">
        <f t="shared" si="3"/>
        <v>0.004927953890489913</v>
      </c>
      <c r="J32" s="44">
        <f t="shared" si="4"/>
        <v>0.001012864692410761</v>
      </c>
      <c r="K32" s="122"/>
    </row>
    <row r="33" spans="1:11" ht="12.75">
      <c r="A33" s="45" t="s">
        <v>28</v>
      </c>
      <c r="B33" s="38"/>
      <c r="C33" s="38"/>
      <c r="D33" s="40"/>
      <c r="E33" s="41">
        <v>0.0658</v>
      </c>
      <c r="F33" s="48" t="s">
        <v>24</v>
      </c>
      <c r="G33" s="43">
        <v>300</v>
      </c>
      <c r="H33" s="43">
        <v>0.25</v>
      </c>
      <c r="I33" s="49">
        <f t="shared" si="3"/>
        <v>0.009481268011527377</v>
      </c>
      <c r="J33" s="44">
        <f t="shared" si="4"/>
        <v>2.4679938898897687E-05</v>
      </c>
      <c r="K33" s="123"/>
    </row>
    <row r="34" spans="1:11" ht="12.75">
      <c r="A34" s="45" t="s">
        <v>29</v>
      </c>
      <c r="B34" s="38"/>
      <c r="C34" s="38"/>
      <c r="D34" s="40"/>
      <c r="E34" s="41">
        <v>0.1717</v>
      </c>
      <c r="F34" s="48" t="s">
        <v>30</v>
      </c>
      <c r="G34" s="43">
        <f>+$B$17</f>
        <v>600</v>
      </c>
      <c r="H34" s="43">
        <f>IF(E34*G34,+E34*G34,"        ")</f>
        <v>103.02</v>
      </c>
      <c r="I34" s="49">
        <f t="shared" si="3"/>
        <v>0.024740634005763686</v>
      </c>
      <c r="J34" s="44">
        <f t="shared" si="4"/>
        <v>0.010170109221457758</v>
      </c>
      <c r="K34" s="123"/>
    </row>
    <row r="35" spans="1:10" ht="12.75">
      <c r="A35" s="45" t="s">
        <v>31</v>
      </c>
      <c r="B35" s="38"/>
      <c r="C35" s="38"/>
      <c r="D35" s="48"/>
      <c r="E35" s="41">
        <v>0.0767</v>
      </c>
      <c r="F35" s="48" t="s">
        <v>30</v>
      </c>
      <c r="G35" s="43">
        <f>+$B$17</f>
        <v>600</v>
      </c>
      <c r="H35" s="43">
        <f>IF(E35*G35,+E35*G35,"        ")</f>
        <v>46.02</v>
      </c>
      <c r="I35" s="49">
        <f t="shared" si="3"/>
        <v>0.011051873198847262</v>
      </c>
      <c r="J35" s="44">
        <f t="shared" si="4"/>
        <v>0.004543083152509086</v>
      </c>
    </row>
    <row r="36" spans="1:10" ht="12.75">
      <c r="A36" s="45" t="s">
        <v>32</v>
      </c>
      <c r="B36" s="38"/>
      <c r="C36" s="51"/>
      <c r="D36" s="40"/>
      <c r="E36" s="41">
        <v>0.4417</v>
      </c>
      <c r="F36" s="48" t="s">
        <v>30</v>
      </c>
      <c r="G36" s="43">
        <f>+$B$17</f>
        <v>600</v>
      </c>
      <c r="H36" s="43">
        <f>IF(E36*G36,+E36*G36,"        ")</f>
        <v>265.02</v>
      </c>
      <c r="I36" s="49">
        <f t="shared" si="3"/>
        <v>0.06364553314121037</v>
      </c>
      <c r="J36" s="44">
        <f t="shared" si="4"/>
        <v>0.026162709627943457</v>
      </c>
    </row>
    <row r="37" spans="1:10" ht="39" customHeight="1">
      <c r="A37" s="149" t="s">
        <v>102</v>
      </c>
      <c r="B37" s="150"/>
      <c r="C37" s="151"/>
      <c r="D37" s="40"/>
      <c r="E37" s="132">
        <v>0.7784</v>
      </c>
      <c r="F37" s="132" t="s">
        <v>30</v>
      </c>
      <c r="G37" s="133">
        <v>600</v>
      </c>
      <c r="H37" s="134">
        <v>467.03999999999996</v>
      </c>
      <c r="I37" s="135">
        <v>0.11216138328530259</v>
      </c>
      <c r="J37" s="136">
        <f t="shared" si="4"/>
        <v>0.0461060746533647</v>
      </c>
    </row>
    <row r="38" spans="1:10" ht="12.75">
      <c r="A38" s="45" t="s">
        <v>81</v>
      </c>
      <c r="B38" s="38"/>
      <c r="C38" s="38"/>
      <c r="D38" s="40"/>
      <c r="E38" s="41">
        <v>0.265</v>
      </c>
      <c r="F38" s="48" t="s">
        <v>30</v>
      </c>
      <c r="G38" s="43">
        <f>+$B$17</f>
        <v>600</v>
      </c>
      <c r="H38" s="43">
        <f>IF(E38*G38,+E38*G38,"        ")</f>
        <v>159</v>
      </c>
      <c r="I38" s="49">
        <f>E38/B$12</f>
        <v>0.03818443804034582</v>
      </c>
      <c r="J38" s="44">
        <f t="shared" si="4"/>
        <v>0.015696441139698928</v>
      </c>
    </row>
    <row r="39" spans="1:10" ht="17.25" customHeight="1">
      <c r="A39" s="39" t="s">
        <v>33</v>
      </c>
      <c r="B39" s="38"/>
      <c r="C39" s="38"/>
      <c r="D39" s="40"/>
      <c r="E39" s="41"/>
      <c r="F39" s="42"/>
      <c r="G39" s="43"/>
      <c r="H39" s="43"/>
      <c r="I39" s="49"/>
      <c r="J39" s="44"/>
    </row>
    <row r="40" spans="1:14" ht="12.75">
      <c r="A40" s="45" t="s">
        <v>26</v>
      </c>
      <c r="B40" s="38"/>
      <c r="C40" s="38"/>
      <c r="D40" s="40"/>
      <c r="E40" s="41">
        <v>1</v>
      </c>
      <c r="F40" s="48" t="s">
        <v>24</v>
      </c>
      <c r="G40" s="43">
        <v>400</v>
      </c>
      <c r="H40" s="43">
        <f>IF(E40*G40,+E40*G40,"        ")</f>
        <v>400</v>
      </c>
      <c r="I40" s="49">
        <f>E40/B$12</f>
        <v>0.1440922190201729</v>
      </c>
      <c r="J40" s="44">
        <f>H40/H$70</f>
        <v>0.0394879022382363</v>
      </c>
      <c r="N40" s="124"/>
    </row>
    <row r="41" spans="1:14" ht="12.75">
      <c r="A41" s="45" t="s">
        <v>27</v>
      </c>
      <c r="B41" s="38"/>
      <c r="C41" s="38"/>
      <c r="D41" s="40"/>
      <c r="E41" s="41">
        <v>1</v>
      </c>
      <c r="F41" s="48" t="s">
        <v>24</v>
      </c>
      <c r="G41" s="43">
        <v>300</v>
      </c>
      <c r="H41" s="43">
        <f>IF(E41*G41,+E41*G41,"        ")</f>
        <v>300</v>
      </c>
      <c r="I41" s="49">
        <f>E41/B$12</f>
        <v>0.1440922190201729</v>
      </c>
      <c r="J41" s="44">
        <f>H41/H$70</f>
        <v>0.029615926678677223</v>
      </c>
      <c r="K41" s="123"/>
      <c r="N41" s="124"/>
    </row>
    <row r="42" spans="1:14" ht="12.75">
      <c r="A42" s="45" t="s">
        <v>34</v>
      </c>
      <c r="B42" s="38"/>
      <c r="C42" s="38"/>
      <c r="D42" s="40"/>
      <c r="E42" s="41">
        <v>1</v>
      </c>
      <c r="F42" s="48" t="s">
        <v>24</v>
      </c>
      <c r="G42" s="43">
        <v>300</v>
      </c>
      <c r="H42" s="43">
        <f>IF(E42*G42,+E42*G42,"        ")</f>
        <v>300</v>
      </c>
      <c r="I42" s="49">
        <f>E42/B$12</f>
        <v>0.1440922190201729</v>
      </c>
      <c r="J42" s="44">
        <f>H42/H$70</f>
        <v>0.029615926678677223</v>
      </c>
      <c r="K42" s="123"/>
      <c r="N42" s="124"/>
    </row>
    <row r="43" spans="1:14" ht="12.75">
      <c r="A43" s="45" t="s">
        <v>35</v>
      </c>
      <c r="B43" s="38"/>
      <c r="C43" s="38"/>
      <c r="D43" s="40"/>
      <c r="E43" s="41">
        <v>1</v>
      </c>
      <c r="F43" s="48" t="s">
        <v>24</v>
      </c>
      <c r="G43" s="43">
        <v>320</v>
      </c>
      <c r="H43" s="43">
        <f>IF(E43*G43,+E43*G43,"        ")</f>
        <v>320</v>
      </c>
      <c r="I43" s="49">
        <f>E43/B$12</f>
        <v>0.1440922190201729</v>
      </c>
      <c r="J43" s="44">
        <f>H43/H$70</f>
        <v>0.031590321790589036</v>
      </c>
      <c r="N43" s="124"/>
    </row>
    <row r="44" spans="1:14" ht="7.5" customHeight="1">
      <c r="A44" s="52"/>
      <c r="B44" s="38"/>
      <c r="C44" s="50"/>
      <c r="D44" s="40"/>
      <c r="E44" s="41"/>
      <c r="F44" s="42"/>
      <c r="G44" s="43"/>
      <c r="H44" s="43"/>
      <c r="I44" s="49"/>
      <c r="J44" s="44"/>
      <c r="N44" s="124"/>
    </row>
    <row r="45" spans="1:10" ht="12.75">
      <c r="A45" s="45" t="s">
        <v>36</v>
      </c>
      <c r="B45" s="38"/>
      <c r="C45" s="50"/>
      <c r="D45" s="53"/>
      <c r="E45" s="54">
        <v>0.075</v>
      </c>
      <c r="F45" s="48" t="s">
        <v>30</v>
      </c>
      <c r="G45" s="43">
        <f>+$B$17</f>
        <v>600</v>
      </c>
      <c r="H45" s="43">
        <f>IF(E45*G45,+E45*G45,"        ")</f>
        <v>45</v>
      </c>
      <c r="I45" s="49">
        <f>E45/B$12</f>
        <v>0.010806916426512967</v>
      </c>
      <c r="J45" s="44">
        <f aca="true" t="shared" si="5" ref="J45:J57">H45/H$70</f>
        <v>0.004442389001801584</v>
      </c>
    </row>
    <row r="46" spans="1:14" ht="14.25" customHeight="1">
      <c r="A46" s="45" t="s">
        <v>37</v>
      </c>
      <c r="B46" s="38"/>
      <c r="C46" s="38"/>
      <c r="D46" s="48" t="s">
        <v>38</v>
      </c>
      <c r="E46" s="41">
        <v>0.7283</v>
      </c>
      <c r="F46" s="48" t="s">
        <v>30</v>
      </c>
      <c r="G46" s="43">
        <f>+$B$17</f>
        <v>600</v>
      </c>
      <c r="H46" s="43">
        <f>IF(E46*G46,+E46*G46,"        ")</f>
        <v>436.97999999999996</v>
      </c>
      <c r="I46" s="49">
        <f>E46/B$12</f>
        <v>0.10494236311239191</v>
      </c>
      <c r="J46" s="44">
        <f t="shared" si="5"/>
        <v>0.043138558800161236</v>
      </c>
      <c r="K46" s="123"/>
      <c r="L46" s="125"/>
      <c r="N46" s="125"/>
    </row>
    <row r="47" spans="1:14" ht="12.75">
      <c r="A47" s="45" t="s">
        <v>39</v>
      </c>
      <c r="B47" s="38"/>
      <c r="C47" s="50"/>
      <c r="D47" s="53"/>
      <c r="E47" s="41">
        <v>0.372</v>
      </c>
      <c r="F47" s="48" t="s">
        <v>30</v>
      </c>
      <c r="G47" s="43">
        <v>57</v>
      </c>
      <c r="H47" s="43">
        <f>IF(E47*G47,+E47*G47,"        ")</f>
        <v>21.204</v>
      </c>
      <c r="I47" s="49">
        <f>E47/B$12</f>
        <v>0.05360230547550432</v>
      </c>
      <c r="J47" s="44">
        <f t="shared" si="5"/>
        <v>0.0020932536976489063</v>
      </c>
      <c r="M47" s="125"/>
      <c r="N47" s="126"/>
    </row>
    <row r="48" spans="1:13" ht="27" customHeight="1">
      <c r="A48" s="149" t="s">
        <v>103</v>
      </c>
      <c r="B48" s="150"/>
      <c r="C48" s="151"/>
      <c r="D48" s="40"/>
      <c r="E48" s="132">
        <v>0.5432</v>
      </c>
      <c r="F48" s="132" t="s">
        <v>30</v>
      </c>
      <c r="G48" s="134">
        <v>600</v>
      </c>
      <c r="H48" s="134">
        <v>325.92</v>
      </c>
      <c r="I48" s="135">
        <v>0.07827089337175792</v>
      </c>
      <c r="J48" s="136">
        <f t="shared" si="5"/>
        <v>0.032174742743714936</v>
      </c>
      <c r="M48" s="127"/>
    </row>
    <row r="49" spans="1:10" ht="12.75">
      <c r="A49" s="45" t="s">
        <v>40</v>
      </c>
      <c r="B49" s="38"/>
      <c r="C49" s="38"/>
      <c r="D49" s="40"/>
      <c r="E49" s="41">
        <v>0.78</v>
      </c>
      <c r="F49" s="48" t="s">
        <v>30</v>
      </c>
      <c r="G49" s="43">
        <f>+$B$17</f>
        <v>600</v>
      </c>
      <c r="H49" s="43">
        <f>IF(E49*G49,+E49*G49,"        ")</f>
        <v>468</v>
      </c>
      <c r="I49" s="49">
        <f>E49/B$12</f>
        <v>0.11239193083573487</v>
      </c>
      <c r="J49" s="44">
        <f t="shared" si="5"/>
        <v>0.04620084561873647</v>
      </c>
    </row>
    <row r="50" spans="1:10" ht="37.5" customHeight="1">
      <c r="A50" s="149" t="s">
        <v>104</v>
      </c>
      <c r="B50" s="150"/>
      <c r="C50" s="151"/>
      <c r="D50" s="40"/>
      <c r="E50" s="132">
        <v>0.5874</v>
      </c>
      <c r="F50" s="132" t="s">
        <v>30</v>
      </c>
      <c r="G50" s="134">
        <v>600</v>
      </c>
      <c r="H50" s="134">
        <v>352.44</v>
      </c>
      <c r="I50" s="135">
        <v>0.08463976945244957</v>
      </c>
      <c r="J50" s="136">
        <f t="shared" si="5"/>
        <v>0.03479279066211</v>
      </c>
    </row>
    <row r="51" spans="1:10" ht="12.75">
      <c r="A51" s="45" t="s">
        <v>41</v>
      </c>
      <c r="B51" s="38"/>
      <c r="C51" s="51"/>
      <c r="D51" s="48" t="s">
        <v>42</v>
      </c>
      <c r="E51" s="41">
        <v>0.372</v>
      </c>
      <c r="F51" s="48" t="s">
        <v>30</v>
      </c>
      <c r="G51" s="43">
        <f>+$B$17</f>
        <v>600</v>
      </c>
      <c r="H51" s="43">
        <f>IF(E51*G51,+E51*G51,"        ")</f>
        <v>223.2</v>
      </c>
      <c r="I51" s="49">
        <f>E51/B$12</f>
        <v>0.05360230547550432</v>
      </c>
      <c r="J51" s="44">
        <f t="shared" si="5"/>
        <v>0.022034249448935853</v>
      </c>
    </row>
    <row r="52" spans="1:10" ht="12.75">
      <c r="A52" s="45" t="s">
        <v>43</v>
      </c>
      <c r="B52" s="38"/>
      <c r="C52" s="38"/>
      <c r="D52" s="40"/>
      <c r="E52" s="41">
        <v>0.1367</v>
      </c>
      <c r="F52" s="48" t="s">
        <v>30</v>
      </c>
      <c r="G52" s="43">
        <f>+$B$17</f>
        <v>600</v>
      </c>
      <c r="H52" s="43">
        <f>IF(E52*G52,+E52*G52,"        ")</f>
        <v>82.02</v>
      </c>
      <c r="I52" s="49">
        <f>E52/B$12</f>
        <v>0.019697406340057635</v>
      </c>
      <c r="J52" s="44">
        <f t="shared" si="5"/>
        <v>0.008096994353950353</v>
      </c>
    </row>
    <row r="53" spans="1:10" ht="12.75">
      <c r="A53" s="45" t="s">
        <v>44</v>
      </c>
      <c r="B53" s="38"/>
      <c r="C53" s="38"/>
      <c r="D53" s="40"/>
      <c r="E53" s="41">
        <v>1.1883</v>
      </c>
      <c r="F53" s="48" t="s">
        <v>30</v>
      </c>
      <c r="G53" s="43">
        <f>+$B$17</f>
        <v>600</v>
      </c>
      <c r="H53" s="43">
        <f>IF(E53*G53,+E53*G53,"        ")</f>
        <v>712.9799999999999</v>
      </c>
      <c r="I53" s="49">
        <f>E53/B$12</f>
        <v>0.17122478386167145</v>
      </c>
      <c r="J53" s="44">
        <f t="shared" si="5"/>
        <v>0.07038521134454429</v>
      </c>
    </row>
    <row r="54" spans="1:10" ht="27" customHeight="1">
      <c r="A54" s="149" t="s">
        <v>105</v>
      </c>
      <c r="B54" s="150"/>
      <c r="C54" s="151"/>
      <c r="D54" s="40"/>
      <c r="E54" s="137">
        <v>0.5432</v>
      </c>
      <c r="F54" s="138" t="s">
        <v>30</v>
      </c>
      <c r="G54" s="133">
        <f>+$B$17</f>
        <v>600</v>
      </c>
      <c r="H54" s="133">
        <f>IF(E54*G54,+E54*G54,"        ")</f>
        <v>325.92</v>
      </c>
      <c r="I54" s="135">
        <f>E54/B$12</f>
        <v>0.07827089337175792</v>
      </c>
      <c r="J54" s="136">
        <f t="shared" si="5"/>
        <v>0.032174742743714936</v>
      </c>
    </row>
    <row r="55" spans="1:10" ht="39" customHeight="1">
      <c r="A55" s="149" t="s">
        <v>106</v>
      </c>
      <c r="B55" s="150"/>
      <c r="C55" s="151"/>
      <c r="D55" s="40"/>
      <c r="E55" s="132">
        <v>0.5874</v>
      </c>
      <c r="F55" s="132" t="s">
        <v>30</v>
      </c>
      <c r="G55" s="134">
        <v>600</v>
      </c>
      <c r="H55" s="134">
        <v>352.44</v>
      </c>
      <c r="I55" s="135">
        <v>0.08463976945244957</v>
      </c>
      <c r="J55" s="136">
        <f t="shared" si="5"/>
        <v>0.03479279066211</v>
      </c>
    </row>
    <row r="56" spans="1:10" ht="12.75">
      <c r="A56" s="45" t="s">
        <v>45</v>
      </c>
      <c r="B56" s="38"/>
      <c r="C56" s="38"/>
      <c r="D56" s="48" t="s">
        <v>46</v>
      </c>
      <c r="E56" s="41">
        <v>0.372</v>
      </c>
      <c r="F56" s="48" t="s">
        <v>30</v>
      </c>
      <c r="G56" s="43">
        <f>+$B$17</f>
        <v>600</v>
      </c>
      <c r="H56" s="43">
        <f>IF(E56*G56,+E56*G56,"        ")</f>
        <v>223.2</v>
      </c>
      <c r="I56" s="49">
        <f>E56/B$12</f>
        <v>0.05360230547550432</v>
      </c>
      <c r="J56" s="44">
        <f t="shared" si="5"/>
        <v>0.022034249448935853</v>
      </c>
    </row>
    <row r="57" spans="1:10" ht="12.75">
      <c r="A57" s="45" t="s">
        <v>47</v>
      </c>
      <c r="B57" s="38"/>
      <c r="C57" s="51"/>
      <c r="D57" s="40"/>
      <c r="E57" s="41">
        <v>0.725</v>
      </c>
      <c r="F57" s="48" t="s">
        <v>30</v>
      </c>
      <c r="G57" s="43">
        <f>+$B$17</f>
        <v>600</v>
      </c>
      <c r="H57" s="43">
        <f>IF(E57*G57,+E57*G57,"        ")</f>
        <v>435</v>
      </c>
      <c r="I57" s="49">
        <f>E57/B$12</f>
        <v>0.10446685878962535</v>
      </c>
      <c r="J57" s="44">
        <f t="shared" si="5"/>
        <v>0.04294309368408197</v>
      </c>
    </row>
    <row r="58" spans="1:10" ht="3.75" customHeight="1" thickBot="1">
      <c r="A58" s="55"/>
      <c r="B58" s="56"/>
      <c r="C58" s="56"/>
      <c r="D58" s="57"/>
      <c r="E58" s="58"/>
      <c r="F58" s="58"/>
      <c r="G58" s="57"/>
      <c r="H58" s="57"/>
      <c r="I58" s="59"/>
      <c r="J58" s="60"/>
    </row>
    <row r="59" spans="1:14" s="4" customFormat="1" ht="5.25" customHeight="1">
      <c r="A59" s="38"/>
      <c r="B59" s="38"/>
      <c r="C59" s="38"/>
      <c r="D59" s="38"/>
      <c r="E59" s="37"/>
      <c r="F59" s="37"/>
      <c r="G59" s="38"/>
      <c r="H59" s="38"/>
      <c r="I59" s="61"/>
      <c r="J59" s="16"/>
      <c r="K59" s="128"/>
      <c r="L59" s="128"/>
      <c r="M59" s="128"/>
      <c r="N59" s="128"/>
    </row>
    <row r="60" spans="1:14" s="4" customFormat="1" ht="6.75" customHeight="1" thickBot="1">
      <c r="A60" s="62"/>
      <c r="B60" s="62"/>
      <c r="C60" s="62"/>
      <c r="D60" s="62"/>
      <c r="E60" s="62"/>
      <c r="F60" s="62"/>
      <c r="G60" s="62"/>
      <c r="H60" s="62"/>
      <c r="I60" s="63"/>
      <c r="J60" s="64"/>
      <c r="K60" s="128"/>
      <c r="L60" s="128"/>
      <c r="M60" s="128"/>
      <c r="N60" s="128"/>
    </row>
    <row r="61" spans="1:10" ht="2.25" customHeight="1">
      <c r="A61" s="65"/>
      <c r="B61" s="66"/>
      <c r="C61" s="66"/>
      <c r="D61" s="67"/>
      <c r="E61" s="68"/>
      <c r="F61" s="68"/>
      <c r="G61" s="67"/>
      <c r="H61" s="67"/>
      <c r="I61" s="69"/>
      <c r="J61" s="70"/>
    </row>
    <row r="62" spans="1:10" ht="36.75" customHeight="1">
      <c r="A62" s="149" t="s">
        <v>107</v>
      </c>
      <c r="B62" s="150"/>
      <c r="C62" s="151"/>
      <c r="D62" s="40"/>
      <c r="E62" s="132">
        <v>0.1767</v>
      </c>
      <c r="F62" s="132" t="s">
        <v>30</v>
      </c>
      <c r="G62" s="134">
        <v>600</v>
      </c>
      <c r="H62" s="134">
        <v>106.02</v>
      </c>
      <c r="I62" s="135">
        <v>0.025461095100864552</v>
      </c>
      <c r="J62" s="136">
        <f>H62/H$70</f>
        <v>0.01046626848824453</v>
      </c>
    </row>
    <row r="63" spans="1:10" ht="12.75">
      <c r="A63" s="45" t="s">
        <v>48</v>
      </c>
      <c r="B63" s="38"/>
      <c r="C63" s="38"/>
      <c r="D63" s="48" t="s">
        <v>49</v>
      </c>
      <c r="E63" s="41">
        <v>1.29</v>
      </c>
      <c r="F63" s="48" t="s">
        <v>30</v>
      </c>
      <c r="G63" s="43">
        <f>+$B$17</f>
        <v>600</v>
      </c>
      <c r="H63" s="43">
        <f>IF(E63*G63,+E63*G63,"        ")</f>
        <v>774</v>
      </c>
      <c r="I63" s="49">
        <f>E63/B$12</f>
        <v>0.18587896253602304</v>
      </c>
      <c r="J63" s="44">
        <f>H63/H$70</f>
        <v>0.07640909083098724</v>
      </c>
    </row>
    <row r="64" spans="1:10" ht="13.5" thickBot="1">
      <c r="A64" s="71" t="s">
        <v>50</v>
      </c>
      <c r="B64" s="56"/>
      <c r="C64" s="72"/>
      <c r="D64" s="73"/>
      <c r="E64" s="74">
        <v>1</v>
      </c>
      <c r="F64" s="75" t="s">
        <v>24</v>
      </c>
      <c r="G64" s="76">
        <v>160</v>
      </c>
      <c r="H64" s="76">
        <f>IF(E64*G64,+E64*G64,"        ")</f>
        <v>160</v>
      </c>
      <c r="I64" s="59">
        <f>E64/B$12</f>
        <v>0.1440922190201729</v>
      </c>
      <c r="J64" s="60">
        <f>H64/H$70</f>
        <v>0.015795160895294518</v>
      </c>
    </row>
    <row r="65" spans="1:14" s="4" customFormat="1" ht="11.25" customHeight="1" thickBot="1">
      <c r="A65" s="38"/>
      <c r="B65" s="38"/>
      <c r="C65" s="38"/>
      <c r="D65" s="38"/>
      <c r="E65" s="37"/>
      <c r="F65" s="77"/>
      <c r="G65" s="38"/>
      <c r="H65" s="38"/>
      <c r="I65" s="78"/>
      <c r="J65" s="79"/>
      <c r="K65" s="128"/>
      <c r="L65" s="128"/>
      <c r="M65" s="128"/>
      <c r="N65" s="128"/>
    </row>
    <row r="66" spans="1:11" ht="12.75">
      <c r="A66" s="80" t="s">
        <v>51</v>
      </c>
      <c r="B66" s="66"/>
      <c r="C66" s="81"/>
      <c r="D66" s="66"/>
      <c r="E66" s="82"/>
      <c r="F66" s="83"/>
      <c r="G66" s="66"/>
      <c r="H66" s="84">
        <f>SUM(H22:H64)</f>
        <v>9611.016599999999</v>
      </c>
      <c r="I66" s="85"/>
      <c r="J66" s="16"/>
      <c r="K66" s="129"/>
    </row>
    <row r="67" spans="1:12" ht="12.75">
      <c r="A67" s="45" t="s">
        <v>52</v>
      </c>
      <c r="B67" s="38"/>
      <c r="C67" s="38"/>
      <c r="D67" s="38"/>
      <c r="E67" s="37"/>
      <c r="F67" s="77"/>
      <c r="G67" s="86"/>
      <c r="H67" s="87">
        <f>H66*0.02</f>
        <v>192.22033199999998</v>
      </c>
      <c r="I67" s="88"/>
      <c r="J67" s="16"/>
      <c r="L67" s="125"/>
    </row>
    <row r="68" spans="1:10" ht="12.75">
      <c r="A68" s="45" t="s">
        <v>53</v>
      </c>
      <c r="B68" s="38"/>
      <c r="C68" s="38"/>
      <c r="D68" s="38"/>
      <c r="E68" s="37"/>
      <c r="F68" s="77"/>
      <c r="G68" s="38"/>
      <c r="H68" s="89">
        <v>0</v>
      </c>
      <c r="I68" s="88"/>
      <c r="J68" s="16"/>
    </row>
    <row r="69" spans="1:11" ht="12.75">
      <c r="A69" s="45" t="s">
        <v>92</v>
      </c>
      <c r="B69" s="38"/>
      <c r="C69" s="38"/>
      <c r="D69" s="38"/>
      <c r="E69" s="90">
        <v>16</v>
      </c>
      <c r="F69" s="91">
        <f>E69/12*5</f>
        <v>6.666666666666666</v>
      </c>
      <c r="G69" s="38"/>
      <c r="H69" s="89">
        <f>SUM(H66:H68)*0.0333</f>
        <v>326.4477898356</v>
      </c>
      <c r="I69" s="92"/>
      <c r="J69" s="16"/>
      <c r="K69" s="121">
        <f>8/12</f>
        <v>0.6666666666666666</v>
      </c>
    </row>
    <row r="70" spans="1:11" ht="15" customHeight="1" thickBot="1">
      <c r="A70" s="93" t="s">
        <v>54</v>
      </c>
      <c r="B70" s="94"/>
      <c r="C70" s="94"/>
      <c r="D70" s="94"/>
      <c r="E70" s="95"/>
      <c r="F70" s="96"/>
      <c r="G70" s="94"/>
      <c r="H70" s="97">
        <f>SUM(H66:H69)</f>
        <v>10129.6847218356</v>
      </c>
      <c r="I70" s="98">
        <f>+H67+H69</f>
        <v>518.6681218356</v>
      </c>
      <c r="J70" s="16"/>
      <c r="K70" s="121">
        <f>+K69*5</f>
        <v>3.333333333333333</v>
      </c>
    </row>
    <row r="71" spans="1:14" s="4" customFormat="1" ht="15" customHeight="1" thickBot="1">
      <c r="A71" s="99"/>
      <c r="B71" s="38"/>
      <c r="C71" s="38"/>
      <c r="D71" s="38"/>
      <c r="E71" s="37"/>
      <c r="F71" s="77"/>
      <c r="G71" s="38"/>
      <c r="H71" s="100">
        <f>SUM(H67:H69)</f>
        <v>518.6681218356</v>
      </c>
      <c r="I71" s="78"/>
      <c r="J71" s="64"/>
      <c r="K71" s="128"/>
      <c r="L71" s="128"/>
      <c r="M71" s="128"/>
      <c r="N71" s="128"/>
    </row>
    <row r="72" spans="1:10" ht="15.75" customHeight="1">
      <c r="A72" s="101" t="s">
        <v>55</v>
      </c>
      <c r="B72" s="102"/>
      <c r="C72" s="103">
        <f>SUM(H31:H38)</f>
        <v>1093.05</v>
      </c>
      <c r="D72" s="104">
        <f>(C72/H66)</f>
        <v>0.1137288640204825</v>
      </c>
      <c r="E72" s="105" t="s">
        <v>56</v>
      </c>
      <c r="F72" s="102"/>
      <c r="G72" s="106">
        <f>SUM(H45:H64)</f>
        <v>5044.3240000000005</v>
      </c>
      <c r="H72" s="107">
        <f>(G72/H66)</f>
        <v>0.5248481206452188</v>
      </c>
      <c r="I72" s="14"/>
      <c r="J72" s="16"/>
    </row>
    <row r="73" spans="1:10" ht="15.75" customHeight="1" thickBot="1">
      <c r="A73" s="71" t="s">
        <v>57</v>
      </c>
      <c r="B73" s="108"/>
      <c r="C73" s="109">
        <f>SUM(H40:H43)</f>
        <v>1320</v>
      </c>
      <c r="D73" s="73">
        <f>ROUND((C73/H66),7)</f>
        <v>0.1373424</v>
      </c>
      <c r="E73" s="110" t="s">
        <v>58</v>
      </c>
      <c r="F73" s="108"/>
      <c r="G73" s="109">
        <f>SUM(H22:H29)</f>
        <v>2153.6426</v>
      </c>
      <c r="H73" s="111">
        <f>(G73/H66)</f>
        <v>0.22408062431189646</v>
      </c>
      <c r="I73" s="112"/>
      <c r="J73" s="16"/>
    </row>
    <row r="74" spans="1:10" ht="18" customHeight="1">
      <c r="A74" s="131" t="s">
        <v>91</v>
      </c>
      <c r="B74" s="14"/>
      <c r="C74" s="50"/>
      <c r="D74" s="113"/>
      <c r="E74" s="15"/>
      <c r="F74" s="14"/>
      <c r="G74" s="114"/>
      <c r="H74" s="113"/>
      <c r="I74" s="14"/>
      <c r="J74" s="16"/>
    </row>
    <row r="75" spans="1:10" ht="36.75" customHeight="1">
      <c r="A75" s="164" t="s">
        <v>94</v>
      </c>
      <c r="B75" s="164"/>
      <c r="C75" s="164"/>
      <c r="D75" s="164"/>
      <c r="E75" s="164"/>
      <c r="F75" s="164"/>
      <c r="G75" s="164"/>
      <c r="H75" s="164"/>
      <c r="I75" s="164"/>
      <c r="J75" s="164"/>
    </row>
    <row r="76" spans="1:14" s="3" customFormat="1" ht="15.75" customHeight="1">
      <c r="A76" s="162" t="s">
        <v>93</v>
      </c>
      <c r="B76" s="162"/>
      <c r="C76" s="162"/>
      <c r="D76" s="162"/>
      <c r="E76" s="162"/>
      <c r="F76" s="162"/>
      <c r="G76" s="162"/>
      <c r="H76" s="162"/>
      <c r="I76" s="162"/>
      <c r="J76" s="162"/>
      <c r="K76" s="130"/>
      <c r="L76" s="130"/>
      <c r="M76" s="130"/>
      <c r="N76" s="130"/>
    </row>
    <row r="77" spans="1:14" s="3" customFormat="1" ht="15" customHeight="1">
      <c r="A77" s="163" t="s">
        <v>89</v>
      </c>
      <c r="B77" s="163"/>
      <c r="C77" s="163"/>
      <c r="D77" s="163"/>
      <c r="E77" s="163"/>
      <c r="F77" s="163"/>
      <c r="G77" s="163"/>
      <c r="H77" s="163"/>
      <c r="I77" s="163"/>
      <c r="J77" s="163"/>
      <c r="K77" s="130"/>
      <c r="L77" s="130"/>
      <c r="M77" s="130"/>
      <c r="N77" s="130"/>
    </row>
    <row r="78" spans="1:14" s="3" customFormat="1" ht="12.75" customHeight="1">
      <c r="A78" s="19" t="s">
        <v>90</v>
      </c>
      <c r="B78" s="19"/>
      <c r="C78" s="115"/>
      <c r="D78" s="116"/>
      <c r="E78" s="19"/>
      <c r="F78" s="19"/>
      <c r="G78" s="115"/>
      <c r="H78" s="116"/>
      <c r="I78" s="117"/>
      <c r="J78" s="19"/>
      <c r="K78" s="130"/>
      <c r="L78" s="130"/>
      <c r="M78" s="130"/>
      <c r="N78" s="130"/>
    </row>
    <row r="79" spans="1:14" s="3" customFormat="1" ht="13.5">
      <c r="A79" s="12" t="s">
        <v>100</v>
      </c>
      <c r="B79" s="12"/>
      <c r="C79" s="12"/>
      <c r="D79" s="12"/>
      <c r="E79" s="12"/>
      <c r="F79" s="12"/>
      <c r="G79" s="12"/>
      <c r="H79" s="12"/>
      <c r="I79" s="12"/>
      <c r="J79" s="12"/>
      <c r="K79" s="130"/>
      <c r="L79" s="130"/>
      <c r="M79" s="130"/>
      <c r="N79" s="130"/>
    </row>
    <row r="80" spans="1:14" s="3" customFormat="1" ht="13.5">
      <c r="A80" s="12" t="s">
        <v>109</v>
      </c>
      <c r="B80" s="12"/>
      <c r="C80" s="12"/>
      <c r="D80" s="12"/>
      <c r="E80" s="12"/>
      <c r="F80" s="12"/>
      <c r="G80" s="12"/>
      <c r="H80" s="12"/>
      <c r="I80" s="12"/>
      <c r="J80" s="12"/>
      <c r="K80" s="130"/>
      <c r="L80" s="130"/>
      <c r="M80" s="130"/>
      <c r="N80" s="130"/>
    </row>
    <row r="81" spans="1:10" ht="12.75">
      <c r="A81" s="9"/>
      <c r="B81" s="9"/>
      <c r="C81" s="13"/>
      <c r="D81" s="9"/>
      <c r="E81" s="10"/>
      <c r="F81" s="9"/>
      <c r="G81" s="9"/>
      <c r="H81" s="9"/>
      <c r="I81" s="9"/>
      <c r="J81" s="11"/>
    </row>
    <row r="82" spans="1:10" ht="12.75">
      <c r="A82" s="6"/>
      <c r="B82" s="6"/>
      <c r="C82" s="6"/>
      <c r="D82" s="6"/>
      <c r="E82" s="7"/>
      <c r="F82" s="6"/>
      <c r="G82" s="6"/>
      <c r="H82" s="6"/>
      <c r="I82" s="6"/>
      <c r="J82" s="8"/>
    </row>
    <row r="83" spans="1:10" ht="12.75">
      <c r="A83" s="6"/>
      <c r="B83" s="6"/>
      <c r="C83" s="6"/>
      <c r="D83" s="6"/>
      <c r="E83" s="7"/>
      <c r="F83" s="6"/>
      <c r="G83" s="6"/>
      <c r="H83" s="6"/>
      <c r="I83" s="6"/>
      <c r="J83" s="8"/>
    </row>
    <row r="84" spans="1:10" ht="12.75">
      <c r="A84" s="6"/>
      <c r="B84" s="6"/>
      <c r="C84" s="6"/>
      <c r="D84" s="6"/>
      <c r="E84" s="7"/>
      <c r="F84" s="6"/>
      <c r="G84" s="6"/>
      <c r="H84" s="6"/>
      <c r="I84" s="6"/>
      <c r="J84" s="8"/>
    </row>
    <row r="85" spans="1:10" ht="12.75">
      <c r="A85" s="6"/>
      <c r="B85" s="6"/>
      <c r="C85" s="6"/>
      <c r="D85" s="6"/>
      <c r="E85" s="7"/>
      <c r="F85" s="6"/>
      <c r="G85" s="6"/>
      <c r="H85" s="6"/>
      <c r="I85" s="6"/>
      <c r="J85" s="8"/>
    </row>
    <row r="86" spans="1:10" ht="12.75">
      <c r="A86" s="6"/>
      <c r="B86" s="6"/>
      <c r="C86" s="6"/>
      <c r="D86" s="6"/>
      <c r="E86" s="7"/>
      <c r="F86" s="6"/>
      <c r="G86" s="6"/>
      <c r="H86" s="6"/>
      <c r="I86" s="6"/>
      <c r="J86" s="8"/>
    </row>
    <row r="87" spans="1:10" ht="13.5">
      <c r="A87" s="158"/>
      <c r="B87" s="158"/>
      <c r="C87" s="158"/>
      <c r="D87" s="158"/>
      <c r="E87" s="158"/>
      <c r="F87" s="158"/>
      <c r="G87" s="158"/>
      <c r="H87" s="158"/>
      <c r="I87" s="158"/>
      <c r="J87" s="158"/>
    </row>
    <row r="88" spans="1:10" ht="12.75">
      <c r="A88" s="6"/>
      <c r="B88" s="6"/>
      <c r="C88" s="6"/>
      <c r="D88" s="6"/>
      <c r="E88" s="7"/>
      <c r="F88" s="6"/>
      <c r="G88" s="6"/>
      <c r="H88" s="6"/>
      <c r="I88" s="6"/>
      <c r="J88" s="8"/>
    </row>
    <row r="89" spans="1:10" ht="12.75">
      <c r="A89" s="6"/>
      <c r="B89" s="6"/>
      <c r="C89" s="6"/>
      <c r="D89" s="6"/>
      <c r="E89" s="7"/>
      <c r="F89" s="6"/>
      <c r="G89" s="6"/>
      <c r="H89" s="6"/>
      <c r="I89" s="6"/>
      <c r="J89" s="8"/>
    </row>
  </sheetData>
  <sheetProtection/>
  <mergeCells count="18">
    <mergeCell ref="A87:J87"/>
    <mergeCell ref="I18:I20"/>
    <mergeCell ref="J18:J20"/>
    <mergeCell ref="A76:J76"/>
    <mergeCell ref="A77:J77"/>
    <mergeCell ref="A75:J75"/>
    <mergeCell ref="A48:C48"/>
    <mergeCell ref="A50:C50"/>
    <mergeCell ref="A54:C54"/>
    <mergeCell ref="A55:C55"/>
    <mergeCell ref="A62:C62"/>
    <mergeCell ref="A5:J5"/>
    <mergeCell ref="A1:I1"/>
    <mergeCell ref="A2:J2"/>
    <mergeCell ref="A3:J3"/>
    <mergeCell ref="A18:H18"/>
    <mergeCell ref="A6:J6"/>
    <mergeCell ref="A37:C37"/>
  </mergeCells>
  <printOptions/>
  <pageMargins left="0.9055118110236221" right="0.2755905511811024" top="0.2" bottom="0.5905511811023623" header="0.2755905511811024" footer="0.5118110236220472"/>
  <pageSetup horizontalDpi="300" verticalDpi="300" orientation="portrait" scale="64" r:id="rId2"/>
  <rowBreaks count="1" manualBreakCount="1">
    <brk id="60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Devares</dc:creator>
  <cp:keywords/>
  <dc:description/>
  <cp:lastModifiedBy>Ysabel Calderon</cp:lastModifiedBy>
  <cp:lastPrinted>2023-07-12T18:46:00Z</cp:lastPrinted>
  <dcterms:created xsi:type="dcterms:W3CDTF">1999-01-27T14:11:56Z</dcterms:created>
  <dcterms:modified xsi:type="dcterms:W3CDTF">2024-05-08T14:56:38Z</dcterms:modified>
  <cp:category/>
  <cp:version/>
  <cp:contentType/>
  <cp:contentStatus/>
</cp:coreProperties>
</file>