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32760" yWindow="32760" windowWidth="20490" windowHeight="7485" activeTab="0"/>
  </bookViews>
  <sheets>
    <sheet name="AJIES" sheetId="1" r:id="rId1"/>
  </sheets>
  <definedNames/>
  <calcPr fullCalcOnLoad="1"/>
</workbook>
</file>

<file path=xl/sharedStrings.xml><?xml version="1.0" encoding="utf-8"?>
<sst xmlns="http://schemas.openxmlformats.org/spreadsheetml/2006/main" count="151" uniqueCount="109">
  <si>
    <t>AREA APLIC....</t>
  </si>
  <si>
    <t>Nacional</t>
  </si>
  <si>
    <t>ENTREVISTAS...</t>
  </si>
  <si>
    <t xml:space="preserve">Cubanela            </t>
  </si>
  <si>
    <t>HOMBRE-DIA</t>
  </si>
  <si>
    <t>8 Horas</t>
  </si>
  <si>
    <t>CARAC. ESPECIAL..-</t>
  </si>
  <si>
    <t>COSTOS VARIABLES DE PRODUCCION POR TAREA</t>
  </si>
  <si>
    <t xml:space="preserve"> Valor</t>
  </si>
  <si>
    <t xml:space="preserve">  Costo</t>
  </si>
  <si>
    <t xml:space="preserve"> Actividad - Servicios o Insumos</t>
  </si>
  <si>
    <t xml:space="preserve"> Mes</t>
  </si>
  <si>
    <t xml:space="preserve"> Unidad</t>
  </si>
  <si>
    <t>/Unidad</t>
  </si>
  <si>
    <t xml:space="preserve">  (RD$)</t>
  </si>
  <si>
    <t>1.   Insumos</t>
  </si>
  <si>
    <t xml:space="preserve"> .1  Semillas</t>
  </si>
  <si>
    <t xml:space="preserve"> .2  Fertilizante (15-15-15)</t>
  </si>
  <si>
    <t>Quintal</t>
  </si>
  <si>
    <t>Litro</t>
  </si>
  <si>
    <t>Kilo</t>
  </si>
  <si>
    <t xml:space="preserve"> .6  Fungicida (Dithane M-45)</t>
  </si>
  <si>
    <t xml:space="preserve"> .9  Transporte Interno</t>
  </si>
  <si>
    <t>Tarea</t>
  </si>
  <si>
    <t>2.   Preparación del Semillero</t>
  </si>
  <si>
    <t xml:space="preserve"> .1  Corte (Mecanizado)</t>
  </si>
  <si>
    <t xml:space="preserve"> .2  Cruce (Mecanizado)</t>
  </si>
  <si>
    <t xml:space="preserve"> .3  Rastra (mecanizado)</t>
  </si>
  <si>
    <t xml:space="preserve"> .4  Construcción Canteros</t>
  </si>
  <si>
    <t>Hom-Día</t>
  </si>
  <si>
    <t xml:space="preserve"> .5  Tirada de Semillas</t>
  </si>
  <si>
    <t xml:space="preserve"> .6  Riegos (25 Aplic.)</t>
  </si>
  <si>
    <t>3.  Preparación del Terreno</t>
  </si>
  <si>
    <t xml:space="preserve"> .3  Rastra (Mecanizado)</t>
  </si>
  <si>
    <t xml:space="preserve"> .4  Surqueo (Mecanizado)</t>
  </si>
  <si>
    <t>5.  Trasplante</t>
  </si>
  <si>
    <t>II</t>
  </si>
  <si>
    <t>6.  Riegos (4 Aplic.)</t>
  </si>
  <si>
    <t>8.  Desyerbo</t>
  </si>
  <si>
    <t>10. Riegos (4 Aplic.)</t>
  </si>
  <si>
    <t>III</t>
  </si>
  <si>
    <t>11. Pase de Cultivadora</t>
  </si>
  <si>
    <t>12. Desyerbo (2)</t>
  </si>
  <si>
    <t>15. Riegos (4 Aplic.)</t>
  </si>
  <si>
    <t>IV</t>
  </si>
  <si>
    <t xml:space="preserve">16. Desyerbo </t>
  </si>
  <si>
    <t xml:space="preserve">18. Cosecha (5 Recolecciones) </t>
  </si>
  <si>
    <t>V</t>
  </si>
  <si>
    <t>19. Transporte Interno</t>
  </si>
  <si>
    <t>SUBTOTAL</t>
  </si>
  <si>
    <t>GASTOS ADMINISTRATIVOS</t>
  </si>
  <si>
    <t>GASTO SEGURO AGRICOLA</t>
  </si>
  <si>
    <t>TOTAL</t>
  </si>
  <si>
    <t>I. Semillero             :</t>
  </si>
  <si>
    <t>III. Mano de Obra:</t>
  </si>
  <si>
    <t>II.Preparación de terreno:</t>
  </si>
  <si>
    <t>IV. Insumos      :</t>
  </si>
  <si>
    <t xml:space="preserve">VARIEDAD   </t>
  </si>
  <si>
    <t>RENDIMIENTO</t>
  </si>
  <si>
    <t>Unidad</t>
  </si>
  <si>
    <t>Costo/</t>
  </si>
  <si>
    <t>QQ 100 Lb</t>
  </si>
  <si>
    <t>FECHA    :</t>
  </si>
  <si>
    <t>5 Meses</t>
  </si>
  <si>
    <t>0-42-1234A</t>
  </si>
  <si>
    <t xml:space="preserve">COSTO CODIGO </t>
  </si>
  <si>
    <t>RUBRO</t>
  </si>
  <si>
    <t>CICLO</t>
  </si>
  <si>
    <t>Trasplante</t>
  </si>
  <si>
    <t>Riego-Grav.</t>
  </si>
  <si>
    <t>Alto</t>
  </si>
  <si>
    <t>Mecanizado</t>
  </si>
  <si>
    <t xml:space="preserve">A </t>
  </si>
  <si>
    <t>CLASIF. TERRENO</t>
  </si>
  <si>
    <t>PREP. TERRENO</t>
  </si>
  <si>
    <t>NIVEL INSUMOS</t>
  </si>
  <si>
    <t>ORIGEN DE AGUA</t>
  </si>
  <si>
    <t>METODO SIEMBRA</t>
  </si>
  <si>
    <t>-</t>
  </si>
  <si>
    <t>Ajíes</t>
  </si>
  <si>
    <t xml:space="preserve"> .8  Desyerbo</t>
  </si>
  <si>
    <t xml:space="preserve">JORNAL DIARIO :   </t>
  </si>
  <si>
    <t>Coeficiente Técnico por Actividad</t>
  </si>
  <si>
    <t>Participación (%) por Actividad</t>
  </si>
  <si>
    <t>.................................................</t>
  </si>
  <si>
    <t xml:space="preserve"> .11 Pago Agua INDRHI (5 Meses)</t>
  </si>
  <si>
    <t>Una Hectárea equivale a 15.9 tareas.</t>
  </si>
  <si>
    <t>Notas:</t>
  </si>
  <si>
    <t xml:space="preserve"> .4  Fertilizante Foliar Mix</t>
  </si>
  <si>
    <t xml:space="preserve"> .7  Herbicida Glifokin 35.6 SL</t>
  </si>
  <si>
    <t xml:space="preserve"> .8  Insecticida Sinomectina 1.8 EC</t>
  </si>
  <si>
    <t>8 Gr</t>
  </si>
  <si>
    <t>PAGO INTERESES 0.0% ANUAL (   )</t>
  </si>
  <si>
    <t xml:space="preserve"> Precios de los insumos actualizados a marzo, 2022.</t>
  </si>
  <si>
    <t>Viceministerio de Planificación Sectorial Agropecuaria</t>
  </si>
  <si>
    <t>Departamento de Economía Agropecuaria y Estadísticas</t>
  </si>
  <si>
    <t>Cantidad</t>
  </si>
  <si>
    <t xml:space="preserve"> .5  Limpieza de Canales</t>
  </si>
  <si>
    <t xml:space="preserve"> .7  Aplicación Agroquímicos (0.0314 Lt Sinomectina 1.8 EC +  0.2880 Kg  Dithane + 0.1056 Lt. Glifokin 35.6 SL)</t>
  </si>
  <si>
    <t>7.  Aplicación Fertilizantes (0.1849 QQ 15-15-15)</t>
  </si>
  <si>
    <t>9.  Aplicación Agroquímicos  (0.2387 Lt Sinomectina 1.8 EC+  0.0308 Kg  Dithane + 0.0333 Kg Foliar Mix)</t>
  </si>
  <si>
    <t>13. Aplicación Fertilizantes  (0.1849 QQ 15-15-15)</t>
  </si>
  <si>
    <t>14. Aplicación Agroquímicos  ( 0.2387 Kg Glifokin 35.6 SL+ 0.1714 kg  Dithane + 0.0333 Kg  Foliar Mix)</t>
  </si>
  <si>
    <t>17. Aplicación Agroquímicos (0.0150 Lt Glifokin 35.6 SL + 0.1714 kg  Dithane + 0.0333 Kg Foliar Mix)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</si>
  <si>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 Ministerio de Agricultura, Departamento de Economía Agropecuaria y Estadísticas.</t>
    </r>
  </si>
  <si>
    <t>Costos Variables de Producción de Ajíes, 2022 (RD$/ tarea)</t>
  </si>
  <si>
    <t>Las unidades de médidas expresadas en los insumos corresponden a la forma en la que los productores  la obtienen de los puntos de ventas o agroquímicas.</t>
  </si>
  <si>
    <t xml:space="preserve">             </t>
  </si>
  <si>
    <t>Estimado: Div. Administración Rural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</si>
</sst>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General_)"/>
    <numFmt numFmtId="187" formatCode="0.00_)"/>
    <numFmt numFmtId="188" formatCode="#,##0.0000_);\(#,##0.0000\)"/>
    <numFmt numFmtId="189" formatCode="0_)"/>
    <numFmt numFmtId="190" formatCode="0.0000_)"/>
    <numFmt numFmtId="191" formatCode="&quot;$&quot;#,##0.0_);\(&quot;$&quot;#,##0.0\)"/>
    <numFmt numFmtId="192" formatCode="&quot;$&quot;#,##0.0_);[Red]\(&quot;$&quot;#,##0.0\)"/>
    <numFmt numFmtId="193" formatCode="0.0"/>
    <numFmt numFmtId="194" formatCode="#,##0.0_);\(#,##0.0\)"/>
    <numFmt numFmtId="195" formatCode="_(* #,##0.000_);_(* \(#,##0.000\);_(* &quot;-&quot;??_);_(@_)"/>
    <numFmt numFmtId="196" formatCode="_(* #,##0.0000_);_(* \(#,##0.0000\);_(* &quot;-&quot;??_);_(@_)"/>
    <numFmt numFmtId="197" formatCode="_(* #,##0.0000_);_(* \(#,##0.0000\);_(* &quot;-&quot;????_);_(@_)"/>
    <numFmt numFmtId="198" formatCode="&quot;RD$&quot;#,##0.00"/>
    <numFmt numFmtId="199" formatCode="_-* #,##0.00_-;\-* #,##0.00_-;_-* &quot;-&quot;??_-;_-@_-"/>
    <numFmt numFmtId="200" formatCode="_-* #,##0_-;\-* #,##0_-;_-* &quot;-&quot;??_-;_-@_-"/>
    <numFmt numFmtId="201" formatCode="#,##0.00_ ;\-#,##0.00\ "/>
    <numFmt numFmtId="202" formatCode="[$-1C0A]dddd\,\ dd&quot; de &quot;mmmm&quot; de &quot;yyyy"/>
    <numFmt numFmtId="203" formatCode="[$-1C0A]hh:mm:ss\ AM/PM"/>
    <numFmt numFmtId="204" formatCode="[$-1C0A]dddd\,\ d\ &quot;de&quot;\ mmmm\ &quot;de&quot;\ yyyy"/>
    <numFmt numFmtId="205" formatCode="[$-1C0A]h:mm:ss\ AM/PM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b/>
      <sz val="16"/>
      <name val="Arial Narrow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u val="single"/>
      <sz val="10"/>
      <name val="Calibri"/>
      <family val="2"/>
    </font>
    <font>
      <sz val="10"/>
      <color indexed="9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Arial Narrow"/>
      <family val="2"/>
    </font>
    <font>
      <sz val="10"/>
      <color theme="0"/>
      <name val="Arial Narrow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49996998906135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9" fontId="4" fillId="0" borderId="0" xfId="55" applyFont="1" applyAlignment="1">
      <alignment horizontal="center"/>
    </xf>
    <xf numFmtId="0" fontId="4" fillId="33" borderId="0" xfId="0" applyFont="1" applyFill="1" applyAlignment="1">
      <alignment/>
    </xf>
    <xf numFmtId="9" fontId="4" fillId="33" borderId="0" xfId="55" applyFont="1" applyFill="1" applyAlignment="1">
      <alignment horizontal="center"/>
    </xf>
    <xf numFmtId="0" fontId="8" fillId="33" borderId="0" xfId="0" applyFont="1" applyFill="1" applyAlignment="1">
      <alignment/>
    </xf>
    <xf numFmtId="0" fontId="8" fillId="33" borderId="0" xfId="0" applyFont="1" applyFill="1" applyAlignment="1" applyProtection="1">
      <alignment horizontal="left"/>
      <protection/>
    </xf>
    <xf numFmtId="0" fontId="10" fillId="33" borderId="0" xfId="0" applyFont="1" applyFill="1" applyAlignment="1" applyProtection="1">
      <alignment horizontal="left"/>
      <protection/>
    </xf>
    <xf numFmtId="0" fontId="10" fillId="33" borderId="0" xfId="0" applyFont="1" applyFill="1" applyAlignment="1">
      <alignment/>
    </xf>
    <xf numFmtId="9" fontId="11" fillId="33" borderId="0" xfId="55" applyFont="1" applyFill="1" applyAlignment="1">
      <alignment horizontal="left"/>
    </xf>
    <xf numFmtId="9" fontId="10" fillId="33" borderId="0" xfId="55" applyFont="1" applyFill="1" applyAlignment="1">
      <alignment horizontal="left"/>
    </xf>
    <xf numFmtId="0" fontId="12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9" fontId="10" fillId="33" borderId="0" xfId="55" applyFont="1" applyFill="1" applyAlignment="1" applyProtection="1">
      <alignment horizontal="left"/>
      <protection/>
    </xf>
    <xf numFmtId="0" fontId="12" fillId="33" borderId="0" xfId="0" applyFont="1" applyFill="1" applyAlignment="1" applyProtection="1">
      <alignment horizontal="left"/>
      <protection/>
    </xf>
    <xf numFmtId="0" fontId="10" fillId="33" borderId="0" xfId="0" applyFont="1" applyFill="1" applyAlignment="1" applyProtection="1">
      <alignment horizontal="center"/>
      <protection/>
    </xf>
    <xf numFmtId="188" fontId="8" fillId="33" borderId="0" xfId="0" applyNumberFormat="1" applyFont="1" applyFill="1" applyAlignment="1" applyProtection="1">
      <alignment horizontal="left"/>
      <protection/>
    </xf>
    <xf numFmtId="39" fontId="8" fillId="33" borderId="0" xfId="0" applyNumberFormat="1" applyFont="1" applyFill="1" applyAlignment="1" applyProtection="1">
      <alignment horizontal="center"/>
      <protection/>
    </xf>
    <xf numFmtId="188" fontId="12" fillId="33" borderId="0" xfId="0" applyNumberFormat="1" applyFont="1" applyFill="1" applyAlignment="1" applyProtection="1">
      <alignment horizontal="center"/>
      <protection/>
    </xf>
    <xf numFmtId="43" fontId="8" fillId="33" borderId="0" xfId="49" applyFont="1" applyFill="1" applyAlignment="1" applyProtection="1">
      <alignment/>
      <protection/>
    </xf>
    <xf numFmtId="189" fontId="8" fillId="33" borderId="0" xfId="0" applyNumberFormat="1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/>
    </xf>
    <xf numFmtId="1" fontId="11" fillId="33" borderId="0" xfId="0" applyNumberFormat="1" applyFont="1" applyFill="1" applyAlignment="1" applyProtection="1">
      <alignment horizontal="center"/>
      <protection/>
    </xf>
    <xf numFmtId="198" fontId="8" fillId="33" borderId="0" xfId="0" applyNumberFormat="1" applyFont="1" applyFill="1" applyAlignment="1" applyProtection="1" quotePrefix="1">
      <alignment horizontal="left"/>
      <protection/>
    </xf>
    <xf numFmtId="0" fontId="8" fillId="33" borderId="0" xfId="0" applyFont="1" applyFill="1" applyBorder="1" applyAlignment="1">
      <alignment/>
    </xf>
    <xf numFmtId="9" fontId="8" fillId="33" borderId="0" xfId="55" applyFont="1" applyFill="1" applyAlignment="1">
      <alignment horizontal="center"/>
    </xf>
    <xf numFmtId="0" fontId="13" fillId="33" borderId="10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9" fontId="8" fillId="33" borderId="12" xfId="55" applyFont="1" applyFill="1" applyBorder="1" applyAlignment="1">
      <alignment horizontal="center"/>
    </xf>
    <xf numFmtId="0" fontId="8" fillId="33" borderId="10" xfId="0" applyFont="1" applyFill="1" applyBorder="1" applyAlignment="1" applyProtection="1">
      <alignment horizontal="left"/>
      <protection/>
    </xf>
    <xf numFmtId="196" fontId="8" fillId="33" borderId="11" xfId="0" applyNumberFormat="1" applyFont="1" applyFill="1" applyBorder="1" applyAlignment="1">
      <alignment/>
    </xf>
    <xf numFmtId="0" fontId="8" fillId="33" borderId="11" xfId="0" applyFont="1" applyFill="1" applyBorder="1" applyAlignment="1" applyProtection="1">
      <alignment horizontal="center"/>
      <protection/>
    </xf>
    <xf numFmtId="7" fontId="8" fillId="33" borderId="0" xfId="0" applyNumberFormat="1" applyFont="1" applyFill="1" applyBorder="1" applyAlignment="1" applyProtection="1">
      <alignment/>
      <protection/>
    </xf>
    <xf numFmtId="187" fontId="8" fillId="33" borderId="0" xfId="0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/>
    </xf>
    <xf numFmtId="0" fontId="8" fillId="33" borderId="13" xfId="0" applyFont="1" applyFill="1" applyBorder="1" applyAlignment="1" applyProtection="1">
      <alignment horizontal="left"/>
      <protection/>
    </xf>
    <xf numFmtId="0" fontId="8" fillId="33" borderId="14" xfId="0" applyFont="1" applyFill="1" applyBorder="1" applyAlignment="1">
      <alignment/>
    </xf>
    <xf numFmtId="7" fontId="8" fillId="33" borderId="14" xfId="0" applyNumberFormat="1" applyFont="1" applyFill="1" applyBorder="1" applyAlignment="1" applyProtection="1">
      <alignment/>
      <protection/>
    </xf>
    <xf numFmtId="10" fontId="8" fillId="33" borderId="15" xfId="0" applyNumberFormat="1" applyFont="1" applyFill="1" applyBorder="1" applyAlignment="1" applyProtection="1">
      <alignment/>
      <protection/>
    </xf>
    <xf numFmtId="0" fontId="8" fillId="33" borderId="15" xfId="0" applyFont="1" applyFill="1" applyBorder="1" applyAlignment="1" applyProtection="1">
      <alignment horizontal="center"/>
      <protection/>
    </xf>
    <xf numFmtId="9" fontId="8" fillId="33" borderId="16" xfId="55" applyFont="1" applyFill="1" applyBorder="1" applyAlignment="1">
      <alignment horizontal="center"/>
    </xf>
    <xf numFmtId="10" fontId="8" fillId="33" borderId="11" xfId="0" applyNumberFormat="1" applyFont="1" applyFill="1" applyBorder="1" applyAlignment="1" applyProtection="1">
      <alignment/>
      <protection/>
    </xf>
    <xf numFmtId="187" fontId="8" fillId="33" borderId="17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/>
    </xf>
    <xf numFmtId="43" fontId="8" fillId="33" borderId="0" xfId="49" applyFont="1" applyFill="1" applyBorder="1" applyAlignment="1">
      <alignment horizontal="center"/>
    </xf>
    <xf numFmtId="43" fontId="58" fillId="33" borderId="0" xfId="49" applyFont="1" applyFill="1" applyBorder="1" applyAlignment="1">
      <alignment/>
    </xf>
    <xf numFmtId="39" fontId="8" fillId="33" borderId="0" xfId="0" applyNumberFormat="1" applyFont="1" applyFill="1" applyAlignment="1">
      <alignment/>
    </xf>
    <xf numFmtId="0" fontId="59" fillId="34" borderId="13" xfId="0" applyFont="1" applyFill="1" applyBorder="1" applyAlignment="1" applyProtection="1">
      <alignment horizontal="left"/>
      <protection/>
    </xf>
    <xf numFmtId="0" fontId="58" fillId="34" borderId="14" xfId="0" applyFont="1" applyFill="1" applyBorder="1" applyAlignment="1">
      <alignment/>
    </xf>
    <xf numFmtId="0" fontId="58" fillId="34" borderId="14" xfId="0" applyFont="1" applyFill="1" applyBorder="1" applyAlignment="1">
      <alignment horizontal="left"/>
    </xf>
    <xf numFmtId="0" fontId="7" fillId="33" borderId="0" xfId="0" applyFont="1" applyFill="1" applyBorder="1" applyAlignment="1" applyProtection="1">
      <alignment horizontal="left"/>
      <protection/>
    </xf>
    <xf numFmtId="9" fontId="8" fillId="33" borderId="0" xfId="55" applyFont="1" applyFill="1" applyBorder="1" applyAlignment="1">
      <alignment horizontal="center"/>
    </xf>
    <xf numFmtId="0" fontId="8" fillId="33" borderId="18" xfId="0" applyFont="1" applyFill="1" applyBorder="1" applyAlignment="1" applyProtection="1">
      <alignment horizontal="left"/>
      <protection/>
    </xf>
    <xf numFmtId="0" fontId="8" fillId="33" borderId="19" xfId="0" applyFont="1" applyFill="1" applyBorder="1" applyAlignment="1">
      <alignment/>
    </xf>
    <xf numFmtId="7" fontId="8" fillId="33" borderId="20" xfId="0" applyNumberFormat="1" applyFont="1" applyFill="1" applyBorder="1" applyAlignment="1" applyProtection="1">
      <alignment/>
      <protection/>
    </xf>
    <xf numFmtId="10" fontId="8" fillId="33" borderId="20" xfId="0" applyNumberFormat="1" applyFont="1" applyFill="1" applyBorder="1" applyAlignment="1" applyProtection="1">
      <alignment/>
      <protection/>
    </xf>
    <xf numFmtId="0" fontId="8" fillId="33" borderId="21" xfId="0" applyFont="1" applyFill="1" applyBorder="1" applyAlignment="1">
      <alignment/>
    </xf>
    <xf numFmtId="8" fontId="8" fillId="33" borderId="15" xfId="0" applyNumberFormat="1" applyFont="1" applyFill="1" applyBorder="1" applyAlignment="1">
      <alignment/>
    </xf>
    <xf numFmtId="10" fontId="8" fillId="33" borderId="0" xfId="0" applyNumberFormat="1" applyFont="1" applyFill="1" applyAlignment="1" applyProtection="1">
      <alignment/>
      <protection/>
    </xf>
    <xf numFmtId="7" fontId="10" fillId="33" borderId="0" xfId="0" applyNumberFormat="1" applyFont="1" applyFill="1" applyAlignment="1" applyProtection="1">
      <alignment/>
      <protection/>
    </xf>
    <xf numFmtId="10" fontId="10" fillId="33" borderId="0" xfId="0" applyNumberFormat="1" applyFont="1" applyFill="1" applyAlignment="1" applyProtection="1">
      <alignment/>
      <protection/>
    </xf>
    <xf numFmtId="0" fontId="7" fillId="33" borderId="18" xfId="0" applyFont="1" applyFill="1" applyBorder="1" applyAlignment="1" applyProtection="1">
      <alignment horizontal="left"/>
      <protection/>
    </xf>
    <xf numFmtId="0" fontId="8" fillId="33" borderId="22" xfId="0" applyFont="1" applyFill="1" applyBorder="1" applyAlignment="1">
      <alignment/>
    </xf>
    <xf numFmtId="187" fontId="8" fillId="33" borderId="22" xfId="0" applyNumberFormat="1" applyFont="1" applyFill="1" applyBorder="1" applyAlignment="1" applyProtection="1">
      <alignment/>
      <protection/>
    </xf>
    <xf numFmtId="0" fontId="8" fillId="33" borderId="22" xfId="0" applyFont="1" applyFill="1" applyBorder="1" applyAlignment="1">
      <alignment horizontal="left"/>
    </xf>
    <xf numFmtId="0" fontId="60" fillId="33" borderId="0" xfId="0" applyFont="1" applyFill="1" applyAlignment="1">
      <alignment/>
    </xf>
    <xf numFmtId="0" fontId="61" fillId="33" borderId="0" xfId="0" applyFont="1" applyFill="1" applyAlignment="1">
      <alignment/>
    </xf>
    <xf numFmtId="196" fontId="4" fillId="33" borderId="0" xfId="49" applyNumberFormat="1" applyFont="1" applyFill="1" applyAlignment="1">
      <alignment/>
    </xf>
    <xf numFmtId="0" fontId="4" fillId="33" borderId="0" xfId="0" applyFont="1" applyFill="1" applyBorder="1" applyAlignment="1">
      <alignment/>
    </xf>
    <xf numFmtId="43" fontId="4" fillId="33" borderId="0" xfId="49" applyFont="1" applyFill="1" applyAlignment="1">
      <alignment/>
    </xf>
    <xf numFmtId="43" fontId="4" fillId="33" borderId="0" xfId="0" applyNumberFormat="1" applyFont="1" applyFill="1" applyAlignment="1">
      <alignment/>
    </xf>
    <xf numFmtId="196" fontId="4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39" fontId="5" fillId="33" borderId="0" xfId="0" applyNumberFormat="1" applyFont="1" applyFill="1" applyBorder="1" applyAlignment="1">
      <alignment horizontal="center"/>
    </xf>
    <xf numFmtId="201" fontId="4" fillId="33" borderId="0" xfId="0" applyNumberFormat="1" applyFont="1" applyFill="1" applyAlignment="1">
      <alignment/>
    </xf>
    <xf numFmtId="39" fontId="4" fillId="33" borderId="0" xfId="0" applyNumberFormat="1" applyFont="1" applyFill="1" applyAlignment="1">
      <alignment/>
    </xf>
    <xf numFmtId="4" fontId="4" fillId="33" borderId="0" xfId="0" applyNumberFormat="1" applyFont="1" applyFill="1" applyAlignment="1">
      <alignment horizontal="center"/>
    </xf>
    <xf numFmtId="4" fontId="10" fillId="33" borderId="0" xfId="0" applyNumberFormat="1" applyFont="1" applyFill="1" applyAlignment="1">
      <alignment horizontal="center"/>
    </xf>
    <xf numFmtId="4" fontId="8" fillId="33" borderId="0" xfId="0" applyNumberFormat="1" applyFont="1" applyFill="1" applyBorder="1" applyAlignment="1">
      <alignment horizontal="center"/>
    </xf>
    <xf numFmtId="4" fontId="8" fillId="33" borderId="11" xfId="0" applyNumberFormat="1" applyFont="1" applyFill="1" applyBorder="1" applyAlignment="1" applyProtection="1">
      <alignment horizontal="center"/>
      <protection/>
    </xf>
    <xf numFmtId="4" fontId="8" fillId="33" borderId="15" xfId="0" applyNumberFormat="1" applyFont="1" applyFill="1" applyBorder="1" applyAlignment="1" applyProtection="1">
      <alignment horizontal="center"/>
      <protection/>
    </xf>
    <xf numFmtId="4" fontId="8" fillId="33" borderId="11" xfId="0" applyNumberFormat="1" applyFont="1" applyFill="1" applyBorder="1" applyAlignment="1">
      <alignment horizontal="center"/>
    </xf>
    <xf numFmtId="4" fontId="8" fillId="33" borderId="22" xfId="0" applyNumberFormat="1" applyFont="1" applyFill="1" applyBorder="1" applyAlignment="1">
      <alignment horizontal="center"/>
    </xf>
    <xf numFmtId="4" fontId="8" fillId="33" borderId="0" xfId="0" applyNumberFormat="1" applyFont="1" applyFill="1" applyBorder="1" applyAlignment="1" applyProtection="1">
      <alignment horizontal="center"/>
      <protection/>
    </xf>
    <xf numFmtId="4" fontId="58" fillId="34" borderId="14" xfId="0" applyNumberFormat="1" applyFont="1" applyFill="1" applyBorder="1" applyAlignment="1">
      <alignment horizontal="center"/>
    </xf>
    <xf numFmtId="4" fontId="8" fillId="33" borderId="20" xfId="0" applyNumberFormat="1" applyFont="1" applyFill="1" applyBorder="1" applyAlignment="1">
      <alignment horizontal="center"/>
    </xf>
    <xf numFmtId="4" fontId="8" fillId="33" borderId="15" xfId="0" applyNumberFormat="1" applyFont="1" applyFill="1" applyBorder="1" applyAlignment="1">
      <alignment horizontal="center"/>
    </xf>
    <xf numFmtId="4" fontId="8" fillId="33" borderId="0" xfId="0" applyNumberFormat="1" applyFont="1" applyFill="1" applyAlignment="1" applyProtection="1">
      <alignment horizontal="center"/>
      <protection/>
    </xf>
    <xf numFmtId="4" fontId="10" fillId="33" borderId="0" xfId="0" applyNumberFormat="1" applyFont="1" applyFill="1" applyAlignment="1" applyProtection="1">
      <alignment horizontal="center"/>
      <protection/>
    </xf>
    <xf numFmtId="4" fontId="8" fillId="33" borderId="0" xfId="0" applyNumberFormat="1" applyFont="1" applyFill="1" applyAlignment="1">
      <alignment horizontal="center"/>
    </xf>
    <xf numFmtId="4" fontId="4" fillId="0" borderId="0" xfId="0" applyNumberFormat="1" applyFont="1" applyAlignment="1">
      <alignment horizontal="center"/>
    </xf>
    <xf numFmtId="4" fontId="7" fillId="33" borderId="23" xfId="0" applyNumberFormat="1" applyFont="1" applyFill="1" applyBorder="1" applyAlignment="1" applyProtection="1">
      <alignment horizontal="center"/>
      <protection/>
    </xf>
    <xf numFmtId="4" fontId="8" fillId="33" borderId="12" xfId="0" applyNumberFormat="1" applyFont="1" applyFill="1" applyBorder="1" applyAlignment="1" applyProtection="1">
      <alignment horizontal="center"/>
      <protection/>
    </xf>
    <xf numFmtId="4" fontId="59" fillId="34" borderId="16" xfId="0" applyNumberFormat="1" applyFont="1" applyFill="1" applyBorder="1" applyAlignment="1" applyProtection="1">
      <alignment horizontal="center"/>
      <protection/>
    </xf>
    <xf numFmtId="4" fontId="14" fillId="33" borderId="0" xfId="0" applyNumberFormat="1" applyFont="1" applyFill="1" applyBorder="1" applyAlignment="1" applyProtection="1">
      <alignment horizontal="center"/>
      <protection/>
    </xf>
    <xf numFmtId="4" fontId="8" fillId="33" borderId="23" xfId="0" applyNumberFormat="1" applyFont="1" applyFill="1" applyBorder="1" applyAlignment="1" applyProtection="1">
      <alignment horizontal="center"/>
      <protection/>
    </xf>
    <xf numFmtId="4" fontId="8" fillId="33" borderId="16" xfId="0" applyNumberFormat="1" applyFont="1" applyFill="1" applyBorder="1" applyAlignment="1" applyProtection="1">
      <alignment horizontal="center"/>
      <protection/>
    </xf>
    <xf numFmtId="4" fontId="8" fillId="33" borderId="11" xfId="49" applyNumberFormat="1" applyFont="1" applyFill="1" applyBorder="1" applyAlignment="1">
      <alignment horizontal="center"/>
    </xf>
    <xf numFmtId="4" fontId="8" fillId="33" borderId="15" xfId="49" applyNumberFormat="1" applyFont="1" applyFill="1" applyBorder="1" applyAlignment="1">
      <alignment horizontal="center"/>
    </xf>
    <xf numFmtId="4" fontId="58" fillId="33" borderId="0" xfId="0" applyNumberFormat="1" applyFont="1" applyFill="1" applyBorder="1" applyAlignment="1">
      <alignment horizontal="center"/>
    </xf>
    <xf numFmtId="4" fontId="58" fillId="33" borderId="0" xfId="0" applyNumberFormat="1" applyFont="1" applyFill="1" applyAlignment="1">
      <alignment horizontal="center"/>
    </xf>
    <xf numFmtId="4" fontId="12" fillId="33" borderId="0" xfId="0" applyNumberFormat="1" applyFont="1" applyFill="1" applyAlignment="1">
      <alignment horizontal="center"/>
    </xf>
    <xf numFmtId="4" fontId="62" fillId="33" borderId="0" xfId="0" applyNumberFormat="1" applyFont="1" applyFill="1" applyAlignment="1">
      <alignment horizontal="center"/>
    </xf>
    <xf numFmtId="4" fontId="8" fillId="33" borderId="11" xfId="49" applyNumberFormat="1" applyFont="1" applyFill="1" applyBorder="1" applyAlignment="1" applyProtection="1">
      <alignment horizontal="center"/>
      <protection/>
    </xf>
    <xf numFmtId="4" fontId="8" fillId="33" borderId="22" xfId="0" applyNumberFormat="1" applyFont="1" applyFill="1" applyBorder="1" applyAlignment="1" applyProtection="1">
      <alignment horizontal="center"/>
      <protection/>
    </xf>
    <xf numFmtId="4" fontId="8" fillId="33" borderId="14" xfId="0" applyNumberFormat="1" applyFont="1" applyFill="1" applyBorder="1" applyAlignment="1" applyProtection="1">
      <alignment horizontal="center"/>
      <protection/>
    </xf>
    <xf numFmtId="0" fontId="8" fillId="33" borderId="11" xfId="0" applyFont="1" applyFill="1" applyBorder="1" applyAlignment="1">
      <alignment vertical="center"/>
    </xf>
    <xf numFmtId="4" fontId="8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 applyProtection="1">
      <alignment horizontal="center" vertical="center"/>
      <protection/>
    </xf>
    <xf numFmtId="4" fontId="8" fillId="33" borderId="11" xfId="49" applyNumberFormat="1" applyFont="1" applyFill="1" applyBorder="1" applyAlignment="1">
      <alignment horizontal="center" vertical="center"/>
    </xf>
    <xf numFmtId="9" fontId="8" fillId="33" borderId="12" xfId="55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8" fillId="33" borderId="13" xfId="0" applyFont="1" applyFill="1" applyBorder="1" applyAlignment="1" applyProtection="1">
      <alignment horizontal="left" vertical="center"/>
      <protection/>
    </xf>
    <xf numFmtId="0" fontId="8" fillId="33" borderId="14" xfId="0" applyFont="1" applyFill="1" applyBorder="1" applyAlignment="1">
      <alignment vertical="center"/>
    </xf>
    <xf numFmtId="7" fontId="8" fillId="33" borderId="14" xfId="0" applyNumberFormat="1" applyFont="1" applyFill="1" applyBorder="1" applyAlignment="1" applyProtection="1">
      <alignment vertical="center"/>
      <protection/>
    </xf>
    <xf numFmtId="10" fontId="8" fillId="33" borderId="15" xfId="0" applyNumberFormat="1" applyFont="1" applyFill="1" applyBorder="1" applyAlignment="1" applyProtection="1">
      <alignment vertical="center"/>
      <protection/>
    </xf>
    <xf numFmtId="4" fontId="8" fillId="33" borderId="15" xfId="0" applyNumberFormat="1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4" fontId="8" fillId="33" borderId="15" xfId="49" applyNumberFormat="1" applyFont="1" applyFill="1" applyBorder="1" applyAlignment="1">
      <alignment horizontal="center" vertical="center"/>
    </xf>
    <xf numFmtId="9" fontId="8" fillId="33" borderId="16" xfId="55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10" fillId="33" borderId="0" xfId="0" applyFont="1" applyFill="1" applyAlignment="1" applyProtection="1">
      <alignment wrapText="1"/>
      <protection/>
    </xf>
    <xf numFmtId="0" fontId="10" fillId="33" borderId="0" xfId="0" applyFont="1" applyFill="1" applyAlignment="1">
      <alignment wrapText="1"/>
    </xf>
    <xf numFmtId="0" fontId="63" fillId="33" borderId="0" xfId="0" applyFont="1" applyFill="1" applyAlignment="1">
      <alignment/>
    </xf>
    <xf numFmtId="0" fontId="4" fillId="35" borderId="0" xfId="0" applyFont="1" applyFill="1" applyAlignment="1">
      <alignment/>
    </xf>
    <xf numFmtId="4" fontId="4" fillId="35" borderId="0" xfId="0" applyNumberFormat="1" applyFont="1" applyFill="1" applyAlignment="1">
      <alignment horizontal="center"/>
    </xf>
    <xf numFmtId="9" fontId="4" fillId="35" borderId="0" xfId="55" applyFont="1" applyFill="1" applyAlignment="1">
      <alignment horizontal="center"/>
    </xf>
    <xf numFmtId="0" fontId="58" fillId="35" borderId="10" xfId="0" applyFont="1" applyFill="1" applyBorder="1" applyAlignment="1">
      <alignment/>
    </xf>
    <xf numFmtId="0" fontId="58" fillId="35" borderId="0" xfId="0" applyFont="1" applyFill="1" applyBorder="1" applyAlignment="1">
      <alignment/>
    </xf>
    <xf numFmtId="0" fontId="59" fillId="35" borderId="11" xfId="0" applyFont="1" applyFill="1" applyBorder="1" applyAlignment="1">
      <alignment horizontal="center"/>
    </xf>
    <xf numFmtId="4" fontId="59" fillId="35" borderId="11" xfId="0" applyNumberFormat="1" applyFont="1" applyFill="1" applyBorder="1" applyAlignment="1">
      <alignment horizontal="center"/>
    </xf>
    <xf numFmtId="4" fontId="59" fillId="35" borderId="11" xfId="0" applyNumberFormat="1" applyFont="1" applyFill="1" applyBorder="1" applyAlignment="1" applyProtection="1">
      <alignment horizontal="center"/>
      <protection/>
    </xf>
    <xf numFmtId="0" fontId="59" fillId="35" borderId="13" xfId="0" applyFont="1" applyFill="1" applyBorder="1" applyAlignment="1" applyProtection="1">
      <alignment horizontal="left"/>
      <protection/>
    </xf>
    <xf numFmtId="0" fontId="58" fillId="35" borderId="14" xfId="0" applyFont="1" applyFill="1" applyBorder="1" applyAlignment="1">
      <alignment/>
    </xf>
    <xf numFmtId="0" fontId="59" fillId="35" borderId="15" xfId="0" applyFont="1" applyFill="1" applyBorder="1" applyAlignment="1" applyProtection="1">
      <alignment horizontal="center"/>
      <protection/>
    </xf>
    <xf numFmtId="4" fontId="59" fillId="35" borderId="15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Alignment="1" applyProtection="1">
      <alignment horizontal="left" wrapText="1"/>
      <protection/>
    </xf>
    <xf numFmtId="0" fontId="63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9" fillId="35" borderId="24" xfId="0" applyFont="1" applyFill="1" applyBorder="1" applyAlignment="1" applyProtection="1">
      <alignment horizontal="center"/>
      <protection/>
    </xf>
    <xf numFmtId="0" fontId="59" fillId="35" borderId="25" xfId="0" applyFont="1" applyFill="1" applyBorder="1" applyAlignment="1" applyProtection="1">
      <alignment horizontal="center"/>
      <protection/>
    </xf>
    <xf numFmtId="0" fontId="59" fillId="35" borderId="26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0" fontId="8" fillId="33" borderId="17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>
      <alignment horizontal="center"/>
    </xf>
    <xf numFmtId="4" fontId="58" fillId="35" borderId="27" xfId="0" applyNumberFormat="1" applyFont="1" applyFill="1" applyBorder="1" applyAlignment="1">
      <alignment horizontal="center" vertical="justify"/>
    </xf>
    <xf numFmtId="4" fontId="58" fillId="35" borderId="28" xfId="0" applyNumberFormat="1" applyFont="1" applyFill="1" applyBorder="1" applyAlignment="1">
      <alignment horizontal="center" vertical="justify"/>
    </xf>
    <xf numFmtId="4" fontId="58" fillId="35" borderId="29" xfId="0" applyNumberFormat="1" applyFont="1" applyFill="1" applyBorder="1" applyAlignment="1">
      <alignment horizontal="center" vertical="justify"/>
    </xf>
    <xf numFmtId="9" fontId="58" fillId="35" borderId="30" xfId="55" applyFont="1" applyFill="1" applyBorder="1" applyAlignment="1">
      <alignment horizontal="center" vertical="justify"/>
    </xf>
    <xf numFmtId="9" fontId="58" fillId="35" borderId="31" xfId="55" applyFont="1" applyFill="1" applyBorder="1" applyAlignment="1">
      <alignment horizontal="center" vertical="justify"/>
    </xf>
    <xf numFmtId="9" fontId="58" fillId="35" borderId="32" xfId="55" applyFont="1" applyFill="1" applyBorder="1" applyAlignment="1">
      <alignment horizontal="center" vertical="justify"/>
    </xf>
    <xf numFmtId="0" fontId="10" fillId="33" borderId="14" xfId="0" applyFont="1" applyFill="1" applyBorder="1" applyAlignment="1">
      <alignment horizontal="center"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17" xfId="0" applyFont="1" applyFill="1" applyBorder="1" applyAlignment="1" applyProtection="1">
      <alignment horizontal="left" vertical="center" wrapText="1"/>
      <protection/>
    </xf>
    <xf numFmtId="0" fontId="10" fillId="33" borderId="0" xfId="0" applyFont="1" applyFill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0</xdr:row>
      <xdr:rowOff>47625</xdr:rowOff>
    </xdr:from>
    <xdr:to>
      <xdr:col>6</xdr:col>
      <xdr:colOff>9525</xdr:colOff>
      <xdr:row>3</xdr:row>
      <xdr:rowOff>19050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47625"/>
          <a:ext cx="1238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O86"/>
  <sheetViews>
    <sheetView tabSelected="1" workbookViewId="0" topLeftCell="A1">
      <selection activeCell="M10" sqref="M10"/>
    </sheetView>
  </sheetViews>
  <sheetFormatPr defaultColWidth="11.00390625" defaultRowHeight="12.75"/>
  <cols>
    <col min="1" max="1" width="14.421875" style="1" customWidth="1"/>
    <col min="2" max="2" width="11.00390625" style="1" customWidth="1"/>
    <col min="3" max="3" width="10.28125" style="1" customWidth="1"/>
    <col min="4" max="4" width="9.00390625" style="1" customWidth="1"/>
    <col min="5" max="5" width="10.00390625" style="93" customWidth="1"/>
    <col min="6" max="6" width="10.140625" style="1" customWidth="1"/>
    <col min="7" max="7" width="11.00390625" style="93" customWidth="1"/>
    <col min="8" max="8" width="11.28125" style="93" customWidth="1"/>
    <col min="9" max="9" width="11.7109375" style="93" customWidth="1"/>
    <col min="10" max="10" width="12.8515625" style="4" customWidth="1"/>
    <col min="11" max="15" width="11.00390625" style="5" customWidth="1"/>
    <col min="16" max="27" width="11.00390625" style="1" customWidth="1"/>
    <col min="28" max="28" width="12.140625" style="1" customWidth="1"/>
    <col min="29" max="29" width="11.00390625" style="1" customWidth="1"/>
    <col min="30" max="16384" width="11.00390625" style="1" customWidth="1"/>
  </cols>
  <sheetData>
    <row r="1" spans="1:10" ht="6" customHeight="1">
      <c r="A1" s="5"/>
      <c r="B1" s="5"/>
      <c r="C1" s="5"/>
      <c r="D1" s="5"/>
      <c r="E1" s="79"/>
      <c r="F1" s="5"/>
      <c r="G1" s="79"/>
      <c r="H1" s="79"/>
      <c r="I1" s="79"/>
      <c r="J1" s="6"/>
    </row>
    <row r="2" spans="1:10" ht="18" customHeight="1">
      <c r="A2" s="5"/>
      <c r="B2" s="5"/>
      <c r="C2" s="5"/>
      <c r="D2" s="5"/>
      <c r="E2" s="79"/>
      <c r="F2" s="5"/>
      <c r="G2" s="79"/>
      <c r="H2" s="79"/>
      <c r="I2" s="79"/>
      <c r="J2" s="6"/>
    </row>
    <row r="3" spans="1:10" ht="12.75">
      <c r="A3" s="143"/>
      <c r="B3" s="143"/>
      <c r="C3" s="143"/>
      <c r="D3" s="143"/>
      <c r="E3" s="143"/>
      <c r="F3" s="143"/>
      <c r="G3" s="143"/>
      <c r="H3" s="143"/>
      <c r="I3" s="143"/>
      <c r="J3" s="7"/>
    </row>
    <row r="4" spans="1:10" ht="14.25" customHeight="1">
      <c r="A4" s="144" t="s">
        <v>94</v>
      </c>
      <c r="B4" s="144"/>
      <c r="C4" s="144"/>
      <c r="D4" s="144"/>
      <c r="E4" s="144"/>
      <c r="F4" s="144"/>
      <c r="G4" s="144"/>
      <c r="H4" s="144"/>
      <c r="I4" s="144"/>
      <c r="J4" s="144"/>
    </row>
    <row r="5" spans="1:10" ht="15" customHeight="1">
      <c r="A5" s="144" t="s">
        <v>95</v>
      </c>
      <c r="B5" s="144"/>
      <c r="C5" s="144"/>
      <c r="D5" s="144"/>
      <c r="E5" s="144"/>
      <c r="F5" s="144"/>
      <c r="G5" s="144"/>
      <c r="H5" s="144"/>
      <c r="I5" s="144"/>
      <c r="J5" s="144"/>
    </row>
    <row r="6" spans="1:12" ht="21" customHeight="1">
      <c r="A6" s="142" t="s">
        <v>105</v>
      </c>
      <c r="B6" s="142"/>
      <c r="C6" s="142"/>
      <c r="D6" s="142"/>
      <c r="E6" s="142"/>
      <c r="F6" s="142"/>
      <c r="G6" s="142"/>
      <c r="H6" s="142"/>
      <c r="I6" s="142"/>
      <c r="J6" s="142"/>
      <c r="K6" s="128"/>
      <c r="L6" s="128"/>
    </row>
    <row r="7" spans="1:10" ht="7.5" customHeight="1">
      <c r="A7" s="148"/>
      <c r="B7" s="148"/>
      <c r="C7" s="148"/>
      <c r="D7" s="148"/>
      <c r="E7" s="148"/>
      <c r="F7" s="148"/>
      <c r="G7" s="148"/>
      <c r="H7" s="148"/>
      <c r="I7" s="148"/>
      <c r="J7" s="148"/>
    </row>
    <row r="8" spans="1:10" ht="3.75" customHeight="1">
      <c r="A8" s="129"/>
      <c r="B8" s="129"/>
      <c r="C8" s="129"/>
      <c r="D8" s="129"/>
      <c r="E8" s="130"/>
      <c r="F8" s="129"/>
      <c r="G8" s="130"/>
      <c r="H8" s="130"/>
      <c r="I8" s="130"/>
      <c r="J8" s="131"/>
    </row>
    <row r="9" spans="1:10" ht="15">
      <c r="A9" s="8" t="s">
        <v>0</v>
      </c>
      <c r="B9" s="8" t="s">
        <v>1</v>
      </c>
      <c r="C9" s="7"/>
      <c r="D9" s="7"/>
      <c r="E9" s="92"/>
      <c r="F9" s="9" t="s">
        <v>66</v>
      </c>
      <c r="G9" s="80"/>
      <c r="H9" s="92" t="s">
        <v>84</v>
      </c>
      <c r="I9" s="92"/>
      <c r="J9" s="11" t="s">
        <v>79</v>
      </c>
    </row>
    <row r="10" spans="1:10" ht="12.75">
      <c r="A10" s="8" t="s">
        <v>2</v>
      </c>
      <c r="B10" s="8" t="s">
        <v>108</v>
      </c>
      <c r="C10" s="7"/>
      <c r="D10" s="7"/>
      <c r="E10" s="92"/>
      <c r="F10" s="9" t="s">
        <v>67</v>
      </c>
      <c r="G10" s="80"/>
      <c r="H10" s="92" t="s">
        <v>84</v>
      </c>
      <c r="I10" s="92"/>
      <c r="J10" s="12" t="s">
        <v>63</v>
      </c>
    </row>
    <row r="11" spans="1:10" ht="12.75">
      <c r="A11" s="13"/>
      <c r="B11" s="13"/>
      <c r="C11" s="14"/>
      <c r="D11" s="14" t="s">
        <v>60</v>
      </c>
      <c r="E11" s="104"/>
      <c r="F11" s="9" t="s">
        <v>65</v>
      </c>
      <c r="G11" s="80"/>
      <c r="H11" s="92" t="s">
        <v>84</v>
      </c>
      <c r="I11" s="92"/>
      <c r="J11" s="15" t="s">
        <v>64</v>
      </c>
    </row>
    <row r="12" spans="1:10" ht="12.75">
      <c r="A12" s="16" t="s">
        <v>57</v>
      </c>
      <c r="B12" s="16" t="s">
        <v>58</v>
      </c>
      <c r="C12" s="14" t="s">
        <v>59</v>
      </c>
      <c r="D12" s="17" t="s">
        <v>59</v>
      </c>
      <c r="E12" s="104"/>
      <c r="F12" s="9" t="s">
        <v>77</v>
      </c>
      <c r="G12" s="80"/>
      <c r="H12" s="92" t="s">
        <v>84</v>
      </c>
      <c r="I12" s="92"/>
      <c r="J12" s="12" t="s">
        <v>68</v>
      </c>
    </row>
    <row r="13" spans="1:12" ht="12.75">
      <c r="A13" s="18" t="s">
        <v>3</v>
      </c>
      <c r="B13" s="19">
        <v>6.94</v>
      </c>
      <c r="C13" s="20" t="s">
        <v>61</v>
      </c>
      <c r="D13" s="21">
        <f>(H69/B13)</f>
        <v>1909.0359465475497</v>
      </c>
      <c r="E13" s="92"/>
      <c r="F13" s="9" t="s">
        <v>76</v>
      </c>
      <c r="G13" s="80"/>
      <c r="H13" s="92" t="s">
        <v>84</v>
      </c>
      <c r="I13" s="92"/>
      <c r="J13" s="12" t="s">
        <v>69</v>
      </c>
      <c r="L13" s="68"/>
    </row>
    <row r="14" spans="1:10" ht="12.75">
      <c r="A14" s="7"/>
      <c r="B14" s="7"/>
      <c r="C14" s="7"/>
      <c r="D14" s="7"/>
      <c r="E14" s="92"/>
      <c r="F14" s="9" t="s">
        <v>75</v>
      </c>
      <c r="G14" s="80"/>
      <c r="H14" s="92" t="s">
        <v>84</v>
      </c>
      <c r="I14" s="92"/>
      <c r="J14" s="12" t="s">
        <v>70</v>
      </c>
    </row>
    <row r="15" spans="1:10" ht="12.75">
      <c r="A15" s="18"/>
      <c r="B15" s="19"/>
      <c r="C15" s="20"/>
      <c r="D15" s="21"/>
      <c r="E15" s="105"/>
      <c r="F15" s="9" t="s">
        <v>74</v>
      </c>
      <c r="G15" s="80"/>
      <c r="H15" s="92" t="s">
        <v>84</v>
      </c>
      <c r="I15" s="92"/>
      <c r="J15" s="12" t="s">
        <v>71</v>
      </c>
    </row>
    <row r="16" spans="1:10" ht="15">
      <c r="A16" s="9" t="s">
        <v>4</v>
      </c>
      <c r="B16" s="22" t="s">
        <v>5</v>
      </c>
      <c r="C16" s="23" t="s">
        <v>62</v>
      </c>
      <c r="D16" s="24">
        <v>2022</v>
      </c>
      <c r="E16" s="92"/>
      <c r="F16" s="9" t="s">
        <v>73</v>
      </c>
      <c r="G16" s="80"/>
      <c r="H16" s="92" t="s">
        <v>84</v>
      </c>
      <c r="I16" s="92"/>
      <c r="J16" s="12" t="s">
        <v>72</v>
      </c>
    </row>
    <row r="17" spans="1:10" ht="15">
      <c r="A17" s="9" t="s">
        <v>81</v>
      </c>
      <c r="B17" s="25">
        <v>650</v>
      </c>
      <c r="C17" s="23"/>
      <c r="D17" s="24"/>
      <c r="E17" s="92"/>
      <c r="F17" s="9" t="s">
        <v>6</v>
      </c>
      <c r="G17" s="80"/>
      <c r="H17" s="92" t="s">
        <v>84</v>
      </c>
      <c r="I17" s="92"/>
      <c r="J17" s="12" t="s">
        <v>78</v>
      </c>
    </row>
    <row r="18" spans="1:10" ht="12.75" hidden="1">
      <c r="A18" s="9" t="s">
        <v>81</v>
      </c>
      <c r="B18" s="25">
        <v>650</v>
      </c>
      <c r="C18" s="7"/>
      <c r="D18" s="7"/>
      <c r="E18" s="81"/>
      <c r="F18" s="26"/>
      <c r="G18" s="81"/>
      <c r="H18" s="81"/>
      <c r="I18" s="92"/>
      <c r="J18" s="27"/>
    </row>
    <row r="19" spans="1:10" ht="2.25" customHeight="1" thickBot="1">
      <c r="A19" s="9"/>
      <c r="B19" s="25"/>
      <c r="C19" s="7"/>
      <c r="D19" s="7"/>
      <c r="E19" s="81"/>
      <c r="F19" s="26"/>
      <c r="G19" s="81"/>
      <c r="H19" s="81"/>
      <c r="I19" s="92"/>
      <c r="J19" s="27"/>
    </row>
    <row r="20" spans="1:10" ht="20.25" customHeight="1">
      <c r="A20" s="145" t="s">
        <v>7</v>
      </c>
      <c r="B20" s="146"/>
      <c r="C20" s="146"/>
      <c r="D20" s="146"/>
      <c r="E20" s="146"/>
      <c r="F20" s="146"/>
      <c r="G20" s="146"/>
      <c r="H20" s="147"/>
      <c r="I20" s="153" t="s">
        <v>82</v>
      </c>
      <c r="J20" s="156" t="s">
        <v>83</v>
      </c>
    </row>
    <row r="21" spans="1:10" ht="15" customHeight="1">
      <c r="A21" s="132"/>
      <c r="B21" s="133"/>
      <c r="C21" s="133"/>
      <c r="D21" s="134"/>
      <c r="E21" s="135"/>
      <c r="F21" s="134"/>
      <c r="G21" s="136" t="s">
        <v>8</v>
      </c>
      <c r="H21" s="136" t="s">
        <v>9</v>
      </c>
      <c r="I21" s="154"/>
      <c r="J21" s="157"/>
    </row>
    <row r="22" spans="1:13" ht="17.25" customHeight="1" thickBot="1">
      <c r="A22" s="137" t="s">
        <v>10</v>
      </c>
      <c r="B22" s="138"/>
      <c r="C22" s="138"/>
      <c r="D22" s="139" t="s">
        <v>11</v>
      </c>
      <c r="E22" s="140" t="s">
        <v>96</v>
      </c>
      <c r="F22" s="139" t="s">
        <v>12</v>
      </c>
      <c r="G22" s="140" t="s">
        <v>13</v>
      </c>
      <c r="H22" s="140" t="s">
        <v>14</v>
      </c>
      <c r="I22" s="155"/>
      <c r="J22" s="158"/>
      <c r="M22" s="69">
        <f>+(400*519)/100</f>
        <v>2076</v>
      </c>
    </row>
    <row r="23" spans="1:10" ht="16.5" customHeight="1">
      <c r="A23" s="28" t="s">
        <v>15</v>
      </c>
      <c r="B23" s="26"/>
      <c r="C23" s="26"/>
      <c r="D23" s="29"/>
      <c r="E23" s="82"/>
      <c r="F23" s="30"/>
      <c r="G23" s="82"/>
      <c r="H23" s="82"/>
      <c r="I23" s="84"/>
      <c r="J23" s="31"/>
    </row>
    <row r="24" spans="1:10" ht="12.75">
      <c r="A24" s="32" t="s">
        <v>16</v>
      </c>
      <c r="B24" s="26"/>
      <c r="C24" s="26"/>
      <c r="D24" s="33"/>
      <c r="E24" s="106">
        <v>1</v>
      </c>
      <c r="F24" s="34" t="s">
        <v>91</v>
      </c>
      <c r="G24" s="82">
        <v>3640</v>
      </c>
      <c r="H24" s="82">
        <f>IF(E24*G24,+E24*G24,"        ")</f>
        <v>3640</v>
      </c>
      <c r="I24" s="100">
        <f aca="true" t="shared" si="0" ref="I24:I31">E24/B$13</f>
        <v>0.1440922190201729</v>
      </c>
      <c r="J24" s="31">
        <f aca="true" t="shared" si="1" ref="J24:J31">H24/H$69</f>
        <v>0.27474374077762576</v>
      </c>
    </row>
    <row r="25" spans="1:10" ht="12.75">
      <c r="A25" s="32" t="s">
        <v>17</v>
      </c>
      <c r="B25" s="26"/>
      <c r="C25" s="26"/>
      <c r="D25" s="33"/>
      <c r="E25" s="106">
        <v>0.3697</v>
      </c>
      <c r="F25" s="34" t="s">
        <v>18</v>
      </c>
      <c r="G25" s="82">
        <v>2416.16</v>
      </c>
      <c r="H25" s="82">
        <f aca="true" t="shared" si="2" ref="H25:H31">IF(E25*G25,+E25*G25,"        ")</f>
        <v>893.2543519999999</v>
      </c>
      <c r="I25" s="100">
        <f t="shared" si="0"/>
        <v>0.053270893371757916</v>
      </c>
      <c r="J25" s="31">
        <f t="shared" si="1"/>
        <v>0.0674219895973555</v>
      </c>
    </row>
    <row r="26" spans="1:10" ht="12.75">
      <c r="A26" s="32" t="s">
        <v>88</v>
      </c>
      <c r="B26" s="26"/>
      <c r="C26" s="26"/>
      <c r="D26" s="33"/>
      <c r="E26" s="106">
        <f>1/10</f>
        <v>0.1</v>
      </c>
      <c r="F26" s="34" t="s">
        <v>20</v>
      </c>
      <c r="G26" s="82">
        <v>290</v>
      </c>
      <c r="H26" s="82">
        <f t="shared" si="2"/>
        <v>29</v>
      </c>
      <c r="I26" s="100">
        <f t="shared" si="0"/>
        <v>0.01440922190201729</v>
      </c>
      <c r="J26" s="31">
        <f t="shared" si="1"/>
        <v>0.002188892440261304</v>
      </c>
    </row>
    <row r="27" spans="1:10" ht="12.75">
      <c r="A27" s="32" t="s">
        <v>21</v>
      </c>
      <c r="B27" s="26"/>
      <c r="C27" s="26"/>
      <c r="D27" s="33"/>
      <c r="E27" s="106">
        <v>0.288</v>
      </c>
      <c r="F27" s="34" t="s">
        <v>20</v>
      </c>
      <c r="G27" s="82">
        <v>470</v>
      </c>
      <c r="H27" s="82">
        <f t="shared" si="2"/>
        <v>135.35999999999999</v>
      </c>
      <c r="I27" s="100">
        <f t="shared" si="0"/>
        <v>0.04149855907780979</v>
      </c>
      <c r="J27" s="31">
        <f t="shared" si="1"/>
        <v>0.010216844162543795</v>
      </c>
    </row>
    <row r="28" spans="1:10" ht="12.75">
      <c r="A28" s="32" t="s">
        <v>89</v>
      </c>
      <c r="B28" s="26"/>
      <c r="C28" s="26"/>
      <c r="D28" s="33"/>
      <c r="E28" s="106">
        <v>0.1056</v>
      </c>
      <c r="F28" s="34" t="s">
        <v>19</v>
      </c>
      <c r="G28" s="82">
        <v>390</v>
      </c>
      <c r="H28" s="82">
        <f t="shared" si="2"/>
        <v>41.184</v>
      </c>
      <c r="I28" s="100">
        <f t="shared" si="0"/>
        <v>0.01521613832853026</v>
      </c>
      <c r="J28" s="31">
        <f t="shared" si="1"/>
        <v>0.003108529181369708</v>
      </c>
    </row>
    <row r="29" spans="1:10" ht="12.75">
      <c r="A29" s="32" t="s">
        <v>90</v>
      </c>
      <c r="B29" s="26"/>
      <c r="C29" s="26"/>
      <c r="D29" s="33"/>
      <c r="E29" s="106">
        <v>0.0314</v>
      </c>
      <c r="F29" s="34" t="s">
        <v>19</v>
      </c>
      <c r="G29" s="82">
        <v>850</v>
      </c>
      <c r="H29" s="82">
        <f>IF(E29*G29,+E29*G29,"        ")</f>
        <v>26.689999999999998</v>
      </c>
      <c r="I29" s="100">
        <f t="shared" si="0"/>
        <v>0.004524495677233429</v>
      </c>
      <c r="J29" s="31">
        <f t="shared" si="1"/>
        <v>0.0020145358355370415</v>
      </c>
    </row>
    <row r="30" spans="1:10" ht="12.75">
      <c r="A30" s="32" t="s">
        <v>22</v>
      </c>
      <c r="B30" s="26"/>
      <c r="C30" s="35"/>
      <c r="D30" s="29"/>
      <c r="E30" s="106">
        <v>1</v>
      </c>
      <c r="F30" s="34" t="s">
        <v>23</v>
      </c>
      <c r="G30" s="82">
        <v>150</v>
      </c>
      <c r="H30" s="82">
        <f t="shared" si="2"/>
        <v>150</v>
      </c>
      <c r="I30" s="100">
        <f t="shared" si="0"/>
        <v>0.1440922190201729</v>
      </c>
      <c r="J30" s="31">
        <f t="shared" si="1"/>
        <v>0.011321857449627434</v>
      </c>
    </row>
    <row r="31" spans="1:10" ht="12.75">
      <c r="A31" s="32" t="s">
        <v>85</v>
      </c>
      <c r="B31" s="26"/>
      <c r="C31" s="26"/>
      <c r="D31" s="29"/>
      <c r="E31" s="106">
        <v>1</v>
      </c>
      <c r="F31" s="34" t="s">
        <v>23</v>
      </c>
      <c r="G31" s="82">
        <f>+(80.49/12)*5</f>
        <v>33.537499999999994</v>
      </c>
      <c r="H31" s="82">
        <f t="shared" si="2"/>
        <v>33.537499999999994</v>
      </c>
      <c r="I31" s="100">
        <f t="shared" si="0"/>
        <v>0.1440922190201729</v>
      </c>
      <c r="J31" s="31">
        <f t="shared" si="1"/>
        <v>0.0025313786281125333</v>
      </c>
    </row>
    <row r="32" spans="1:10" ht="18" customHeight="1">
      <c r="A32" s="28" t="s">
        <v>24</v>
      </c>
      <c r="B32" s="26"/>
      <c r="C32" s="26"/>
      <c r="D32" s="29"/>
      <c r="E32" s="82"/>
      <c r="F32" s="30"/>
      <c r="G32" s="82"/>
      <c r="H32" s="82"/>
      <c r="I32" s="100"/>
      <c r="J32" s="31"/>
    </row>
    <row r="33" spans="1:10" ht="12.75">
      <c r="A33" s="32" t="s">
        <v>25</v>
      </c>
      <c r="B33" s="26"/>
      <c r="C33" s="26"/>
      <c r="D33" s="29"/>
      <c r="E33" s="82">
        <v>0.1061</v>
      </c>
      <c r="F33" s="34" t="s">
        <v>23</v>
      </c>
      <c r="G33" s="82">
        <v>400</v>
      </c>
      <c r="H33" s="82">
        <f>IF(E33*G33,+E33*G33,"        ")</f>
        <v>42.44</v>
      </c>
      <c r="I33" s="100">
        <f aca="true" t="shared" si="3" ref="I33:I38">E33/B$13</f>
        <v>0.015288184438040345</v>
      </c>
      <c r="J33" s="31">
        <f aca="true" t="shared" si="4" ref="J33:J40">H33/H$69</f>
        <v>0.003203330867747922</v>
      </c>
    </row>
    <row r="34" spans="1:11" ht="13.5">
      <c r="A34" s="32" t="s">
        <v>26</v>
      </c>
      <c r="B34" s="26"/>
      <c r="C34" s="26"/>
      <c r="D34" s="29"/>
      <c r="E34" s="82">
        <v>0.0342</v>
      </c>
      <c r="F34" s="34" t="s">
        <v>23</v>
      </c>
      <c r="G34" s="82">
        <v>300</v>
      </c>
      <c r="H34" s="82">
        <f>IF(E34*G34,+E34*G34,"        ")</f>
        <v>10.26</v>
      </c>
      <c r="I34" s="100">
        <f t="shared" si="3"/>
        <v>0.004927953890489913</v>
      </c>
      <c r="J34" s="31">
        <f t="shared" si="4"/>
        <v>0.0007744150495545165</v>
      </c>
      <c r="K34" s="76"/>
    </row>
    <row r="35" spans="1:11" ht="12.75">
      <c r="A35" s="32" t="s">
        <v>27</v>
      </c>
      <c r="B35" s="26"/>
      <c r="C35" s="26"/>
      <c r="D35" s="29"/>
      <c r="E35" s="82">
        <v>0.0658</v>
      </c>
      <c r="F35" s="34" t="s">
        <v>23</v>
      </c>
      <c r="G35" s="82">
        <v>300</v>
      </c>
      <c r="H35" s="82">
        <v>0.25</v>
      </c>
      <c r="I35" s="100">
        <f t="shared" si="3"/>
        <v>0.009481268011527377</v>
      </c>
      <c r="J35" s="31">
        <f t="shared" si="4"/>
        <v>1.8869762416045724E-05</v>
      </c>
      <c r="K35" s="77"/>
    </row>
    <row r="36" spans="1:11" ht="12.75">
      <c r="A36" s="32" t="s">
        <v>28</v>
      </c>
      <c r="B36" s="26"/>
      <c r="C36" s="26"/>
      <c r="D36" s="29"/>
      <c r="E36" s="82">
        <v>0.1717</v>
      </c>
      <c r="F36" s="34" t="s">
        <v>29</v>
      </c>
      <c r="G36" s="82">
        <f>+$B$18</f>
        <v>650</v>
      </c>
      <c r="H36" s="82">
        <f>IF(E36*G36,+E36*G36,"        ")</f>
        <v>111.60499999999999</v>
      </c>
      <c r="I36" s="100">
        <f t="shared" si="3"/>
        <v>0.024740634005763686</v>
      </c>
      <c r="J36" s="31">
        <f t="shared" si="4"/>
        <v>0.008423839337771131</v>
      </c>
      <c r="K36" s="77"/>
    </row>
    <row r="37" spans="1:10" ht="12.75">
      <c r="A37" s="32" t="s">
        <v>30</v>
      </c>
      <c r="B37" s="26"/>
      <c r="C37" s="26"/>
      <c r="D37" s="34"/>
      <c r="E37" s="82">
        <v>0.0767</v>
      </c>
      <c r="F37" s="34" t="s">
        <v>29</v>
      </c>
      <c r="G37" s="82">
        <f>+$B$18</f>
        <v>650</v>
      </c>
      <c r="H37" s="82">
        <f>IF(E37*G37,+E37*G37,"        ")</f>
        <v>49.855000000000004</v>
      </c>
      <c r="I37" s="100">
        <f t="shared" si="3"/>
        <v>0.011051873198847262</v>
      </c>
      <c r="J37" s="31">
        <f t="shared" si="4"/>
        <v>0.0037630080210078387</v>
      </c>
    </row>
    <row r="38" spans="1:10" ht="12.75">
      <c r="A38" s="32" t="s">
        <v>31</v>
      </c>
      <c r="B38" s="26"/>
      <c r="C38" s="36"/>
      <c r="D38" s="29"/>
      <c r="E38" s="82">
        <v>0.4417</v>
      </c>
      <c r="F38" s="34" t="s">
        <v>29</v>
      </c>
      <c r="G38" s="82">
        <f>+$B$18</f>
        <v>650</v>
      </c>
      <c r="H38" s="82">
        <f>IF(E38*G38,+E38*G38,"        ")</f>
        <v>287.10499999999996</v>
      </c>
      <c r="I38" s="100">
        <f t="shared" si="3"/>
        <v>0.06364553314121037</v>
      </c>
      <c r="J38" s="31">
        <f t="shared" si="4"/>
        <v>0.021670412553835228</v>
      </c>
    </row>
    <row r="39" spans="1:15" s="116" customFormat="1" ht="39" customHeight="1">
      <c r="A39" s="160" t="s">
        <v>98</v>
      </c>
      <c r="B39" s="161"/>
      <c r="C39" s="162"/>
      <c r="D39" s="109"/>
      <c r="E39" s="110">
        <v>0.7784</v>
      </c>
      <c r="F39" s="111" t="s">
        <v>29</v>
      </c>
      <c r="G39" s="112">
        <v>650</v>
      </c>
      <c r="H39" s="110">
        <v>505.96</v>
      </c>
      <c r="I39" s="113">
        <v>0.11216138328530259</v>
      </c>
      <c r="J39" s="114">
        <f t="shared" si="4"/>
        <v>0.03818937996808998</v>
      </c>
      <c r="K39" s="115"/>
      <c r="L39" s="115"/>
      <c r="M39" s="115"/>
      <c r="N39" s="115"/>
      <c r="O39" s="115"/>
    </row>
    <row r="40" spans="1:10" ht="12.75">
      <c r="A40" s="32" t="s">
        <v>80</v>
      </c>
      <c r="B40" s="26"/>
      <c r="C40" s="26"/>
      <c r="D40" s="29"/>
      <c r="E40" s="82">
        <v>0.265</v>
      </c>
      <c r="F40" s="34" t="s">
        <v>29</v>
      </c>
      <c r="G40" s="82">
        <f>+$B$18</f>
        <v>650</v>
      </c>
      <c r="H40" s="82">
        <f>IF(E40*G40,+E40*G40,"        ")</f>
        <v>172.25</v>
      </c>
      <c r="I40" s="100">
        <f>E40/B$13</f>
        <v>0.03818443804034582</v>
      </c>
      <c r="J40" s="31">
        <f t="shared" si="4"/>
        <v>0.013001266304655503</v>
      </c>
    </row>
    <row r="41" spans="1:10" ht="18.75" customHeight="1">
      <c r="A41" s="28" t="s">
        <v>32</v>
      </c>
      <c r="B41" s="26"/>
      <c r="C41" s="26"/>
      <c r="D41" s="29"/>
      <c r="E41" s="82"/>
      <c r="F41" s="30"/>
      <c r="G41" s="82"/>
      <c r="H41" s="82"/>
      <c r="I41" s="100"/>
      <c r="J41" s="31"/>
    </row>
    <row r="42" spans="1:14" ht="12.75">
      <c r="A42" s="32" t="s">
        <v>25</v>
      </c>
      <c r="B42" s="26"/>
      <c r="C42" s="26"/>
      <c r="D42" s="29"/>
      <c r="E42" s="82">
        <v>1</v>
      </c>
      <c r="F42" s="34" t="s">
        <v>23</v>
      </c>
      <c r="G42" s="82">
        <v>400</v>
      </c>
      <c r="H42" s="82">
        <f>IF(E42*G42,+E42*G42,"        ")</f>
        <v>400</v>
      </c>
      <c r="I42" s="100">
        <f>E42/B$13</f>
        <v>0.1440922190201729</v>
      </c>
      <c r="J42" s="31">
        <f>H42/H$69</f>
        <v>0.030191619865673158</v>
      </c>
      <c r="N42" s="70"/>
    </row>
    <row r="43" spans="1:14" ht="12.75">
      <c r="A43" s="32" t="s">
        <v>26</v>
      </c>
      <c r="B43" s="26"/>
      <c r="C43" s="26"/>
      <c r="D43" s="29"/>
      <c r="E43" s="82">
        <v>1</v>
      </c>
      <c r="F43" s="34" t="s">
        <v>23</v>
      </c>
      <c r="G43" s="82">
        <v>300</v>
      </c>
      <c r="H43" s="82">
        <f>IF(E43*G43,+E43*G43,"        ")</f>
        <v>300</v>
      </c>
      <c r="I43" s="100">
        <f>E43/B$13</f>
        <v>0.1440922190201729</v>
      </c>
      <c r="J43" s="31">
        <f>H43/H$69</f>
        <v>0.022643714899254867</v>
      </c>
      <c r="K43" s="77"/>
      <c r="N43" s="70"/>
    </row>
    <row r="44" spans="1:14" ht="12.75">
      <c r="A44" s="32" t="s">
        <v>33</v>
      </c>
      <c r="B44" s="26"/>
      <c r="C44" s="26"/>
      <c r="D44" s="29"/>
      <c r="E44" s="82">
        <v>1</v>
      </c>
      <c r="F44" s="34" t="s">
        <v>23</v>
      </c>
      <c r="G44" s="82">
        <v>300</v>
      </c>
      <c r="H44" s="82">
        <f>IF(E44*G44,+E44*G44,"        ")</f>
        <v>300</v>
      </c>
      <c r="I44" s="100">
        <f>E44/B$13</f>
        <v>0.1440922190201729</v>
      </c>
      <c r="J44" s="31">
        <f>H44/H$69</f>
        <v>0.022643714899254867</v>
      </c>
      <c r="K44" s="77"/>
      <c r="N44" s="70"/>
    </row>
    <row r="45" spans="1:14" ht="12.75">
      <c r="A45" s="32" t="s">
        <v>34</v>
      </c>
      <c r="B45" s="26"/>
      <c r="C45" s="26"/>
      <c r="D45" s="29"/>
      <c r="E45" s="82">
        <v>1</v>
      </c>
      <c r="F45" s="34" t="s">
        <v>23</v>
      </c>
      <c r="G45" s="82">
        <v>250</v>
      </c>
      <c r="H45" s="82">
        <f>IF(E45*G45,+E45*G45,"        ")</f>
        <v>250</v>
      </c>
      <c r="I45" s="100">
        <f>E45/B$13</f>
        <v>0.1440922190201729</v>
      </c>
      <c r="J45" s="31">
        <f>H45/H$69</f>
        <v>0.018869762416045724</v>
      </c>
      <c r="N45" s="70"/>
    </row>
    <row r="46" spans="1:10" ht="12.75" customHeight="1" thickBot="1">
      <c r="A46" s="38" t="s">
        <v>97</v>
      </c>
      <c r="B46" s="39"/>
      <c r="C46" s="40"/>
      <c r="D46" s="41"/>
      <c r="E46" s="83">
        <v>0.075</v>
      </c>
      <c r="F46" s="42" t="s">
        <v>29</v>
      </c>
      <c r="G46" s="83">
        <f>+$B$18</f>
        <v>650</v>
      </c>
      <c r="H46" s="83">
        <f>IF(E46*G46,+E46*G46,"        ")</f>
        <v>48.75</v>
      </c>
      <c r="I46" s="101">
        <f>E46/B$13</f>
        <v>0.010806916426512967</v>
      </c>
      <c r="J46" s="43">
        <f>H46/H$69</f>
        <v>0.003679603671128916</v>
      </c>
    </row>
    <row r="47" spans="1:15" s="3" customFormat="1" ht="8.25" customHeight="1" thickBot="1">
      <c r="A47" s="159"/>
      <c r="B47" s="159"/>
      <c r="C47" s="159"/>
      <c r="D47" s="159"/>
      <c r="E47" s="159"/>
      <c r="F47" s="159"/>
      <c r="G47" s="159"/>
      <c r="H47" s="159"/>
      <c r="I47" s="159"/>
      <c r="J47" s="159"/>
      <c r="K47" s="71"/>
      <c r="L47" s="71"/>
      <c r="M47" s="71"/>
      <c r="N47" s="71"/>
      <c r="O47" s="71"/>
    </row>
    <row r="48" spans="1:10" ht="3.75" customHeight="1">
      <c r="A48" s="37"/>
      <c r="B48" s="26"/>
      <c r="C48" s="26"/>
      <c r="D48" s="29"/>
      <c r="E48" s="84"/>
      <c r="F48" s="30"/>
      <c r="G48" s="84"/>
      <c r="H48" s="84"/>
      <c r="I48" s="100"/>
      <c r="J48" s="31"/>
    </row>
    <row r="49" spans="1:14" ht="14.25" customHeight="1">
      <c r="A49" s="32" t="s">
        <v>35</v>
      </c>
      <c r="B49" s="26"/>
      <c r="C49" s="26"/>
      <c r="D49" s="34" t="s">
        <v>36</v>
      </c>
      <c r="E49" s="82">
        <v>0.7283</v>
      </c>
      <c r="F49" s="34" t="s">
        <v>29</v>
      </c>
      <c r="G49" s="82">
        <f>+$B$18</f>
        <v>650</v>
      </c>
      <c r="H49" s="82">
        <f>IF(E49*G49,+E49*G49,"        ")</f>
        <v>473.395</v>
      </c>
      <c r="I49" s="100">
        <f>E49/B$13</f>
        <v>0.10494236311239191</v>
      </c>
      <c r="J49" s="31">
        <f aca="true" t="shared" si="5" ref="J49:J63">H49/H$69</f>
        <v>0.03573140471577586</v>
      </c>
      <c r="K49" s="77"/>
      <c r="L49" s="72"/>
      <c r="N49" s="72"/>
    </row>
    <row r="50" spans="1:14" ht="12.75">
      <c r="A50" s="32" t="s">
        <v>37</v>
      </c>
      <c r="B50" s="26"/>
      <c r="C50" s="35"/>
      <c r="D50" s="44"/>
      <c r="E50" s="82">
        <v>0.372</v>
      </c>
      <c r="F50" s="34" t="s">
        <v>29</v>
      </c>
      <c r="G50" s="82">
        <v>650</v>
      </c>
      <c r="H50" s="82">
        <f>IF(E50*G50,+E50*G50,"        ")</f>
        <v>241.8</v>
      </c>
      <c r="I50" s="100">
        <f>E50/B$13</f>
        <v>0.05360230547550432</v>
      </c>
      <c r="J50" s="31">
        <f t="shared" si="5"/>
        <v>0.018250834208799426</v>
      </c>
      <c r="M50" s="72"/>
      <c r="N50" s="73"/>
    </row>
    <row r="51" spans="1:13" ht="26.25" customHeight="1">
      <c r="A51" s="149" t="s">
        <v>99</v>
      </c>
      <c r="B51" s="150"/>
      <c r="C51" s="151"/>
      <c r="D51" s="29"/>
      <c r="E51" s="110">
        <v>0.5432</v>
      </c>
      <c r="F51" s="111" t="s">
        <v>29</v>
      </c>
      <c r="G51" s="110">
        <v>650</v>
      </c>
      <c r="H51" s="110">
        <v>353.08</v>
      </c>
      <c r="I51" s="113">
        <v>0.07827089337175792</v>
      </c>
      <c r="J51" s="114">
        <f t="shared" si="5"/>
        <v>0.026650142855429694</v>
      </c>
      <c r="M51" s="74"/>
    </row>
    <row r="52" spans="1:10" ht="12.75">
      <c r="A52" s="32" t="s">
        <v>38</v>
      </c>
      <c r="B52" s="26"/>
      <c r="C52" s="26"/>
      <c r="D52" s="29"/>
      <c r="E52" s="82">
        <v>0.78</v>
      </c>
      <c r="F52" s="34" t="s">
        <v>29</v>
      </c>
      <c r="G52" s="82">
        <f>+$B$18</f>
        <v>650</v>
      </c>
      <c r="H52" s="82">
        <f>IF(E52*G52,+E52*G52,"        ")</f>
        <v>507</v>
      </c>
      <c r="I52" s="100">
        <f>E52/B$13</f>
        <v>0.11239193083573487</v>
      </c>
      <c r="J52" s="31">
        <f t="shared" si="5"/>
        <v>0.03826787817974073</v>
      </c>
    </row>
    <row r="53" spans="1:10" ht="39" customHeight="1">
      <c r="A53" s="149" t="s">
        <v>100</v>
      </c>
      <c r="B53" s="150"/>
      <c r="C53" s="151"/>
      <c r="D53" s="29"/>
      <c r="E53" s="110">
        <v>0.5874</v>
      </c>
      <c r="F53" s="111" t="s">
        <v>29</v>
      </c>
      <c r="G53" s="110">
        <v>650</v>
      </c>
      <c r="H53" s="110">
        <v>381.81</v>
      </c>
      <c r="I53" s="113">
        <v>0.08463976945244957</v>
      </c>
      <c r="J53" s="114">
        <f t="shared" si="5"/>
        <v>0.028818655952281672</v>
      </c>
    </row>
    <row r="54" spans="1:10" ht="12.75">
      <c r="A54" s="32" t="s">
        <v>39</v>
      </c>
      <c r="B54" s="26"/>
      <c r="C54" s="36"/>
      <c r="D54" s="34" t="s">
        <v>40</v>
      </c>
      <c r="E54" s="82">
        <v>0.372</v>
      </c>
      <c r="F54" s="34" t="s">
        <v>29</v>
      </c>
      <c r="G54" s="82">
        <f>+$B$18</f>
        <v>650</v>
      </c>
      <c r="H54" s="82">
        <f>IF(E54*G54,+E54*G54,"        ")</f>
        <v>241.8</v>
      </c>
      <c r="I54" s="100">
        <f>E54/B$13</f>
        <v>0.05360230547550432</v>
      </c>
      <c r="J54" s="31">
        <f t="shared" si="5"/>
        <v>0.018250834208799426</v>
      </c>
    </row>
    <row r="55" spans="1:10" ht="12.75">
      <c r="A55" s="32" t="s">
        <v>41</v>
      </c>
      <c r="B55" s="26"/>
      <c r="C55" s="26"/>
      <c r="D55" s="29"/>
      <c r="E55" s="82">
        <v>0.1367</v>
      </c>
      <c r="F55" s="34" t="s">
        <v>29</v>
      </c>
      <c r="G55" s="82">
        <f>+$B$18</f>
        <v>650</v>
      </c>
      <c r="H55" s="82">
        <f>IF(E55*G55,+E55*G55,"        ")</f>
        <v>88.85499999999999</v>
      </c>
      <c r="I55" s="100">
        <f>E55/B$13</f>
        <v>0.019697406340057635</v>
      </c>
      <c r="J55" s="31">
        <f t="shared" si="5"/>
        <v>0.0067066909579109706</v>
      </c>
    </row>
    <row r="56" spans="1:10" ht="12.75">
      <c r="A56" s="32" t="s">
        <v>42</v>
      </c>
      <c r="B56" s="26"/>
      <c r="C56" s="26"/>
      <c r="D56" s="29"/>
      <c r="E56" s="82">
        <v>1.1883</v>
      </c>
      <c r="F56" s="34" t="s">
        <v>29</v>
      </c>
      <c r="G56" s="82">
        <f>+$B$18</f>
        <v>650</v>
      </c>
      <c r="H56" s="82">
        <f>IF(E56*G56,+E56*G56,"        ")</f>
        <v>772.395</v>
      </c>
      <c r="I56" s="100">
        <f>E56/B$13</f>
        <v>0.17122478386167145</v>
      </c>
      <c r="J56" s="31">
        <f t="shared" si="5"/>
        <v>0.058299640565366545</v>
      </c>
    </row>
    <row r="57" spans="1:10" ht="26.25" customHeight="1">
      <c r="A57" s="149" t="s">
        <v>101</v>
      </c>
      <c r="B57" s="150"/>
      <c r="C57" s="151"/>
      <c r="D57" s="29"/>
      <c r="E57" s="84">
        <v>0.5432</v>
      </c>
      <c r="F57" s="30" t="s">
        <v>29</v>
      </c>
      <c r="G57" s="84">
        <v>650</v>
      </c>
      <c r="H57" s="84">
        <v>353.08</v>
      </c>
      <c r="I57" s="100">
        <v>0.07827089337175792</v>
      </c>
      <c r="J57" s="31">
        <f t="shared" si="5"/>
        <v>0.026650142855429694</v>
      </c>
    </row>
    <row r="58" spans="1:10" ht="40.5" customHeight="1">
      <c r="A58" s="149" t="s">
        <v>102</v>
      </c>
      <c r="B58" s="150"/>
      <c r="C58" s="151"/>
      <c r="D58" s="29"/>
      <c r="E58" s="110">
        <v>0.5874</v>
      </c>
      <c r="F58" s="111" t="s">
        <v>29</v>
      </c>
      <c r="G58" s="110">
        <v>650</v>
      </c>
      <c r="H58" s="110">
        <v>381.81</v>
      </c>
      <c r="I58" s="113">
        <v>0.08463976945244957</v>
      </c>
      <c r="J58" s="114">
        <f t="shared" si="5"/>
        <v>0.028818655952281672</v>
      </c>
    </row>
    <row r="59" spans="1:10" ht="12.75">
      <c r="A59" s="32" t="s">
        <v>43</v>
      </c>
      <c r="B59" s="26"/>
      <c r="C59" s="26"/>
      <c r="D59" s="34" t="s">
        <v>44</v>
      </c>
      <c r="E59" s="82">
        <v>0.372</v>
      </c>
      <c r="F59" s="34" t="s">
        <v>29</v>
      </c>
      <c r="G59" s="82">
        <f>+$B$18</f>
        <v>650</v>
      </c>
      <c r="H59" s="82">
        <f>IF(E59*G59,+E59*G59,"        ")</f>
        <v>241.8</v>
      </c>
      <c r="I59" s="100">
        <f>E59/B$13</f>
        <v>0.05360230547550432</v>
      </c>
      <c r="J59" s="31">
        <f t="shared" si="5"/>
        <v>0.018250834208799426</v>
      </c>
    </row>
    <row r="60" spans="1:10" ht="12.75">
      <c r="A60" s="32" t="s">
        <v>45</v>
      </c>
      <c r="B60" s="26"/>
      <c r="C60" s="45"/>
      <c r="D60" s="29"/>
      <c r="E60" s="82">
        <v>0.725</v>
      </c>
      <c r="F60" s="34" t="s">
        <v>29</v>
      </c>
      <c r="G60" s="82">
        <f>+$B$18</f>
        <v>650</v>
      </c>
      <c r="H60" s="82">
        <f>IF(E60*G60,+E60*G60,"        ")</f>
        <v>471.25</v>
      </c>
      <c r="I60" s="100">
        <f>E60/B$13</f>
        <v>0.10446685878962535</v>
      </c>
      <c r="J60" s="31">
        <f t="shared" si="5"/>
        <v>0.03556950215424619</v>
      </c>
    </row>
    <row r="61" spans="1:10" ht="39" customHeight="1">
      <c r="A61" s="149" t="s">
        <v>103</v>
      </c>
      <c r="B61" s="150"/>
      <c r="C61" s="151"/>
      <c r="D61" s="29"/>
      <c r="E61" s="110">
        <v>0.1767</v>
      </c>
      <c r="F61" s="111" t="s">
        <v>29</v>
      </c>
      <c r="G61" s="110">
        <v>650</v>
      </c>
      <c r="H61" s="110">
        <v>114.855</v>
      </c>
      <c r="I61" s="113">
        <v>0.025461095100864552</v>
      </c>
      <c r="J61" s="114">
        <f t="shared" si="5"/>
        <v>0.008669146249179726</v>
      </c>
    </row>
    <row r="62" spans="1:10" ht="15" customHeight="1">
      <c r="A62" s="32" t="s">
        <v>46</v>
      </c>
      <c r="B62" s="26"/>
      <c r="C62" s="26"/>
      <c r="D62" s="34" t="s">
        <v>47</v>
      </c>
      <c r="E62" s="82">
        <v>1.29</v>
      </c>
      <c r="F62" s="34" t="s">
        <v>29</v>
      </c>
      <c r="G62" s="82">
        <f>+$B$18</f>
        <v>650</v>
      </c>
      <c r="H62" s="82">
        <f>IF(E62*G62,+E62*G62,"        ")</f>
        <v>838.5</v>
      </c>
      <c r="I62" s="100">
        <f>E62/B$13</f>
        <v>0.18587896253602304</v>
      </c>
      <c r="J62" s="31">
        <f t="shared" si="5"/>
        <v>0.06328918314341736</v>
      </c>
    </row>
    <row r="63" spans="1:10" ht="16.5" customHeight="1" thickBot="1">
      <c r="A63" s="117" t="s">
        <v>48</v>
      </c>
      <c r="B63" s="118"/>
      <c r="C63" s="119"/>
      <c r="D63" s="120"/>
      <c r="E63" s="121">
        <v>1</v>
      </c>
      <c r="F63" s="122" t="s">
        <v>23</v>
      </c>
      <c r="G63" s="121">
        <v>100</v>
      </c>
      <c r="H63" s="121">
        <f>IF(E63*G63,+E63*G63,"        ")</f>
        <v>100</v>
      </c>
      <c r="I63" s="123">
        <f>E63/B$13</f>
        <v>0.1440922190201729</v>
      </c>
      <c r="J63" s="124">
        <f t="shared" si="5"/>
        <v>0.007547904966418289</v>
      </c>
    </row>
    <row r="64" spans="1:15" s="3" customFormat="1" ht="12.75" customHeight="1" thickBot="1">
      <c r="A64" s="26"/>
      <c r="B64" s="26"/>
      <c r="C64" s="26"/>
      <c r="D64" s="26"/>
      <c r="E64" s="81"/>
      <c r="F64" s="46"/>
      <c r="G64" s="81"/>
      <c r="H64" s="81"/>
      <c r="I64" s="102"/>
      <c r="J64" s="47"/>
      <c r="K64" s="71"/>
      <c r="L64" s="71"/>
      <c r="M64" s="71"/>
      <c r="N64" s="71"/>
      <c r="O64" s="71"/>
    </row>
    <row r="65" spans="1:11" ht="12.75">
      <c r="A65" s="64" t="s">
        <v>49</v>
      </c>
      <c r="B65" s="65"/>
      <c r="C65" s="66"/>
      <c r="D65" s="65"/>
      <c r="E65" s="85"/>
      <c r="F65" s="67"/>
      <c r="G65" s="85"/>
      <c r="H65" s="94">
        <f>SUM(H24:H63)</f>
        <v>12988.930851999996</v>
      </c>
      <c r="I65" s="92"/>
      <c r="J65" s="27"/>
      <c r="K65" s="78"/>
    </row>
    <row r="66" spans="1:12" ht="12.75">
      <c r="A66" s="32" t="s">
        <v>50</v>
      </c>
      <c r="B66" s="26"/>
      <c r="C66" s="26"/>
      <c r="D66" s="26"/>
      <c r="E66" s="81"/>
      <c r="F66" s="46"/>
      <c r="G66" s="86"/>
      <c r="H66" s="95">
        <f>H65*0.02</f>
        <v>259.7786170399999</v>
      </c>
      <c r="I66" s="92"/>
      <c r="J66" s="27"/>
      <c r="L66" s="72"/>
    </row>
    <row r="67" spans="1:10" ht="12.75">
      <c r="A67" s="32" t="s">
        <v>51</v>
      </c>
      <c r="B67" s="26"/>
      <c r="C67" s="26"/>
      <c r="D67" s="26"/>
      <c r="E67" s="81"/>
      <c r="F67" s="46"/>
      <c r="G67" s="81"/>
      <c r="H67" s="95">
        <v>0</v>
      </c>
      <c r="I67" s="92"/>
      <c r="J67" s="27"/>
    </row>
    <row r="68" spans="1:11" ht="12.75">
      <c r="A68" s="32" t="s">
        <v>92</v>
      </c>
      <c r="B68" s="26"/>
      <c r="C68" s="26"/>
      <c r="D68" s="26"/>
      <c r="E68" s="102">
        <v>16</v>
      </c>
      <c r="F68" s="48">
        <f>E68/12*5</f>
        <v>6.666666666666666</v>
      </c>
      <c r="G68" s="81"/>
      <c r="H68" s="95">
        <v>0</v>
      </c>
      <c r="I68" s="92"/>
      <c r="J68" s="27"/>
      <c r="K68" s="69">
        <f>8/12</f>
        <v>0.6666666666666666</v>
      </c>
    </row>
    <row r="69" spans="1:11" ht="15" customHeight="1" thickBot="1">
      <c r="A69" s="50" t="s">
        <v>52</v>
      </c>
      <c r="B69" s="51"/>
      <c r="C69" s="51"/>
      <c r="D69" s="51"/>
      <c r="E69" s="87"/>
      <c r="F69" s="52"/>
      <c r="G69" s="87"/>
      <c r="H69" s="96">
        <f>SUM(H65:H68)</f>
        <v>13248.709469039995</v>
      </c>
      <c r="I69" s="103">
        <f>+H66+H68</f>
        <v>259.7786170399999</v>
      </c>
      <c r="J69" s="27"/>
      <c r="K69" s="69">
        <f>+K68*5</f>
        <v>3.333333333333333</v>
      </c>
    </row>
    <row r="70" spans="1:15" s="3" customFormat="1" ht="11.25" customHeight="1" thickBot="1">
      <c r="A70" s="53"/>
      <c r="B70" s="26"/>
      <c r="C70" s="26"/>
      <c r="D70" s="26"/>
      <c r="E70" s="81"/>
      <c r="F70" s="46"/>
      <c r="G70" s="81"/>
      <c r="H70" s="97">
        <f>SUM(H66:H68)</f>
        <v>259.7786170399999</v>
      </c>
      <c r="I70" s="102"/>
      <c r="J70" s="54"/>
      <c r="K70" s="71"/>
      <c r="L70" s="71"/>
      <c r="M70" s="71"/>
      <c r="N70" s="71"/>
      <c r="O70" s="71"/>
    </row>
    <row r="71" spans="1:10" ht="15.75" customHeight="1">
      <c r="A71" s="55" t="s">
        <v>53</v>
      </c>
      <c r="B71" s="56"/>
      <c r="C71" s="57">
        <f>SUM(H33:H40)</f>
        <v>1179.725</v>
      </c>
      <c r="D71" s="58">
        <f>(C71/H65)</f>
        <v>0.09082541230237971</v>
      </c>
      <c r="E71" s="107" t="s">
        <v>54</v>
      </c>
      <c r="F71" s="56"/>
      <c r="G71" s="88">
        <f>SUM(H46:H63)</f>
        <v>5610.179999999999</v>
      </c>
      <c r="H71" s="98">
        <f>(G71/H65)</f>
        <v>0.4319200759419056</v>
      </c>
      <c r="I71" s="92"/>
      <c r="J71" s="27"/>
    </row>
    <row r="72" spans="1:10" ht="15.75" customHeight="1" thickBot="1">
      <c r="A72" s="38" t="s">
        <v>55</v>
      </c>
      <c r="B72" s="59"/>
      <c r="C72" s="60">
        <f>SUM(H42:H45)</f>
        <v>1250</v>
      </c>
      <c r="D72" s="41">
        <f>ROUND((C72/H65),7)</f>
        <v>0.0962358</v>
      </c>
      <c r="E72" s="108" t="s">
        <v>56</v>
      </c>
      <c r="F72" s="59"/>
      <c r="G72" s="89">
        <f>SUM(H24:H31)</f>
        <v>4949.025852</v>
      </c>
      <c r="H72" s="99">
        <f>(G72/H65)</f>
        <v>0.3810187234338817</v>
      </c>
      <c r="I72" s="103"/>
      <c r="J72" s="27"/>
    </row>
    <row r="73" spans="1:10" ht="14.25" customHeight="1">
      <c r="A73" s="125" t="s">
        <v>87</v>
      </c>
      <c r="B73" s="7"/>
      <c r="C73" s="35"/>
      <c r="D73" s="61"/>
      <c r="E73" s="92"/>
      <c r="F73" s="7"/>
      <c r="G73" s="90"/>
      <c r="H73" s="90"/>
      <c r="I73" s="92"/>
      <c r="J73" s="27"/>
    </row>
    <row r="74" spans="1:10" ht="11.25" customHeight="1">
      <c r="A74" s="163" t="s">
        <v>93</v>
      </c>
      <c r="B74" s="163"/>
      <c r="C74" s="163"/>
      <c r="D74" s="163"/>
      <c r="E74" s="163"/>
      <c r="F74" s="163"/>
      <c r="G74" s="163"/>
      <c r="H74" s="127"/>
      <c r="I74" s="127"/>
      <c r="J74" s="127"/>
    </row>
    <row r="75" spans="1:15" s="2" customFormat="1" ht="26.25" customHeight="1">
      <c r="A75" s="141" t="s">
        <v>106</v>
      </c>
      <c r="B75" s="141"/>
      <c r="C75" s="141"/>
      <c r="D75" s="141"/>
      <c r="E75" s="141"/>
      <c r="F75" s="141"/>
      <c r="G75" s="141"/>
      <c r="H75" s="141"/>
      <c r="I75" s="126"/>
      <c r="J75" s="126"/>
      <c r="K75" s="75"/>
      <c r="L75" s="75"/>
      <c r="M75" s="75"/>
      <c r="N75" s="75"/>
      <c r="O75" s="75"/>
    </row>
    <row r="76" spans="1:15" s="2" customFormat="1" ht="12.75" customHeight="1">
      <c r="A76" s="10" t="s">
        <v>86</v>
      </c>
      <c r="B76" s="10"/>
      <c r="C76" s="62"/>
      <c r="D76" s="63"/>
      <c r="E76" s="80"/>
      <c r="F76" s="10"/>
      <c r="G76" s="91"/>
      <c r="H76" s="91"/>
      <c r="I76" s="91"/>
      <c r="J76" s="10"/>
      <c r="K76" s="75"/>
      <c r="L76" s="75"/>
      <c r="M76" s="75"/>
      <c r="N76" s="75"/>
      <c r="O76" s="75"/>
    </row>
    <row r="77" spans="1:15" s="2" customFormat="1" ht="13.5">
      <c r="A77" s="10" t="s">
        <v>104</v>
      </c>
      <c r="B77" s="10"/>
      <c r="C77" s="10"/>
      <c r="D77" s="10"/>
      <c r="E77" s="80"/>
      <c r="F77" s="10"/>
      <c r="G77" s="80"/>
      <c r="H77" s="80"/>
      <c r="I77" s="80"/>
      <c r="J77" s="10"/>
      <c r="K77" s="75"/>
      <c r="L77" s="75"/>
      <c r="M77" s="75"/>
      <c r="N77" s="75"/>
      <c r="O77" s="75"/>
    </row>
    <row r="78" spans="1:15" s="2" customFormat="1" ht="13.5">
      <c r="A78" s="10" t="s">
        <v>107</v>
      </c>
      <c r="B78" s="10"/>
      <c r="C78" s="10"/>
      <c r="D78" s="10"/>
      <c r="E78" s="80"/>
      <c r="F78" s="10"/>
      <c r="G78" s="80"/>
      <c r="H78" s="80"/>
      <c r="I78" s="80"/>
      <c r="J78" s="10"/>
      <c r="K78" s="75"/>
      <c r="L78" s="75"/>
      <c r="M78" s="75"/>
      <c r="N78" s="75"/>
      <c r="O78" s="75"/>
    </row>
    <row r="79" spans="1:10" ht="12.75">
      <c r="A79" s="7"/>
      <c r="B79" s="7"/>
      <c r="C79" s="49"/>
      <c r="D79" s="7"/>
      <c r="E79" s="92"/>
      <c r="F79" s="7"/>
      <c r="G79" s="92"/>
      <c r="H79" s="92"/>
      <c r="I79" s="92"/>
      <c r="J79" s="27"/>
    </row>
    <row r="80" spans="1:10" ht="12.75">
      <c r="A80" s="7"/>
      <c r="B80" s="7"/>
      <c r="C80" s="7"/>
      <c r="D80" s="7"/>
      <c r="E80" s="92"/>
      <c r="F80" s="7"/>
      <c r="G80" s="92"/>
      <c r="H80" s="92"/>
      <c r="I80" s="92"/>
      <c r="J80" s="27"/>
    </row>
    <row r="81" spans="1:10" ht="12.75">
      <c r="A81" s="5"/>
      <c r="B81" s="5"/>
      <c r="C81" s="5"/>
      <c r="D81" s="5"/>
      <c r="E81" s="79"/>
      <c r="F81" s="5"/>
      <c r="G81" s="79"/>
      <c r="H81" s="79"/>
      <c r="I81" s="79"/>
      <c r="J81" s="6"/>
    </row>
    <row r="82" spans="1:10" ht="12.75">
      <c r="A82" s="5"/>
      <c r="B82" s="5"/>
      <c r="C82" s="5"/>
      <c r="D82" s="5"/>
      <c r="E82" s="79"/>
      <c r="F82" s="5"/>
      <c r="G82" s="79"/>
      <c r="H82" s="79"/>
      <c r="I82" s="79"/>
      <c r="J82" s="6"/>
    </row>
    <row r="83" spans="1:10" ht="12.75">
      <c r="A83" s="5"/>
      <c r="B83" s="5"/>
      <c r="C83" s="5"/>
      <c r="D83" s="5"/>
      <c r="E83" s="79"/>
      <c r="F83" s="5"/>
      <c r="G83" s="79"/>
      <c r="H83" s="79"/>
      <c r="I83" s="79"/>
      <c r="J83" s="6"/>
    </row>
    <row r="84" spans="1:10" ht="12.75">
      <c r="A84" s="5"/>
      <c r="B84" s="5"/>
      <c r="C84" s="5"/>
      <c r="D84" s="5"/>
      <c r="E84" s="79"/>
      <c r="F84" s="5"/>
      <c r="G84" s="79"/>
      <c r="H84" s="79"/>
      <c r="I84" s="79"/>
      <c r="J84" s="6"/>
    </row>
    <row r="85" spans="1:10" ht="13.5">
      <c r="A85" s="152"/>
      <c r="B85" s="152"/>
      <c r="C85" s="152"/>
      <c r="D85" s="152"/>
      <c r="E85" s="152"/>
      <c r="F85" s="152"/>
      <c r="G85" s="152"/>
      <c r="H85" s="152"/>
      <c r="I85" s="152"/>
      <c r="J85" s="152"/>
    </row>
    <row r="86" spans="1:10" ht="12.75">
      <c r="A86" s="5"/>
      <c r="B86" s="5"/>
      <c r="C86" s="5"/>
      <c r="D86" s="5"/>
      <c r="E86" s="79"/>
      <c r="F86" s="5"/>
      <c r="G86" s="79"/>
      <c r="H86" s="79"/>
      <c r="I86" s="79"/>
      <c r="J86" s="6"/>
    </row>
  </sheetData>
  <sheetProtection/>
  <mergeCells count="18">
    <mergeCell ref="A85:J85"/>
    <mergeCell ref="I20:I22"/>
    <mergeCell ref="J20:J22"/>
    <mergeCell ref="A47:J47"/>
    <mergeCell ref="A39:C39"/>
    <mergeCell ref="A53:C53"/>
    <mergeCell ref="A57:C57"/>
    <mergeCell ref="A58:C58"/>
    <mergeCell ref="A61:C61"/>
    <mergeCell ref="A74:G74"/>
    <mergeCell ref="A75:H75"/>
    <mergeCell ref="A6:J6"/>
    <mergeCell ref="A3:I3"/>
    <mergeCell ref="A4:J4"/>
    <mergeCell ref="A5:J5"/>
    <mergeCell ref="A20:H20"/>
    <mergeCell ref="A7:J7"/>
    <mergeCell ref="A51:C51"/>
  </mergeCells>
  <printOptions/>
  <pageMargins left="0.9055118110236221" right="0.2755905511811024" top="0.88" bottom="0.76" header="0.93" footer="0.5118110236220472"/>
  <pageSetup horizontalDpi="300" verticalDpi="300" orientation="portrait" scale="84" r:id="rId2"/>
  <rowBreaks count="1" manualBreakCount="1">
    <brk id="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Paulino</dc:creator>
  <cp:keywords/>
  <dc:description/>
  <cp:lastModifiedBy>Ysabel Calderon</cp:lastModifiedBy>
  <cp:lastPrinted>2023-07-12T18:24:04Z</cp:lastPrinted>
  <dcterms:created xsi:type="dcterms:W3CDTF">1999-01-27T14:11:56Z</dcterms:created>
  <dcterms:modified xsi:type="dcterms:W3CDTF">2024-05-08T14:57:22Z</dcterms:modified>
  <cp:category/>
  <cp:version/>
  <cp:contentType/>
  <cp:contentStatus/>
</cp:coreProperties>
</file>