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'Hoja1'!$A$1:$J$136</definedName>
    <definedName name="_xlnm.Print_Titles" localSheetId="0">'Hoja1'!$1:$21</definedName>
  </definedNames>
  <calcPr fullCalcOnLoad="1"/>
</workbook>
</file>

<file path=xl/sharedStrings.xml><?xml version="1.0" encoding="utf-8"?>
<sst xmlns="http://schemas.openxmlformats.org/spreadsheetml/2006/main" count="189" uniqueCount="146">
  <si>
    <t>AREA APLIC....</t>
  </si>
  <si>
    <t>VARIEDAD</t>
  </si>
  <si>
    <t>RENDIMIENTO</t>
  </si>
  <si>
    <t>Taiwan Largo</t>
  </si>
  <si>
    <t>HOMBRE-DIA</t>
  </si>
  <si>
    <t>8 Horas</t>
  </si>
  <si>
    <t>JORNAL DIARIO :</t>
  </si>
  <si>
    <t>COSTOS VARIABLES DE PRODUCCION POR TAREA</t>
  </si>
  <si>
    <t xml:space="preserve"> Valor</t>
  </si>
  <si>
    <t xml:space="preserve">  Costo</t>
  </si>
  <si>
    <t xml:space="preserve"> Actividad - Servicios o Insumos</t>
  </si>
  <si>
    <t xml:space="preserve"> Mes</t>
  </si>
  <si>
    <t xml:space="preserve"> Unidad</t>
  </si>
  <si>
    <t>/Unidad</t>
  </si>
  <si>
    <t xml:space="preserve">  (RD$)</t>
  </si>
  <si>
    <t>1.  Insumos</t>
  </si>
  <si>
    <t>Quintal</t>
  </si>
  <si>
    <t>Libra</t>
  </si>
  <si>
    <t>Litro</t>
  </si>
  <si>
    <t>Kilo</t>
  </si>
  <si>
    <t>Galón</t>
  </si>
  <si>
    <t>Tarea</t>
  </si>
  <si>
    <t>2.  Preparación del Terreno</t>
  </si>
  <si>
    <t xml:space="preserve">   .1 Corte (Mecanizado)</t>
  </si>
  <si>
    <t xml:space="preserve">   .2 Cruce (Mecanizado)</t>
  </si>
  <si>
    <t xml:space="preserve">   .5 Apertura de Surco</t>
  </si>
  <si>
    <t>Hom-Día</t>
  </si>
  <si>
    <t>3.  Desgrane y Clasificación</t>
  </si>
  <si>
    <t>4.  Siembra</t>
  </si>
  <si>
    <t>I</t>
  </si>
  <si>
    <t>5.  Riego (3 Aplic.)</t>
  </si>
  <si>
    <t>6.  Aplicación Herbicida (0.0976</t>
  </si>
  <si>
    <t xml:space="preserve">    lt Ronstar)</t>
  </si>
  <si>
    <t>7.  Aplic. Pesticidas (0.0195 Lt</t>
  </si>
  <si>
    <t xml:space="preserve">    Diazinón; 0.2996 lb Vondozeb;</t>
  </si>
  <si>
    <t xml:space="preserve">    0.1849 lb Antracol; 0.0694 Kl</t>
  </si>
  <si>
    <t xml:space="preserve">    Dithane; 0.1298 kl Ridomil;</t>
  </si>
  <si>
    <t xml:space="preserve">    0.0464 lt Tamarón) (2 Aplic.)</t>
  </si>
  <si>
    <t>8. Aplic. Fertilizante (0.7981 QQ</t>
  </si>
  <si>
    <t xml:space="preserve">   quido 0.0317 lt Complesal).</t>
  </si>
  <si>
    <t>9. Aplic. Pesticidas (0.0195 lt</t>
  </si>
  <si>
    <t xml:space="preserve">   Difonate; 0.0464 lt Tamarón;</t>
  </si>
  <si>
    <t xml:space="preserve">   0.2996 lb Vondozeb; 0.1849 lb</t>
  </si>
  <si>
    <t>II</t>
  </si>
  <si>
    <t xml:space="preserve">   Antracol; 0.0694 kl Cupravit:</t>
  </si>
  <si>
    <t xml:space="preserve">   0.1298 kg Ridomil) (2 Aplic.)</t>
  </si>
  <si>
    <t>11. Aplic. Fertilizante (0.7981 QQ</t>
  </si>
  <si>
    <t xml:space="preserve">    0.0317 lt Complesal)</t>
  </si>
  <si>
    <t>14. Aplic. Pesticidas (0.0195 lt</t>
  </si>
  <si>
    <t xml:space="preserve">    Difonate; 0.0464 lt Tamarón;</t>
  </si>
  <si>
    <t xml:space="preserve">    0.0996 lb Vondozeb; 0.1849 lb</t>
  </si>
  <si>
    <t>III</t>
  </si>
  <si>
    <t xml:space="preserve">    Antracol; 0.0694 kg Dithane</t>
  </si>
  <si>
    <t xml:space="preserve">    0.1298 kg Ridomil) (2 Aplic.)</t>
  </si>
  <si>
    <t>16. Desyerbo</t>
  </si>
  <si>
    <t>17. Aplic. Pesticidads (0.0195 lt</t>
  </si>
  <si>
    <t xml:space="preserve">    Difonate; 0.2996 lt Vondozeb;</t>
  </si>
  <si>
    <t xml:space="preserve">    0.1849 lb Antracol; 0.0694 kg</t>
  </si>
  <si>
    <t>IV</t>
  </si>
  <si>
    <t xml:space="preserve">    Dithane; 0.1298 kg Ridomil</t>
  </si>
  <si>
    <t xml:space="preserve">    0.0464 lt Tamarón</t>
  </si>
  <si>
    <t>19. Cosecha</t>
  </si>
  <si>
    <t>V</t>
  </si>
  <si>
    <t>21. Transporte Interno</t>
  </si>
  <si>
    <t>22. Pago de Sereno</t>
  </si>
  <si>
    <t>SUBTOTAL</t>
  </si>
  <si>
    <t>GASTOS ADMINISTRATIVOS</t>
  </si>
  <si>
    <t>GASTOS SEGURO AGRICOLA</t>
  </si>
  <si>
    <t>TOTAL</t>
  </si>
  <si>
    <t>I. Semillero</t>
  </si>
  <si>
    <t>III. Mano de Obra:</t>
  </si>
  <si>
    <t>II.Preparación de terreno</t>
  </si>
  <si>
    <t>IV. Insumos      :</t>
  </si>
  <si>
    <t xml:space="preserve">FECHA: </t>
  </si>
  <si>
    <t>Ajo</t>
  </si>
  <si>
    <t>5 Meses</t>
  </si>
  <si>
    <t>Directo</t>
  </si>
  <si>
    <t>Riego Comb.</t>
  </si>
  <si>
    <t>Alto</t>
  </si>
  <si>
    <t>Mecanizado</t>
  </si>
  <si>
    <t>A</t>
  </si>
  <si>
    <t xml:space="preserve"> RUBRO</t>
  </si>
  <si>
    <t xml:space="preserve"> CICLO</t>
  </si>
  <si>
    <t xml:space="preserve"> METODO SIEMBRA</t>
  </si>
  <si>
    <t xml:space="preserve"> ORIGEN DE AGUAS</t>
  </si>
  <si>
    <t xml:space="preserve"> NIVEL INSUMOS</t>
  </si>
  <si>
    <t xml:space="preserve"> PREP. TERRENO</t>
  </si>
  <si>
    <t xml:space="preserve"> CLASIF. TERRENO</t>
  </si>
  <si>
    <t>Unidad</t>
  </si>
  <si>
    <t>Costo/</t>
  </si>
  <si>
    <t>CARAC. ESPECIAL</t>
  </si>
  <si>
    <t>Cant.</t>
  </si>
  <si>
    <t xml:space="preserve"> COSTO CODIGO</t>
  </si>
  <si>
    <t>0-43-534A</t>
  </si>
  <si>
    <t>QQ de 100</t>
  </si>
  <si>
    <t xml:space="preserve">   .4 Surqueo</t>
  </si>
  <si>
    <t xml:space="preserve">   .3 Rotovator</t>
  </si>
  <si>
    <t>13. Aporque</t>
  </si>
  <si>
    <t>12. Riego (3 Aplic.)</t>
  </si>
  <si>
    <t>10. Desyerbo (2 Aplic.)</t>
  </si>
  <si>
    <t>15. Riego (2 Aplic.)</t>
  </si>
  <si>
    <t>18. Riego (2 Aplic.)</t>
  </si>
  <si>
    <t>Coeficiente Técnico por Actividad</t>
  </si>
  <si>
    <t>Participación (%) por Actividad</t>
  </si>
  <si>
    <t>...........................................</t>
  </si>
  <si>
    <t xml:space="preserve">   15-15-15 + 0.3000 lb  Nutrifer-</t>
  </si>
  <si>
    <t xml:space="preserve">    15-15-15 + 0.3000 lb Nutriferq.</t>
  </si>
  <si>
    <t>Sacos</t>
  </si>
  <si>
    <t>Nacional</t>
  </si>
  <si>
    <t>Las unidades de médida expresadas en los insumos corresponde a la forma en la que los productores  la obtienen de los puntos de venta o agroquímicas.</t>
  </si>
  <si>
    <t>Una Hectárea equivale a 15.9 tareas.</t>
  </si>
  <si>
    <t xml:space="preserve">Notas: </t>
  </si>
  <si>
    <t>El uso de una "MARCA DE FABRICA" no constituye una recomendación del producto, sino lo que informaron los productores.</t>
  </si>
  <si>
    <t xml:space="preserve">               Estimados por la División de Estudios Económicos.</t>
  </si>
  <si>
    <t>Fuente:  Ministerio de Agricultura, Departamento de Economía Agropecuaria.</t>
  </si>
  <si>
    <t>1.Semilla</t>
  </si>
  <si>
    <t>2. Fertilizante (15-15-15)</t>
  </si>
  <si>
    <t>3.Fertilizante (Nutriferquido)</t>
  </si>
  <si>
    <t>4. Fertilizante (Complesal)</t>
  </si>
  <si>
    <t>6. Insecticida (Diazinón)</t>
  </si>
  <si>
    <t>7. Fungicida (mancozeb)</t>
  </si>
  <si>
    <t>8.Fungicida (Antracol)</t>
  </si>
  <si>
    <t>9. Fungicida (Dithane M-45)</t>
  </si>
  <si>
    <t>10.Fungicida (Ridomil)</t>
  </si>
  <si>
    <t>11. Herbicida (Ronstar)</t>
  </si>
  <si>
    <t>12. Nematicida (Mocap)</t>
  </si>
  <si>
    <t>13.Combustible (Gasoil)</t>
  </si>
  <si>
    <t>14.Combustible (Gasolina)</t>
  </si>
  <si>
    <t>15.Transporte</t>
  </si>
  <si>
    <t>16.Compra de Sacos</t>
  </si>
  <si>
    <t>16. pago de Agua INDRHI (5 meses)</t>
  </si>
  <si>
    <t>QQs</t>
  </si>
  <si>
    <t>Página 92</t>
  </si>
  <si>
    <t>Página 93</t>
  </si>
  <si>
    <t>Página 94</t>
  </si>
  <si>
    <t>5.Insecticida (Orthene)</t>
  </si>
  <si>
    <t>PAGO INTERESES 8.0% ANUAL (6 meses 3.33%)</t>
  </si>
  <si>
    <t>2022</t>
  </si>
  <si>
    <t>RD$700.00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</si>
  <si>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los insumos actualizados a mayo, 2022.</t>
  </si>
  <si>
    <t>Viceministerio de Planificación Sectorial Agropecuaria</t>
  </si>
  <si>
    <t>Departamento de Economía Agropecuaria y Estadísticas</t>
  </si>
  <si>
    <t>Costos Variables de Producción de Ajo, 2022 (RD$/ tarea)</t>
  </si>
  <si>
    <t>20. Corte de Raíces y Tallos</t>
  </si>
  <si>
    <t>ENTREVISTAS…</t>
  </si>
  <si>
    <t>Estimado: Div. Adminstración Rural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</si>
</sst>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General_)"/>
    <numFmt numFmtId="195" formatCode="0.00_)"/>
    <numFmt numFmtId="196" formatCode="#,##0.0000_);\(#,##0.0000\)"/>
    <numFmt numFmtId="197" formatCode="0_)"/>
    <numFmt numFmtId="198" formatCode="0.0000_)"/>
    <numFmt numFmtId="199" formatCode="_(* #,##0.000_);_(* \(#,##0.000\);_(* &quot;-&quot;??_);_(@_)"/>
    <numFmt numFmtId="200" formatCode="_(* #,##0.0000_);_(* \(#,##0.0000\);_(* &quot;-&quot;??_);_(@_)"/>
    <numFmt numFmtId="201" formatCode="&quot;RD$&quot;#,##0.00"/>
    <numFmt numFmtId="202" formatCode="#,##0.00_ ;\-#,##0.00\ "/>
    <numFmt numFmtId="203" formatCode="_-* #,##0_-;\-* #,##0_-;_-* &quot;-&quot;??_-;_-@_-"/>
    <numFmt numFmtId="204" formatCode="_-* #,##0.0_-;\-* #,##0.0_-;_-* &quot;-&quot;??_-;_-@_-"/>
    <numFmt numFmtId="205" formatCode="#,##0.00000000000_);\(#,##0.00000000000\)"/>
    <numFmt numFmtId="206" formatCode="#,##0.0000000000_);\(#,##0.0000000000\)"/>
    <numFmt numFmtId="207" formatCode="#,##0.000000000_);\(#,##0.000000000\)"/>
    <numFmt numFmtId="208" formatCode="#,##0.00000000_);\(#,##0.00000000\)"/>
    <numFmt numFmtId="209" formatCode="#,##0.0000000_);\(#,##0.0000000\)"/>
    <numFmt numFmtId="210" formatCode="#,##0.000000_);\(#,##0.000000\)"/>
    <numFmt numFmtId="211" formatCode="#,##0.00000_);\(#,##0.00000\)"/>
    <numFmt numFmtId="212" formatCode="#,##0.000_);\(#,##0.000\)"/>
    <numFmt numFmtId="213" formatCode="#,##0.0_);\(#,##0.0\)"/>
  </numFmts>
  <fonts count="54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6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54" applyFont="1" applyAlignment="1">
      <alignment horizontal="center"/>
    </xf>
    <xf numFmtId="202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9" fontId="1" fillId="33" borderId="0" xfId="54" applyFont="1" applyFill="1" applyAlignment="1">
      <alignment horizontal="center"/>
    </xf>
    <xf numFmtId="0" fontId="2" fillId="33" borderId="0" xfId="0" applyFont="1" applyFill="1" applyAlignment="1">
      <alignment/>
    </xf>
    <xf numFmtId="7" fontId="2" fillId="33" borderId="0" xfId="0" applyNumberFormat="1" applyFont="1" applyFill="1" applyAlignment="1" applyProtection="1">
      <alignment/>
      <protection/>
    </xf>
    <xf numFmtId="10" fontId="2" fillId="33" borderId="0" xfId="0" applyNumberFormat="1" applyFont="1" applyFill="1" applyAlignment="1" applyProtection="1">
      <alignment/>
      <protection/>
    </xf>
    <xf numFmtId="197" fontId="2" fillId="33" borderId="0" xfId="0" applyNumberFormat="1" applyFont="1" applyFill="1" applyAlignment="1" applyProtection="1">
      <alignment/>
      <protection/>
    </xf>
    <xf numFmtId="0" fontId="50" fillId="0" borderId="0" xfId="0" applyFont="1" applyAlignment="1">
      <alignment/>
    </xf>
    <xf numFmtId="0" fontId="2" fillId="33" borderId="0" xfId="0" applyFont="1" applyFill="1" applyAlignment="1" applyProtection="1">
      <alignment horizontal="left"/>
      <protection/>
    </xf>
    <xf numFmtId="9" fontId="8" fillId="33" borderId="0" xfId="54" applyFont="1" applyFill="1" applyAlignment="1">
      <alignment horizontal="left"/>
    </xf>
    <xf numFmtId="0" fontId="2" fillId="33" borderId="0" xfId="0" applyFont="1" applyFill="1" applyAlignment="1" applyProtection="1">
      <alignment/>
      <protection/>
    </xf>
    <xf numFmtId="9" fontId="2" fillId="33" borderId="0" xfId="54" applyFont="1" applyFill="1" applyAlignment="1">
      <alignment horizontal="left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9" fontId="2" fillId="33" borderId="0" xfId="54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195" fontId="1" fillId="33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43" fontId="1" fillId="33" borderId="0" xfId="47" applyFont="1" applyFill="1" applyAlignment="1">
      <alignment/>
    </xf>
    <xf numFmtId="197" fontId="1" fillId="33" borderId="0" xfId="0" applyNumberFormat="1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/>
      <protection/>
    </xf>
    <xf numFmtId="49" fontId="9" fillId="33" borderId="0" xfId="0" applyNumberFormat="1" applyFont="1" applyFill="1" applyAlignment="1" applyProtection="1">
      <alignment horizontal="center"/>
      <protection/>
    </xf>
    <xf numFmtId="9" fontId="1" fillId="33" borderId="0" xfId="54" applyFont="1" applyFill="1" applyAlignment="1">
      <alignment horizontal="left"/>
    </xf>
    <xf numFmtId="201" fontId="1" fillId="33" borderId="0" xfId="0" applyNumberFormat="1" applyFont="1" applyFill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fill"/>
      <protection/>
    </xf>
    <xf numFmtId="0" fontId="2" fillId="33" borderId="0" xfId="0" applyFont="1" applyFill="1" applyBorder="1" applyAlignment="1" applyProtection="1">
      <alignment horizontal="fill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>
      <alignment/>
    </xf>
    <xf numFmtId="198" fontId="1" fillId="33" borderId="11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 horizontal="center"/>
    </xf>
    <xf numFmtId="39" fontId="1" fillId="33" borderId="0" xfId="0" applyNumberFormat="1" applyFont="1" applyFill="1" applyBorder="1" applyAlignment="1" applyProtection="1">
      <alignment/>
      <protection/>
    </xf>
    <xf numFmtId="39" fontId="1" fillId="33" borderId="11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9" fontId="1" fillId="33" borderId="13" xfId="54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>
      <alignment/>
    </xf>
    <xf numFmtId="200" fontId="1" fillId="33" borderId="11" xfId="47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43" fontId="1" fillId="33" borderId="14" xfId="47" applyFont="1" applyFill="1" applyBorder="1" applyAlignment="1">
      <alignment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39" fontId="51" fillId="33" borderId="17" xfId="0" applyNumberFormat="1" applyFont="1" applyFill="1" applyBorder="1" applyAlignment="1" applyProtection="1">
      <alignment/>
      <protection/>
    </xf>
    <xf numFmtId="43" fontId="1" fillId="33" borderId="18" xfId="47" applyFont="1" applyFill="1" applyBorder="1" applyAlignment="1">
      <alignment/>
    </xf>
    <xf numFmtId="9" fontId="1" fillId="33" borderId="19" xfId="54" applyFont="1" applyFill="1" applyBorder="1" applyAlignment="1">
      <alignment horizontal="center"/>
    </xf>
    <xf numFmtId="196" fontId="1" fillId="33" borderId="11" xfId="0" applyNumberFormat="1" applyFont="1" applyFill="1" applyBorder="1" applyAlignment="1" applyProtection="1">
      <alignment/>
      <protection/>
    </xf>
    <xf numFmtId="0" fontId="51" fillId="33" borderId="0" xfId="0" applyFont="1" applyFill="1" applyBorder="1" applyAlignment="1">
      <alignment/>
    </xf>
    <xf numFmtId="39" fontId="51" fillId="33" borderId="0" xfId="0" applyNumberFormat="1" applyFont="1" applyFill="1" applyBorder="1" applyAlignment="1" applyProtection="1">
      <alignment/>
      <protection/>
    </xf>
    <xf numFmtId="196" fontId="1" fillId="33" borderId="17" xfId="0" applyNumberFormat="1" applyFont="1" applyFill="1" applyBorder="1" applyAlignment="1" applyProtection="1">
      <alignment/>
      <protection/>
    </xf>
    <xf numFmtId="39" fontId="1" fillId="33" borderId="16" xfId="0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>
      <alignment/>
    </xf>
    <xf numFmtId="0" fontId="1" fillId="33" borderId="10" xfId="0" applyFont="1" applyFill="1" applyBorder="1" applyAlignment="1" applyProtection="1">
      <alignment horizontal="fill"/>
      <protection/>
    </xf>
    <xf numFmtId="0" fontId="1" fillId="33" borderId="20" xfId="0" applyFont="1" applyFill="1" applyBorder="1" applyAlignment="1" applyProtection="1">
      <alignment horizontal="fill"/>
      <protection/>
    </xf>
    <xf numFmtId="0" fontId="51" fillId="33" borderId="0" xfId="0" applyFont="1" applyFill="1" applyBorder="1" applyAlignment="1" applyProtection="1">
      <alignment horizontal="fill"/>
      <protection/>
    </xf>
    <xf numFmtId="0" fontId="1" fillId="33" borderId="11" xfId="0" applyFont="1" applyFill="1" applyBorder="1" applyAlignment="1" applyProtection="1">
      <alignment horizontal="fill"/>
      <protection/>
    </xf>
    <xf numFmtId="196" fontId="1" fillId="33" borderId="20" xfId="0" applyNumberFormat="1" applyFont="1" applyFill="1" applyBorder="1" applyAlignment="1" applyProtection="1">
      <alignment/>
      <protection/>
    </xf>
    <xf numFmtId="196" fontId="1" fillId="33" borderId="0" xfId="0" applyNumberFormat="1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fill"/>
      <protection/>
    </xf>
    <xf numFmtId="0" fontId="1" fillId="33" borderId="16" xfId="0" applyFont="1" applyFill="1" applyBorder="1" applyAlignment="1" applyProtection="1">
      <alignment horizontal="fill"/>
      <protection/>
    </xf>
    <xf numFmtId="0" fontId="1" fillId="33" borderId="17" xfId="0" applyFont="1" applyFill="1" applyBorder="1" applyAlignment="1" applyProtection="1">
      <alignment horizontal="fill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>
      <alignment/>
    </xf>
    <xf numFmtId="0" fontId="2" fillId="33" borderId="21" xfId="0" applyFont="1" applyFill="1" applyBorder="1" applyAlignment="1" applyProtection="1">
      <alignment horizontal="left"/>
      <protection/>
    </xf>
    <xf numFmtId="0" fontId="2" fillId="33" borderId="22" xfId="0" applyFont="1" applyFill="1" applyBorder="1" applyAlignment="1">
      <alignment/>
    </xf>
    <xf numFmtId="0" fontId="2" fillId="33" borderId="22" xfId="0" applyFont="1" applyFill="1" applyBorder="1" applyAlignment="1" applyProtection="1">
      <alignment horizontal="fill"/>
      <protection/>
    </xf>
    <xf numFmtId="0" fontId="1" fillId="33" borderId="22" xfId="0" applyFont="1" applyFill="1" applyBorder="1" applyAlignment="1" applyProtection="1">
      <alignment horizontal="fill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>
      <alignment/>
    </xf>
    <xf numFmtId="39" fontId="5" fillId="33" borderId="23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195" fontId="1" fillId="33" borderId="13" xfId="0" applyNumberFormat="1" applyFont="1" applyFill="1" applyBorder="1" applyAlignment="1" applyProtection="1">
      <alignment/>
      <protection/>
    </xf>
    <xf numFmtId="39" fontId="1" fillId="33" borderId="13" xfId="0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196" fontId="1" fillId="33" borderId="24" xfId="0" applyNumberFormat="1" applyFont="1" applyFill="1" applyBorder="1" applyAlignment="1" applyProtection="1">
      <alignment/>
      <protection/>
    </xf>
    <xf numFmtId="0" fontId="2" fillId="33" borderId="24" xfId="0" applyFont="1" applyFill="1" applyBorder="1" applyAlignment="1">
      <alignment horizontal="center"/>
    </xf>
    <xf numFmtId="39" fontId="1" fillId="33" borderId="22" xfId="0" applyNumberFormat="1" applyFont="1" applyFill="1" applyBorder="1" applyAlignment="1" applyProtection="1">
      <alignment/>
      <protection/>
    </xf>
    <xf numFmtId="43" fontId="1" fillId="33" borderId="12" xfId="47" applyFont="1" applyFill="1" applyBorder="1" applyAlignment="1">
      <alignment/>
    </xf>
    <xf numFmtId="9" fontId="1" fillId="33" borderId="23" xfId="54" applyFont="1" applyFill="1" applyBorder="1" applyAlignment="1">
      <alignment horizontal="center"/>
    </xf>
    <xf numFmtId="39" fontId="1" fillId="33" borderId="24" xfId="0" applyNumberFormat="1" applyFont="1" applyFill="1" applyBorder="1" applyAlignment="1" applyProtection="1">
      <alignment/>
      <protection/>
    </xf>
    <xf numFmtId="0" fontId="51" fillId="33" borderId="0" xfId="0" applyFont="1" applyFill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50" fillId="33" borderId="0" xfId="0" applyFont="1" applyFill="1" applyBorder="1" applyAlignment="1">
      <alignment/>
    </xf>
    <xf numFmtId="9" fontId="1" fillId="33" borderId="0" xfId="54" applyFont="1" applyFill="1" applyBorder="1" applyAlignment="1">
      <alignment horizontal="center"/>
    </xf>
    <xf numFmtId="43" fontId="1" fillId="33" borderId="0" xfId="47" applyFont="1" applyFill="1" applyBorder="1" applyAlignment="1">
      <alignment horizontal="center"/>
    </xf>
    <xf numFmtId="195" fontId="6" fillId="33" borderId="0" xfId="0" applyNumberFormat="1" applyFont="1" applyFill="1" applyBorder="1" applyAlignment="1" applyProtection="1">
      <alignment horizontal="fill"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43" fontId="1" fillId="33" borderId="0" xfId="47" applyFont="1" applyFill="1" applyBorder="1" applyAlignment="1">
      <alignment/>
    </xf>
    <xf numFmtId="0" fontId="50" fillId="0" borderId="0" xfId="0" applyFont="1" applyBorder="1" applyAlignment="1">
      <alignment/>
    </xf>
    <xf numFmtId="195" fontId="1" fillId="33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 locked="0"/>
    </xf>
    <xf numFmtId="43" fontId="1" fillId="0" borderId="0" xfId="0" applyNumberFormat="1" applyFont="1" applyAlignment="1">
      <alignment/>
    </xf>
    <xf numFmtId="37" fontId="50" fillId="33" borderId="0" xfId="0" applyNumberFormat="1" applyFont="1" applyFill="1" applyBorder="1" applyAlignment="1">
      <alignment/>
    </xf>
    <xf numFmtId="0" fontId="1" fillId="33" borderId="21" xfId="0" applyFont="1" applyFill="1" applyBorder="1" applyAlignment="1" applyProtection="1">
      <alignment horizontal="fill"/>
      <protection/>
    </xf>
    <xf numFmtId="0" fontId="1" fillId="33" borderId="12" xfId="0" applyFont="1" applyFill="1" applyBorder="1" applyAlignment="1" applyProtection="1">
      <alignment horizontal="fill"/>
      <protection/>
    </xf>
    <xf numFmtId="0" fontId="1" fillId="33" borderId="24" xfId="0" applyFont="1" applyFill="1" applyBorder="1" applyAlignment="1" applyProtection="1">
      <alignment horizontal="fill"/>
      <protection/>
    </xf>
    <xf numFmtId="0" fontId="1" fillId="33" borderId="23" xfId="0" applyFont="1" applyFill="1" applyBorder="1" applyAlignment="1" applyProtection="1">
      <alignment horizontal="fill"/>
      <protection/>
    </xf>
    <xf numFmtId="7" fontId="2" fillId="33" borderId="11" xfId="0" applyNumberFormat="1" applyFont="1" applyFill="1" applyBorder="1" applyAlignment="1" applyProtection="1">
      <alignment/>
      <protection/>
    </xf>
    <xf numFmtId="10" fontId="2" fillId="33" borderId="11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10" fontId="2" fillId="33" borderId="13" xfId="0" applyNumberFormat="1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fill"/>
      <protection/>
    </xf>
    <xf numFmtId="0" fontId="1" fillId="33" borderId="19" xfId="0" applyFont="1" applyFill="1" applyBorder="1" applyAlignment="1" applyProtection="1">
      <alignment horizontal="fill"/>
      <protection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9" fontId="1" fillId="34" borderId="0" xfId="54" applyFont="1" applyFill="1" applyAlignment="1">
      <alignment horizontal="center"/>
    </xf>
    <xf numFmtId="0" fontId="52" fillId="35" borderId="15" xfId="0" applyFont="1" applyFill="1" applyBorder="1" applyAlignment="1" applyProtection="1">
      <alignment horizontal="left"/>
      <protection/>
    </xf>
    <xf numFmtId="0" fontId="52" fillId="35" borderId="16" xfId="0" applyFont="1" applyFill="1" applyBorder="1" applyAlignment="1">
      <alignment/>
    </xf>
    <xf numFmtId="0" fontId="50" fillId="35" borderId="16" xfId="0" applyFont="1" applyFill="1" applyBorder="1" applyAlignment="1">
      <alignment/>
    </xf>
    <xf numFmtId="39" fontId="53" fillId="35" borderId="19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left"/>
      <protection/>
    </xf>
    <xf numFmtId="0" fontId="50" fillId="36" borderId="25" xfId="0" applyFont="1" applyFill="1" applyBorder="1" applyAlignment="1" applyProtection="1">
      <alignment horizontal="fill"/>
      <protection/>
    </xf>
    <xf numFmtId="0" fontId="50" fillId="36" borderId="26" xfId="0" applyFont="1" applyFill="1" applyBorder="1" applyAlignment="1" applyProtection="1">
      <alignment horizontal="fill"/>
      <protection/>
    </xf>
    <xf numFmtId="0" fontId="50" fillId="36" borderId="27" xfId="0" applyFont="1" applyFill="1" applyBorder="1" applyAlignment="1" applyProtection="1">
      <alignment horizontal="fill"/>
      <protection/>
    </xf>
    <xf numFmtId="0" fontId="50" fillId="36" borderId="10" xfId="0" applyFont="1" applyFill="1" applyBorder="1" applyAlignment="1">
      <alignment/>
    </xf>
    <xf numFmtId="0" fontId="50" fillId="36" borderId="0" xfId="0" applyFont="1" applyFill="1" applyBorder="1" applyAlignment="1">
      <alignment/>
    </xf>
    <xf numFmtId="0" fontId="53" fillId="36" borderId="28" xfId="0" applyFont="1" applyFill="1" applyBorder="1" applyAlignment="1">
      <alignment horizontal="center"/>
    </xf>
    <xf numFmtId="0" fontId="53" fillId="36" borderId="0" xfId="0" applyFont="1" applyFill="1" applyBorder="1" applyAlignment="1" applyProtection="1">
      <alignment horizontal="center"/>
      <protection/>
    </xf>
    <xf numFmtId="0" fontId="53" fillId="36" borderId="11" xfId="0" applyFont="1" applyFill="1" applyBorder="1" applyAlignment="1" applyProtection="1">
      <alignment horizontal="center"/>
      <protection/>
    </xf>
    <xf numFmtId="0" fontId="50" fillId="36" borderId="10" xfId="0" applyFont="1" applyFill="1" applyBorder="1" applyAlignment="1" applyProtection="1">
      <alignment horizontal="left"/>
      <protection/>
    </xf>
    <xf numFmtId="0" fontId="50" fillId="36" borderId="15" xfId="0" applyFont="1" applyFill="1" applyBorder="1" applyAlignment="1" applyProtection="1">
      <alignment horizontal="fill"/>
      <protection/>
    </xf>
    <xf numFmtId="0" fontId="50" fillId="36" borderId="16" xfId="0" applyFont="1" applyFill="1" applyBorder="1" applyAlignment="1" applyProtection="1">
      <alignment horizontal="fill"/>
      <protection/>
    </xf>
    <xf numFmtId="0" fontId="53" fillId="36" borderId="17" xfId="0" applyFont="1" applyFill="1" applyBorder="1" applyAlignment="1" applyProtection="1">
      <alignment horizontal="fill"/>
      <protection/>
    </xf>
    <xf numFmtId="0" fontId="53" fillId="36" borderId="16" xfId="0" applyFont="1" applyFill="1" applyBorder="1" applyAlignment="1" applyProtection="1">
      <alignment horizontal="fill"/>
      <protection/>
    </xf>
    <xf numFmtId="202" fontId="3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0" fillId="33" borderId="0" xfId="0" applyFont="1" applyFill="1" applyAlignment="1" applyProtection="1">
      <alignment horizontal="center" vertical="center"/>
      <protection/>
    </xf>
    <xf numFmtId="0" fontId="50" fillId="36" borderId="12" xfId="0" applyFont="1" applyFill="1" applyBorder="1" applyAlignment="1">
      <alignment horizontal="center" vertical="justify"/>
    </xf>
    <xf numFmtId="0" fontId="50" fillId="36" borderId="14" xfId="0" applyFont="1" applyFill="1" applyBorder="1" applyAlignment="1">
      <alignment horizontal="center" vertical="justify"/>
    </xf>
    <xf numFmtId="0" fontId="50" fillId="36" borderId="18" xfId="0" applyFont="1" applyFill="1" applyBorder="1" applyAlignment="1">
      <alignment horizontal="center" vertical="justify"/>
    </xf>
    <xf numFmtId="9" fontId="50" fillId="36" borderId="23" xfId="54" applyFont="1" applyFill="1" applyBorder="1" applyAlignment="1">
      <alignment horizontal="center" vertical="justify"/>
    </xf>
    <xf numFmtId="9" fontId="50" fillId="36" borderId="13" xfId="54" applyFont="1" applyFill="1" applyBorder="1" applyAlignment="1">
      <alignment horizontal="center" vertical="justify"/>
    </xf>
    <xf numFmtId="9" fontId="50" fillId="36" borderId="19" xfId="54" applyFont="1" applyFill="1" applyBorder="1" applyAlignment="1">
      <alignment horizontal="center" vertical="justify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wrapText="1"/>
      <protection/>
    </xf>
    <xf numFmtId="0" fontId="2" fillId="33" borderId="0" xfId="0" applyFont="1" applyFill="1" applyAlignment="1">
      <alignment horizontal="left" wrapText="1"/>
    </xf>
    <xf numFmtId="0" fontId="53" fillId="36" borderId="21" xfId="0" applyFont="1" applyFill="1" applyBorder="1" applyAlignment="1" applyProtection="1">
      <alignment horizontal="center"/>
      <protection/>
    </xf>
    <xf numFmtId="0" fontId="53" fillId="36" borderId="22" xfId="0" applyFont="1" applyFill="1" applyBorder="1" applyAlignment="1" applyProtection="1">
      <alignment horizontal="center"/>
      <protection/>
    </xf>
    <xf numFmtId="0" fontId="53" fillId="36" borderId="12" xfId="0" applyFont="1" applyFill="1" applyBorder="1" applyAlignment="1" applyProtection="1">
      <alignment horizontal="center"/>
      <protection/>
    </xf>
    <xf numFmtId="0" fontId="3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76200</xdr:rowOff>
    </xdr:from>
    <xdr:to>
      <xdr:col>6</xdr:col>
      <xdr:colOff>257175</xdr:colOff>
      <xdr:row>0</xdr:row>
      <xdr:rowOff>657225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6200"/>
          <a:ext cx="123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ctor%20devares\AppData\Local\Temp\Temp4_Costo%20de%20Produccion,%202019.zip\COSTOS%20DE%20PRODUCCION%20AGRICOLA%20Y%20PECUARIO%202019\Hortalizas\AJO%20CONSTANZ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2">
          <cell r="H122">
            <v>54489.863068092316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zoomScalePageLayoutView="0" workbookViewId="0" topLeftCell="A1">
      <selection activeCell="N11" sqref="N11:N12"/>
    </sheetView>
  </sheetViews>
  <sheetFormatPr defaultColWidth="11.00390625" defaultRowHeight="12.75"/>
  <cols>
    <col min="1" max="1" width="14.28125" style="2" customWidth="1"/>
    <col min="2" max="2" width="10.7109375" style="2" customWidth="1"/>
    <col min="3" max="3" width="8.421875" style="2" customWidth="1"/>
    <col min="4" max="4" width="8.00390625" style="2" customWidth="1"/>
    <col min="5" max="6" width="7.57421875" style="2" customWidth="1"/>
    <col min="7" max="7" width="9.421875" style="2" customWidth="1"/>
    <col min="8" max="8" width="9.140625" style="2" customWidth="1"/>
    <col min="9" max="9" width="10.00390625" style="1" customWidth="1"/>
    <col min="10" max="10" width="10.28125" style="4" customWidth="1"/>
    <col min="11" max="11" width="7.421875" style="2" customWidth="1"/>
    <col min="12" max="21" width="11.00390625" style="2" customWidth="1"/>
    <col min="22" max="22" width="12.140625" style="2" customWidth="1"/>
    <col min="23" max="16384" width="11.00390625" style="2" customWidth="1"/>
  </cols>
  <sheetData>
    <row r="1" spans="1:10" s="7" customFormat="1" ht="54.7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</row>
    <row r="2" spans="1:10" s="7" customFormat="1" ht="15.75" customHeight="1">
      <c r="A2" s="155" t="s">
        <v>140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21" customHeight="1">
      <c r="A3" s="155" t="s">
        <v>141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21" customHeight="1">
      <c r="A4" s="155" t="s">
        <v>142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3" customHeight="1">
      <c r="A5" s="125"/>
      <c r="B5" s="126"/>
      <c r="C5" s="119"/>
      <c r="D5" s="119"/>
      <c r="E5" s="119"/>
      <c r="F5" s="119"/>
      <c r="G5" s="119"/>
      <c r="H5" s="119"/>
      <c r="I5" s="118"/>
      <c r="J5" s="120"/>
    </row>
    <row r="6" spans="1:10" ht="15.75">
      <c r="A6" s="17" t="s">
        <v>0</v>
      </c>
      <c r="B6" s="8" t="s">
        <v>108</v>
      </c>
      <c r="C6" s="9"/>
      <c r="D6" s="9"/>
      <c r="E6" s="9"/>
      <c r="F6" s="17" t="s">
        <v>81</v>
      </c>
      <c r="G6" s="17"/>
      <c r="H6" s="9" t="s">
        <v>104</v>
      </c>
      <c r="I6" s="10"/>
      <c r="J6" s="18" t="s">
        <v>74</v>
      </c>
    </row>
    <row r="7" spans="1:12" ht="13.5">
      <c r="A7" s="17" t="s">
        <v>144</v>
      </c>
      <c r="B7" s="9" t="s">
        <v>145</v>
      </c>
      <c r="C7" s="9"/>
      <c r="D7" s="9"/>
      <c r="E7" s="9"/>
      <c r="F7" s="17" t="s">
        <v>82</v>
      </c>
      <c r="G7" s="19"/>
      <c r="H7" s="9" t="s">
        <v>104</v>
      </c>
      <c r="I7" s="10"/>
      <c r="J7" s="20" t="s">
        <v>75</v>
      </c>
      <c r="L7" s="140"/>
    </row>
    <row r="8" spans="1:10" ht="13.5">
      <c r="A8" s="17"/>
      <c r="B8" s="9"/>
      <c r="C8" s="9"/>
      <c r="D8" s="9"/>
      <c r="E8" s="9"/>
      <c r="F8" s="17"/>
      <c r="G8" s="19"/>
      <c r="H8" s="9"/>
      <c r="I8" s="10"/>
      <c r="J8" s="20"/>
    </row>
    <row r="9" spans="1:10" ht="13.5">
      <c r="A9" s="12"/>
      <c r="B9" s="12"/>
      <c r="C9" s="21" t="s">
        <v>88</v>
      </c>
      <c r="D9" s="22" t="s">
        <v>89</v>
      </c>
      <c r="E9" s="9"/>
      <c r="F9" s="17" t="s">
        <v>92</v>
      </c>
      <c r="G9" s="17"/>
      <c r="H9" s="9" t="s">
        <v>104</v>
      </c>
      <c r="I9" s="10"/>
      <c r="J9" s="23" t="s">
        <v>93</v>
      </c>
    </row>
    <row r="10" spans="1:10" ht="15.75" customHeight="1">
      <c r="A10" s="17" t="s">
        <v>1</v>
      </c>
      <c r="B10" s="17" t="s">
        <v>2</v>
      </c>
      <c r="C10" s="24" t="s">
        <v>94</v>
      </c>
      <c r="D10" s="21" t="s">
        <v>88</v>
      </c>
      <c r="E10" s="9"/>
      <c r="F10" s="17" t="s">
        <v>83</v>
      </c>
      <c r="G10" s="17"/>
      <c r="H10" s="9" t="s">
        <v>104</v>
      </c>
      <c r="I10" s="10"/>
      <c r="J10" s="20" t="s">
        <v>76</v>
      </c>
    </row>
    <row r="11" spans="1:10" ht="14.25" customHeight="1">
      <c r="A11" s="8" t="s">
        <v>3</v>
      </c>
      <c r="B11" s="25">
        <v>9.5</v>
      </c>
      <c r="C11" s="26" t="s">
        <v>131</v>
      </c>
      <c r="D11" s="27">
        <f>(H122/B11)</f>
        <v>3093.170289454439</v>
      </c>
      <c r="E11" s="9"/>
      <c r="F11" s="17" t="s">
        <v>84</v>
      </c>
      <c r="G11" s="17"/>
      <c r="H11" s="9" t="s">
        <v>104</v>
      </c>
      <c r="I11" s="10"/>
      <c r="J11" s="20" t="s">
        <v>77</v>
      </c>
    </row>
    <row r="12" spans="1:10" ht="13.5">
      <c r="A12" s="9"/>
      <c r="B12" s="9"/>
      <c r="C12" s="9"/>
      <c r="D12" s="9"/>
      <c r="E12" s="27"/>
      <c r="F12" s="17" t="s">
        <v>85</v>
      </c>
      <c r="G12" s="17"/>
      <c r="H12" s="9" t="s">
        <v>104</v>
      </c>
      <c r="I12" s="10"/>
      <c r="J12" s="20" t="s">
        <v>78</v>
      </c>
    </row>
    <row r="13" spans="1:10" ht="13.5">
      <c r="A13" s="8"/>
      <c r="B13" s="25"/>
      <c r="C13" s="26"/>
      <c r="D13" s="27"/>
      <c r="E13" s="94"/>
      <c r="F13" s="17" t="s">
        <v>86</v>
      </c>
      <c r="G13" s="17"/>
      <c r="H13" s="9" t="s">
        <v>104</v>
      </c>
      <c r="I13" s="10"/>
      <c r="J13" s="20" t="s">
        <v>79</v>
      </c>
    </row>
    <row r="14" spans="1:10" ht="16.5">
      <c r="A14" s="17" t="s">
        <v>4</v>
      </c>
      <c r="B14" s="28" t="s">
        <v>5</v>
      </c>
      <c r="C14" s="29" t="s">
        <v>73</v>
      </c>
      <c r="D14" s="30" t="s">
        <v>137</v>
      </c>
      <c r="E14" s="9"/>
      <c r="F14" s="17" t="s">
        <v>87</v>
      </c>
      <c r="G14" s="17"/>
      <c r="H14" s="9" t="s">
        <v>104</v>
      </c>
      <c r="I14" s="10"/>
      <c r="J14" s="20" t="s">
        <v>80</v>
      </c>
    </row>
    <row r="15" spans="1:10" ht="13.5">
      <c r="A15" s="17" t="s">
        <v>6</v>
      </c>
      <c r="B15" s="32" t="s">
        <v>138</v>
      </c>
      <c r="C15" s="9"/>
      <c r="D15" s="9"/>
      <c r="E15" s="9"/>
      <c r="F15" s="17" t="s">
        <v>90</v>
      </c>
      <c r="G15" s="9"/>
      <c r="H15" s="9" t="s">
        <v>104</v>
      </c>
      <c r="I15" s="10"/>
      <c r="J15" s="31"/>
    </row>
    <row r="16" spans="1:15" ht="9.75" customHeight="1" thickBot="1">
      <c r="A16" s="95"/>
      <c r="B16" s="32"/>
      <c r="C16" s="9"/>
      <c r="D16" s="9"/>
      <c r="E16" s="33"/>
      <c r="F16" s="34"/>
      <c r="G16" s="34"/>
      <c r="H16" s="33"/>
      <c r="I16" s="10"/>
      <c r="J16" s="11"/>
      <c r="K16" s="5"/>
      <c r="O16" s="106"/>
    </row>
    <row r="17" spans="1:11" ht="16.5" customHeight="1">
      <c r="A17" s="152" t="s">
        <v>7</v>
      </c>
      <c r="B17" s="153"/>
      <c r="C17" s="153"/>
      <c r="D17" s="153"/>
      <c r="E17" s="153"/>
      <c r="F17" s="153"/>
      <c r="G17" s="153"/>
      <c r="H17" s="154"/>
      <c r="I17" s="143" t="s">
        <v>102</v>
      </c>
      <c r="J17" s="146" t="s">
        <v>103</v>
      </c>
      <c r="K17" s="16">
        <f>+(H122+'[1]Hoja1'!$H$122)/2</f>
        <v>41937.49040895474</v>
      </c>
    </row>
    <row r="18" spans="1:10" ht="3" customHeight="1">
      <c r="A18" s="127"/>
      <c r="B18" s="128"/>
      <c r="C18" s="128"/>
      <c r="D18" s="128"/>
      <c r="E18" s="128"/>
      <c r="F18" s="128"/>
      <c r="G18" s="128"/>
      <c r="H18" s="129"/>
      <c r="I18" s="144"/>
      <c r="J18" s="147"/>
    </row>
    <row r="19" spans="1:10" ht="12.75">
      <c r="A19" s="130"/>
      <c r="B19" s="131"/>
      <c r="C19" s="131"/>
      <c r="D19" s="132"/>
      <c r="E19" s="132"/>
      <c r="F19" s="132"/>
      <c r="G19" s="133" t="s">
        <v>8</v>
      </c>
      <c r="H19" s="134" t="s">
        <v>9</v>
      </c>
      <c r="I19" s="144"/>
      <c r="J19" s="147"/>
    </row>
    <row r="20" spans="1:10" ht="9.75" customHeight="1">
      <c r="A20" s="135" t="s">
        <v>10</v>
      </c>
      <c r="B20" s="131"/>
      <c r="C20" s="131"/>
      <c r="D20" s="134" t="s">
        <v>11</v>
      </c>
      <c r="E20" s="134" t="s">
        <v>91</v>
      </c>
      <c r="F20" s="134" t="s">
        <v>12</v>
      </c>
      <c r="G20" s="133" t="s">
        <v>13</v>
      </c>
      <c r="H20" s="134" t="s">
        <v>14</v>
      </c>
      <c r="I20" s="144"/>
      <c r="J20" s="147"/>
    </row>
    <row r="21" spans="1:10" ht="6.75" customHeight="1" thickBot="1">
      <c r="A21" s="136"/>
      <c r="B21" s="137"/>
      <c r="C21" s="137"/>
      <c r="D21" s="138"/>
      <c r="E21" s="138"/>
      <c r="F21" s="138"/>
      <c r="G21" s="139"/>
      <c r="H21" s="138"/>
      <c r="I21" s="145"/>
      <c r="J21" s="148"/>
    </row>
    <row r="22" spans="1:10" ht="13.5">
      <c r="A22" s="35" t="s">
        <v>15</v>
      </c>
      <c r="B22" s="10"/>
      <c r="C22" s="10"/>
      <c r="D22" s="36"/>
      <c r="E22" s="37"/>
      <c r="F22" s="38"/>
      <c r="G22" s="39"/>
      <c r="H22" s="40"/>
      <c r="I22" s="41"/>
      <c r="J22" s="42"/>
    </row>
    <row r="23" spans="1:10" ht="3" customHeight="1">
      <c r="A23" s="43"/>
      <c r="B23" s="10"/>
      <c r="C23" s="10"/>
      <c r="D23" s="36"/>
      <c r="E23" s="37"/>
      <c r="F23" s="38"/>
      <c r="G23" s="39"/>
      <c r="H23" s="40"/>
      <c r="I23" s="44"/>
      <c r="J23" s="42"/>
    </row>
    <row r="24" spans="1:10" s="9" customFormat="1" ht="13.5">
      <c r="A24" s="43" t="s">
        <v>115</v>
      </c>
      <c r="B24" s="10"/>
      <c r="C24" s="104"/>
      <c r="D24" s="105"/>
      <c r="E24" s="45">
        <v>1.75</v>
      </c>
      <c r="F24" s="46" t="s">
        <v>88</v>
      </c>
      <c r="G24" s="39">
        <v>3500</v>
      </c>
      <c r="H24" s="40">
        <f aca="true" t="shared" si="0" ref="H24:H40">(E24*G24)</f>
        <v>6125</v>
      </c>
      <c r="I24" s="47">
        <f aca="true" t="shared" si="1" ref="I24:I40">E24/B$11</f>
        <v>0.18421052631578946</v>
      </c>
      <c r="J24" s="42">
        <f aca="true" t="shared" si="2" ref="J24:J40">H24/H$122</f>
        <v>0.2084388448652076</v>
      </c>
    </row>
    <row r="25" spans="1:10" ht="13.5">
      <c r="A25" s="43" t="s">
        <v>116</v>
      </c>
      <c r="B25" s="10"/>
      <c r="C25" s="10"/>
      <c r="D25" s="36"/>
      <c r="E25" s="45">
        <v>1.5962</v>
      </c>
      <c r="F25" s="46" t="s">
        <v>16</v>
      </c>
      <c r="G25" s="39">
        <v>2550</v>
      </c>
      <c r="H25" s="40">
        <f t="shared" si="0"/>
        <v>4070.31</v>
      </c>
      <c r="I25" s="47">
        <f t="shared" si="1"/>
        <v>0.16802105263157896</v>
      </c>
      <c r="J25" s="42">
        <f t="shared" si="2"/>
        <v>0.1385160350438046</v>
      </c>
    </row>
    <row r="26" spans="1:10" ht="13.5">
      <c r="A26" s="43" t="s">
        <v>117</v>
      </c>
      <c r="B26" s="10"/>
      <c r="C26" s="10"/>
      <c r="D26" s="36"/>
      <c r="E26" s="45">
        <v>0.1633</v>
      </c>
      <c r="F26" s="46" t="s">
        <v>17</v>
      </c>
      <c r="G26" s="39">
        <v>75</v>
      </c>
      <c r="H26" s="40">
        <f t="shared" si="0"/>
        <v>12.2475</v>
      </c>
      <c r="I26" s="47">
        <f t="shared" si="1"/>
        <v>0.017189473684210525</v>
      </c>
      <c r="J26" s="42">
        <f t="shared" si="2"/>
        <v>0.0004167926126508784</v>
      </c>
    </row>
    <row r="27" spans="1:10" ht="13.5">
      <c r="A27" s="43" t="s">
        <v>118</v>
      </c>
      <c r="B27" s="10"/>
      <c r="C27" s="10"/>
      <c r="D27" s="36"/>
      <c r="E27" s="45">
        <v>0.5</v>
      </c>
      <c r="F27" s="46" t="s">
        <v>18</v>
      </c>
      <c r="G27" s="39">
        <v>380</v>
      </c>
      <c r="H27" s="40">
        <f t="shared" si="0"/>
        <v>190</v>
      </c>
      <c r="I27" s="47">
        <f t="shared" si="1"/>
        <v>0.05263157894736842</v>
      </c>
      <c r="J27" s="42">
        <f t="shared" si="2"/>
        <v>0.006465858044798277</v>
      </c>
    </row>
    <row r="28" spans="1:10" ht="13.5">
      <c r="A28" s="43" t="s">
        <v>135</v>
      </c>
      <c r="B28" s="10"/>
      <c r="C28" s="10"/>
      <c r="D28" s="36"/>
      <c r="E28" s="45">
        <v>0.03144</v>
      </c>
      <c r="F28" s="46" t="s">
        <v>18</v>
      </c>
      <c r="G28" s="39"/>
      <c r="H28" s="40">
        <f t="shared" si="0"/>
        <v>0</v>
      </c>
      <c r="I28" s="47">
        <f t="shared" si="1"/>
        <v>0.0033094736842105266</v>
      </c>
      <c r="J28" s="42">
        <f t="shared" si="2"/>
        <v>0</v>
      </c>
    </row>
    <row r="29" spans="1:11" ht="13.5">
      <c r="A29" s="43" t="s">
        <v>119</v>
      </c>
      <c r="B29" s="10"/>
      <c r="C29" s="10"/>
      <c r="D29" s="36"/>
      <c r="E29" s="45">
        <v>0.3246</v>
      </c>
      <c r="F29" s="46" t="s">
        <v>18</v>
      </c>
      <c r="G29" s="39">
        <v>390</v>
      </c>
      <c r="H29" s="40">
        <f t="shared" si="0"/>
        <v>126.594</v>
      </c>
      <c r="I29" s="47">
        <f t="shared" si="1"/>
        <v>0.03416842105263158</v>
      </c>
      <c r="J29" s="42">
        <f t="shared" si="2"/>
        <v>0.004308099122753648</v>
      </c>
      <c r="K29" s="5"/>
    </row>
    <row r="30" spans="1:10" ht="13.5">
      <c r="A30" s="43" t="s">
        <v>120</v>
      </c>
      <c r="B30" s="10"/>
      <c r="C30" s="10"/>
      <c r="D30" s="36"/>
      <c r="E30" s="45">
        <v>0.0778</v>
      </c>
      <c r="F30" s="46" t="s">
        <v>19</v>
      </c>
      <c r="G30" s="39">
        <v>700</v>
      </c>
      <c r="H30" s="40">
        <f t="shared" si="0"/>
        <v>54.459999999999994</v>
      </c>
      <c r="I30" s="47">
        <f t="shared" si="1"/>
        <v>0.008189473684210526</v>
      </c>
      <c r="J30" s="42">
        <f t="shared" si="2"/>
        <v>0.0018533191006300743</v>
      </c>
    </row>
    <row r="31" spans="1:11" ht="13.5">
      <c r="A31" s="43" t="s">
        <v>121</v>
      </c>
      <c r="B31" s="10"/>
      <c r="C31" s="10"/>
      <c r="D31" s="36"/>
      <c r="E31" s="45">
        <v>1.1984</v>
      </c>
      <c r="F31" s="46" t="s">
        <v>19</v>
      </c>
      <c r="G31" s="39">
        <v>500</v>
      </c>
      <c r="H31" s="40">
        <f t="shared" si="0"/>
        <v>599.1999999999999</v>
      </c>
      <c r="I31" s="47">
        <f t="shared" si="1"/>
        <v>0.12614736842105262</v>
      </c>
      <c r="J31" s="42">
        <f t="shared" si="2"/>
        <v>0.02039127442338488</v>
      </c>
      <c r="K31" s="5"/>
    </row>
    <row r="32" spans="1:10" ht="13.5">
      <c r="A32" s="43" t="s">
        <v>122</v>
      </c>
      <c r="B32" s="10"/>
      <c r="C32" s="10"/>
      <c r="D32" s="36"/>
      <c r="E32" s="45">
        <v>0.2776</v>
      </c>
      <c r="F32" s="46" t="s">
        <v>19</v>
      </c>
      <c r="G32" s="39">
        <v>800</v>
      </c>
      <c r="H32" s="40">
        <f t="shared" si="0"/>
        <v>222.08</v>
      </c>
      <c r="I32" s="47">
        <f t="shared" si="1"/>
        <v>0.02922105263157895</v>
      </c>
      <c r="J32" s="42">
        <f t="shared" si="2"/>
        <v>0.007557567129414745</v>
      </c>
    </row>
    <row r="33" spans="1:10" ht="13.5">
      <c r="A33" s="43" t="s">
        <v>123</v>
      </c>
      <c r="B33" s="10"/>
      <c r="C33" s="10"/>
      <c r="D33" s="36"/>
      <c r="E33" s="45">
        <v>0.519</v>
      </c>
      <c r="F33" s="46" t="s">
        <v>19</v>
      </c>
      <c r="G33" s="39">
        <v>1600</v>
      </c>
      <c r="H33" s="40">
        <f t="shared" si="0"/>
        <v>830.4</v>
      </c>
      <c r="I33" s="47">
        <f t="shared" si="1"/>
        <v>0.05463157894736842</v>
      </c>
      <c r="J33" s="42">
        <f t="shared" si="2"/>
        <v>0.028259202738949944</v>
      </c>
    </row>
    <row r="34" spans="1:10" ht="13.5">
      <c r="A34" s="43" t="s">
        <v>124</v>
      </c>
      <c r="B34" s="10"/>
      <c r="C34" s="10"/>
      <c r="D34" s="36"/>
      <c r="E34" s="45">
        <v>0.0976</v>
      </c>
      <c r="F34" s="46" t="s">
        <v>18</v>
      </c>
      <c r="G34" s="39">
        <v>2100</v>
      </c>
      <c r="H34" s="40">
        <f t="shared" si="0"/>
        <v>204.96</v>
      </c>
      <c r="I34" s="47">
        <f t="shared" si="1"/>
        <v>0.010273684210526317</v>
      </c>
      <c r="J34" s="42">
        <f t="shared" si="2"/>
        <v>0.006974959288746605</v>
      </c>
    </row>
    <row r="35" spans="1:10" s="9" customFormat="1" ht="13.5">
      <c r="A35" s="43" t="s">
        <v>125</v>
      </c>
      <c r="B35" s="10"/>
      <c r="C35" s="10"/>
      <c r="D35" s="36"/>
      <c r="E35" s="45">
        <v>1.3437</v>
      </c>
      <c r="F35" s="46" t="s">
        <v>19</v>
      </c>
      <c r="G35" s="39">
        <v>600</v>
      </c>
      <c r="H35" s="40">
        <f>(E35*G35)</f>
        <v>806.2199999999999</v>
      </c>
      <c r="I35" s="47">
        <f t="shared" si="1"/>
        <v>0.1414421052631579</v>
      </c>
      <c r="J35" s="42">
        <f t="shared" si="2"/>
        <v>0.027436337225669825</v>
      </c>
    </row>
    <row r="36" spans="1:10" ht="13.5">
      <c r="A36" s="43" t="s">
        <v>126</v>
      </c>
      <c r="B36" s="10"/>
      <c r="C36" s="10"/>
      <c r="D36" s="36"/>
      <c r="E36" s="45">
        <v>4.5138</v>
      </c>
      <c r="F36" s="46" t="s">
        <v>20</v>
      </c>
      <c r="G36" s="39">
        <v>221.6</v>
      </c>
      <c r="H36" s="40">
        <f t="shared" si="0"/>
        <v>1000.25808</v>
      </c>
      <c r="I36" s="47">
        <f t="shared" si="1"/>
        <v>0.47513684210526314</v>
      </c>
      <c r="J36" s="42">
        <f t="shared" si="2"/>
        <v>0.03403961449180252</v>
      </c>
    </row>
    <row r="37" spans="1:10" ht="13.5">
      <c r="A37" s="43" t="s">
        <v>127</v>
      </c>
      <c r="B37" s="10"/>
      <c r="C37" s="10"/>
      <c r="D37" s="36"/>
      <c r="E37" s="45">
        <v>3.1487</v>
      </c>
      <c r="F37" s="46" t="s">
        <v>20</v>
      </c>
      <c r="G37" s="39">
        <v>274.5</v>
      </c>
      <c r="H37" s="40">
        <f t="shared" si="0"/>
        <v>864.31815</v>
      </c>
      <c r="I37" s="47">
        <f t="shared" si="1"/>
        <v>0.33144210526315787</v>
      </c>
      <c r="J37" s="42">
        <f t="shared" si="2"/>
        <v>0.02941346559706665</v>
      </c>
    </row>
    <row r="38" spans="1:11" ht="13.5">
      <c r="A38" s="43" t="s">
        <v>128</v>
      </c>
      <c r="B38" s="10"/>
      <c r="C38" s="10"/>
      <c r="D38" s="36"/>
      <c r="E38" s="45">
        <v>1</v>
      </c>
      <c r="F38" s="46" t="s">
        <v>21</v>
      </c>
      <c r="G38" s="39">
        <v>100</v>
      </c>
      <c r="H38" s="40">
        <f t="shared" si="0"/>
        <v>100</v>
      </c>
      <c r="I38" s="47">
        <f t="shared" si="1"/>
        <v>0.10526315789473684</v>
      </c>
      <c r="J38" s="42">
        <f t="shared" si="2"/>
        <v>0.0034030831814727772</v>
      </c>
      <c r="K38" s="5"/>
    </row>
    <row r="39" spans="1:11" ht="13.5">
      <c r="A39" s="43" t="s">
        <v>129</v>
      </c>
      <c r="B39" s="10"/>
      <c r="C39" s="10"/>
      <c r="D39" s="36"/>
      <c r="E39" s="45">
        <v>11.46</v>
      </c>
      <c r="F39" s="46" t="s">
        <v>107</v>
      </c>
      <c r="G39" s="39">
        <v>20</v>
      </c>
      <c r="H39" s="40">
        <f t="shared" si="0"/>
        <v>229.20000000000002</v>
      </c>
      <c r="I39" s="47">
        <f t="shared" si="1"/>
        <v>1.2063157894736842</v>
      </c>
      <c r="J39" s="42">
        <f t="shared" si="2"/>
        <v>0.007799866651935606</v>
      </c>
      <c r="K39" s="5"/>
    </row>
    <row r="40" spans="1:10" ht="13.5">
      <c r="A40" s="43" t="s">
        <v>130</v>
      </c>
      <c r="B40" s="10"/>
      <c r="C40" s="10"/>
      <c r="D40" s="36"/>
      <c r="E40" s="45">
        <v>1</v>
      </c>
      <c r="F40" s="46" t="s">
        <v>21</v>
      </c>
      <c r="G40" s="39">
        <v>42.5</v>
      </c>
      <c r="H40" s="40">
        <f t="shared" si="0"/>
        <v>42.5</v>
      </c>
      <c r="I40" s="47">
        <f t="shared" si="1"/>
        <v>0.10526315789473684</v>
      </c>
      <c r="J40" s="42">
        <f t="shared" si="2"/>
        <v>0.0014463103521259303</v>
      </c>
    </row>
    <row r="41" spans="1:10" ht="13.5">
      <c r="A41" s="43"/>
      <c r="B41" s="10"/>
      <c r="C41" s="10"/>
      <c r="D41" s="36"/>
      <c r="E41" s="36"/>
      <c r="F41" s="38"/>
      <c r="G41" s="39"/>
      <c r="H41" s="36"/>
      <c r="I41" s="47"/>
      <c r="J41" s="42"/>
    </row>
    <row r="42" spans="1:11" ht="13.5">
      <c r="A42" s="35" t="s">
        <v>22</v>
      </c>
      <c r="B42" s="10"/>
      <c r="C42" s="10"/>
      <c r="D42" s="36"/>
      <c r="E42" s="37"/>
      <c r="F42" s="38"/>
      <c r="G42" s="39"/>
      <c r="H42" s="40"/>
      <c r="I42" s="47"/>
      <c r="J42" s="42"/>
      <c r="K42" s="6"/>
    </row>
    <row r="43" spans="1:10" ht="7.5" customHeight="1">
      <c r="A43" s="43"/>
      <c r="B43" s="10"/>
      <c r="C43" s="10"/>
      <c r="D43" s="36"/>
      <c r="E43" s="37"/>
      <c r="F43" s="38"/>
      <c r="G43" s="39"/>
      <c r="H43" s="40"/>
      <c r="I43" s="47"/>
      <c r="J43" s="42"/>
    </row>
    <row r="44" spans="1:11" ht="13.5">
      <c r="A44" s="43" t="s">
        <v>23</v>
      </c>
      <c r="B44" s="10"/>
      <c r="C44" s="10"/>
      <c r="D44" s="36"/>
      <c r="E44" s="37">
        <v>1</v>
      </c>
      <c r="F44" s="46" t="s">
        <v>21</v>
      </c>
      <c r="G44" s="39">
        <v>250</v>
      </c>
      <c r="H44" s="40">
        <f>(E44*G44)</f>
        <v>250</v>
      </c>
      <c r="I44" s="47">
        <f>E44/B$11</f>
        <v>0.10526315789473684</v>
      </c>
      <c r="J44" s="42">
        <f>H44/H$122</f>
        <v>0.008507707953681944</v>
      </c>
      <c r="K44" s="5"/>
    </row>
    <row r="45" spans="1:10" ht="13.5">
      <c r="A45" s="43" t="s">
        <v>24</v>
      </c>
      <c r="B45" s="10"/>
      <c r="C45" s="10"/>
      <c r="D45" s="36"/>
      <c r="E45" s="37">
        <v>1</v>
      </c>
      <c r="F45" s="46" t="s">
        <v>21</v>
      </c>
      <c r="G45" s="39">
        <v>200</v>
      </c>
      <c r="H45" s="40">
        <f>(E45*G45)</f>
        <v>200</v>
      </c>
      <c r="I45" s="47">
        <f>E45/B$11</f>
        <v>0.10526315789473684</v>
      </c>
      <c r="J45" s="42">
        <f>H45/H$122</f>
        <v>0.0068061663629455545</v>
      </c>
    </row>
    <row r="46" spans="1:11" ht="13.5">
      <c r="A46" s="43" t="s">
        <v>96</v>
      </c>
      <c r="B46" s="10"/>
      <c r="C46" s="10"/>
      <c r="D46" s="36"/>
      <c r="E46" s="37">
        <v>1</v>
      </c>
      <c r="F46" s="46" t="s">
        <v>21</v>
      </c>
      <c r="G46" s="39">
        <v>250</v>
      </c>
      <c r="H46" s="40">
        <f>(E46*G46)</f>
        <v>250</v>
      </c>
      <c r="I46" s="47">
        <f>E46/B$11</f>
        <v>0.10526315789473684</v>
      </c>
      <c r="J46" s="42">
        <f>H46/H$122</f>
        <v>0.008507707953681944</v>
      </c>
      <c r="K46" s="5"/>
    </row>
    <row r="47" spans="1:10" ht="13.5">
      <c r="A47" s="43" t="s">
        <v>95</v>
      </c>
      <c r="B47" s="10"/>
      <c r="C47" s="10"/>
      <c r="D47" s="36"/>
      <c r="E47" s="37">
        <v>1</v>
      </c>
      <c r="F47" s="46" t="s">
        <v>21</v>
      </c>
      <c r="G47" s="39">
        <v>200</v>
      </c>
      <c r="H47" s="40">
        <f>(E47*G47)</f>
        <v>200</v>
      </c>
      <c r="I47" s="47">
        <f>E47/B$11</f>
        <v>0.10526315789473684</v>
      </c>
      <c r="J47" s="42">
        <f>H47/H$122</f>
        <v>0.0068061663629455545</v>
      </c>
    </row>
    <row r="48" spans="1:10" ht="13.5">
      <c r="A48" s="43" t="s">
        <v>25</v>
      </c>
      <c r="B48" s="10"/>
      <c r="C48" s="10"/>
      <c r="D48" s="36"/>
      <c r="E48" s="48">
        <v>0.4713</v>
      </c>
      <c r="F48" s="46" t="s">
        <v>26</v>
      </c>
      <c r="G48" s="39">
        <v>700</v>
      </c>
      <c r="H48" s="40">
        <f>(E48*G48)</f>
        <v>329.91</v>
      </c>
      <c r="I48" s="47">
        <f>E48/B$11</f>
        <v>0.04961052631578947</v>
      </c>
      <c r="J48" s="42">
        <f>H48/H$122</f>
        <v>0.011227111723996841</v>
      </c>
    </row>
    <row r="49" spans="1:10" ht="13.5">
      <c r="A49" s="49"/>
      <c r="B49" s="10"/>
      <c r="C49" s="10"/>
      <c r="D49" s="36"/>
      <c r="E49" s="36"/>
      <c r="F49" s="38"/>
      <c r="G49" s="39"/>
      <c r="H49" s="36"/>
      <c r="I49" s="47"/>
      <c r="J49" s="42"/>
    </row>
    <row r="50" spans="1:10" ht="13.5">
      <c r="A50" s="43" t="s">
        <v>27</v>
      </c>
      <c r="B50" s="10"/>
      <c r="C50" s="10"/>
      <c r="D50" s="36"/>
      <c r="E50" s="37">
        <v>1.3043</v>
      </c>
      <c r="F50" s="46" t="s">
        <v>26</v>
      </c>
      <c r="G50" s="39">
        <v>700</v>
      </c>
      <c r="H50" s="40">
        <f>(E50*G50)</f>
        <v>913.01</v>
      </c>
      <c r="I50" s="47">
        <f>E50/B$11</f>
        <v>0.13729473684210527</v>
      </c>
      <c r="J50" s="42">
        <f>H50/H$122</f>
        <v>0.031070489755164604</v>
      </c>
    </row>
    <row r="51" spans="1:10" ht="11.25" customHeight="1">
      <c r="A51" s="49"/>
      <c r="B51" s="10"/>
      <c r="C51" s="10"/>
      <c r="D51" s="36"/>
      <c r="E51" s="36"/>
      <c r="F51" s="38"/>
      <c r="G51" s="39"/>
      <c r="H51" s="36"/>
      <c r="I51" s="47"/>
      <c r="J51" s="42"/>
    </row>
    <row r="52" spans="1:10" ht="13.5">
      <c r="A52" s="43" t="s">
        <v>28</v>
      </c>
      <c r="B52" s="10"/>
      <c r="C52" s="10"/>
      <c r="D52" s="50" t="s">
        <v>29</v>
      </c>
      <c r="E52" s="37">
        <v>5.0083</v>
      </c>
      <c r="F52" s="46" t="s">
        <v>26</v>
      </c>
      <c r="G52" s="39">
        <v>700</v>
      </c>
      <c r="H52" s="40">
        <f>(E52*G52)</f>
        <v>3505.81</v>
      </c>
      <c r="I52" s="47">
        <f>E52/B$11</f>
        <v>0.5271894736842105</v>
      </c>
      <c r="J52" s="42">
        <f>H52/H$122</f>
        <v>0.11930563048439077</v>
      </c>
    </row>
    <row r="53" spans="1:10" ht="4.5" customHeight="1" thickBot="1">
      <c r="A53" s="51"/>
      <c r="B53" s="52"/>
      <c r="C53" s="52"/>
      <c r="D53" s="53"/>
      <c r="E53" s="53"/>
      <c r="F53" s="54"/>
      <c r="G53" s="55"/>
      <c r="H53" s="53"/>
      <c r="I53" s="56"/>
      <c r="J53" s="57"/>
    </row>
    <row r="54" spans="1:10" ht="12" customHeight="1">
      <c r="A54" s="10"/>
      <c r="B54" s="10"/>
      <c r="C54" s="10"/>
      <c r="D54" s="10"/>
      <c r="E54" s="10"/>
      <c r="F54" s="100"/>
      <c r="G54" s="39"/>
      <c r="H54" s="10"/>
      <c r="I54" s="102"/>
      <c r="J54" s="11"/>
    </row>
    <row r="55" spans="1:10" s="1" customFormat="1" ht="20.25" customHeight="1" thickBot="1">
      <c r="A55" s="141" t="s">
        <v>132</v>
      </c>
      <c r="B55" s="141"/>
      <c r="C55" s="141"/>
      <c r="D55" s="141"/>
      <c r="E55" s="141"/>
      <c r="F55" s="141"/>
      <c r="G55" s="141"/>
      <c r="H55" s="141"/>
      <c r="I55" s="141"/>
      <c r="J55" s="141"/>
    </row>
    <row r="56" spans="1:10" ht="11.25" customHeight="1">
      <c r="A56" s="86"/>
      <c r="B56" s="80"/>
      <c r="C56" s="80"/>
      <c r="D56" s="87"/>
      <c r="E56" s="87"/>
      <c r="F56" s="89"/>
      <c r="G56" s="93"/>
      <c r="H56" s="87"/>
      <c r="I56" s="91"/>
      <c r="J56" s="92"/>
    </row>
    <row r="57" spans="1:11" ht="13.5">
      <c r="A57" s="43" t="s">
        <v>30</v>
      </c>
      <c r="B57" s="10"/>
      <c r="C57" s="10"/>
      <c r="D57" s="36"/>
      <c r="E57" s="37">
        <v>0.626</v>
      </c>
      <c r="F57" s="46" t="s">
        <v>26</v>
      </c>
      <c r="G57" s="40">
        <v>700</v>
      </c>
      <c r="H57" s="40">
        <f>(E57*G57)</f>
        <v>438.2</v>
      </c>
      <c r="I57" s="47">
        <f>E57/B$11</f>
        <v>0.06589473684210527</v>
      </c>
      <c r="J57" s="42">
        <f>H57/H$122</f>
        <v>0.014912310501213711</v>
      </c>
      <c r="K57" s="5"/>
    </row>
    <row r="58" spans="1:10" ht="9" customHeight="1">
      <c r="A58" s="49"/>
      <c r="B58" s="10"/>
      <c r="C58" s="10"/>
      <c r="D58" s="36"/>
      <c r="E58" s="37"/>
      <c r="F58" s="38"/>
      <c r="G58" s="40"/>
      <c r="H58" s="40" t="str">
        <f>IF(E58*G58,+E58*G58,"        ")</f>
        <v>        </v>
      </c>
      <c r="I58" s="47"/>
      <c r="J58" s="42"/>
    </row>
    <row r="59" spans="1:10" ht="13.5">
      <c r="A59" s="43" t="s">
        <v>31</v>
      </c>
      <c r="B59" s="10"/>
      <c r="C59" s="10"/>
      <c r="D59" s="36"/>
      <c r="E59" s="36"/>
      <c r="F59" s="38"/>
      <c r="G59" s="40"/>
      <c r="H59" s="36"/>
      <c r="I59" s="47"/>
      <c r="J59" s="42"/>
    </row>
    <row r="60" spans="1:10" ht="13.5">
      <c r="A60" s="43" t="s">
        <v>32</v>
      </c>
      <c r="B60" s="10"/>
      <c r="C60" s="10"/>
      <c r="D60" s="36"/>
      <c r="E60" s="37">
        <v>0.1603</v>
      </c>
      <c r="F60" s="46" t="s">
        <v>26</v>
      </c>
      <c r="G60" s="40">
        <v>700</v>
      </c>
      <c r="H60" s="40">
        <f>(E60*G60)</f>
        <v>112.21</v>
      </c>
      <c r="I60" s="47">
        <f>E60/B$11</f>
        <v>0.016873684210526315</v>
      </c>
      <c r="J60" s="42">
        <f>H60/H$122</f>
        <v>0.0038185996379306035</v>
      </c>
    </row>
    <row r="61" spans="1:10" ht="13.5">
      <c r="A61" s="49"/>
      <c r="B61" s="10"/>
      <c r="C61" s="10"/>
      <c r="D61" s="36"/>
      <c r="E61" s="36"/>
      <c r="F61" s="38"/>
      <c r="G61" s="40"/>
      <c r="H61" s="36"/>
      <c r="I61" s="47"/>
      <c r="J61" s="42"/>
    </row>
    <row r="62" spans="1:10" ht="13.5">
      <c r="A62" s="43" t="s">
        <v>33</v>
      </c>
      <c r="B62" s="10"/>
      <c r="C62" s="10"/>
      <c r="D62" s="36"/>
      <c r="E62" s="37"/>
      <c r="F62" s="38"/>
      <c r="G62" s="40"/>
      <c r="H62" s="40" t="str">
        <f>IF(E62*G62,+E62*G62,"        ")</f>
        <v>        </v>
      </c>
      <c r="I62" s="47"/>
      <c r="J62" s="42"/>
    </row>
    <row r="63" spans="1:10" ht="13.5">
      <c r="A63" s="43" t="s">
        <v>34</v>
      </c>
      <c r="B63" s="10"/>
      <c r="C63" s="10"/>
      <c r="D63" s="36"/>
      <c r="E63" s="36"/>
      <c r="F63" s="38"/>
      <c r="G63" s="40"/>
      <c r="H63" s="36"/>
      <c r="I63" s="47"/>
      <c r="J63" s="42"/>
    </row>
    <row r="64" spans="1:10" ht="13.5">
      <c r="A64" s="43" t="s">
        <v>35</v>
      </c>
      <c r="B64" s="10"/>
      <c r="C64" s="10"/>
      <c r="D64" s="36"/>
      <c r="E64" s="48">
        <v>0.4693</v>
      </c>
      <c r="F64" s="46" t="s">
        <v>26</v>
      </c>
      <c r="G64" s="40">
        <v>700</v>
      </c>
      <c r="H64" s="40">
        <f>(E64*G64)</f>
        <v>328.51</v>
      </c>
      <c r="I64" s="47">
        <f>E64/B$11</f>
        <v>0.0494</v>
      </c>
      <c r="J64" s="42">
        <f>H64/H$122</f>
        <v>0.01117946855945622</v>
      </c>
    </row>
    <row r="65" spans="1:10" ht="13.5">
      <c r="A65" s="43" t="s">
        <v>36</v>
      </c>
      <c r="B65" s="10"/>
      <c r="C65" s="10"/>
      <c r="D65" s="36"/>
      <c r="E65" s="36"/>
      <c r="F65" s="38"/>
      <c r="G65" s="40"/>
      <c r="H65" s="36"/>
      <c r="I65" s="47"/>
      <c r="J65" s="42"/>
    </row>
    <row r="66" spans="1:10" ht="13.5">
      <c r="A66" s="43" t="s">
        <v>37</v>
      </c>
      <c r="B66" s="10"/>
      <c r="C66" s="10"/>
      <c r="D66" s="36"/>
      <c r="E66" s="36"/>
      <c r="F66" s="38"/>
      <c r="G66" s="36"/>
      <c r="H66" s="36"/>
      <c r="I66" s="47"/>
      <c r="J66" s="42"/>
    </row>
    <row r="67" spans="1:10" ht="13.5">
      <c r="A67" s="49"/>
      <c r="B67" s="10"/>
      <c r="C67" s="10"/>
      <c r="D67" s="36"/>
      <c r="E67" s="36"/>
      <c r="F67" s="38"/>
      <c r="G67" s="40"/>
      <c r="H67" s="36"/>
      <c r="I67" s="47"/>
      <c r="J67" s="42"/>
    </row>
    <row r="68" spans="1:10" ht="13.5">
      <c r="A68" s="43" t="s">
        <v>38</v>
      </c>
      <c r="B68" s="10"/>
      <c r="C68" s="10"/>
      <c r="D68" s="36"/>
      <c r="E68" s="36"/>
      <c r="F68" s="38"/>
      <c r="G68" s="40"/>
      <c r="H68" s="36"/>
      <c r="I68" s="47"/>
      <c r="J68" s="42"/>
    </row>
    <row r="69" spans="1:10" ht="13.5">
      <c r="A69" s="43" t="s">
        <v>105</v>
      </c>
      <c r="B69" s="10"/>
      <c r="C69" s="10"/>
      <c r="D69" s="36"/>
      <c r="E69" s="48">
        <v>0.3827</v>
      </c>
      <c r="F69" s="46" t="s">
        <v>26</v>
      </c>
      <c r="G69" s="40">
        <v>700</v>
      </c>
      <c r="H69" s="40">
        <f>(E69*G69)</f>
        <v>267.89</v>
      </c>
      <c r="I69" s="47">
        <f>E69/B$11</f>
        <v>0.04028421052631579</v>
      </c>
      <c r="J69" s="42">
        <f>H69/H$122</f>
        <v>0.009116519534847423</v>
      </c>
    </row>
    <row r="70" spans="1:10" ht="13.5">
      <c r="A70" s="43" t="s">
        <v>39</v>
      </c>
      <c r="B70" s="10"/>
      <c r="C70" s="10"/>
      <c r="D70" s="36"/>
      <c r="E70" s="36"/>
      <c r="F70" s="38"/>
      <c r="G70" s="36"/>
      <c r="H70" s="36"/>
      <c r="I70" s="47"/>
      <c r="J70" s="42"/>
    </row>
    <row r="71" spans="1:10" ht="10.5" customHeight="1">
      <c r="A71" s="49"/>
      <c r="B71" s="10"/>
      <c r="C71" s="10"/>
      <c r="D71" s="36"/>
      <c r="E71" s="36"/>
      <c r="F71" s="38"/>
      <c r="G71" s="40"/>
      <c r="H71" s="36"/>
      <c r="I71" s="47"/>
      <c r="J71" s="42"/>
    </row>
    <row r="72" spans="1:10" ht="13.5">
      <c r="A72" s="43" t="s">
        <v>40</v>
      </c>
      <c r="B72" s="10"/>
      <c r="C72" s="10"/>
      <c r="D72" s="36"/>
      <c r="E72" s="36"/>
      <c r="F72" s="38"/>
      <c r="G72" s="40"/>
      <c r="H72" s="36"/>
      <c r="I72" s="47"/>
      <c r="J72" s="42"/>
    </row>
    <row r="73" spans="1:10" ht="13.5">
      <c r="A73" s="43" t="s">
        <v>41</v>
      </c>
      <c r="B73" s="10"/>
      <c r="C73" s="10"/>
      <c r="D73" s="36"/>
      <c r="E73" s="36"/>
      <c r="F73" s="38"/>
      <c r="G73" s="40"/>
      <c r="H73" s="36"/>
      <c r="I73" s="47"/>
      <c r="J73" s="42"/>
    </row>
    <row r="74" spans="1:10" ht="13.5">
      <c r="A74" s="43" t="s">
        <v>42</v>
      </c>
      <c r="B74" s="10"/>
      <c r="C74" s="10"/>
      <c r="D74" s="50" t="s">
        <v>43</v>
      </c>
      <c r="E74" s="48">
        <v>0.4693</v>
      </c>
      <c r="F74" s="46" t="s">
        <v>26</v>
      </c>
      <c r="G74" s="40">
        <v>700</v>
      </c>
      <c r="H74" s="40">
        <f>(E74*G74)</f>
        <v>328.51</v>
      </c>
      <c r="I74" s="47">
        <f>E74/B$11</f>
        <v>0.0494</v>
      </c>
      <c r="J74" s="42">
        <f>H74/H$122</f>
        <v>0.01117946855945622</v>
      </c>
    </row>
    <row r="75" spans="1:10" ht="13.5">
      <c r="A75" s="43" t="s">
        <v>44</v>
      </c>
      <c r="B75" s="10"/>
      <c r="C75" s="10"/>
      <c r="D75" s="36"/>
      <c r="E75" s="36"/>
      <c r="F75" s="38"/>
      <c r="G75" s="40"/>
      <c r="H75" s="36"/>
      <c r="I75" s="47"/>
      <c r="J75" s="42"/>
    </row>
    <row r="76" spans="1:10" ht="13.5">
      <c r="A76" s="43" t="s">
        <v>45</v>
      </c>
      <c r="B76" s="10"/>
      <c r="C76" s="10"/>
      <c r="D76" s="36"/>
      <c r="E76" s="36"/>
      <c r="F76" s="38"/>
      <c r="G76" s="36"/>
      <c r="H76" s="36"/>
      <c r="I76" s="47"/>
      <c r="J76" s="42"/>
    </row>
    <row r="77" spans="1:10" ht="10.5" customHeight="1">
      <c r="A77" s="49"/>
      <c r="B77" s="10"/>
      <c r="C77" s="10"/>
      <c r="D77" s="36"/>
      <c r="E77" s="36"/>
      <c r="F77" s="38"/>
      <c r="G77" s="40"/>
      <c r="H77" s="36"/>
      <c r="I77" s="47"/>
      <c r="J77" s="42"/>
    </row>
    <row r="78" spans="1:10" ht="13.5">
      <c r="A78" s="43" t="s">
        <v>99</v>
      </c>
      <c r="B78" s="10"/>
      <c r="C78" s="10"/>
      <c r="D78" s="36"/>
      <c r="E78" s="48">
        <v>1.2847</v>
      </c>
      <c r="F78" s="46" t="s">
        <v>26</v>
      </c>
      <c r="G78" s="40">
        <v>700</v>
      </c>
      <c r="H78" s="40">
        <f>(E78*G78)</f>
        <v>899.29</v>
      </c>
      <c r="I78" s="47">
        <f>E78/B$11</f>
        <v>0.13523157894736842</v>
      </c>
      <c r="J78" s="42">
        <f>H78/H$122</f>
        <v>0.030603586742666538</v>
      </c>
    </row>
    <row r="79" spans="1:10" ht="6.75" customHeight="1">
      <c r="A79" s="49"/>
      <c r="B79" s="10"/>
      <c r="C79" s="10"/>
      <c r="D79" s="36"/>
      <c r="E79" s="36"/>
      <c r="F79" s="38"/>
      <c r="G79" s="39"/>
      <c r="H79" s="36"/>
      <c r="I79" s="47"/>
      <c r="J79" s="42"/>
    </row>
    <row r="80" spans="1:10" ht="13.5">
      <c r="A80" s="43" t="s">
        <v>46</v>
      </c>
      <c r="B80" s="10"/>
      <c r="C80" s="10"/>
      <c r="D80" s="36"/>
      <c r="E80" s="36"/>
      <c r="F80" s="38"/>
      <c r="G80" s="39"/>
      <c r="H80" s="36"/>
      <c r="I80" s="47"/>
      <c r="J80" s="42"/>
    </row>
    <row r="81" spans="1:10" ht="13.5">
      <c r="A81" s="43" t="s">
        <v>106</v>
      </c>
      <c r="B81" s="10"/>
      <c r="C81" s="10"/>
      <c r="D81" s="36"/>
      <c r="E81" s="58">
        <v>0.383</v>
      </c>
      <c r="F81" s="46" t="s">
        <v>26</v>
      </c>
      <c r="G81" s="40">
        <v>700</v>
      </c>
      <c r="H81" s="40">
        <f>(E81*G81)</f>
        <v>268.1</v>
      </c>
      <c r="I81" s="47">
        <f>E81/B$11</f>
        <v>0.040315789473684215</v>
      </c>
      <c r="J81" s="42">
        <f>H81/H$122</f>
        <v>0.009123666009528518</v>
      </c>
    </row>
    <row r="82" spans="1:10" ht="13.5">
      <c r="A82" s="43" t="s">
        <v>47</v>
      </c>
      <c r="B82" s="10"/>
      <c r="C82" s="10"/>
      <c r="D82" s="36"/>
      <c r="E82" s="36"/>
      <c r="F82" s="38"/>
      <c r="G82" s="59"/>
      <c r="H82" s="36"/>
      <c r="I82" s="47"/>
      <c r="J82" s="42"/>
    </row>
    <row r="83" spans="1:10" ht="8.25" customHeight="1">
      <c r="A83" s="49"/>
      <c r="B83" s="10"/>
      <c r="C83" s="10"/>
      <c r="D83" s="36"/>
      <c r="E83" s="36"/>
      <c r="F83" s="38"/>
      <c r="G83" s="60"/>
      <c r="H83" s="36"/>
      <c r="I83" s="47"/>
      <c r="J83" s="42"/>
    </row>
    <row r="84" spans="1:10" ht="13.5">
      <c r="A84" s="43" t="s">
        <v>98</v>
      </c>
      <c r="B84" s="10"/>
      <c r="C84" s="10"/>
      <c r="D84" s="36"/>
      <c r="E84" s="58">
        <v>0.626</v>
      </c>
      <c r="F84" s="46" t="s">
        <v>26</v>
      </c>
      <c r="G84" s="40">
        <v>700</v>
      </c>
      <c r="H84" s="40">
        <f>(E84*G84)</f>
        <v>438.2</v>
      </c>
      <c r="I84" s="47">
        <f>E84/B$11</f>
        <v>0.06589473684210527</v>
      </c>
      <c r="J84" s="42">
        <f>H84/H$122</f>
        <v>0.014912310501213711</v>
      </c>
    </row>
    <row r="85" spans="1:10" ht="13.5">
      <c r="A85" s="49"/>
      <c r="B85" s="10"/>
      <c r="C85" s="10"/>
      <c r="D85" s="36"/>
      <c r="E85" s="58"/>
      <c r="F85" s="38"/>
      <c r="G85" s="60"/>
      <c r="H85" s="36"/>
      <c r="I85" s="47"/>
      <c r="J85" s="42"/>
    </row>
    <row r="86" spans="1:10" ht="12.75">
      <c r="A86" s="43" t="s">
        <v>97</v>
      </c>
      <c r="B86" s="10"/>
      <c r="C86" s="10"/>
      <c r="D86" s="36"/>
      <c r="E86" s="58">
        <v>1</v>
      </c>
      <c r="F86" s="50" t="s">
        <v>21</v>
      </c>
      <c r="G86" s="40">
        <v>8</v>
      </c>
      <c r="H86" s="40">
        <f>(E86*G86)</f>
        <v>8</v>
      </c>
      <c r="I86" s="47">
        <f>E86/B$11</f>
        <v>0.10526315789473684</v>
      </c>
      <c r="J86" s="42">
        <f>H86/H$122</f>
        <v>0.0002722466545178222</v>
      </c>
    </row>
    <row r="87" spans="1:10" ht="9" customHeight="1" thickBot="1">
      <c r="A87" s="51"/>
      <c r="B87" s="52"/>
      <c r="C87" s="52"/>
      <c r="D87" s="53"/>
      <c r="E87" s="61"/>
      <c r="F87" s="54"/>
      <c r="G87" s="62"/>
      <c r="H87" s="53"/>
      <c r="I87" s="56"/>
      <c r="J87" s="57"/>
    </row>
    <row r="88" spans="1:10" ht="11.25" customHeight="1">
      <c r="A88" s="10"/>
      <c r="B88" s="10"/>
      <c r="C88" s="10"/>
      <c r="D88" s="10"/>
      <c r="E88" s="69"/>
      <c r="F88" s="100"/>
      <c r="G88" s="39"/>
      <c r="H88" s="10"/>
      <c r="I88" s="102"/>
      <c r="J88" s="11"/>
    </row>
    <row r="89" spans="1:10" s="1" customFormat="1" ht="24" customHeight="1" thickBot="1">
      <c r="A89" s="141" t="s">
        <v>133</v>
      </c>
      <c r="B89" s="141"/>
      <c r="C89" s="141"/>
      <c r="D89" s="141"/>
      <c r="E89" s="141"/>
      <c r="F89" s="141"/>
      <c r="G89" s="141"/>
      <c r="H89" s="141"/>
      <c r="I89" s="141"/>
      <c r="J89" s="141"/>
    </row>
    <row r="90" spans="1:10" ht="9.75" customHeight="1">
      <c r="A90" s="86"/>
      <c r="B90" s="80"/>
      <c r="C90" s="80"/>
      <c r="D90" s="87"/>
      <c r="E90" s="88"/>
      <c r="F90" s="89"/>
      <c r="G90" s="90"/>
      <c r="H90" s="87"/>
      <c r="I90" s="91"/>
      <c r="J90" s="92"/>
    </row>
    <row r="91" spans="1:10" ht="13.5">
      <c r="A91" s="43" t="s">
        <v>48</v>
      </c>
      <c r="B91" s="10"/>
      <c r="C91" s="10"/>
      <c r="D91" s="36"/>
      <c r="E91" s="58"/>
      <c r="F91" s="38"/>
      <c r="G91" s="39"/>
      <c r="H91" s="36"/>
      <c r="I91" s="47"/>
      <c r="J91" s="42"/>
    </row>
    <row r="92" spans="1:10" ht="13.5">
      <c r="A92" s="43" t="s">
        <v>49</v>
      </c>
      <c r="B92" s="10"/>
      <c r="C92" s="10"/>
      <c r="D92" s="36"/>
      <c r="E92" s="58"/>
      <c r="F92" s="38"/>
      <c r="G92" s="39"/>
      <c r="H92" s="36"/>
      <c r="I92" s="47"/>
      <c r="J92" s="42"/>
    </row>
    <row r="93" spans="1:10" ht="13.5">
      <c r="A93" s="43" t="s">
        <v>50</v>
      </c>
      <c r="B93" s="10"/>
      <c r="C93" s="10"/>
      <c r="D93" s="50" t="s">
        <v>51</v>
      </c>
      <c r="E93" s="58">
        <v>0.4693</v>
      </c>
      <c r="F93" s="46" t="s">
        <v>26</v>
      </c>
      <c r="G93" s="40">
        <v>700</v>
      </c>
      <c r="H93" s="40">
        <f>(E93*G93)</f>
        <v>328.51</v>
      </c>
      <c r="I93" s="47">
        <f>E93/B$11</f>
        <v>0.0494</v>
      </c>
      <c r="J93" s="42">
        <f>H93/H$122</f>
        <v>0.01117946855945622</v>
      </c>
    </row>
    <row r="94" spans="1:10" ht="13.5">
      <c r="A94" s="43" t="s">
        <v>52</v>
      </c>
      <c r="B94" s="10"/>
      <c r="C94" s="10"/>
      <c r="D94" s="36"/>
      <c r="E94" s="58"/>
      <c r="F94" s="38"/>
      <c r="G94" s="60"/>
      <c r="H94" s="36"/>
      <c r="I94" s="47"/>
      <c r="J94" s="42"/>
    </row>
    <row r="95" spans="1:10" ht="13.5">
      <c r="A95" s="43" t="s">
        <v>53</v>
      </c>
      <c r="B95" s="10"/>
      <c r="C95" s="10"/>
      <c r="D95" s="63"/>
      <c r="E95" s="63"/>
      <c r="F95" s="38"/>
      <c r="G95" s="59"/>
      <c r="H95" s="36"/>
      <c r="I95" s="47"/>
      <c r="J95" s="42"/>
    </row>
    <row r="96" spans="1:10" ht="6.75" customHeight="1">
      <c r="A96" s="64"/>
      <c r="B96" s="33"/>
      <c r="C96" s="33"/>
      <c r="D96" s="65"/>
      <c r="E96" s="65"/>
      <c r="F96" s="46"/>
      <c r="G96" s="66"/>
      <c r="H96" s="67"/>
      <c r="I96" s="47"/>
      <c r="J96" s="42"/>
    </row>
    <row r="97" spans="1:10" ht="13.5">
      <c r="A97" s="43" t="s">
        <v>100</v>
      </c>
      <c r="B97" s="10"/>
      <c r="C97" s="10"/>
      <c r="D97" s="63"/>
      <c r="E97" s="68">
        <v>0.4173</v>
      </c>
      <c r="F97" s="46" t="s">
        <v>26</v>
      </c>
      <c r="G97" s="40">
        <v>700</v>
      </c>
      <c r="H97" s="40">
        <f>(E97*G97)</f>
        <v>292.11</v>
      </c>
      <c r="I97" s="47">
        <f>E97/B$11</f>
        <v>0.04392631578947368</v>
      </c>
      <c r="J97" s="42">
        <f>H97/H$122</f>
        <v>0.009940746281400131</v>
      </c>
    </row>
    <row r="98" spans="1:10" ht="9.75" customHeight="1">
      <c r="A98" s="49"/>
      <c r="B98" s="10"/>
      <c r="C98" s="10"/>
      <c r="D98" s="36"/>
      <c r="E98" s="68"/>
      <c r="F98" s="38"/>
      <c r="G98" s="40"/>
      <c r="H98" s="36"/>
      <c r="I98" s="47"/>
      <c r="J98" s="42"/>
    </row>
    <row r="99" spans="1:10" ht="13.5">
      <c r="A99" s="43" t="s">
        <v>54</v>
      </c>
      <c r="B99" s="10"/>
      <c r="C99" s="10"/>
      <c r="D99" s="36"/>
      <c r="E99" s="58">
        <v>1.142</v>
      </c>
      <c r="F99" s="46" t="s">
        <v>26</v>
      </c>
      <c r="G99" s="40">
        <v>700</v>
      </c>
      <c r="H99" s="40">
        <f>(E99*G99)</f>
        <v>799.4</v>
      </c>
      <c r="I99" s="47">
        <f>E99/B$11</f>
        <v>0.12021052631578946</v>
      </c>
      <c r="J99" s="42">
        <f>H99/H$122</f>
        <v>0.02720424695269338</v>
      </c>
    </row>
    <row r="100" spans="1:10" ht="8.25" customHeight="1">
      <c r="A100" s="49"/>
      <c r="B100" s="10"/>
      <c r="C100" s="10"/>
      <c r="D100" s="36"/>
      <c r="E100" s="58"/>
      <c r="F100" s="38"/>
      <c r="G100" s="40"/>
      <c r="H100" s="36"/>
      <c r="I100" s="47"/>
      <c r="J100" s="42"/>
    </row>
    <row r="101" spans="1:10" ht="13.5">
      <c r="A101" s="43" t="s">
        <v>55</v>
      </c>
      <c r="B101" s="10"/>
      <c r="C101" s="10"/>
      <c r="D101" s="36"/>
      <c r="E101" s="58"/>
      <c r="F101" s="38"/>
      <c r="G101" s="40"/>
      <c r="H101" s="36"/>
      <c r="I101" s="47"/>
      <c r="J101" s="42"/>
    </row>
    <row r="102" spans="1:10" ht="13.5">
      <c r="A102" s="43" t="s">
        <v>56</v>
      </c>
      <c r="B102" s="10"/>
      <c r="C102" s="10"/>
      <c r="D102" s="36"/>
      <c r="E102" s="58"/>
      <c r="F102" s="38"/>
      <c r="G102" s="40"/>
      <c r="H102" s="36"/>
      <c r="I102" s="47"/>
      <c r="J102" s="42"/>
    </row>
    <row r="103" spans="1:10" ht="13.5">
      <c r="A103" s="43" t="s">
        <v>57</v>
      </c>
      <c r="B103" s="10"/>
      <c r="C103" s="10"/>
      <c r="D103" s="50" t="s">
        <v>58</v>
      </c>
      <c r="E103" s="58">
        <v>0.2347</v>
      </c>
      <c r="F103" s="46" t="s">
        <v>26</v>
      </c>
      <c r="G103" s="40">
        <v>700</v>
      </c>
      <c r="H103" s="40">
        <f>(E103*G103)</f>
        <v>164.29</v>
      </c>
      <c r="I103" s="47">
        <f>E103/B$11</f>
        <v>0.024705263157894737</v>
      </c>
      <c r="J103" s="42">
        <f>H103/H$122</f>
        <v>0.005590925358841626</v>
      </c>
    </row>
    <row r="104" spans="1:10" ht="13.5">
      <c r="A104" s="43" t="s">
        <v>59</v>
      </c>
      <c r="B104" s="10"/>
      <c r="C104" s="10"/>
      <c r="D104" s="36"/>
      <c r="E104" s="58"/>
      <c r="F104" s="38"/>
      <c r="G104" s="40"/>
      <c r="H104" s="36"/>
      <c r="I104" s="47"/>
      <c r="J104" s="42"/>
    </row>
    <row r="105" spans="1:10" ht="13.5">
      <c r="A105" s="43" t="s">
        <v>60</v>
      </c>
      <c r="B105" s="10"/>
      <c r="C105" s="10"/>
      <c r="D105" s="36"/>
      <c r="E105" s="36"/>
      <c r="F105" s="38"/>
      <c r="G105" s="40"/>
      <c r="H105" s="36"/>
      <c r="I105" s="47"/>
      <c r="J105" s="42"/>
    </row>
    <row r="106" spans="1:10" ht="5.25" customHeight="1">
      <c r="A106" s="49"/>
      <c r="B106" s="10"/>
      <c r="C106" s="10"/>
      <c r="D106" s="36"/>
      <c r="E106" s="58"/>
      <c r="F106" s="38"/>
      <c r="G106" s="40"/>
      <c r="H106" s="36"/>
      <c r="I106" s="47"/>
      <c r="J106" s="42"/>
    </row>
    <row r="107" spans="1:10" ht="13.5">
      <c r="A107" s="43" t="s">
        <v>101</v>
      </c>
      <c r="B107" s="10"/>
      <c r="C107" s="10"/>
      <c r="D107" s="36"/>
      <c r="E107" s="58">
        <v>0.4693</v>
      </c>
      <c r="F107" s="46" t="s">
        <v>26</v>
      </c>
      <c r="G107" s="40">
        <v>700</v>
      </c>
      <c r="H107" s="40">
        <f>(E107*G107)</f>
        <v>328.51</v>
      </c>
      <c r="I107" s="47">
        <f>E107/B$11</f>
        <v>0.0494</v>
      </c>
      <c r="J107" s="42">
        <f>H107/H$122</f>
        <v>0.01117946855945622</v>
      </c>
    </row>
    <row r="108" spans="1:10" ht="9.75" customHeight="1">
      <c r="A108" s="49"/>
      <c r="B108" s="10"/>
      <c r="C108" s="10"/>
      <c r="D108" s="36"/>
      <c r="E108" s="69"/>
      <c r="F108" s="38"/>
      <c r="G108" s="40"/>
      <c r="H108" s="36"/>
      <c r="I108" s="47"/>
      <c r="J108" s="42"/>
    </row>
    <row r="109" spans="1:10" ht="13.5">
      <c r="A109" s="43" t="s">
        <v>61</v>
      </c>
      <c r="B109" s="10"/>
      <c r="C109" s="10"/>
      <c r="D109" s="50" t="s">
        <v>62</v>
      </c>
      <c r="E109" s="69">
        <v>0.7093</v>
      </c>
      <c r="F109" s="46" t="s">
        <v>26</v>
      </c>
      <c r="G109" s="40">
        <v>700</v>
      </c>
      <c r="H109" s="40">
        <f>(E109*G109)</f>
        <v>496.51000000000005</v>
      </c>
      <c r="I109" s="47">
        <f>E109/B$11</f>
        <v>0.07466315789473685</v>
      </c>
      <c r="J109" s="42">
        <f>H109/H$122</f>
        <v>0.016896648304330488</v>
      </c>
    </row>
    <row r="110" spans="1:10" ht="6.75" customHeight="1">
      <c r="A110" s="49"/>
      <c r="B110" s="10"/>
      <c r="C110" s="10"/>
      <c r="D110" s="36"/>
      <c r="E110" s="69"/>
      <c r="F110" s="38"/>
      <c r="G110" s="40"/>
      <c r="H110" s="36"/>
      <c r="I110" s="47"/>
      <c r="J110" s="42"/>
    </row>
    <row r="111" spans="1:10" ht="13.5">
      <c r="A111" s="43" t="s">
        <v>143</v>
      </c>
      <c r="B111" s="10"/>
      <c r="C111" s="10"/>
      <c r="D111" s="36"/>
      <c r="E111" s="69">
        <v>1.1393</v>
      </c>
      <c r="F111" s="46" t="s">
        <v>26</v>
      </c>
      <c r="G111" s="40">
        <v>700</v>
      </c>
      <c r="H111" s="40">
        <f>(E111*G111)</f>
        <v>797.51</v>
      </c>
      <c r="I111" s="47">
        <f>E111/B$11</f>
        <v>0.11992631578947369</v>
      </c>
      <c r="J111" s="42">
        <f>H111/H$122</f>
        <v>0.027139928680563547</v>
      </c>
    </row>
    <row r="112" spans="1:10" ht="9" customHeight="1">
      <c r="A112" s="49"/>
      <c r="B112" s="10"/>
      <c r="C112" s="10"/>
      <c r="D112" s="36"/>
      <c r="E112" s="69"/>
      <c r="F112" s="38"/>
      <c r="G112" s="40"/>
      <c r="H112" s="36"/>
      <c r="I112" s="47"/>
      <c r="J112" s="42"/>
    </row>
    <row r="113" spans="1:10" ht="13.5">
      <c r="A113" s="43" t="s">
        <v>63</v>
      </c>
      <c r="B113" s="10"/>
      <c r="C113" s="10"/>
      <c r="D113" s="36"/>
      <c r="E113" s="69">
        <v>0.335</v>
      </c>
      <c r="F113" s="46" t="s">
        <v>26</v>
      </c>
      <c r="G113" s="40">
        <v>700</v>
      </c>
      <c r="H113" s="40">
        <f>(E113*G113)</f>
        <v>234.5</v>
      </c>
      <c r="I113" s="47">
        <f>E113/B$11</f>
        <v>0.035263157894736843</v>
      </c>
      <c r="J113" s="42">
        <f>H113/H$122</f>
        <v>0.007980230060553662</v>
      </c>
    </row>
    <row r="114" spans="1:10" ht="3.75" customHeight="1">
      <c r="A114" s="49"/>
      <c r="B114" s="10"/>
      <c r="C114" s="10"/>
      <c r="D114" s="36"/>
      <c r="E114" s="69"/>
      <c r="F114" s="38"/>
      <c r="G114" s="40"/>
      <c r="H114" s="36"/>
      <c r="I114" s="47"/>
      <c r="J114" s="42"/>
    </row>
    <row r="115" spans="1:10" ht="13.5">
      <c r="A115" s="43" t="s">
        <v>64</v>
      </c>
      <c r="B115" s="10"/>
      <c r="C115" s="10"/>
      <c r="D115" s="36"/>
      <c r="E115" s="69">
        <v>0.3197</v>
      </c>
      <c r="F115" s="46" t="s">
        <v>26</v>
      </c>
      <c r="G115" s="40">
        <v>700</v>
      </c>
      <c r="H115" s="40">
        <f>(E115*G115)</f>
        <v>223.79</v>
      </c>
      <c r="I115" s="47">
        <f>E115/B$11</f>
        <v>0.033652631578947365</v>
      </c>
      <c r="J115" s="42">
        <f>H115/H$122</f>
        <v>0.007615759851817928</v>
      </c>
    </row>
    <row r="116" spans="1:10" ht="5.25" customHeight="1" thickBot="1">
      <c r="A116" s="70"/>
      <c r="B116" s="71"/>
      <c r="C116" s="71"/>
      <c r="D116" s="72"/>
      <c r="E116" s="71"/>
      <c r="F116" s="73"/>
      <c r="G116" s="72"/>
      <c r="H116" s="72"/>
      <c r="I116" s="74"/>
      <c r="J116" s="57"/>
    </row>
    <row r="117" spans="1:10" s="1" customFormat="1" ht="6.75" customHeight="1" thickBot="1">
      <c r="A117" s="33"/>
      <c r="B117" s="33"/>
      <c r="C117" s="33"/>
      <c r="D117" s="33"/>
      <c r="E117" s="33"/>
      <c r="F117" s="101"/>
      <c r="G117" s="33"/>
      <c r="H117" s="33"/>
      <c r="I117" s="10"/>
      <c r="J117" s="97"/>
    </row>
    <row r="118" spans="1:10" s="1" customFormat="1" ht="13.5">
      <c r="A118" s="75" t="s">
        <v>65</v>
      </c>
      <c r="B118" s="76"/>
      <c r="C118" s="77"/>
      <c r="D118" s="78"/>
      <c r="E118" s="78"/>
      <c r="F118" s="79"/>
      <c r="G118" s="80"/>
      <c r="H118" s="81">
        <f>SUM(H24:H115)</f>
        <v>27880.51772999999</v>
      </c>
      <c r="I118" s="10"/>
      <c r="J118" s="97"/>
    </row>
    <row r="119" spans="1:10" s="1" customFormat="1" ht="13.5">
      <c r="A119" s="82" t="s">
        <v>66</v>
      </c>
      <c r="B119" s="83"/>
      <c r="C119" s="34"/>
      <c r="D119" s="33"/>
      <c r="E119" s="33"/>
      <c r="F119" s="33"/>
      <c r="G119" s="39"/>
      <c r="H119" s="84">
        <f>(H118*0.02)</f>
        <v>557.6103545999998</v>
      </c>
      <c r="I119" s="10"/>
      <c r="J119" s="98"/>
    </row>
    <row r="120" spans="1:10" s="1" customFormat="1" ht="13.5">
      <c r="A120" s="82" t="s">
        <v>67</v>
      </c>
      <c r="B120" s="83"/>
      <c r="C120" s="83"/>
      <c r="D120" s="10"/>
      <c r="E120" s="10"/>
      <c r="F120" s="10"/>
      <c r="G120" s="10"/>
      <c r="H120" s="85">
        <v>0</v>
      </c>
      <c r="I120" s="10"/>
      <c r="J120" s="97"/>
    </row>
    <row r="121" spans="1:10" s="1" customFormat="1" ht="13.5">
      <c r="A121" s="82" t="s">
        <v>136</v>
      </c>
      <c r="B121" s="83"/>
      <c r="C121" s="83"/>
      <c r="D121" s="10"/>
      <c r="E121" s="10"/>
      <c r="F121" s="10"/>
      <c r="G121" s="10"/>
      <c r="H121" s="85">
        <f>SUM(H118:H120)*0.0333</f>
        <v>946.9896652171798</v>
      </c>
      <c r="I121" s="107">
        <f>+H119+H120+H121</f>
        <v>1504.6000198171796</v>
      </c>
      <c r="J121" s="98"/>
    </row>
    <row r="122" spans="1:12" s="1" customFormat="1" ht="14.25" customHeight="1" thickBot="1">
      <c r="A122" s="121" t="s">
        <v>68</v>
      </c>
      <c r="B122" s="122"/>
      <c r="C122" s="122"/>
      <c r="D122" s="123"/>
      <c r="E122" s="123"/>
      <c r="F122" s="123"/>
      <c r="G122" s="123"/>
      <c r="H122" s="124">
        <f>SUM(H118:H121)</f>
        <v>29385.11774981717</v>
      </c>
      <c r="I122" s="10"/>
      <c r="J122" s="98"/>
      <c r="L122" s="103">
        <f>8/12</f>
        <v>0.6666666666666666</v>
      </c>
    </row>
    <row r="123" spans="1:12" ht="13.5" customHeight="1" thickBot="1">
      <c r="A123" s="33"/>
      <c r="B123" s="33"/>
      <c r="C123" s="33"/>
      <c r="D123" s="33"/>
      <c r="E123" s="33"/>
      <c r="F123" s="33"/>
      <c r="G123" s="33"/>
      <c r="H123" s="99">
        <f>SUM(H119:H121)</f>
        <v>1504.6000198171796</v>
      </c>
      <c r="I123" s="96"/>
      <c r="J123" s="11"/>
      <c r="L123" s="16">
        <f>+L122*5</f>
        <v>3.333333333333333</v>
      </c>
    </row>
    <row r="124" spans="1:10" ht="5.25" customHeight="1">
      <c r="A124" s="108"/>
      <c r="B124" s="109"/>
      <c r="C124" s="110"/>
      <c r="D124" s="110"/>
      <c r="E124" s="78"/>
      <c r="F124" s="109"/>
      <c r="G124" s="110"/>
      <c r="H124" s="111"/>
      <c r="I124" s="10"/>
      <c r="J124" s="11"/>
    </row>
    <row r="125" spans="1:10" ht="13.5">
      <c r="A125" s="43" t="s">
        <v>69</v>
      </c>
      <c r="B125" s="44"/>
      <c r="C125" s="112">
        <v>0</v>
      </c>
      <c r="D125" s="113">
        <f>(C125/H122)*100</f>
        <v>0</v>
      </c>
      <c r="E125" s="114" t="s">
        <v>70</v>
      </c>
      <c r="F125" s="44"/>
      <c r="G125" s="112">
        <f>SUM(H50:H115)</f>
        <v>11172.860000000002</v>
      </c>
      <c r="H125" s="115">
        <f>(G125/H122)</f>
        <v>0.38022171954949946</v>
      </c>
      <c r="I125" s="10"/>
      <c r="J125" s="11"/>
    </row>
    <row r="126" spans="1:10" ht="17.25" customHeight="1">
      <c r="A126" s="43" t="s">
        <v>71</v>
      </c>
      <c r="B126" s="44"/>
      <c r="C126" s="112">
        <f>SUM(H44:H48)</f>
        <v>1229.91</v>
      </c>
      <c r="D126" s="113">
        <f>(C126/H122)</f>
        <v>0.04185486035725184</v>
      </c>
      <c r="E126" s="114" t="s">
        <v>72</v>
      </c>
      <c r="F126" s="44"/>
      <c r="G126" s="112">
        <f>SUM(H24:H40)</f>
        <v>15477.747729999995</v>
      </c>
      <c r="H126" s="115">
        <f>(G126/H122)</f>
        <v>0.5267206298704145</v>
      </c>
      <c r="I126" s="10"/>
      <c r="J126" s="11"/>
    </row>
    <row r="127" spans="1:10" ht="5.25" customHeight="1" thickBot="1">
      <c r="A127" s="70"/>
      <c r="B127" s="116"/>
      <c r="C127" s="72"/>
      <c r="D127" s="72"/>
      <c r="E127" s="71"/>
      <c r="F127" s="116"/>
      <c r="G127" s="72"/>
      <c r="H127" s="117"/>
      <c r="I127" s="10"/>
      <c r="J127" s="11"/>
    </row>
    <row r="128" spans="1:10" ht="12.75">
      <c r="A128" s="8" t="s">
        <v>111</v>
      </c>
      <c r="B128" s="9"/>
      <c r="C128" s="9"/>
      <c r="D128" s="9"/>
      <c r="E128" s="9"/>
      <c r="F128" s="9"/>
      <c r="G128" s="9"/>
      <c r="H128" s="9"/>
      <c r="I128" s="10"/>
      <c r="J128" s="11"/>
    </row>
    <row r="129" spans="1:10" ht="38.25" customHeight="1">
      <c r="A129" s="151" t="s">
        <v>139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spans="1:10" s="3" customFormat="1" ht="15.75" customHeight="1">
      <c r="A130" s="149" t="s">
        <v>112</v>
      </c>
      <c r="B130" s="149"/>
      <c r="C130" s="149"/>
      <c r="D130" s="149"/>
      <c r="E130" s="149"/>
      <c r="F130" s="149"/>
      <c r="G130" s="149"/>
      <c r="H130" s="149"/>
      <c r="I130" s="149"/>
      <c r="J130" s="149"/>
    </row>
    <row r="131" spans="1:10" s="3" customFormat="1" ht="15" customHeight="1">
      <c r="A131" s="150" t="s">
        <v>109</v>
      </c>
      <c r="B131" s="150"/>
      <c r="C131" s="150"/>
      <c r="D131" s="150"/>
      <c r="E131" s="150"/>
      <c r="F131" s="150"/>
      <c r="G131" s="150"/>
      <c r="H131" s="150"/>
      <c r="I131" s="150"/>
      <c r="J131" s="150"/>
    </row>
    <row r="132" spans="1:10" s="3" customFormat="1" ht="12.75" customHeight="1">
      <c r="A132" s="12" t="s">
        <v>110</v>
      </c>
      <c r="B132" s="12"/>
      <c r="C132" s="13"/>
      <c r="D132" s="14"/>
      <c r="E132" s="12"/>
      <c r="F132" s="12"/>
      <c r="G132" s="13"/>
      <c r="H132" s="14"/>
      <c r="I132" s="15"/>
      <c r="J132" s="12"/>
    </row>
    <row r="133" spans="1:10" s="3" customFormat="1" ht="13.5">
      <c r="A133" s="12" t="s">
        <v>114</v>
      </c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s="3" customFormat="1" ht="13.5">
      <c r="A134" s="12" t="s">
        <v>113</v>
      </c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2.75">
      <c r="A135" s="9"/>
      <c r="B135" s="9"/>
      <c r="C135" s="9"/>
      <c r="D135" s="9"/>
      <c r="E135" s="9"/>
      <c r="F135" s="9"/>
      <c r="G135" s="9"/>
      <c r="H135" s="9"/>
      <c r="I135" s="10"/>
      <c r="J135" s="11"/>
    </row>
    <row r="136" spans="1:10" ht="13.5">
      <c r="A136" s="141" t="s">
        <v>134</v>
      </c>
      <c r="B136" s="141"/>
      <c r="C136" s="141"/>
      <c r="D136" s="141"/>
      <c r="E136" s="141"/>
      <c r="F136" s="141"/>
      <c r="G136" s="141"/>
      <c r="H136" s="141"/>
      <c r="I136" s="141"/>
      <c r="J136" s="141"/>
    </row>
    <row r="137" spans="1:10" ht="12.75">
      <c r="A137" s="9"/>
      <c r="B137" s="9"/>
      <c r="C137" s="9"/>
      <c r="D137" s="9"/>
      <c r="E137" s="9"/>
      <c r="F137" s="9"/>
      <c r="G137" s="9"/>
      <c r="H137" s="9"/>
      <c r="I137" s="10"/>
      <c r="J137" s="11"/>
    </row>
  </sheetData>
  <sheetProtection/>
  <mergeCells count="13">
    <mergeCell ref="A2:J2"/>
    <mergeCell ref="A3:J3"/>
    <mergeCell ref="A4:J4"/>
    <mergeCell ref="A136:J136"/>
    <mergeCell ref="A1:J1"/>
    <mergeCell ref="I17:I21"/>
    <mergeCell ref="J17:J21"/>
    <mergeCell ref="A89:J89"/>
    <mergeCell ref="A55:J55"/>
    <mergeCell ref="A130:J130"/>
    <mergeCell ref="A131:J131"/>
    <mergeCell ref="A129:J129"/>
    <mergeCell ref="A17:H17"/>
  </mergeCells>
  <printOptions/>
  <pageMargins left="0.8267716535433072" right="0.35433070866141736" top="0.6299212598425197" bottom="0.6299212598425197" header="0" footer="0"/>
  <pageSetup horizontalDpi="300" verticalDpi="300" orientation="portrait" scale="87" r:id="rId2"/>
  <rowBreaks count="3" manualBreakCount="3">
    <brk id="55" max="9" man="1"/>
    <brk id="89" max="9" man="1"/>
    <brk id="13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Ysabel Calderon</cp:lastModifiedBy>
  <cp:lastPrinted>2017-04-25T15:09:11Z</cp:lastPrinted>
  <dcterms:created xsi:type="dcterms:W3CDTF">1999-01-19T17:39:47Z</dcterms:created>
  <dcterms:modified xsi:type="dcterms:W3CDTF">2024-05-08T14:58:15Z</dcterms:modified>
  <cp:category/>
  <cp:version/>
  <cp:contentType/>
  <cp:contentStatus/>
</cp:coreProperties>
</file>