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58" firstSheet="1" activeTab="7"/>
  </bookViews>
  <sheets>
    <sheet name="Tradicionales 14-16" sheetId="1" r:id="rId1"/>
    <sheet name="Tradicionales 2017" sheetId="2" r:id="rId2"/>
    <sheet name="Tradicionales 2018" sheetId="3" r:id="rId3"/>
    <sheet name="Tradicionales 2019" sheetId="4" r:id="rId4"/>
    <sheet name="Tradicionales 2020" sheetId="5" r:id="rId5"/>
    <sheet name="Tradicionales 2021 " sheetId="6" r:id="rId6"/>
    <sheet name="Tradicionales 2022" sheetId="7" r:id="rId7"/>
    <sheet name="Tradicionales 2023 " sheetId="8" r:id="rId8"/>
  </sheets>
  <definedNames>
    <definedName name="_xlnm.Print_Area" localSheetId="1">'Tradicionales 2017'!$A$1:$J$200</definedName>
  </definedNames>
  <calcPr fullCalcOnLoad="1"/>
</workbook>
</file>

<file path=xl/sharedStrings.xml><?xml version="1.0" encoding="utf-8"?>
<sst xmlns="http://schemas.openxmlformats.org/spreadsheetml/2006/main" count="1365" uniqueCount="270">
  <si>
    <t xml:space="preserve">                Elaborado:  Ministerio de Agricultura.  Departamento de Economía Agropecuaria.</t>
  </si>
  <si>
    <t xml:space="preserve"> 4:Tabaco incluye, Tabaco en Rama, en Rama Tripa sin Despalillar Olor, Despalillado de Olor,Orgánico  Despalillado sin y con Olor.</t>
  </si>
  <si>
    <t xml:space="preserve"> 3:Las exportaciones de Cacao incluyen cacao en Grano,  Sanchez, Hispaniola y Orgánicos.</t>
  </si>
  <si>
    <t xml:space="preserve"> 2: Las exportaciones de Café incluyen,Café verde en Grano y Café Verde en Grano Orgánico, café tostado convencional y organico.</t>
  </si>
  <si>
    <t xml:space="preserve"> 1: Las Exportaciones de Azúcar  y sus derivados Incluye:  Azúcar crudo de caña , Melaza de caña de Azucar, Fulfural, Sirup concentrado de melaza, melao y Azucar Refinada.</t>
  </si>
  <si>
    <t>Otros Paises</t>
  </si>
  <si>
    <t>Indonesia</t>
  </si>
  <si>
    <t>Haiti</t>
  </si>
  <si>
    <t>Honduras</t>
  </si>
  <si>
    <t>Costa rica</t>
  </si>
  <si>
    <t>-Nicaragua</t>
  </si>
  <si>
    <t>-España</t>
  </si>
  <si>
    <t>-Belgica</t>
  </si>
  <si>
    <t>-Paises Bajos</t>
  </si>
  <si>
    <t>-Alemania</t>
  </si>
  <si>
    <t>-Puerto Rico</t>
  </si>
  <si>
    <t>-Estados Unidos</t>
  </si>
  <si>
    <t xml:space="preserve">Tabaco en Rama </t>
  </si>
  <si>
    <t>Otros Países</t>
  </si>
  <si>
    <t>francia</t>
  </si>
  <si>
    <t>-Suiza</t>
  </si>
  <si>
    <t>-Italia</t>
  </si>
  <si>
    <t>-Mexico</t>
  </si>
  <si>
    <t xml:space="preserve"> Cacao³</t>
  </si>
  <si>
    <t>Belgica</t>
  </si>
  <si>
    <t>Suecia</t>
  </si>
  <si>
    <t>Hong kong</t>
  </si>
  <si>
    <t>Canada</t>
  </si>
  <si>
    <t>Alemania</t>
  </si>
  <si>
    <t>Francia</t>
  </si>
  <si>
    <t>Japón</t>
  </si>
  <si>
    <t>Estados Unidos</t>
  </si>
  <si>
    <t>Italia</t>
  </si>
  <si>
    <t>Puerto rico</t>
  </si>
  <si>
    <t xml:space="preserve"> Café²</t>
  </si>
  <si>
    <t>Otros países</t>
  </si>
  <si>
    <t>Puerto Rico</t>
  </si>
  <si>
    <t>Reino Unido</t>
  </si>
  <si>
    <t>Portugal</t>
  </si>
  <si>
    <t xml:space="preserve"> Azúcar y sus derivados¹</t>
  </si>
  <si>
    <t>Valor</t>
  </si>
  <si>
    <t>Volumen</t>
  </si>
  <si>
    <t>PRODUCTOS</t>
  </si>
  <si>
    <t>(En Toneladas Metricas y US$ Dólares FOB)</t>
  </si>
  <si>
    <t xml:space="preserve">       Exportaciones de Productos tradicionales por País de Destino 2014 - 2016</t>
  </si>
  <si>
    <t xml:space="preserve">       Exportaciones de Productos tradicionales por País de Destino 2017</t>
  </si>
  <si>
    <t>Islas Virgenes EEUU</t>
  </si>
  <si>
    <t>Jamaica</t>
  </si>
  <si>
    <t>Antillas Neerlandesas</t>
  </si>
  <si>
    <t>Aruba</t>
  </si>
  <si>
    <t>Trinidad y Tobago</t>
  </si>
  <si>
    <t>Suiza</t>
  </si>
  <si>
    <t>Santo Tome y Principe</t>
  </si>
  <si>
    <t>Republica Dominicana</t>
  </si>
  <si>
    <t>Venezuela</t>
  </si>
  <si>
    <t>San Martin (Francia)</t>
  </si>
  <si>
    <t>Ecuador</t>
  </si>
  <si>
    <t>Islas Tucas y Caocos</t>
  </si>
  <si>
    <t>Curazao</t>
  </si>
  <si>
    <t>Anguila</t>
  </si>
  <si>
    <t>Chile</t>
  </si>
  <si>
    <t>España</t>
  </si>
  <si>
    <t>paises Bajos</t>
  </si>
  <si>
    <t>Antigua y Barbuda</t>
  </si>
  <si>
    <t>Panama</t>
  </si>
  <si>
    <t>Cuba</t>
  </si>
  <si>
    <t>Malta</t>
  </si>
  <si>
    <t>Costa Rica</t>
  </si>
  <si>
    <t>Colombia</t>
  </si>
  <si>
    <t>Martinica</t>
  </si>
  <si>
    <t>Bahamas</t>
  </si>
  <si>
    <t>Islas Virgenes Britanicas</t>
  </si>
  <si>
    <t>Japon</t>
  </si>
  <si>
    <t>Paises Bajos</t>
  </si>
  <si>
    <t>Rusia</t>
  </si>
  <si>
    <t>Islas Viergenes EEUU</t>
  </si>
  <si>
    <t>Australia</t>
  </si>
  <si>
    <t>Taiwan</t>
  </si>
  <si>
    <t>Hong Kong</t>
  </si>
  <si>
    <t>Islas Tucas y Caicos</t>
  </si>
  <si>
    <t>Antiguia y Barbuda</t>
  </si>
  <si>
    <t>Nueva Zelanda</t>
  </si>
  <si>
    <t>Islas Caiman</t>
  </si>
  <si>
    <t>Irlanda</t>
  </si>
  <si>
    <t>Liberia</t>
  </si>
  <si>
    <t>Dominica</t>
  </si>
  <si>
    <t>Guyana</t>
  </si>
  <si>
    <t>Cacao y sus Preparaciones³</t>
  </si>
  <si>
    <t>Malasia</t>
  </si>
  <si>
    <t>Polonia</t>
  </si>
  <si>
    <t>Mexico</t>
  </si>
  <si>
    <t>India</t>
  </si>
  <si>
    <t>Nueva zelanda</t>
  </si>
  <si>
    <t>Barbados</t>
  </si>
  <si>
    <t>San Masartin (Francia)</t>
  </si>
  <si>
    <t>San Cristobal y Nives</t>
  </si>
  <si>
    <t>Singapur</t>
  </si>
  <si>
    <t>Hondura</t>
  </si>
  <si>
    <t>Republica Checa</t>
  </si>
  <si>
    <t>Emiratos Arabes Unidos</t>
  </si>
  <si>
    <t>Brasil</t>
  </si>
  <si>
    <t>Eslovaquia</t>
  </si>
  <si>
    <t>Nicaragua</t>
  </si>
  <si>
    <t>Sri Lanka</t>
  </si>
  <si>
    <t>Indonecia</t>
  </si>
  <si>
    <t>Filipina</t>
  </si>
  <si>
    <t>China</t>
  </si>
  <si>
    <t>Camboya</t>
  </si>
  <si>
    <t>Tunez</t>
  </si>
  <si>
    <t>polonia</t>
  </si>
  <si>
    <t>Turquia</t>
  </si>
  <si>
    <t>Dinamarca</t>
  </si>
  <si>
    <t>Marrueco</t>
  </si>
  <si>
    <t>Armenia</t>
  </si>
  <si>
    <t>Corea del Sur</t>
  </si>
  <si>
    <t>Libano</t>
  </si>
  <si>
    <t>Israel</t>
  </si>
  <si>
    <t>Argentina</t>
  </si>
  <si>
    <t>Uruguay</t>
  </si>
  <si>
    <t>Mozambique</t>
  </si>
  <si>
    <t>Grecia</t>
  </si>
  <si>
    <t>Letonia</t>
  </si>
  <si>
    <t>portugal</t>
  </si>
  <si>
    <t xml:space="preserve">       Exportaciones de Productos tradicionales por País de Destino 2018</t>
  </si>
  <si>
    <t>ANGUILA</t>
  </si>
  <si>
    <t>ANTIGUA Y BARBUDA</t>
  </si>
  <si>
    <t>ARUBA</t>
  </si>
  <si>
    <t>BAHAMAS</t>
  </si>
  <si>
    <t>BARBADOS</t>
  </si>
  <si>
    <t>BRASIL</t>
  </si>
  <si>
    <t>CHILE</t>
  </si>
  <si>
    <t>COSTA RICA</t>
  </si>
  <si>
    <t>CUBA</t>
  </si>
  <si>
    <t>CURAZAO</t>
  </si>
  <si>
    <t>ESPAÑA</t>
  </si>
  <si>
    <t>ESTADOS UNIDOS</t>
  </si>
  <si>
    <t>FRANCIA</t>
  </si>
  <si>
    <t>HAITI</t>
  </si>
  <si>
    <t>ISLAS TURCAS Y CAICOS</t>
  </si>
  <si>
    <t>ISLAS ULTRAMARINAS DE ESTADOS UNIDOS</t>
  </si>
  <si>
    <t>ISLAS VIRGENES BRITANICAS</t>
  </si>
  <si>
    <t>ISLAS VIRGENES ESTADOUNIDENSES</t>
  </si>
  <si>
    <t>ITALIA</t>
  </si>
  <si>
    <t>JAMAICA</t>
  </si>
  <si>
    <t>MARTINICA</t>
  </si>
  <si>
    <t>MEXICO</t>
  </si>
  <si>
    <t>PAISES BAJOS</t>
  </si>
  <si>
    <t>PANAMA</t>
  </si>
  <si>
    <t>PORTUGAL</t>
  </si>
  <si>
    <t>PUERTO RICO</t>
  </si>
  <si>
    <t>REPUBLICA CHECA</t>
  </si>
  <si>
    <t>REPUBLICA DOMINICANA</t>
  </si>
  <si>
    <t>SAN MARTIN (FRANCIA)</t>
  </si>
  <si>
    <t>SANTA LUCIA</t>
  </si>
  <si>
    <t>SANTO TOME Y PRINCIPE</t>
  </si>
  <si>
    <t>SUIZA</t>
  </si>
  <si>
    <t>TRINIDAD Y TOBAGO</t>
  </si>
  <si>
    <t>VENEZUELA</t>
  </si>
  <si>
    <t>CANADA</t>
  </si>
  <si>
    <t>JAPON</t>
  </si>
  <si>
    <t>ALEMANIA</t>
  </si>
  <si>
    <t>BELGICA</t>
  </si>
  <si>
    <t>RUSIA</t>
  </si>
  <si>
    <t>LETONIA</t>
  </si>
  <si>
    <t>TAIWAN</t>
  </si>
  <si>
    <t>COREA DEL SUR</t>
  </si>
  <si>
    <t>AUSTRALIA</t>
  </si>
  <si>
    <t>HONG KONG</t>
  </si>
  <si>
    <t>REINO UNIDO</t>
  </si>
  <si>
    <t>NUEVA ZELANDA</t>
  </si>
  <si>
    <t>ISLAS CAIMAN</t>
  </si>
  <si>
    <t>SUDAFRICA</t>
  </si>
  <si>
    <t>CHINA</t>
  </si>
  <si>
    <t>INDONESIA</t>
  </si>
  <si>
    <t>INDIA</t>
  </si>
  <si>
    <t>POLONIA</t>
  </si>
  <si>
    <t>MALASIA</t>
  </si>
  <si>
    <t>ECUADOR</t>
  </si>
  <si>
    <t>TURQUIA</t>
  </si>
  <si>
    <t>GUYANA</t>
  </si>
  <si>
    <t>GUADALUPE</t>
  </si>
  <si>
    <t>BULGARIA</t>
  </si>
  <si>
    <t>EL SALVADOR</t>
  </si>
  <si>
    <t>RUMANIA</t>
  </si>
  <si>
    <t>SERBIA</t>
  </si>
  <si>
    <t>TAILANDIA</t>
  </si>
  <si>
    <t>ARGENTINA</t>
  </si>
  <si>
    <t>ARMENIA</t>
  </si>
  <si>
    <t>BELICE</t>
  </si>
  <si>
    <t>CHIPRE</t>
  </si>
  <si>
    <t>COLOMBIA</t>
  </si>
  <si>
    <t>DINAMARCA</t>
  </si>
  <si>
    <t>EMIRATOS ARABES UNIDOS</t>
  </si>
  <si>
    <t>FILIPINAS</t>
  </si>
  <si>
    <t>GRECIA</t>
  </si>
  <si>
    <t>GUATEMALA</t>
  </si>
  <si>
    <t>HONDURAS</t>
  </si>
  <si>
    <t>JORDANIA</t>
  </si>
  <si>
    <t>MARRUECOS</t>
  </si>
  <si>
    <t>NICARAGUA</t>
  </si>
  <si>
    <t>PARAGUAY</t>
  </si>
  <si>
    <t>SRI LANKA</t>
  </si>
  <si>
    <t>URUGUAY</t>
  </si>
  <si>
    <t>AUSTRIA</t>
  </si>
  <si>
    <t>DOMINICA</t>
  </si>
  <si>
    <t>FINLANDIA</t>
  </si>
  <si>
    <t>SAN CRISTOBAL Y NIEVES</t>
  </si>
  <si>
    <t>SINGAPUR</t>
  </si>
  <si>
    <t>ANGOLA</t>
  </si>
  <si>
    <t>HUNGRIA</t>
  </si>
  <si>
    <t>LIBANO</t>
  </si>
  <si>
    <t>MOZAMBIQUE</t>
  </si>
  <si>
    <t>SUECIA</t>
  </si>
  <si>
    <t xml:space="preserve">      Exportaciones de Productos Tradicionales por País de Destino 2019</t>
  </si>
  <si>
    <t xml:space="preserve">                Elaborado:  Ministerio de Agricultura.  Departamento de Economía Agropecuaria y Estadisticas.</t>
  </si>
  <si>
    <t xml:space="preserve">      Exportaciones de Productos Tradicionales por País de Destino 2020</t>
  </si>
  <si>
    <t>2020 *</t>
  </si>
  <si>
    <t xml:space="preserve"> 2: Las exportaciones de Café incluyen la subpartida 0901,Café verde en Grano y Café Verde en Grano Orgánico, café tostado convencional y orgánico.</t>
  </si>
  <si>
    <t>ISRAEL</t>
  </si>
  <si>
    <t xml:space="preserve"> 4:Tabaco incluye la Subpartida 2401, Tabaco en Rama, en Rama Tripa sin Despalillar Olor, Despalillado de Olor,Orgánico  Despalillado sin y con Olor.</t>
  </si>
  <si>
    <t>ARABIA SAUDITA</t>
  </si>
  <si>
    <t>NORUEGA</t>
  </si>
  <si>
    <t>VIETNAM</t>
  </si>
  <si>
    <t>ZIMBABUE</t>
  </si>
  <si>
    <t xml:space="preserve">      Exportaciones de Productos Tradicionales por País de Destino 2021</t>
  </si>
  <si>
    <t>2021 *</t>
  </si>
  <si>
    <t>SAN VICENTE Y LAS GRANADINAS</t>
  </si>
  <si>
    <t>QATAR</t>
  </si>
  <si>
    <t>REPUBLICA DEMOCRATICA DEL CONGO</t>
  </si>
  <si>
    <t>ALBANIA</t>
  </si>
  <si>
    <t>ARGELIA</t>
  </si>
  <si>
    <t>ARY MACEDONIA</t>
  </si>
  <si>
    <t>CAMBOYA</t>
  </si>
  <si>
    <t>COSTA DE MARFIL</t>
  </si>
  <si>
    <t>EGIPTO</t>
  </si>
  <si>
    <t>GRANADA</t>
  </si>
  <si>
    <t>IRAQ</t>
  </si>
  <si>
    <t>MACAO</t>
  </si>
  <si>
    <t>MALTA</t>
  </si>
  <si>
    <t>TUNEZ</t>
  </si>
  <si>
    <t xml:space="preserve">NOTA:   </t>
  </si>
  <si>
    <t>FUENTE:   Direccion General de Aduanas, Departamento de Estadisticas.</t>
  </si>
  <si>
    <t xml:space="preserve"> Café</t>
  </si>
  <si>
    <t xml:space="preserve"> Cacao y sus Preparaciones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</si>
  <si>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  </t>
    </r>
  </si>
  <si>
    <r>
      <t xml:space="preserve">FUENTE: </t>
    </r>
    <r>
      <rPr>
        <sz val="10"/>
        <rFont val="Calibri"/>
        <family val="2"/>
      </rPr>
      <t xml:space="preserve">  Direccion General de Aduanas, Departamento de Estadisticas.</t>
    </r>
  </si>
  <si>
    <r>
      <t xml:space="preserve">FUENTE: </t>
    </r>
    <r>
      <rPr>
        <sz val="10"/>
        <rFont val="Calibri"/>
        <family val="2"/>
      </rPr>
      <t xml:space="preserve"> Centro de Exportación e Inversión de la República Dominicana  (CEI-RD). Direccion General de Aduanas, Departamento de Estadisticas.</t>
    </r>
  </si>
  <si>
    <t xml:space="preserve">      Exportaciones de Productos Tradicionales por País de Destino 2022</t>
  </si>
  <si>
    <t>2022 *</t>
  </si>
  <si>
    <t>ANTILLAS HOLANDESAS</t>
  </si>
  <si>
    <t>SURINAM</t>
  </si>
  <si>
    <t>REPUBLICA DE COREA</t>
  </si>
  <si>
    <t>IRLANDA</t>
  </si>
  <si>
    <t>REPUBLICA DE SUDAFRICA</t>
  </si>
  <si>
    <t>ESLOVENIA</t>
  </si>
  <si>
    <t xml:space="preserve">                Elaborado:  Ministerio de Agricultura.  Departamento de Economía Agropecuaria y Estadísticas.</t>
  </si>
  <si>
    <t>2023 *</t>
  </si>
  <si>
    <t xml:space="preserve">      Exportaciones de Productos Tradicionales por País de Destino 2023</t>
  </si>
  <si>
    <t>ESLOVAQUIA</t>
  </si>
  <si>
    <t>ISLANDIA</t>
  </si>
  <si>
    <t>REPUBLICA DOMINICANA*</t>
  </si>
  <si>
    <t>KOSOVO</t>
  </si>
  <si>
    <t>ANDORRA</t>
  </si>
  <si>
    <t>CROACIA</t>
  </si>
  <si>
    <t>GHANA</t>
  </si>
  <si>
    <t>BAHREIN</t>
  </si>
  <si>
    <t>CAMERUN</t>
  </si>
  <si>
    <t>NIGERIA</t>
  </si>
  <si>
    <t>PAKISTAN</t>
  </si>
  <si>
    <t>PERU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</si>
</sst>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-* #,##0.00\ _€_-;\-* #,##0.00\ _€_-;_-* &quot;-&quot;??\ _€_-;_-@_-"/>
    <numFmt numFmtId="172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" fillId="33" borderId="11" xfId="56" applyNumberFormat="1" applyFont="1" applyFill="1" applyBorder="1" quotePrefix="1">
      <alignment/>
      <protection/>
    </xf>
    <xf numFmtId="0" fontId="42" fillId="35" borderId="10" xfId="0" applyFont="1" applyFill="1" applyBorder="1" applyAlignment="1">
      <alignment horizontal="center" vertical="center"/>
    </xf>
    <xf numFmtId="0" fontId="4" fillId="33" borderId="0" xfId="56" applyNumberFormat="1" applyFont="1" applyFill="1" applyBorder="1" quotePrefix="1">
      <alignment/>
      <protection/>
    </xf>
    <xf numFmtId="0" fontId="41" fillId="33" borderId="0" xfId="0" applyFont="1" applyFill="1" applyAlignment="1">
      <alignment/>
    </xf>
    <xf numFmtId="0" fontId="42" fillId="35" borderId="12" xfId="0" applyFont="1" applyFill="1" applyBorder="1" applyAlignment="1" applyProtection="1">
      <alignment horizontal="center" vertical="center"/>
      <protection/>
    </xf>
    <xf numFmtId="0" fontId="42" fillId="35" borderId="13" xfId="0" applyFont="1" applyFill="1" applyBorder="1" applyAlignment="1" applyProtection="1">
      <alignment horizontal="center" vertical="center"/>
      <protection/>
    </xf>
    <xf numFmtId="0" fontId="42" fillId="35" borderId="14" xfId="0" applyFont="1" applyFill="1" applyBorder="1" applyAlignment="1" applyProtection="1">
      <alignment horizontal="center" vertical="center"/>
      <protection/>
    </xf>
    <xf numFmtId="3" fontId="42" fillId="34" borderId="15" xfId="51" applyNumberFormat="1" applyFont="1" applyFill="1" applyBorder="1" applyAlignment="1">
      <alignment/>
    </xf>
    <xf numFmtId="43" fontId="4" fillId="33" borderId="0" xfId="51" applyNumberFormat="1" applyFont="1" applyFill="1" applyBorder="1" applyAlignment="1">
      <alignment horizontal="right"/>
    </xf>
    <xf numFmtId="170" fontId="4" fillId="33" borderId="0" xfId="51" applyNumberFormat="1" applyFont="1" applyFill="1" applyBorder="1" applyAlignment="1">
      <alignment horizontal="right"/>
    </xf>
    <xf numFmtId="43" fontId="4" fillId="33" borderId="0" xfId="47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4" xfId="51" applyNumberFormat="1" applyFont="1" applyFill="1" applyBorder="1" applyAlignment="1">
      <alignment horizontal="right"/>
    </xf>
    <xf numFmtId="0" fontId="22" fillId="33" borderId="11" xfId="0" applyFont="1" applyFill="1" applyBorder="1" applyAlignment="1" applyProtection="1" quotePrefix="1">
      <alignment horizontal="left" vertical="center" indent="2"/>
      <protection/>
    </xf>
    <xf numFmtId="0" fontId="25" fillId="33" borderId="0" xfId="0" applyFont="1" applyFill="1" applyAlignment="1">
      <alignment/>
    </xf>
    <xf numFmtId="170" fontId="4" fillId="33" borderId="16" xfId="51" applyNumberFormat="1" applyFont="1" applyFill="1" applyBorder="1" applyAlignment="1">
      <alignment horizontal="right"/>
    </xf>
    <xf numFmtId="3" fontId="4" fillId="33" borderId="17" xfId="51" applyNumberFormat="1" applyFont="1" applyFill="1" applyBorder="1" applyAlignment="1">
      <alignment/>
    </xf>
    <xf numFmtId="170" fontId="4" fillId="33" borderId="18" xfId="51" applyNumberFormat="1" applyFont="1" applyFill="1" applyBorder="1" applyAlignment="1">
      <alignment horizontal="right"/>
    </xf>
    <xf numFmtId="43" fontId="4" fillId="33" borderId="0" xfId="51" applyNumberFormat="1" applyFont="1" applyFill="1" applyBorder="1" applyAlignment="1">
      <alignment/>
    </xf>
    <xf numFmtId="170" fontId="4" fillId="33" borderId="18" xfId="51" applyNumberFormat="1" applyFont="1" applyFill="1" applyBorder="1" applyAlignment="1">
      <alignment/>
    </xf>
    <xf numFmtId="170" fontId="4" fillId="33" borderId="0" xfId="51" applyNumberFormat="1" applyFont="1" applyFill="1" applyBorder="1" applyAlignment="1">
      <alignment/>
    </xf>
    <xf numFmtId="172" fontId="4" fillId="33" borderId="0" xfId="51" applyNumberFormat="1" applyFont="1" applyFill="1" applyBorder="1" applyAlignment="1">
      <alignment/>
    </xf>
    <xf numFmtId="0" fontId="24" fillId="33" borderId="13" xfId="0" applyFont="1" applyFill="1" applyBorder="1" applyAlignment="1" applyProtection="1">
      <alignment horizontal="left" vertical="center" indent="2"/>
      <protection/>
    </xf>
    <xf numFmtId="170" fontId="4" fillId="33" borderId="14" xfId="51" applyNumberFormat="1" applyFont="1" applyFill="1" applyBorder="1" applyAlignment="1">
      <alignment/>
    </xf>
    <xf numFmtId="170" fontId="4" fillId="33" borderId="19" xfId="51" applyNumberFormat="1" applyFont="1" applyFill="1" applyBorder="1" applyAlignment="1">
      <alignment/>
    </xf>
    <xf numFmtId="0" fontId="22" fillId="33" borderId="0" xfId="0" applyFont="1" applyFill="1" applyBorder="1" applyAlignment="1" applyProtection="1">
      <alignment horizontal="left" vertical="center" indent="2"/>
      <protection/>
    </xf>
    <xf numFmtId="3" fontId="4" fillId="33" borderId="0" xfId="51" applyNumberFormat="1" applyFont="1" applyFill="1" applyBorder="1" applyAlignment="1">
      <alignment/>
    </xf>
    <xf numFmtId="3" fontId="42" fillId="35" borderId="15" xfId="51" applyNumberFormat="1" applyFont="1" applyFill="1" applyBorder="1" applyAlignment="1">
      <alignment/>
    </xf>
    <xf numFmtId="3" fontId="42" fillId="35" borderId="20" xfId="51" applyNumberFormat="1" applyFont="1" applyFill="1" applyBorder="1" applyAlignment="1">
      <alignment/>
    </xf>
    <xf numFmtId="0" fontId="4" fillId="33" borderId="12" xfId="56" applyNumberFormat="1" applyFont="1" applyFill="1" applyBorder="1" quotePrefix="1">
      <alignment/>
      <protection/>
    </xf>
    <xf numFmtId="43" fontId="4" fillId="33" borderId="16" xfId="51" applyNumberFormat="1" applyFont="1" applyFill="1" applyBorder="1" applyAlignment="1">
      <alignment horizontal="right"/>
    </xf>
    <xf numFmtId="170" fontId="4" fillId="33" borderId="16" xfId="51" applyNumberFormat="1" applyFont="1" applyFill="1" applyBorder="1" applyAlignment="1">
      <alignment/>
    </xf>
    <xf numFmtId="170" fontId="4" fillId="33" borderId="17" xfId="51" applyNumberFormat="1" applyFont="1" applyFill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170" fontId="4" fillId="33" borderId="14" xfId="47" applyNumberFormat="1" applyFont="1" applyFill="1" applyBorder="1" applyAlignment="1">
      <alignment horizontal="right"/>
    </xf>
    <xf numFmtId="0" fontId="22" fillId="33" borderId="0" xfId="0" applyFont="1" applyFill="1" applyBorder="1" applyAlignment="1" applyProtection="1" quotePrefix="1">
      <alignment horizontal="left" vertical="center" indent="2"/>
      <protection/>
    </xf>
    <xf numFmtId="170" fontId="4" fillId="33" borderId="19" xfId="51" applyNumberFormat="1" applyFont="1" applyFill="1" applyBorder="1" applyAlignment="1">
      <alignment horizontal="right"/>
    </xf>
    <xf numFmtId="0" fontId="22" fillId="33" borderId="11" xfId="0" applyFont="1" applyFill="1" applyBorder="1" applyAlignment="1" quotePrefix="1">
      <alignment horizontal="left" vertical="center" indent="2"/>
    </xf>
    <xf numFmtId="0" fontId="4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" fillId="34" borderId="15" xfId="0" applyFont="1" applyFill="1" applyBorder="1" applyAlignment="1">
      <alignment/>
    </xf>
    <xf numFmtId="3" fontId="41" fillId="33" borderId="0" xfId="0" applyNumberFormat="1" applyFont="1" applyFill="1" applyAlignment="1">
      <alignment/>
    </xf>
    <xf numFmtId="170" fontId="41" fillId="33" borderId="0" xfId="0" applyNumberFormat="1" applyFont="1" applyFill="1" applyAlignment="1">
      <alignment/>
    </xf>
    <xf numFmtId="43" fontId="41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3" fontId="0" fillId="33" borderId="0" xfId="47" applyFont="1" applyFill="1" applyAlignment="1">
      <alignment/>
    </xf>
    <xf numFmtId="43" fontId="0" fillId="33" borderId="0" xfId="0" applyNumberFormat="1" applyFill="1" applyAlignment="1">
      <alignment/>
    </xf>
    <xf numFmtId="43" fontId="41" fillId="33" borderId="0" xfId="47" applyFont="1" applyFill="1" applyAlignment="1">
      <alignment/>
    </xf>
    <xf numFmtId="0" fontId="43" fillId="33" borderId="0" xfId="0" applyFont="1" applyFill="1" applyAlignment="1">
      <alignment/>
    </xf>
    <xf numFmtId="0" fontId="42" fillId="35" borderId="0" xfId="0" applyFont="1" applyFill="1" applyBorder="1" applyAlignment="1" applyProtection="1">
      <alignment horizontal="center" vertical="center"/>
      <protection/>
    </xf>
    <xf numFmtId="0" fontId="42" fillId="35" borderId="11" xfId="0" applyFont="1" applyFill="1" applyBorder="1" applyAlignment="1" applyProtection="1">
      <alignment horizontal="center" vertical="center"/>
      <protection/>
    </xf>
    <xf numFmtId="3" fontId="42" fillId="34" borderId="16" xfId="51" applyNumberFormat="1" applyFont="1" applyFill="1" applyBorder="1" applyAlignment="1">
      <alignment/>
    </xf>
    <xf numFmtId="3" fontId="42" fillId="34" borderId="10" xfId="51" applyNumberFormat="1" applyFont="1" applyFill="1" applyBorder="1" applyAlignment="1">
      <alignment/>
    </xf>
    <xf numFmtId="0" fontId="42" fillId="35" borderId="19" xfId="0" applyFont="1" applyFill="1" applyBorder="1" applyAlignment="1" applyProtection="1">
      <alignment horizontal="center" vertical="center"/>
      <protection/>
    </xf>
    <xf numFmtId="3" fontId="42" fillId="34" borderId="20" xfId="0" applyNumberFormat="1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 applyProtection="1" quotePrefix="1">
      <alignment horizontal="left" vertical="center" indent="2"/>
      <protection/>
    </xf>
    <xf numFmtId="43" fontId="4" fillId="33" borderId="14" xfId="51" applyNumberFormat="1" applyFont="1" applyFill="1" applyBorder="1" applyAlignment="1">
      <alignment horizontal="right"/>
    </xf>
    <xf numFmtId="3" fontId="42" fillId="34" borderId="17" xfId="51" applyNumberFormat="1" applyFont="1" applyFill="1" applyBorder="1" applyAlignment="1">
      <alignment/>
    </xf>
    <xf numFmtId="0" fontId="4" fillId="33" borderId="14" xfId="56" applyNumberFormat="1" applyFont="1" applyFill="1" applyBorder="1" quotePrefix="1">
      <alignment/>
      <protection/>
    </xf>
    <xf numFmtId="43" fontId="4" fillId="33" borderId="19" xfId="51" applyNumberFormat="1" applyFont="1" applyFill="1" applyBorder="1" applyAlignment="1">
      <alignment horizontal="right"/>
    </xf>
    <xf numFmtId="43" fontId="4" fillId="33" borderId="18" xfId="47" applyFont="1" applyFill="1" applyBorder="1" applyAlignment="1">
      <alignment horizontal="right"/>
    </xf>
    <xf numFmtId="43" fontId="4" fillId="33" borderId="14" xfId="47" applyFont="1" applyFill="1" applyBorder="1" applyAlignment="1">
      <alignment horizontal="right"/>
    </xf>
    <xf numFmtId="43" fontId="4" fillId="33" borderId="19" xfId="47" applyFont="1" applyFill="1" applyBorder="1" applyAlignment="1">
      <alignment horizontal="right"/>
    </xf>
    <xf numFmtId="0" fontId="40" fillId="33" borderId="0" xfId="0" applyFont="1" applyFill="1" applyAlignment="1">
      <alignment/>
    </xf>
    <xf numFmtId="0" fontId="4" fillId="33" borderId="13" xfId="56" applyNumberFormat="1" applyFont="1" applyFill="1" applyBorder="1" quotePrefix="1">
      <alignment/>
      <protection/>
    </xf>
    <xf numFmtId="49" fontId="4" fillId="33" borderId="0" xfId="56" applyNumberFormat="1" applyFont="1" applyFill="1" applyBorder="1" quotePrefix="1">
      <alignment/>
      <protection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2" fillId="35" borderId="16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>
      <alignment horizontal="center"/>
    </xf>
    <xf numFmtId="0" fontId="42" fillId="35" borderId="11" xfId="0" applyFont="1" applyFill="1" applyBorder="1" applyAlignment="1" applyProtection="1">
      <alignment horizontal="center" vertical="center"/>
      <protection/>
    </xf>
    <xf numFmtId="0" fontId="42" fillId="35" borderId="18" xfId="0" applyFont="1" applyFill="1" applyBorder="1" applyAlignment="1" applyProtection="1">
      <alignment horizontal="center" vertical="center"/>
      <protection/>
    </xf>
    <xf numFmtId="0" fontId="42" fillId="35" borderId="17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142875</xdr:rowOff>
    </xdr:from>
    <xdr:to>
      <xdr:col>4</xdr:col>
      <xdr:colOff>342900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42875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1</xdr:row>
      <xdr:rowOff>9525</xdr:rowOff>
    </xdr:from>
    <xdr:to>
      <xdr:col>2</xdr:col>
      <xdr:colOff>161925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152400</xdr:rowOff>
    </xdr:from>
    <xdr:to>
      <xdr:col>1</xdr:col>
      <xdr:colOff>828675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524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171450</xdr:rowOff>
    </xdr:from>
    <xdr:to>
      <xdr:col>1</xdr:col>
      <xdr:colOff>704850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7145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1</xdr:row>
      <xdr:rowOff>28575</xdr:rowOff>
    </xdr:from>
    <xdr:to>
      <xdr:col>1</xdr:col>
      <xdr:colOff>742950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0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1</xdr:row>
      <xdr:rowOff>85725</xdr:rowOff>
    </xdr:from>
    <xdr:to>
      <xdr:col>2</xdr:col>
      <xdr:colOff>85725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47650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152400</xdr:rowOff>
    </xdr:from>
    <xdr:to>
      <xdr:col>1</xdr:col>
      <xdr:colOff>857250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5240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152400</xdr:rowOff>
    </xdr:from>
    <xdr:to>
      <xdr:col>1</xdr:col>
      <xdr:colOff>857250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5240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J8" sqref="J8"/>
    </sheetView>
  </sheetViews>
  <sheetFormatPr defaultColWidth="11.421875" defaultRowHeight="15"/>
  <cols>
    <col min="1" max="1" width="24.28125" style="0" customWidth="1"/>
    <col min="2" max="2" width="10.140625" style="0" customWidth="1"/>
    <col min="3" max="3" width="11.421875" style="0" customWidth="1"/>
    <col min="4" max="4" width="10.8515625" style="0" customWidth="1"/>
    <col min="5" max="5" width="12.57421875" style="0" customWidth="1"/>
    <col min="6" max="6" width="11.7109375" style="0" customWidth="1"/>
    <col min="7" max="7" width="12.140625" style="0" customWidth="1"/>
    <col min="8" max="8" width="13.57421875" style="2" bestFit="1" customWidth="1"/>
    <col min="9" max="9" width="14.421875" style="2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7" ht="15">
      <c r="A2" s="21"/>
      <c r="B2" s="21"/>
      <c r="C2" s="21"/>
      <c r="D2" s="21"/>
      <c r="E2" s="21"/>
      <c r="F2" s="21"/>
      <c r="G2" s="21"/>
    </row>
    <row r="3" spans="1:7" ht="15">
      <c r="A3" s="21"/>
      <c r="B3" s="21"/>
      <c r="C3" s="21"/>
      <c r="D3" s="21"/>
      <c r="E3" s="21"/>
      <c r="F3" s="21"/>
      <c r="G3" s="21"/>
    </row>
    <row r="4" spans="1:9" ht="15">
      <c r="A4" s="9"/>
      <c r="B4" s="9"/>
      <c r="C4" s="9"/>
      <c r="D4" s="9"/>
      <c r="E4" s="9"/>
      <c r="F4" s="9"/>
      <c r="G4" s="9"/>
      <c r="H4" s="9"/>
      <c r="I4" s="9"/>
    </row>
    <row r="5" spans="1:9" ht="15">
      <c r="A5" s="79" t="s">
        <v>44</v>
      </c>
      <c r="B5" s="79"/>
      <c r="C5" s="79"/>
      <c r="D5" s="79"/>
      <c r="E5" s="79"/>
      <c r="F5" s="79"/>
      <c r="G5" s="79"/>
      <c r="H5" s="9"/>
      <c r="I5" s="9"/>
    </row>
    <row r="6" spans="1:9" ht="15">
      <c r="A6" s="76" t="s">
        <v>43</v>
      </c>
      <c r="B6" s="76"/>
      <c r="C6" s="76"/>
      <c r="D6" s="76"/>
      <c r="E6" s="77"/>
      <c r="F6" s="77"/>
      <c r="G6" s="76"/>
      <c r="H6" s="9"/>
      <c r="I6" s="9"/>
    </row>
    <row r="7" spans="1:9" ht="15">
      <c r="A7" s="10" t="s">
        <v>42</v>
      </c>
      <c r="B7" s="78">
        <v>2014</v>
      </c>
      <c r="C7" s="78"/>
      <c r="D7" s="80">
        <v>2015</v>
      </c>
      <c r="E7" s="81"/>
      <c r="F7" s="80">
        <v>2016</v>
      </c>
      <c r="G7" s="81"/>
      <c r="H7" s="9"/>
      <c r="I7" s="9"/>
    </row>
    <row r="8" spans="1:9" ht="15">
      <c r="A8" s="11"/>
      <c r="B8" s="12" t="s">
        <v>41</v>
      </c>
      <c r="C8" s="12" t="s">
        <v>40</v>
      </c>
      <c r="D8" s="11" t="s">
        <v>41</v>
      </c>
      <c r="E8" s="58" t="s">
        <v>40</v>
      </c>
      <c r="F8" s="59" t="s">
        <v>41</v>
      </c>
      <c r="G8" s="62" t="s">
        <v>40</v>
      </c>
      <c r="H8" s="9"/>
      <c r="I8" s="9"/>
    </row>
    <row r="9" spans="1:10" ht="15">
      <c r="A9" s="5" t="s">
        <v>39</v>
      </c>
      <c r="B9" s="13">
        <f>+SUM(B10:B16)</f>
        <v>304187.12508689996</v>
      </c>
      <c r="C9" s="13">
        <f>+SUM(C10:C16)</f>
        <v>134118283.14097999</v>
      </c>
      <c r="D9" s="5">
        <f>+SUM(D10:D16)</f>
        <v>270995.52804999996</v>
      </c>
      <c r="E9" s="13">
        <f>+SUM(E10:E16)</f>
        <v>117939707.71000001</v>
      </c>
      <c r="F9" s="61">
        <f>+SUM(F10:F16)</f>
        <v>269147.0354665994</v>
      </c>
      <c r="G9" s="63">
        <f>+SUM(G10:G16)</f>
        <v>116882015.55539308</v>
      </c>
      <c r="H9" s="48"/>
      <c r="I9" s="48"/>
      <c r="J9" s="1"/>
    </row>
    <row r="10" spans="1:9" ht="15">
      <c r="A10" s="6" t="s">
        <v>31</v>
      </c>
      <c r="B10" s="22">
        <v>140170.97101719992</v>
      </c>
      <c r="C10" s="22">
        <v>54604613.921648</v>
      </c>
      <c r="D10" s="22">
        <f>237323300.19/1000</f>
        <v>237323.30019</v>
      </c>
      <c r="E10" s="33">
        <v>106949004.93</v>
      </c>
      <c r="F10" s="33">
        <f>212222039.5677/1000</f>
        <v>212222.0395677</v>
      </c>
      <c r="G10" s="23">
        <v>100278436.675828</v>
      </c>
      <c r="H10" s="48"/>
      <c r="I10" s="9"/>
    </row>
    <row r="11" spans="1:9" ht="15">
      <c r="A11" s="6" t="s">
        <v>38</v>
      </c>
      <c r="B11" s="15">
        <v>31720</v>
      </c>
      <c r="C11" s="15">
        <v>15320242</v>
      </c>
      <c r="D11" s="15">
        <v>0</v>
      </c>
      <c r="E11" s="15">
        <v>0</v>
      </c>
      <c r="F11" s="15">
        <v>0</v>
      </c>
      <c r="G11" s="24">
        <v>0</v>
      </c>
      <c r="H11" s="9"/>
      <c r="I11" s="9"/>
    </row>
    <row r="12" spans="1:9" ht="15">
      <c r="A12" s="6" t="s">
        <v>37</v>
      </c>
      <c r="B12" s="15">
        <v>29382.05</v>
      </c>
      <c r="C12" s="15">
        <v>14957933.889999999</v>
      </c>
      <c r="D12" s="15">
        <v>0</v>
      </c>
      <c r="E12" s="15">
        <v>0</v>
      </c>
      <c r="F12" s="25">
        <f>90.55/1000</f>
        <v>0.09054999999999999</v>
      </c>
      <c r="G12" s="26">
        <v>527.798235</v>
      </c>
      <c r="H12" s="9"/>
      <c r="I12" s="9"/>
    </row>
    <row r="13" spans="1:9" ht="15">
      <c r="A13" s="6" t="s">
        <v>36</v>
      </c>
      <c r="B13" s="15">
        <v>45200.1502297</v>
      </c>
      <c r="C13" s="15">
        <v>8835454.893587999</v>
      </c>
      <c r="D13" s="15">
        <f>19514788.92/1000</f>
        <v>19514.788920000003</v>
      </c>
      <c r="E13" s="15">
        <v>5507603.18</v>
      </c>
      <c r="F13" s="27">
        <f>27292252.0834/1000</f>
        <v>27292.2520834</v>
      </c>
      <c r="G13" s="26">
        <v>7287224.071290003</v>
      </c>
      <c r="H13" s="9"/>
      <c r="I13" s="9"/>
    </row>
    <row r="14" spans="1:9" ht="15">
      <c r="A14" s="6" t="s">
        <v>32</v>
      </c>
      <c r="B14" s="15">
        <f>9000000/1000</f>
        <v>9000</v>
      </c>
      <c r="C14" s="15">
        <v>4761900</v>
      </c>
      <c r="D14" s="16">
        <v>0</v>
      </c>
      <c r="E14" s="15">
        <v>0</v>
      </c>
      <c r="F14" s="25">
        <v>0.11</v>
      </c>
      <c r="G14" s="26">
        <v>1460</v>
      </c>
      <c r="H14" s="9"/>
      <c r="I14" s="9"/>
    </row>
    <row r="15" spans="1:9" ht="15">
      <c r="A15" s="6" t="s">
        <v>7</v>
      </c>
      <c r="B15" s="15">
        <v>1544.92058</v>
      </c>
      <c r="C15" s="15">
        <v>2163259.3871210003</v>
      </c>
      <c r="D15" s="15">
        <f>4105625.61/1000</f>
        <v>4105.62561</v>
      </c>
      <c r="E15" s="15">
        <v>637086.99</v>
      </c>
      <c r="F15" s="28">
        <f>9271.029/1000</f>
        <v>9.271029</v>
      </c>
      <c r="G15" s="26">
        <v>163287.03778800005</v>
      </c>
      <c r="H15" s="9"/>
      <c r="I15" s="9"/>
    </row>
    <row r="16" spans="1:9" ht="15">
      <c r="A16" s="29" t="s">
        <v>35</v>
      </c>
      <c r="B16" s="19">
        <v>47169.033260000055</v>
      </c>
      <c r="C16" s="19">
        <v>33474879.048622996</v>
      </c>
      <c r="D16" s="19">
        <f>10051813.33/1000</f>
        <v>10051.81333</v>
      </c>
      <c r="E16" s="19">
        <v>4846012.61</v>
      </c>
      <c r="F16" s="30">
        <f>29623272.2364994/1000</f>
        <v>29623.2722364994</v>
      </c>
      <c r="G16" s="31">
        <v>9151079.972252086</v>
      </c>
      <c r="H16" s="9"/>
      <c r="I16" s="9"/>
    </row>
    <row r="17" spans="1:9" ht="6" customHeight="1">
      <c r="A17" s="32"/>
      <c r="B17" s="4"/>
      <c r="C17" s="4"/>
      <c r="D17" s="9"/>
      <c r="E17" s="9"/>
      <c r="F17" s="33"/>
      <c r="G17" s="33"/>
      <c r="H17" s="9"/>
      <c r="I17" s="9"/>
    </row>
    <row r="18" spans="1:9" ht="15">
      <c r="A18" s="7" t="s">
        <v>34</v>
      </c>
      <c r="B18" s="34">
        <f aca="true" t="shared" si="0" ref="B18:G18">+SUM(B19:B29)</f>
        <v>2540.1345734999954</v>
      </c>
      <c r="C18" s="34">
        <f t="shared" si="0"/>
        <v>11445032.799064012</v>
      </c>
      <c r="D18" s="34">
        <f t="shared" si="0"/>
        <v>1247.988044800001</v>
      </c>
      <c r="E18" s="34">
        <f t="shared" si="0"/>
        <v>8826418.846050018</v>
      </c>
      <c r="F18" s="34">
        <f t="shared" si="0"/>
        <v>1331.3704589000008</v>
      </c>
      <c r="G18" s="35">
        <f t="shared" si="0"/>
        <v>9252719.734645005</v>
      </c>
      <c r="H18" s="49"/>
      <c r="I18" s="49"/>
    </row>
    <row r="19" spans="1:9" ht="15">
      <c r="A19" s="36" t="s">
        <v>33</v>
      </c>
      <c r="B19" s="22">
        <v>1152.9041762</v>
      </c>
      <c r="C19" s="22">
        <v>3055296.4119690005</v>
      </c>
      <c r="D19" s="37">
        <v>2.45223</v>
      </c>
      <c r="E19" s="22">
        <v>19046.477463</v>
      </c>
      <c r="F19" s="38">
        <f>10436.77/1000</f>
        <v>10.436770000000001</v>
      </c>
      <c r="G19" s="39">
        <v>93204.41908299999</v>
      </c>
      <c r="H19" s="49"/>
      <c r="I19" s="49"/>
    </row>
    <row r="20" spans="1:9" ht="15">
      <c r="A20" s="6" t="s">
        <v>32</v>
      </c>
      <c r="B20" s="15">
        <v>294.623468</v>
      </c>
      <c r="C20" s="15">
        <v>1491252.169282</v>
      </c>
      <c r="D20" s="14">
        <v>235.33175</v>
      </c>
      <c r="E20" s="15">
        <v>1477496.9656600005</v>
      </c>
      <c r="F20" s="27">
        <f>180714/1000</f>
        <v>180.714</v>
      </c>
      <c r="G20" s="26">
        <v>1082130.312</v>
      </c>
      <c r="H20" s="49"/>
      <c r="I20" s="49"/>
    </row>
    <row r="21" spans="1:9" ht="15">
      <c r="A21" s="6" t="s">
        <v>31</v>
      </c>
      <c r="B21" s="15">
        <v>141</v>
      </c>
      <c r="C21" s="15">
        <v>1015638.3914710006</v>
      </c>
      <c r="D21" s="15">
        <f>158258.23/1000</f>
        <v>158.25823</v>
      </c>
      <c r="E21" s="15">
        <v>1337865.93</v>
      </c>
      <c r="F21" s="27">
        <f>241421.7798/1000</f>
        <v>241.4217798</v>
      </c>
      <c r="G21" s="26">
        <v>2257507.8367989985</v>
      </c>
      <c r="H21" s="49"/>
      <c r="I21" s="49"/>
    </row>
    <row r="22" spans="1:9" ht="15">
      <c r="A22" s="6" t="s">
        <v>30</v>
      </c>
      <c r="B22" s="15">
        <v>155.543</v>
      </c>
      <c r="C22" s="15">
        <v>963264.636</v>
      </c>
      <c r="D22" s="15">
        <f>233011.15/1000</f>
        <v>233.01115</v>
      </c>
      <c r="E22" s="15">
        <v>1700930.62</v>
      </c>
      <c r="F22" s="27">
        <f>177890/1000</f>
        <v>177.89</v>
      </c>
      <c r="G22" s="26">
        <v>1126086.2</v>
      </c>
      <c r="H22" s="49"/>
      <c r="I22" s="49"/>
    </row>
    <row r="23" spans="1:9" ht="15">
      <c r="A23" s="6" t="s">
        <v>29</v>
      </c>
      <c r="B23" s="15">
        <v>194.78509</v>
      </c>
      <c r="C23" s="15">
        <v>926878.5140000001</v>
      </c>
      <c r="D23" s="15">
        <f>97183/1000</f>
        <v>97.183</v>
      </c>
      <c r="E23" s="15">
        <v>408777.18</v>
      </c>
      <c r="F23" s="27">
        <f>101182/1000</f>
        <v>101.182</v>
      </c>
      <c r="G23" s="26">
        <v>557653.254</v>
      </c>
      <c r="H23" s="9"/>
      <c r="I23" s="9"/>
    </row>
    <row r="24" spans="1:9" ht="15">
      <c r="A24" s="6" t="s">
        <v>28</v>
      </c>
      <c r="B24" s="15">
        <v>136.43110000000001</v>
      </c>
      <c r="C24" s="15">
        <v>722056.6294</v>
      </c>
      <c r="D24" s="14">
        <v>130.5704</v>
      </c>
      <c r="E24" s="15">
        <v>902335.54101</v>
      </c>
      <c r="F24" s="27">
        <f>170389.6/1000</f>
        <v>170.3896</v>
      </c>
      <c r="G24" s="26">
        <v>887736.1280910003</v>
      </c>
      <c r="H24" s="9"/>
      <c r="I24" s="9"/>
    </row>
    <row r="25" spans="1:9" ht="15">
      <c r="A25" s="6" t="s">
        <v>27</v>
      </c>
      <c r="B25" s="15">
        <v>123.37368</v>
      </c>
      <c r="C25" s="15">
        <v>649472.1208149999</v>
      </c>
      <c r="D25" s="15">
        <f>109698.64/1000</f>
        <v>109.69864</v>
      </c>
      <c r="E25" s="15">
        <v>832944.1</v>
      </c>
      <c r="F25" s="27">
        <f>152023.5/1000</f>
        <v>152.0235</v>
      </c>
      <c r="G25" s="26">
        <v>1132203.2671140002</v>
      </c>
      <c r="H25" s="9"/>
      <c r="I25" s="9"/>
    </row>
    <row r="26" spans="1:9" ht="15">
      <c r="A26" s="6" t="s">
        <v>26</v>
      </c>
      <c r="B26" s="15">
        <v>18.75</v>
      </c>
      <c r="C26" s="15">
        <v>98793</v>
      </c>
      <c r="D26" s="15">
        <v>0</v>
      </c>
      <c r="E26" s="15">
        <v>0</v>
      </c>
      <c r="F26" s="27">
        <v>3.6</v>
      </c>
      <c r="G26" s="26">
        <v>26984.52</v>
      </c>
      <c r="H26" s="9"/>
      <c r="I26" s="9"/>
    </row>
    <row r="27" spans="1:9" ht="15">
      <c r="A27" s="6" t="s">
        <v>25</v>
      </c>
      <c r="B27" s="15">
        <v>12</v>
      </c>
      <c r="C27" s="15">
        <v>66600</v>
      </c>
      <c r="D27" s="15">
        <v>0</v>
      </c>
      <c r="E27" s="40">
        <v>0</v>
      </c>
      <c r="F27" s="28">
        <v>0.5</v>
      </c>
      <c r="G27" s="26">
        <v>4727</v>
      </c>
      <c r="H27" s="9"/>
      <c r="I27" s="9"/>
    </row>
    <row r="28" spans="1:9" ht="15">
      <c r="A28" s="6" t="s">
        <v>24</v>
      </c>
      <c r="B28" s="15">
        <v>7.517</v>
      </c>
      <c r="C28" s="15">
        <v>31433.5</v>
      </c>
      <c r="D28" s="15">
        <v>0</v>
      </c>
      <c r="E28" s="15">
        <v>0</v>
      </c>
      <c r="F28" s="27">
        <v>0</v>
      </c>
      <c r="G28" s="26">
        <v>0</v>
      </c>
      <c r="H28" s="9"/>
      <c r="I28" s="9"/>
    </row>
    <row r="29" spans="1:9" ht="15">
      <c r="A29" s="29" t="s">
        <v>18</v>
      </c>
      <c r="B29" s="19">
        <v>303.2070592999953</v>
      </c>
      <c r="C29" s="19">
        <v>2424347.426127011</v>
      </c>
      <c r="D29" s="41">
        <v>281.48264480000114</v>
      </c>
      <c r="E29" s="41">
        <v>2147022.031917019</v>
      </c>
      <c r="F29" s="30">
        <f>293212.809100001/1000</f>
        <v>293.212809100001</v>
      </c>
      <c r="G29" s="31">
        <v>2084486.7975580068</v>
      </c>
      <c r="H29" s="9"/>
      <c r="I29" s="9"/>
    </row>
    <row r="30" spans="1:9" ht="6" customHeight="1">
      <c r="A30" s="42"/>
      <c r="B30" s="4"/>
      <c r="C30" s="4"/>
      <c r="D30" s="9"/>
      <c r="E30" s="9"/>
      <c r="F30" s="33"/>
      <c r="G30" s="33"/>
      <c r="H30" s="9"/>
      <c r="I30" s="9"/>
    </row>
    <row r="31" spans="1:9" ht="15">
      <c r="A31" s="7" t="s">
        <v>23</v>
      </c>
      <c r="B31" s="34">
        <f aca="true" t="shared" si="1" ref="B31:G31">+SUM(B32:B41)</f>
        <v>68196.24517110003</v>
      </c>
      <c r="C31" s="34">
        <f t="shared" si="1"/>
        <v>212116273.98498923</v>
      </c>
      <c r="D31" s="34">
        <f t="shared" si="1"/>
        <v>82676.02259970074</v>
      </c>
      <c r="E31" s="34">
        <f t="shared" si="1"/>
        <v>264184933.28059825</v>
      </c>
      <c r="F31" s="34">
        <f t="shared" si="1"/>
        <v>76495.57019340011</v>
      </c>
      <c r="G31" s="35">
        <f t="shared" si="1"/>
        <v>241251961.3057066</v>
      </c>
      <c r="H31" s="9"/>
      <c r="I31" s="9"/>
    </row>
    <row r="32" spans="1:9" ht="15">
      <c r="A32" s="36" t="s">
        <v>16</v>
      </c>
      <c r="B32" s="22">
        <v>21893.406361099984</v>
      </c>
      <c r="C32" s="22">
        <v>67361862.24054001</v>
      </c>
      <c r="D32" s="22">
        <v>26762.42266860001</v>
      </c>
      <c r="E32" s="22">
        <v>83807487.12020588</v>
      </c>
      <c r="F32" s="38">
        <f>16343848.0578/1000</f>
        <v>16343.8480578</v>
      </c>
      <c r="G32" s="39">
        <v>52447692.90331304</v>
      </c>
      <c r="H32" s="49"/>
      <c r="I32" s="49"/>
    </row>
    <row r="33" spans="1:9" ht="15">
      <c r="A33" s="6" t="s">
        <v>13</v>
      </c>
      <c r="B33" s="15">
        <v>13632.976899999998</v>
      </c>
      <c r="C33" s="15">
        <v>43217886.888000004</v>
      </c>
      <c r="D33" s="15">
        <v>17301.089959999998</v>
      </c>
      <c r="E33" s="15">
        <v>57752506.544950984</v>
      </c>
      <c r="F33" s="27">
        <f>20063845.3/1000</f>
        <v>20063.8453</v>
      </c>
      <c r="G33" s="26">
        <v>64768334.030000016</v>
      </c>
      <c r="H33" s="49"/>
      <c r="I33" s="49"/>
    </row>
    <row r="34" spans="1:9" ht="15">
      <c r="A34" s="6" t="s">
        <v>12</v>
      </c>
      <c r="B34" s="15">
        <v>7992.882</v>
      </c>
      <c r="C34" s="15">
        <v>25019354.037000008</v>
      </c>
      <c r="D34" s="15">
        <f>6829558.8/1000</f>
        <v>6829.5588</v>
      </c>
      <c r="E34" s="15">
        <v>21299097.72</v>
      </c>
      <c r="F34" s="27">
        <f>12574100/1000</f>
        <v>12574.1</v>
      </c>
      <c r="G34" s="26">
        <v>38879715.88</v>
      </c>
      <c r="H34" s="49"/>
      <c r="I34" s="49"/>
    </row>
    <row r="35" spans="1:9" ht="15">
      <c r="A35" s="6" t="s">
        <v>22</v>
      </c>
      <c r="B35" s="15">
        <f>6366773.32/1000</f>
        <v>6366.77332</v>
      </c>
      <c r="C35" s="15">
        <v>19620884.12192</v>
      </c>
      <c r="D35" s="40">
        <f>4499188/1000</f>
        <v>4499.188</v>
      </c>
      <c r="E35" s="40">
        <v>13706284.19</v>
      </c>
      <c r="F35" s="27">
        <f>5520552/1000</f>
        <v>5520.552</v>
      </c>
      <c r="G35" s="26">
        <v>16356583.200000001</v>
      </c>
      <c r="H35" s="49"/>
      <c r="I35" s="49"/>
    </row>
    <row r="36" spans="1:9" ht="15">
      <c r="A36" s="6" t="s">
        <v>11</v>
      </c>
      <c r="B36" s="15">
        <v>4925.2174</v>
      </c>
      <c r="C36" s="15">
        <v>14694542.58141</v>
      </c>
      <c r="D36" s="14">
        <v>5468.1835200000005</v>
      </c>
      <c r="E36" s="15">
        <v>16202584.477820002</v>
      </c>
      <c r="F36" s="27">
        <f>6136735.5985/1000</f>
        <v>6136.7355985</v>
      </c>
      <c r="G36" s="26">
        <v>17803851.496065002</v>
      </c>
      <c r="H36" s="9"/>
      <c r="I36" s="9"/>
    </row>
    <row r="37" spans="1:9" ht="15">
      <c r="A37" s="6" t="s">
        <v>21</v>
      </c>
      <c r="B37" s="15">
        <v>3231.3384</v>
      </c>
      <c r="C37" s="15">
        <v>10375879.680000002</v>
      </c>
      <c r="D37" s="15">
        <f>2542505.9/1000</f>
        <v>2542.5059</v>
      </c>
      <c r="E37" s="15">
        <v>8438522.73</v>
      </c>
      <c r="F37" s="27">
        <f>2417794.1/1000</f>
        <v>2417.7941</v>
      </c>
      <c r="G37" s="26">
        <v>8215322.2157999985</v>
      </c>
      <c r="H37" s="9"/>
      <c r="I37" s="9"/>
    </row>
    <row r="38" spans="1:9" ht="15">
      <c r="A38" s="6" t="s">
        <v>14</v>
      </c>
      <c r="B38" s="15">
        <v>2583.3163</v>
      </c>
      <c r="C38" s="15">
        <v>8074624.269749999</v>
      </c>
      <c r="D38" s="14">
        <v>3297.33374</v>
      </c>
      <c r="E38" s="15">
        <v>10417565.999250004</v>
      </c>
      <c r="F38" s="27">
        <f>1179663.45/1000</f>
        <v>1179.66345</v>
      </c>
      <c r="G38" s="26">
        <v>3375289.8607000005</v>
      </c>
      <c r="H38" s="9"/>
      <c r="I38" s="9"/>
    </row>
    <row r="39" spans="1:9" ht="15">
      <c r="A39" s="6" t="s">
        <v>20</v>
      </c>
      <c r="B39" s="15">
        <f>1575010/1000</f>
        <v>1575.01</v>
      </c>
      <c r="C39" s="15">
        <v>4711689.24</v>
      </c>
      <c r="D39" s="14">
        <v>2005.606</v>
      </c>
      <c r="E39" s="15">
        <v>6797863.6</v>
      </c>
      <c r="F39" s="27">
        <v>12.483</v>
      </c>
      <c r="G39" s="26">
        <v>68552</v>
      </c>
      <c r="H39" s="9"/>
      <c r="I39" s="9"/>
    </row>
    <row r="40" spans="1:9" ht="15">
      <c r="A40" s="6" t="s">
        <v>19</v>
      </c>
      <c r="B40" s="15">
        <v>2444.43981</v>
      </c>
      <c r="C40" s="15">
        <v>7954511.042955999</v>
      </c>
      <c r="D40" s="14">
        <v>1636.5204199999996</v>
      </c>
      <c r="E40" s="15">
        <v>5483410.033707997</v>
      </c>
      <c r="F40" s="27">
        <f>931179.27/1000</f>
        <v>931.17927</v>
      </c>
      <c r="G40" s="26">
        <v>4339640.45375</v>
      </c>
      <c r="H40" s="9"/>
      <c r="I40" s="9"/>
    </row>
    <row r="41" spans="1:9" ht="15">
      <c r="A41" s="29" t="s">
        <v>18</v>
      </c>
      <c r="B41" s="19">
        <v>3550.8846800000465</v>
      </c>
      <c r="C41" s="19">
        <v>11085039.883413225</v>
      </c>
      <c r="D41" s="19">
        <v>12333.61359110073</v>
      </c>
      <c r="E41" s="19">
        <v>40279610.86466339</v>
      </c>
      <c r="F41" s="19">
        <f>11315369.4171001/1000</f>
        <v>11315.3694171001</v>
      </c>
      <c r="G41" s="43">
        <v>34996979.26607853</v>
      </c>
      <c r="H41" s="9"/>
      <c r="I41" s="9"/>
    </row>
    <row r="42" spans="1:9" ht="5.25" customHeight="1">
      <c r="A42" s="4"/>
      <c r="B42" s="4"/>
      <c r="C42" s="4"/>
      <c r="D42" s="4"/>
      <c r="E42" s="4"/>
      <c r="F42" s="4"/>
      <c r="G42" s="4"/>
      <c r="H42" s="9"/>
      <c r="I42" s="9"/>
    </row>
    <row r="43" spans="1:9" ht="15">
      <c r="A43" s="7" t="s">
        <v>17</v>
      </c>
      <c r="B43" s="34">
        <f aca="true" t="shared" si="2" ref="B43:G43">+SUM(B44:B55)</f>
        <v>7953.816617600003</v>
      </c>
      <c r="C43" s="34">
        <f t="shared" si="2"/>
        <v>68992714.837854</v>
      </c>
      <c r="D43" s="34">
        <f t="shared" si="2"/>
        <v>6631.262336600012</v>
      </c>
      <c r="E43" s="34">
        <f t="shared" si="2"/>
        <v>67163131.19591697</v>
      </c>
      <c r="F43" s="34">
        <f t="shared" si="2"/>
        <v>7687.9510076</v>
      </c>
      <c r="G43" s="35">
        <f t="shared" si="2"/>
        <v>75348583.66867198</v>
      </c>
      <c r="H43" s="9"/>
      <c r="I43" s="9"/>
    </row>
    <row r="44" spans="1:9" ht="15">
      <c r="A44" s="20" t="s">
        <v>16</v>
      </c>
      <c r="B44" s="15">
        <v>2495.3488017000013</v>
      </c>
      <c r="C44" s="15">
        <v>7794461.084915002</v>
      </c>
      <c r="D44" s="14">
        <v>2177.7931664</v>
      </c>
      <c r="E44" s="15">
        <v>7396257.215801985</v>
      </c>
      <c r="F44" s="15">
        <f>2985115.436/1000</f>
        <v>2985.115436</v>
      </c>
      <c r="G44" s="24">
        <v>9466164.551208997</v>
      </c>
      <c r="H44" s="9"/>
      <c r="I44" s="9"/>
    </row>
    <row r="45" spans="1:9" ht="15">
      <c r="A45" s="44" t="s">
        <v>15</v>
      </c>
      <c r="B45" s="15">
        <v>1266.13942</v>
      </c>
      <c r="C45" s="15">
        <v>21927628.557379</v>
      </c>
      <c r="D45" s="14">
        <v>1123.899298</v>
      </c>
      <c r="E45" s="15">
        <v>19900844.894040994</v>
      </c>
      <c r="F45" s="15">
        <f>840681/1000</f>
        <v>840.681</v>
      </c>
      <c r="G45" s="24">
        <v>19268976.728600007</v>
      </c>
      <c r="H45" s="9"/>
      <c r="I45" s="9"/>
    </row>
    <row r="46" spans="1:9" ht="15">
      <c r="A46" s="20" t="s">
        <v>14</v>
      </c>
      <c r="B46" s="15">
        <f>816110.98/1000</f>
        <v>816.1109799999999</v>
      </c>
      <c r="C46" s="15">
        <v>11839436.44</v>
      </c>
      <c r="D46" s="15">
        <f>716114.3/1000</f>
        <v>716.1143000000001</v>
      </c>
      <c r="E46" s="15">
        <v>11233177.28</v>
      </c>
      <c r="F46" s="15">
        <f>475162.8813/1000</f>
        <v>475.1628813</v>
      </c>
      <c r="G46" s="24">
        <v>11501295.148502</v>
      </c>
      <c r="H46" s="50"/>
      <c r="I46" s="49"/>
    </row>
    <row r="47" spans="1:9" ht="15">
      <c r="A47" s="20" t="s">
        <v>13</v>
      </c>
      <c r="B47" s="15">
        <v>644.5869399999999</v>
      </c>
      <c r="C47" s="15">
        <v>4818818.869894001</v>
      </c>
      <c r="D47" s="15">
        <f>355144.64/1000</f>
        <v>355.14464000000004</v>
      </c>
      <c r="E47" s="15">
        <v>4271161.2</v>
      </c>
      <c r="F47" s="15">
        <f>349869.8016/1000</f>
        <v>349.8698016</v>
      </c>
      <c r="G47" s="24">
        <v>4032810.3977499995</v>
      </c>
      <c r="H47" s="48"/>
      <c r="I47" s="48"/>
    </row>
    <row r="48" spans="1:9" ht="15">
      <c r="A48" s="20" t="s">
        <v>12</v>
      </c>
      <c r="B48" s="15">
        <v>559.3840331000001</v>
      </c>
      <c r="C48" s="15">
        <v>3591360.3310579997</v>
      </c>
      <c r="D48" s="15">
        <f>252548.88/1000</f>
        <v>252.54888</v>
      </c>
      <c r="E48" s="15">
        <v>1098982.8</v>
      </c>
      <c r="F48" s="15">
        <f>304669.62/1000</f>
        <v>304.66962</v>
      </c>
      <c r="G48" s="24">
        <v>2501724.9707979993</v>
      </c>
      <c r="H48" s="49"/>
      <c r="I48" s="49"/>
    </row>
    <row r="49" spans="1:9" ht="15">
      <c r="A49" s="20" t="s">
        <v>11</v>
      </c>
      <c r="B49" s="15">
        <v>548.4321292</v>
      </c>
      <c r="C49" s="15">
        <v>2262230.773471</v>
      </c>
      <c r="D49" s="15">
        <f>321568.84/1000</f>
        <v>321.56884</v>
      </c>
      <c r="E49" s="15">
        <v>993486.06</v>
      </c>
      <c r="F49" s="15">
        <f>655673.19/1000</f>
        <v>655.67319</v>
      </c>
      <c r="G49" s="24">
        <v>2504656.2550999997</v>
      </c>
      <c r="H49" s="49"/>
      <c r="I49" s="49"/>
    </row>
    <row r="50" spans="1:9" ht="15">
      <c r="A50" s="20" t="s">
        <v>10</v>
      </c>
      <c r="B50" s="15">
        <f>333350.6/1000</f>
        <v>333.3506</v>
      </c>
      <c r="C50" s="15">
        <v>6052466.33</v>
      </c>
      <c r="D50" s="15">
        <f>477238.93/1000</f>
        <v>477.23893</v>
      </c>
      <c r="E50" s="15">
        <v>7319858.23</v>
      </c>
      <c r="F50" s="15">
        <f>595295.7494/1000</f>
        <v>595.2957494</v>
      </c>
      <c r="G50" s="24">
        <v>9793418.325319003</v>
      </c>
      <c r="H50" s="9"/>
      <c r="I50" s="9"/>
    </row>
    <row r="51" spans="1:9" ht="15">
      <c r="A51" s="20" t="s">
        <v>9</v>
      </c>
      <c r="B51" s="15">
        <v>22.8438447</v>
      </c>
      <c r="C51" s="15">
        <v>216355.59807100001</v>
      </c>
      <c r="D51" s="15">
        <f>18523.97/1000</f>
        <v>18.523970000000002</v>
      </c>
      <c r="E51" s="15">
        <v>186384.54</v>
      </c>
      <c r="F51" s="15">
        <f>38032.9741/1000</f>
        <v>38.0329741</v>
      </c>
      <c r="G51" s="24">
        <v>617641.4667519999</v>
      </c>
      <c r="H51" s="9"/>
      <c r="I51" s="9"/>
    </row>
    <row r="52" spans="1:9" ht="15">
      <c r="A52" s="20" t="s">
        <v>8</v>
      </c>
      <c r="B52" s="15">
        <v>431.2626083</v>
      </c>
      <c r="C52" s="15">
        <v>4948969.928516998</v>
      </c>
      <c r="D52" s="15">
        <f>312724.74/1000</f>
        <v>312.72474</v>
      </c>
      <c r="E52" s="15">
        <v>6061474.63</v>
      </c>
      <c r="F52" s="15">
        <f>495050.5379/1000</f>
        <v>495.0505379</v>
      </c>
      <c r="G52" s="24">
        <v>7346104.2070459975</v>
      </c>
      <c r="H52" s="9"/>
      <c r="I52" s="9"/>
    </row>
    <row r="53" spans="1:9" ht="15">
      <c r="A53" s="20" t="s">
        <v>7</v>
      </c>
      <c r="B53" s="15">
        <v>125.280571</v>
      </c>
      <c r="C53" s="15">
        <v>219315.62529999999</v>
      </c>
      <c r="D53" s="15">
        <f>33277.27/1000</f>
        <v>33.277269999999994</v>
      </c>
      <c r="E53" s="15">
        <v>66747.25</v>
      </c>
      <c r="F53" s="15">
        <v>23.46</v>
      </c>
      <c r="G53" s="24">
        <v>44623.49</v>
      </c>
      <c r="H53" s="9"/>
      <c r="I53" s="9"/>
    </row>
    <row r="54" spans="1:9" ht="15">
      <c r="A54" s="20" t="s">
        <v>6</v>
      </c>
      <c r="B54" s="15">
        <v>72.2339</v>
      </c>
      <c r="C54" s="15">
        <v>2210160.7613999997</v>
      </c>
      <c r="D54" s="15">
        <v>22.4</v>
      </c>
      <c r="E54" s="15">
        <v>488004.61</v>
      </c>
      <c r="F54" s="15">
        <f>40732.06/1000</f>
        <v>40.73206</v>
      </c>
      <c r="G54" s="24">
        <v>869160.3567639999</v>
      </c>
      <c r="H54" s="9"/>
      <c r="I54" s="9"/>
    </row>
    <row r="55" spans="1:9" ht="15">
      <c r="A55" s="29" t="s">
        <v>5</v>
      </c>
      <c r="B55" s="15">
        <v>638.8427896000012</v>
      </c>
      <c r="C55" s="15">
        <v>3111510.5378490016</v>
      </c>
      <c r="D55" s="19">
        <v>820.0283022000121</v>
      </c>
      <c r="E55" s="19">
        <v>8146752.486073986</v>
      </c>
      <c r="F55" s="19">
        <v>884.2077573000006</v>
      </c>
      <c r="G55" s="43">
        <v>7402007.770831987</v>
      </c>
      <c r="H55" s="9"/>
      <c r="I55" s="9"/>
    </row>
    <row r="56" spans="1:9" ht="3" customHeight="1">
      <c r="A56" s="45" t="s">
        <v>244</v>
      </c>
      <c r="B56" s="46"/>
      <c r="C56" s="47"/>
      <c r="D56" s="47"/>
      <c r="E56" s="47"/>
      <c r="F56" s="47"/>
      <c r="G56" s="47"/>
      <c r="H56" s="9"/>
      <c r="I56" s="9"/>
    </row>
    <row r="57" spans="1:9" ht="15">
      <c r="A57" s="17" t="s">
        <v>4</v>
      </c>
      <c r="B57" s="18"/>
      <c r="C57" s="17"/>
      <c r="D57" s="9"/>
      <c r="E57" s="9"/>
      <c r="F57" s="9"/>
      <c r="G57" s="9"/>
      <c r="H57" s="9"/>
      <c r="I57" s="9"/>
    </row>
    <row r="58" spans="1:9" ht="15">
      <c r="A58" s="17" t="s">
        <v>3</v>
      </c>
      <c r="B58" s="18"/>
      <c r="C58" s="17"/>
      <c r="D58" s="9"/>
      <c r="E58" s="9"/>
      <c r="F58" s="9"/>
      <c r="G58" s="9"/>
      <c r="H58" s="9"/>
      <c r="I58" s="9"/>
    </row>
    <row r="59" spans="1:9" ht="15">
      <c r="A59" s="17" t="s">
        <v>2</v>
      </c>
      <c r="B59" s="18"/>
      <c r="C59" s="17"/>
      <c r="D59" s="9"/>
      <c r="E59" s="9"/>
      <c r="F59" s="9"/>
      <c r="G59" s="9"/>
      <c r="H59" s="9"/>
      <c r="I59" s="9"/>
    </row>
    <row r="60" spans="1:9" ht="15">
      <c r="A60" s="17" t="s">
        <v>1</v>
      </c>
      <c r="B60" s="18"/>
      <c r="C60" s="17"/>
      <c r="D60" s="9"/>
      <c r="E60" s="9"/>
      <c r="F60" s="9"/>
      <c r="G60" s="9"/>
      <c r="H60" s="9"/>
      <c r="I60" s="9"/>
    </row>
    <row r="61" spans="1:9" ht="5.25" customHeight="1">
      <c r="A61" s="17"/>
      <c r="B61" s="18"/>
      <c r="C61" s="17"/>
      <c r="D61" s="9"/>
      <c r="E61" s="9"/>
      <c r="F61" s="9"/>
      <c r="G61" s="9"/>
      <c r="H61" s="9"/>
      <c r="I61" s="9"/>
    </row>
    <row r="62" spans="1:9" ht="15">
      <c r="A62" s="18" t="s">
        <v>246</v>
      </c>
      <c r="B62" s="18"/>
      <c r="C62" s="17"/>
      <c r="D62" s="9"/>
      <c r="E62" s="9"/>
      <c r="F62" s="9"/>
      <c r="G62" s="9"/>
      <c r="H62" s="9"/>
      <c r="I62" s="9"/>
    </row>
    <row r="63" spans="1:9" ht="15">
      <c r="A63" s="17" t="s">
        <v>0</v>
      </c>
      <c r="B63" s="17"/>
      <c r="C63" s="17"/>
      <c r="D63" s="9"/>
      <c r="E63" s="9"/>
      <c r="F63" s="9"/>
      <c r="G63" s="9"/>
      <c r="H63" s="9"/>
      <c r="I63" s="9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="2" customFormat="1" ht="15"/>
    <row r="67" s="2" customFormat="1" ht="15"/>
    <row r="68" s="2" customFormat="1" ht="15"/>
    <row r="69" s="2" customFormat="1" ht="15"/>
    <row r="70" s="2" customFormat="1" ht="15"/>
  </sheetData>
  <sheetProtection/>
  <mergeCells count="5">
    <mergeCell ref="A6:G6"/>
    <mergeCell ref="B7:C7"/>
    <mergeCell ref="A5:G5"/>
    <mergeCell ref="D7:E7"/>
    <mergeCell ref="F7:G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E3" sqref="E3"/>
    </sheetView>
  </sheetViews>
  <sheetFormatPr defaultColWidth="11.421875" defaultRowHeight="15"/>
  <cols>
    <col min="1" max="1" width="30.00390625" style="0" customWidth="1"/>
    <col min="2" max="2" width="14.00390625" style="0" customWidth="1"/>
    <col min="3" max="3" width="16.00390625" style="0" customWidth="1"/>
    <col min="4" max="4" width="11.421875" style="2" customWidth="1"/>
    <col min="5" max="5" width="12.7109375" style="2" customWidth="1"/>
    <col min="6" max="10" width="11.421875" style="2" customWidth="1"/>
  </cols>
  <sheetData>
    <row r="1" spans="1:3" ht="15">
      <c r="A1" s="2"/>
      <c r="B1" s="2"/>
      <c r="C1" s="2"/>
    </row>
    <row r="2" spans="1:3" ht="15">
      <c r="A2" s="2"/>
      <c r="B2" s="2"/>
      <c r="C2" s="2"/>
    </row>
    <row r="3" spans="1:3" ht="15">
      <c r="A3" s="2"/>
      <c r="B3" s="2"/>
      <c r="C3" s="2"/>
    </row>
    <row r="4" spans="1:3" ht="15">
      <c r="A4" s="2"/>
      <c r="B4" s="2"/>
      <c r="C4" s="2"/>
    </row>
    <row r="5" spans="1:8" ht="15">
      <c r="A5" s="79" t="s">
        <v>45</v>
      </c>
      <c r="B5" s="79"/>
      <c r="C5" s="79"/>
      <c r="D5" s="9"/>
      <c r="E5" s="9"/>
      <c r="F5" s="9"/>
      <c r="G5" s="9"/>
      <c r="H5" s="9"/>
    </row>
    <row r="6" spans="1:8" ht="15">
      <c r="A6" s="76" t="s">
        <v>43</v>
      </c>
      <c r="B6" s="76"/>
      <c r="C6" s="76"/>
      <c r="D6" s="9"/>
      <c r="E6" s="9"/>
      <c r="F6" s="9"/>
      <c r="G6" s="9"/>
      <c r="H6" s="9"/>
    </row>
    <row r="7" spans="1:8" ht="15">
      <c r="A7" s="10" t="s">
        <v>42</v>
      </c>
      <c r="B7" s="78">
        <v>2017</v>
      </c>
      <c r="C7" s="82"/>
      <c r="D7" s="9"/>
      <c r="E7" s="9"/>
      <c r="F7" s="9"/>
      <c r="G7" s="9"/>
      <c r="H7" s="9"/>
    </row>
    <row r="8" spans="1:8" ht="15">
      <c r="A8" s="11"/>
      <c r="B8" s="12" t="s">
        <v>41</v>
      </c>
      <c r="C8" s="62" t="s">
        <v>40</v>
      </c>
      <c r="D8" s="9"/>
      <c r="E8" s="9"/>
      <c r="F8" s="9"/>
      <c r="G8" s="9"/>
      <c r="H8" s="9"/>
    </row>
    <row r="9" spans="1:8" ht="15">
      <c r="A9" s="64" t="s">
        <v>39</v>
      </c>
      <c r="B9" s="60">
        <f>+SUM(B10:B39)</f>
        <v>319069.2440091002</v>
      </c>
      <c r="C9" s="67">
        <f>+SUM(C10:C39)</f>
        <v>124116332.82809994</v>
      </c>
      <c r="D9" s="9"/>
      <c r="E9" s="48"/>
      <c r="F9" s="48"/>
      <c r="G9" s="9"/>
      <c r="H9" s="9"/>
    </row>
    <row r="10" spans="1:8" ht="15">
      <c r="A10" s="8" t="s">
        <v>31</v>
      </c>
      <c r="B10" s="14">
        <v>271374.57495810016</v>
      </c>
      <c r="C10" s="24">
        <v>113897225.79839991</v>
      </c>
      <c r="D10" s="9"/>
      <c r="E10" s="48"/>
      <c r="F10" s="9"/>
      <c r="G10" s="9"/>
      <c r="H10" s="9"/>
    </row>
    <row r="11" spans="1:8" ht="15">
      <c r="A11" s="8" t="s">
        <v>36</v>
      </c>
      <c r="B11" s="14">
        <v>18675.388204999996</v>
      </c>
      <c r="C11" s="24">
        <v>4535391.905800001</v>
      </c>
      <c r="D11" s="9"/>
      <c r="E11" s="48"/>
      <c r="F11" s="9"/>
      <c r="G11" s="9"/>
      <c r="H11" s="9"/>
    </row>
    <row r="12" spans="1:8" ht="15">
      <c r="A12" s="8" t="s">
        <v>46</v>
      </c>
      <c r="B12" s="14">
        <v>10423.3596</v>
      </c>
      <c r="C12" s="24">
        <v>1521727.0203</v>
      </c>
      <c r="D12" s="9"/>
      <c r="E12" s="48"/>
      <c r="F12" s="9"/>
      <c r="G12" s="9"/>
      <c r="H12" s="9"/>
    </row>
    <row r="13" spans="1:8" ht="15">
      <c r="A13" s="8" t="s">
        <v>47</v>
      </c>
      <c r="B13" s="14">
        <v>12121.535240000001</v>
      </c>
      <c r="C13" s="24">
        <v>1482893.514</v>
      </c>
      <c r="D13" s="9"/>
      <c r="E13" s="48"/>
      <c r="F13" s="9"/>
      <c r="G13" s="9"/>
      <c r="H13" s="9"/>
    </row>
    <row r="14" spans="1:8" ht="15">
      <c r="A14" s="8" t="s">
        <v>48</v>
      </c>
      <c r="B14" s="14">
        <v>5222.271</v>
      </c>
      <c r="C14" s="24">
        <v>835672.0336</v>
      </c>
      <c r="D14" s="9"/>
      <c r="E14" s="48"/>
      <c r="F14" s="9"/>
      <c r="G14" s="9"/>
      <c r="H14" s="9"/>
    </row>
    <row r="15" spans="1:8" ht="15">
      <c r="A15" s="8" t="s">
        <v>49</v>
      </c>
      <c r="B15" s="14">
        <v>224.27212440000002</v>
      </c>
      <c r="C15" s="24">
        <v>771393.4110999999</v>
      </c>
      <c r="D15" s="9"/>
      <c r="E15" s="48"/>
      <c r="F15" s="9"/>
      <c r="G15" s="9"/>
      <c r="H15" s="9"/>
    </row>
    <row r="16" spans="1:8" ht="15">
      <c r="A16" s="8" t="s">
        <v>7</v>
      </c>
      <c r="B16" s="14">
        <v>443.2952824</v>
      </c>
      <c r="C16" s="24">
        <v>292550.5911000002</v>
      </c>
      <c r="D16" s="9"/>
      <c r="E16" s="48"/>
      <c r="F16" s="9"/>
      <c r="G16" s="9"/>
      <c r="H16" s="9"/>
    </row>
    <row r="17" spans="1:8" ht="15">
      <c r="A17" s="8" t="s">
        <v>50</v>
      </c>
      <c r="B17" s="14">
        <v>282.45342000000005</v>
      </c>
      <c r="C17" s="24">
        <v>256074.20150000002</v>
      </c>
      <c r="D17" s="9"/>
      <c r="E17" s="48"/>
      <c r="F17" s="9"/>
      <c r="G17" s="9"/>
      <c r="H17" s="9"/>
    </row>
    <row r="18" spans="1:8" ht="15">
      <c r="A18" s="8" t="s">
        <v>51</v>
      </c>
      <c r="B18" s="14">
        <v>31.899477000000005</v>
      </c>
      <c r="C18" s="24">
        <v>229476.0953</v>
      </c>
      <c r="D18" s="9"/>
      <c r="E18" s="48"/>
      <c r="F18" s="9"/>
      <c r="G18" s="9"/>
      <c r="H18" s="9"/>
    </row>
    <row r="19" spans="1:8" ht="15">
      <c r="A19" s="8" t="s">
        <v>52</v>
      </c>
      <c r="B19" s="14">
        <v>174.91277319999998</v>
      </c>
      <c r="C19" s="24">
        <v>177418.36920000002</v>
      </c>
      <c r="D19" s="9"/>
      <c r="E19" s="48"/>
      <c r="F19" s="9"/>
      <c r="G19" s="9"/>
      <c r="H19" s="9"/>
    </row>
    <row r="20" spans="1:8" ht="15">
      <c r="A20" s="8" t="s">
        <v>53</v>
      </c>
      <c r="B20" s="14">
        <v>1.981498999999996</v>
      </c>
      <c r="C20" s="24">
        <v>28666.695000000014</v>
      </c>
      <c r="D20" s="9"/>
      <c r="E20" s="48"/>
      <c r="F20" s="9"/>
      <c r="G20" s="9"/>
      <c r="H20" s="9"/>
    </row>
    <row r="21" spans="1:8" ht="15">
      <c r="A21" s="8" t="s">
        <v>54</v>
      </c>
      <c r="B21" s="14">
        <v>24.374419999999997</v>
      </c>
      <c r="C21" s="24">
        <v>22965.95</v>
      </c>
      <c r="D21" s="9"/>
      <c r="E21" s="48"/>
      <c r="F21" s="9"/>
      <c r="G21" s="9"/>
      <c r="H21" s="9"/>
    </row>
    <row r="22" spans="1:8" ht="15">
      <c r="A22" s="8" t="s">
        <v>55</v>
      </c>
      <c r="B22" s="14">
        <v>8.206959999999999</v>
      </c>
      <c r="C22" s="24">
        <v>13859.8136</v>
      </c>
      <c r="D22" s="9"/>
      <c r="E22" s="48"/>
      <c r="F22" s="9"/>
      <c r="G22" s="9"/>
      <c r="H22" s="9"/>
    </row>
    <row r="23" spans="1:8" ht="15">
      <c r="A23" s="8" t="s">
        <v>56</v>
      </c>
      <c r="B23" s="14">
        <v>15.9267</v>
      </c>
      <c r="C23" s="24">
        <v>11907.9</v>
      </c>
      <c r="D23" s="9"/>
      <c r="E23" s="48"/>
      <c r="F23" s="9"/>
      <c r="G23" s="9"/>
      <c r="H23" s="9"/>
    </row>
    <row r="24" spans="1:8" ht="15">
      <c r="A24" s="8" t="s">
        <v>57</v>
      </c>
      <c r="B24" s="14">
        <v>8.76875</v>
      </c>
      <c r="C24" s="24">
        <v>9021.490399999999</v>
      </c>
      <c r="D24" s="9"/>
      <c r="E24" s="48"/>
      <c r="F24" s="9"/>
      <c r="G24" s="9"/>
      <c r="H24" s="9"/>
    </row>
    <row r="25" spans="1:8" ht="15">
      <c r="A25" s="8" t="s">
        <v>58</v>
      </c>
      <c r="B25" s="14">
        <v>5.74195</v>
      </c>
      <c r="C25" s="24">
        <v>8351.1265</v>
      </c>
      <c r="D25" s="9"/>
      <c r="E25" s="48"/>
      <c r="F25" s="9"/>
      <c r="G25" s="9"/>
      <c r="H25" s="9"/>
    </row>
    <row r="26" spans="1:8" ht="15">
      <c r="A26" s="8" t="s">
        <v>59</v>
      </c>
      <c r="B26" s="14">
        <v>11.43264</v>
      </c>
      <c r="C26" s="24">
        <v>6163.8119</v>
      </c>
      <c r="D26" s="9"/>
      <c r="E26" s="9"/>
      <c r="F26" s="9"/>
      <c r="G26" s="9"/>
      <c r="H26" s="9"/>
    </row>
    <row r="27" spans="1:8" ht="15">
      <c r="A27" s="8" t="s">
        <v>60</v>
      </c>
      <c r="B27" s="14">
        <v>8.28</v>
      </c>
      <c r="C27" s="24">
        <v>6044.4</v>
      </c>
      <c r="D27" s="9"/>
      <c r="E27" s="9"/>
      <c r="F27" s="9"/>
      <c r="G27" s="9"/>
      <c r="H27" s="9"/>
    </row>
    <row r="28" spans="1:8" ht="15">
      <c r="A28" s="8" t="s">
        <v>61</v>
      </c>
      <c r="B28" s="14">
        <v>1.175</v>
      </c>
      <c r="C28" s="24">
        <v>2720.7207</v>
      </c>
      <c r="D28" s="9"/>
      <c r="E28" s="9"/>
      <c r="F28" s="9"/>
      <c r="G28" s="9"/>
      <c r="H28" s="9"/>
    </row>
    <row r="29" spans="1:8" ht="15">
      <c r="A29" s="8" t="s">
        <v>62</v>
      </c>
      <c r="B29" s="14">
        <v>2.801</v>
      </c>
      <c r="C29" s="24">
        <v>1779.5701999999999</v>
      </c>
      <c r="D29" s="9"/>
      <c r="E29" s="9"/>
      <c r="F29" s="9"/>
      <c r="G29" s="9"/>
      <c r="H29" s="9"/>
    </row>
    <row r="30" spans="1:8" ht="15">
      <c r="A30" s="8" t="s">
        <v>63</v>
      </c>
      <c r="B30" s="14">
        <v>0.19374</v>
      </c>
      <c r="C30" s="24">
        <v>1391.62</v>
      </c>
      <c r="D30" s="9"/>
      <c r="E30" s="9"/>
      <c r="F30" s="9"/>
      <c r="G30" s="9"/>
      <c r="H30" s="9"/>
    </row>
    <row r="31" spans="1:8" ht="15">
      <c r="A31" s="8" t="s">
        <v>29</v>
      </c>
      <c r="B31" s="14">
        <v>0.23491</v>
      </c>
      <c r="C31" s="24">
        <v>1120.0982999999999</v>
      </c>
      <c r="D31" s="9"/>
      <c r="E31" s="9"/>
      <c r="F31" s="9"/>
      <c r="G31" s="9"/>
      <c r="H31" s="9"/>
    </row>
    <row r="32" spans="1:8" ht="15">
      <c r="A32" s="8" t="s">
        <v>64</v>
      </c>
      <c r="B32" s="14">
        <v>0.85</v>
      </c>
      <c r="C32" s="24">
        <v>1078.955</v>
      </c>
      <c r="D32" s="9"/>
      <c r="E32" s="9"/>
      <c r="F32" s="9"/>
      <c r="G32" s="9"/>
      <c r="H32" s="9"/>
    </row>
    <row r="33" spans="1:8" ht="15">
      <c r="A33" s="8" t="s">
        <v>65</v>
      </c>
      <c r="B33" s="14">
        <v>0.33938999999999997</v>
      </c>
      <c r="C33" s="24">
        <v>769.9037</v>
      </c>
      <c r="D33" s="9"/>
      <c r="E33" s="9"/>
      <c r="F33" s="9"/>
      <c r="G33" s="9"/>
      <c r="H33" s="9"/>
    </row>
    <row r="34" spans="1:8" ht="15">
      <c r="A34" s="8" t="s">
        <v>66</v>
      </c>
      <c r="B34" s="14">
        <v>0.045450000000000004</v>
      </c>
      <c r="C34" s="24">
        <v>213.1605</v>
      </c>
      <c r="D34" s="9"/>
      <c r="E34" s="9"/>
      <c r="F34" s="9"/>
      <c r="G34" s="9"/>
      <c r="H34" s="9"/>
    </row>
    <row r="35" spans="1:8" ht="15">
      <c r="A35" s="8" t="s">
        <v>67</v>
      </c>
      <c r="B35" s="14">
        <v>2.28</v>
      </c>
      <c r="C35" s="24">
        <v>202.4</v>
      </c>
      <c r="D35" s="9"/>
      <c r="E35" s="9"/>
      <c r="F35" s="9"/>
      <c r="G35" s="9"/>
      <c r="H35" s="9"/>
    </row>
    <row r="36" spans="1:8" ht="15">
      <c r="A36" s="8" t="s">
        <v>68</v>
      </c>
      <c r="B36" s="14">
        <v>0.8967200000000001</v>
      </c>
      <c r="C36" s="24">
        <v>101.672</v>
      </c>
      <c r="D36" s="9"/>
      <c r="E36" s="9"/>
      <c r="F36" s="9"/>
      <c r="G36" s="9"/>
      <c r="H36" s="9"/>
    </row>
    <row r="37" spans="1:8" ht="15">
      <c r="A37" s="8" t="s">
        <v>69</v>
      </c>
      <c r="B37" s="14">
        <v>1.689</v>
      </c>
      <c r="C37" s="24">
        <v>77.6</v>
      </c>
      <c r="D37" s="9"/>
      <c r="E37" s="9"/>
      <c r="F37" s="9"/>
      <c r="G37" s="9"/>
      <c r="H37" s="9"/>
    </row>
    <row r="38" spans="1:8" ht="15">
      <c r="A38" s="8" t="s">
        <v>70</v>
      </c>
      <c r="B38" s="14">
        <v>0.0088</v>
      </c>
      <c r="C38" s="24">
        <v>40</v>
      </c>
      <c r="D38" s="9"/>
      <c r="E38" s="9"/>
      <c r="F38" s="9"/>
      <c r="G38" s="9"/>
      <c r="H38" s="9"/>
    </row>
    <row r="39" spans="1:8" ht="15">
      <c r="A39" s="8" t="s">
        <v>71</v>
      </c>
      <c r="B39" s="14">
        <v>0.055</v>
      </c>
      <c r="C39" s="24">
        <v>33</v>
      </c>
      <c r="D39" s="9"/>
      <c r="E39" s="9"/>
      <c r="F39" s="9"/>
      <c r="G39" s="9"/>
      <c r="H39" s="9"/>
    </row>
    <row r="40" spans="1:8" ht="15">
      <c r="A40" s="65"/>
      <c r="B40" s="66"/>
      <c r="C40" s="43"/>
      <c r="D40" s="9"/>
      <c r="E40" s="9"/>
      <c r="F40" s="9"/>
      <c r="G40" s="9"/>
      <c r="H40" s="9"/>
    </row>
    <row r="41" spans="1:8" ht="10.5" customHeight="1">
      <c r="A41" s="20"/>
      <c r="B41" s="14"/>
      <c r="C41" s="15"/>
      <c r="D41" s="9"/>
      <c r="E41" s="9"/>
      <c r="F41" s="9"/>
      <c r="G41" s="9"/>
      <c r="H41" s="9"/>
    </row>
    <row r="42" spans="1:8" ht="15">
      <c r="A42" s="20"/>
      <c r="B42" s="14"/>
      <c r="C42" s="15"/>
      <c r="D42" s="9"/>
      <c r="E42" s="9"/>
      <c r="F42" s="9"/>
      <c r="G42" s="9"/>
      <c r="H42" s="9"/>
    </row>
    <row r="43" spans="1:8" ht="15">
      <c r="A43" s="10" t="s">
        <v>42</v>
      </c>
      <c r="B43" s="78">
        <v>2017</v>
      </c>
      <c r="C43" s="82"/>
      <c r="D43" s="9"/>
      <c r="E43" s="9"/>
      <c r="F43" s="9"/>
      <c r="G43" s="9"/>
      <c r="H43" s="9"/>
    </row>
    <row r="44" spans="1:8" ht="15">
      <c r="A44" s="11"/>
      <c r="B44" s="12" t="s">
        <v>41</v>
      </c>
      <c r="C44" s="62" t="s">
        <v>40</v>
      </c>
      <c r="D44" s="9"/>
      <c r="E44" s="9"/>
      <c r="F44" s="9"/>
      <c r="G44" s="9"/>
      <c r="H44" s="9"/>
    </row>
    <row r="45" spans="1:8" ht="15">
      <c r="A45" s="64" t="s">
        <v>34</v>
      </c>
      <c r="B45" s="60">
        <f>+SUM(B46:B85)</f>
        <v>1522.6559796999993</v>
      </c>
      <c r="C45" s="67">
        <f>+SUM(C46:C85)</f>
        <v>9477966.875999998</v>
      </c>
      <c r="D45" s="9"/>
      <c r="E45" s="49"/>
      <c r="F45" s="49"/>
      <c r="G45" s="9"/>
      <c r="H45" s="9"/>
    </row>
    <row r="46" spans="1:8" ht="15">
      <c r="A46" s="8" t="s">
        <v>31</v>
      </c>
      <c r="B46" s="14">
        <v>246.6930660999999</v>
      </c>
      <c r="C46" s="24">
        <v>2138581.6820999985</v>
      </c>
      <c r="D46" s="9"/>
      <c r="E46" s="49"/>
      <c r="F46" s="49"/>
      <c r="G46" s="9"/>
      <c r="H46" s="9"/>
    </row>
    <row r="47" spans="1:8" ht="15">
      <c r="A47" s="8" t="s">
        <v>36</v>
      </c>
      <c r="B47" s="14">
        <v>317.0249806</v>
      </c>
      <c r="C47" s="24">
        <v>1174829.8017999998</v>
      </c>
      <c r="D47" s="9"/>
      <c r="E47" s="49"/>
      <c r="F47" s="49"/>
      <c r="G47" s="9"/>
      <c r="H47" s="9"/>
    </row>
    <row r="48" spans="1:8" ht="15">
      <c r="A48" s="8" t="s">
        <v>72</v>
      </c>
      <c r="B48" s="14">
        <v>166.84</v>
      </c>
      <c r="C48" s="24">
        <v>1111877.048</v>
      </c>
      <c r="D48" s="9"/>
      <c r="E48" s="49"/>
      <c r="F48" s="49"/>
      <c r="G48" s="9"/>
      <c r="H48" s="9"/>
    </row>
    <row r="49" spans="1:8" ht="15">
      <c r="A49" s="8" t="s">
        <v>27</v>
      </c>
      <c r="B49" s="14">
        <v>132.36288000000002</v>
      </c>
      <c r="C49" s="24">
        <v>991940.7873999999</v>
      </c>
      <c r="D49" s="9"/>
      <c r="E49" s="49"/>
      <c r="F49" s="49"/>
      <c r="G49" s="9"/>
      <c r="H49" s="9"/>
    </row>
    <row r="50" spans="1:8" ht="15">
      <c r="A50" s="8" t="s">
        <v>28</v>
      </c>
      <c r="B50" s="14">
        <v>128.055</v>
      </c>
      <c r="C50" s="24">
        <v>770000.1586</v>
      </c>
      <c r="D50" s="9"/>
      <c r="E50" s="49"/>
      <c r="F50" s="49"/>
      <c r="G50" s="9"/>
      <c r="H50" s="9"/>
    </row>
    <row r="51" spans="1:8" ht="15">
      <c r="A51" s="8" t="s">
        <v>32</v>
      </c>
      <c r="B51" s="14">
        <v>131.783</v>
      </c>
      <c r="C51" s="24">
        <v>760448.7779999999</v>
      </c>
      <c r="D51" s="9"/>
      <c r="E51" s="49"/>
      <c r="F51" s="49"/>
      <c r="G51" s="9"/>
      <c r="H51" s="9"/>
    </row>
    <row r="52" spans="1:8" ht="15">
      <c r="A52" s="8" t="s">
        <v>29</v>
      </c>
      <c r="B52" s="14">
        <v>120.598416</v>
      </c>
      <c r="C52" s="24">
        <v>571899.0179999999</v>
      </c>
      <c r="D52" s="9"/>
      <c r="E52" s="49"/>
      <c r="F52" s="49"/>
      <c r="G52" s="9"/>
      <c r="H52" s="9"/>
    </row>
    <row r="53" spans="1:8" ht="15">
      <c r="A53" s="8" t="s">
        <v>73</v>
      </c>
      <c r="B53" s="14">
        <v>41.41203</v>
      </c>
      <c r="C53" s="24">
        <v>368871.7322</v>
      </c>
      <c r="D53" s="9"/>
      <c r="E53" s="49"/>
      <c r="F53" s="49"/>
      <c r="G53" s="9"/>
      <c r="H53" s="9"/>
    </row>
    <row r="54" spans="1:8" ht="15">
      <c r="A54" s="8" t="s">
        <v>49</v>
      </c>
      <c r="B54" s="14">
        <v>58.31644279999999</v>
      </c>
      <c r="C54" s="24">
        <v>308283.6572</v>
      </c>
      <c r="D54" s="9"/>
      <c r="E54" s="49"/>
      <c r="F54" s="49"/>
      <c r="G54" s="9"/>
      <c r="H54" s="9"/>
    </row>
    <row r="55" spans="1:8" ht="15">
      <c r="A55" s="8" t="s">
        <v>48</v>
      </c>
      <c r="B55" s="14">
        <v>27.43709</v>
      </c>
      <c r="C55" s="24">
        <v>231261.96809999997</v>
      </c>
      <c r="D55" s="9"/>
      <c r="E55" s="49"/>
      <c r="F55" s="49"/>
      <c r="G55" s="9"/>
      <c r="H55" s="9"/>
    </row>
    <row r="56" spans="1:8" ht="15">
      <c r="A56" s="8" t="s">
        <v>74</v>
      </c>
      <c r="B56" s="14">
        <v>21.59833</v>
      </c>
      <c r="C56" s="24">
        <v>166102.6521</v>
      </c>
      <c r="D56" s="9"/>
      <c r="E56" s="49"/>
      <c r="F56" s="49"/>
      <c r="G56" s="9"/>
      <c r="H56" s="9"/>
    </row>
    <row r="57" spans="1:8" ht="15">
      <c r="A57" s="8" t="s">
        <v>58</v>
      </c>
      <c r="B57" s="14">
        <v>17.62439</v>
      </c>
      <c r="C57" s="24">
        <v>143377.20529999997</v>
      </c>
      <c r="D57" s="9"/>
      <c r="E57" s="49"/>
      <c r="F57" s="49"/>
      <c r="G57" s="9"/>
      <c r="H57" s="9"/>
    </row>
    <row r="58" spans="1:8" ht="15">
      <c r="A58" s="8" t="s">
        <v>75</v>
      </c>
      <c r="B58" s="14">
        <v>14.03882</v>
      </c>
      <c r="C58" s="24">
        <v>128398.77990000001</v>
      </c>
      <c r="D58" s="9"/>
      <c r="E58" s="49"/>
      <c r="F58" s="49"/>
      <c r="G58" s="9"/>
      <c r="H58" s="9"/>
    </row>
    <row r="59" spans="1:8" ht="15">
      <c r="A59" s="8" t="s">
        <v>76</v>
      </c>
      <c r="B59" s="14">
        <v>18.775</v>
      </c>
      <c r="C59" s="24">
        <v>127201.01550000001</v>
      </c>
      <c r="D59" s="9"/>
      <c r="E59" s="49"/>
      <c r="F59" s="49"/>
      <c r="G59" s="9"/>
      <c r="H59" s="9"/>
    </row>
    <row r="60" spans="1:8" ht="15">
      <c r="A60" s="8" t="s">
        <v>7</v>
      </c>
      <c r="B60" s="14">
        <v>31.399079600000004</v>
      </c>
      <c r="C60" s="24">
        <v>121011.1087</v>
      </c>
      <c r="D60" s="9"/>
      <c r="E60" s="49"/>
      <c r="F60" s="49"/>
      <c r="G60" s="9"/>
      <c r="H60" s="9"/>
    </row>
    <row r="61" spans="1:8" ht="15">
      <c r="A61" s="8" t="s">
        <v>77</v>
      </c>
      <c r="B61" s="14">
        <v>18.02</v>
      </c>
      <c r="C61" s="24">
        <v>115121.008</v>
      </c>
      <c r="D61" s="9"/>
      <c r="E61" s="49"/>
      <c r="F61" s="49"/>
      <c r="G61" s="9"/>
      <c r="H61" s="9"/>
    </row>
    <row r="62" spans="1:8" ht="15">
      <c r="A62" s="8" t="s">
        <v>24</v>
      </c>
      <c r="B62" s="14">
        <v>5.04</v>
      </c>
      <c r="C62" s="24">
        <v>36338.4</v>
      </c>
      <c r="D62" s="9"/>
      <c r="E62" s="49"/>
      <c r="F62" s="49"/>
      <c r="G62" s="9"/>
      <c r="H62" s="9"/>
    </row>
    <row r="63" spans="1:8" ht="15">
      <c r="A63" s="8" t="s">
        <v>61</v>
      </c>
      <c r="B63" s="14">
        <v>4.42172</v>
      </c>
      <c r="C63" s="24">
        <v>31935.4561</v>
      </c>
      <c r="D63" s="9"/>
      <c r="E63" s="49"/>
      <c r="F63" s="49"/>
      <c r="G63" s="9"/>
      <c r="H63" s="9"/>
    </row>
    <row r="64" spans="1:8" ht="15">
      <c r="A64" s="8" t="s">
        <v>53</v>
      </c>
      <c r="B64" s="14">
        <v>2.8657945999999996</v>
      </c>
      <c r="C64" s="24">
        <v>31453.1752</v>
      </c>
      <c r="D64" s="9"/>
      <c r="E64" s="49"/>
      <c r="F64" s="49"/>
      <c r="G64" s="9"/>
      <c r="H64" s="9"/>
    </row>
    <row r="65" spans="1:8" ht="15">
      <c r="A65" s="8" t="s">
        <v>78</v>
      </c>
      <c r="B65" s="14">
        <v>3.753</v>
      </c>
      <c r="C65" s="24">
        <v>28604.07</v>
      </c>
      <c r="D65" s="9"/>
      <c r="E65" s="49"/>
      <c r="F65" s="49"/>
      <c r="G65" s="9"/>
      <c r="H65" s="9"/>
    </row>
    <row r="66" spans="1:8" ht="15">
      <c r="A66" s="8" t="s">
        <v>50</v>
      </c>
      <c r="B66" s="14">
        <v>2.649</v>
      </c>
      <c r="C66" s="24">
        <v>19772.9307</v>
      </c>
      <c r="D66" s="9"/>
      <c r="E66" s="49"/>
      <c r="F66" s="49"/>
      <c r="G66" s="9"/>
      <c r="H66" s="9"/>
    </row>
    <row r="67" spans="1:8" ht="15">
      <c r="A67" s="8" t="s">
        <v>37</v>
      </c>
      <c r="B67" s="14">
        <v>0.674</v>
      </c>
      <c r="C67" s="24">
        <v>18859.9372</v>
      </c>
      <c r="D67" s="9"/>
      <c r="E67" s="49"/>
      <c r="F67" s="49"/>
      <c r="G67" s="9"/>
      <c r="H67" s="9"/>
    </row>
    <row r="68" spans="1:8" ht="15">
      <c r="A68" s="8" t="s">
        <v>47</v>
      </c>
      <c r="B68" s="14">
        <v>0.17177</v>
      </c>
      <c r="C68" s="24">
        <v>15733</v>
      </c>
      <c r="D68" s="9"/>
      <c r="E68" s="9"/>
      <c r="F68" s="9"/>
      <c r="G68" s="9"/>
      <c r="H68" s="9"/>
    </row>
    <row r="69" spans="1:8" ht="15">
      <c r="A69" s="8" t="s">
        <v>51</v>
      </c>
      <c r="B69" s="14">
        <v>1.8581500000000002</v>
      </c>
      <c r="C69" s="24">
        <v>15020.2163</v>
      </c>
      <c r="D69" s="9"/>
      <c r="E69" s="9"/>
      <c r="F69" s="9"/>
      <c r="G69" s="9"/>
      <c r="H69" s="9"/>
    </row>
    <row r="70" spans="1:8" ht="15">
      <c r="A70" s="8" t="s">
        <v>55</v>
      </c>
      <c r="B70" s="14">
        <v>1.878</v>
      </c>
      <c r="C70" s="24">
        <v>12847.516</v>
      </c>
      <c r="D70" s="9"/>
      <c r="E70" s="9"/>
      <c r="F70" s="9"/>
      <c r="G70" s="9"/>
      <c r="H70" s="9"/>
    </row>
    <row r="71" spans="1:8" ht="15">
      <c r="A71" s="8" t="s">
        <v>52</v>
      </c>
      <c r="B71" s="14">
        <v>1.04578</v>
      </c>
      <c r="C71" s="24">
        <v>8187.3574</v>
      </c>
      <c r="D71" s="9"/>
      <c r="E71" s="9"/>
      <c r="F71" s="9"/>
      <c r="G71" s="9"/>
      <c r="H71" s="9"/>
    </row>
    <row r="72" spans="1:8" ht="15">
      <c r="A72" s="8" t="s">
        <v>79</v>
      </c>
      <c r="B72" s="14">
        <v>4.952</v>
      </c>
      <c r="C72" s="24">
        <v>8115.9248</v>
      </c>
      <c r="D72" s="9"/>
      <c r="E72" s="9"/>
      <c r="F72" s="9"/>
      <c r="G72" s="9"/>
      <c r="H72" s="9"/>
    </row>
    <row r="73" spans="1:8" ht="15">
      <c r="A73" s="8" t="s">
        <v>80</v>
      </c>
      <c r="B73" s="14">
        <v>0.36925</v>
      </c>
      <c r="C73" s="24">
        <v>5498.1262</v>
      </c>
      <c r="D73" s="9"/>
      <c r="E73" s="9"/>
      <c r="F73" s="9"/>
      <c r="G73" s="9"/>
      <c r="H73" s="9"/>
    </row>
    <row r="74" spans="1:8" ht="15">
      <c r="A74" s="8" t="s">
        <v>81</v>
      </c>
      <c r="B74" s="14">
        <v>0.1665</v>
      </c>
      <c r="C74" s="24">
        <v>5234.5956</v>
      </c>
      <c r="D74" s="9"/>
      <c r="E74" s="9"/>
      <c r="F74" s="9"/>
      <c r="G74" s="9"/>
      <c r="H74" s="9"/>
    </row>
    <row r="75" spans="1:8" ht="15">
      <c r="A75" s="8" t="s">
        <v>82</v>
      </c>
      <c r="B75" s="14">
        <v>0.36288</v>
      </c>
      <c r="C75" s="24">
        <v>3163.9961000000003</v>
      </c>
      <c r="D75" s="9"/>
      <c r="E75" s="9"/>
      <c r="F75" s="9"/>
      <c r="G75" s="9"/>
      <c r="H75" s="9"/>
    </row>
    <row r="76" spans="1:8" ht="15">
      <c r="A76" s="8" t="s">
        <v>65</v>
      </c>
      <c r="B76" s="14">
        <v>0.182</v>
      </c>
      <c r="C76" s="24">
        <v>2268.52</v>
      </c>
      <c r="D76" s="9"/>
      <c r="E76" s="9"/>
      <c r="F76" s="9"/>
      <c r="G76" s="9"/>
      <c r="H76" s="9"/>
    </row>
    <row r="77" spans="1:8" ht="15">
      <c r="A77" s="8" t="s">
        <v>64</v>
      </c>
      <c r="B77" s="14">
        <v>0.039299999999999995</v>
      </c>
      <c r="C77" s="24">
        <v>2181.3</v>
      </c>
      <c r="D77" s="9"/>
      <c r="E77" s="9"/>
      <c r="F77" s="9"/>
      <c r="G77" s="9"/>
      <c r="H77" s="9"/>
    </row>
    <row r="78" spans="1:8" ht="15">
      <c r="A78" s="8" t="s">
        <v>66</v>
      </c>
      <c r="B78" s="14">
        <v>0.09090999999999999</v>
      </c>
      <c r="C78" s="24">
        <v>1490.0149</v>
      </c>
      <c r="D78" s="9"/>
      <c r="E78" s="9"/>
      <c r="F78" s="9"/>
      <c r="G78" s="9"/>
      <c r="H78" s="9"/>
    </row>
    <row r="79" spans="1:8" ht="15">
      <c r="A79" s="8" t="s">
        <v>83</v>
      </c>
      <c r="B79" s="14">
        <v>0.06</v>
      </c>
      <c r="C79" s="24">
        <v>1387.5</v>
      </c>
      <c r="D79" s="9"/>
      <c r="E79" s="9"/>
      <c r="F79" s="9"/>
      <c r="G79" s="9"/>
      <c r="H79" s="9"/>
    </row>
    <row r="80" spans="1:8" ht="15">
      <c r="A80" s="8" t="s">
        <v>84</v>
      </c>
      <c r="B80" s="14">
        <v>0.024</v>
      </c>
      <c r="C80" s="24">
        <v>318.72</v>
      </c>
      <c r="D80" s="9"/>
      <c r="E80" s="9"/>
      <c r="F80" s="9"/>
      <c r="G80" s="9"/>
      <c r="H80" s="9"/>
    </row>
    <row r="81" spans="1:8" ht="15">
      <c r="A81" s="8" t="s">
        <v>59</v>
      </c>
      <c r="B81" s="14">
        <v>0.025</v>
      </c>
      <c r="C81" s="24">
        <v>102.34</v>
      </c>
      <c r="D81" s="9"/>
      <c r="E81" s="9"/>
      <c r="F81" s="9"/>
      <c r="G81" s="9"/>
      <c r="H81" s="9"/>
    </row>
    <row r="82" spans="1:8" ht="15">
      <c r="A82" s="8" t="s">
        <v>70</v>
      </c>
      <c r="B82" s="14">
        <v>0.0054</v>
      </c>
      <c r="C82" s="24">
        <v>102</v>
      </c>
      <c r="D82" s="9"/>
      <c r="E82" s="9"/>
      <c r="F82" s="9"/>
      <c r="G82" s="9"/>
      <c r="H82" s="9"/>
    </row>
    <row r="83" spans="1:8" ht="15">
      <c r="A83" s="8" t="s">
        <v>85</v>
      </c>
      <c r="B83" s="14">
        <v>0.03</v>
      </c>
      <c r="C83" s="24">
        <v>87.2274</v>
      </c>
      <c r="D83" s="9"/>
      <c r="E83" s="9"/>
      <c r="F83" s="9"/>
      <c r="G83" s="9"/>
      <c r="H83" s="9"/>
    </row>
    <row r="84" spans="1:8" ht="15">
      <c r="A84" s="8" t="s">
        <v>86</v>
      </c>
      <c r="B84" s="14">
        <v>0.008</v>
      </c>
      <c r="C84" s="24">
        <v>34.6512</v>
      </c>
      <c r="D84" s="9"/>
      <c r="E84" s="9"/>
      <c r="F84" s="9"/>
      <c r="G84" s="9"/>
      <c r="H84" s="9"/>
    </row>
    <row r="85" spans="1:8" ht="15">
      <c r="A85" s="8" t="s">
        <v>54</v>
      </c>
      <c r="B85" s="14">
        <v>0.005</v>
      </c>
      <c r="C85" s="24">
        <v>23.5</v>
      </c>
      <c r="D85" s="9"/>
      <c r="E85" s="9"/>
      <c r="F85" s="9"/>
      <c r="G85" s="9"/>
      <c r="H85" s="9"/>
    </row>
    <row r="86" spans="1:8" ht="15">
      <c r="A86" s="68"/>
      <c r="B86" s="66"/>
      <c r="C86" s="43"/>
      <c r="D86" s="9"/>
      <c r="E86" s="9"/>
      <c r="F86" s="9"/>
      <c r="G86" s="9"/>
      <c r="H86" s="9"/>
    </row>
    <row r="87" spans="1:8" ht="15">
      <c r="A87" s="8"/>
      <c r="B87" s="14"/>
      <c r="C87" s="15"/>
      <c r="D87" s="9"/>
      <c r="E87" s="9"/>
      <c r="F87" s="9"/>
      <c r="G87" s="9"/>
      <c r="H87" s="9"/>
    </row>
    <row r="88" spans="1:8" ht="15">
      <c r="A88" s="8"/>
      <c r="B88" s="14"/>
      <c r="C88" s="15"/>
      <c r="D88" s="9"/>
      <c r="E88" s="9"/>
      <c r="F88" s="9"/>
      <c r="G88" s="9"/>
      <c r="H88" s="9"/>
    </row>
    <row r="89" spans="1:8" ht="15">
      <c r="A89" s="10" t="s">
        <v>42</v>
      </c>
      <c r="B89" s="78">
        <v>2017</v>
      </c>
      <c r="C89" s="82"/>
      <c r="D89" s="9"/>
      <c r="E89" s="9"/>
      <c r="F89" s="9"/>
      <c r="G89" s="9"/>
      <c r="H89" s="9"/>
    </row>
    <row r="90" spans="1:8" ht="15">
      <c r="A90" s="11"/>
      <c r="B90" s="12" t="s">
        <v>41</v>
      </c>
      <c r="C90" s="62" t="s">
        <v>40</v>
      </c>
      <c r="D90" s="9"/>
      <c r="E90" s="9"/>
      <c r="F90" s="9"/>
      <c r="G90" s="9"/>
      <c r="H90" s="9"/>
    </row>
    <row r="91" spans="1:8" ht="15">
      <c r="A91" s="64" t="s">
        <v>87</v>
      </c>
      <c r="B91" s="60">
        <f>+SUM(B92:B140)</f>
        <v>58695.184762299985</v>
      </c>
      <c r="C91" s="67">
        <f>+SUM(C92:C140)</f>
        <v>146337847.27359995</v>
      </c>
      <c r="D91" s="9"/>
      <c r="E91" s="9"/>
      <c r="F91" s="9"/>
      <c r="G91" s="9"/>
      <c r="H91" s="9"/>
    </row>
    <row r="92" spans="1:8" ht="15">
      <c r="A92" s="8" t="s">
        <v>31</v>
      </c>
      <c r="B92" s="14">
        <v>18414.87232949997</v>
      </c>
      <c r="C92" s="24">
        <v>44574107.316599905</v>
      </c>
      <c r="D92" s="9"/>
      <c r="E92" s="49"/>
      <c r="F92" s="49"/>
      <c r="G92" s="9"/>
      <c r="H92" s="9"/>
    </row>
    <row r="93" spans="1:8" ht="15">
      <c r="A93" s="8" t="s">
        <v>73</v>
      </c>
      <c r="B93" s="14">
        <v>14299.80841</v>
      </c>
      <c r="C93" s="24">
        <v>35067593.78770002</v>
      </c>
      <c r="D93" s="9"/>
      <c r="E93" s="49"/>
      <c r="F93" s="49"/>
      <c r="G93" s="9"/>
      <c r="H93" s="9"/>
    </row>
    <row r="94" spans="1:8" ht="15">
      <c r="A94" s="8" t="s">
        <v>24</v>
      </c>
      <c r="B94" s="14">
        <v>9498.079149999998</v>
      </c>
      <c r="C94" s="24">
        <v>22556650.174999997</v>
      </c>
      <c r="D94" s="9"/>
      <c r="E94" s="49"/>
      <c r="F94" s="49"/>
      <c r="G94" s="9"/>
      <c r="H94" s="9"/>
    </row>
    <row r="95" spans="1:8" ht="15">
      <c r="A95" s="8" t="s">
        <v>32</v>
      </c>
      <c r="B95" s="14">
        <v>4705.03817</v>
      </c>
      <c r="C95" s="24">
        <v>12806077.924600005</v>
      </c>
      <c r="D95" s="9"/>
      <c r="E95" s="49"/>
      <c r="F95" s="49"/>
      <c r="G95" s="9"/>
      <c r="H95" s="9"/>
    </row>
    <row r="96" spans="1:8" ht="15">
      <c r="A96" s="8" t="s">
        <v>61</v>
      </c>
      <c r="B96" s="14">
        <v>3030.4925499999995</v>
      </c>
      <c r="C96" s="24">
        <v>6339780.085100001</v>
      </c>
      <c r="D96" s="9"/>
      <c r="E96" s="49"/>
      <c r="F96" s="49"/>
      <c r="G96" s="9"/>
      <c r="H96" s="9"/>
    </row>
    <row r="97" spans="1:8" ht="15">
      <c r="A97" s="8" t="s">
        <v>29</v>
      </c>
      <c r="B97" s="14">
        <v>1093.1296000000004</v>
      </c>
      <c r="C97" s="24">
        <v>4053702.9113000003</v>
      </c>
      <c r="D97" s="9"/>
      <c r="E97" s="49"/>
      <c r="F97" s="49"/>
      <c r="G97" s="9"/>
      <c r="H97" s="9"/>
    </row>
    <row r="98" spans="1:8" ht="15">
      <c r="A98" s="8" t="s">
        <v>6</v>
      </c>
      <c r="B98" s="14">
        <v>1562.4</v>
      </c>
      <c r="C98" s="24">
        <v>3899931.84</v>
      </c>
      <c r="D98" s="9"/>
      <c r="E98" s="49"/>
      <c r="F98" s="49"/>
      <c r="G98" s="9"/>
      <c r="H98" s="9"/>
    </row>
    <row r="99" spans="1:8" ht="15">
      <c r="A99" s="8" t="s">
        <v>72</v>
      </c>
      <c r="B99" s="14">
        <v>1133.2565000000002</v>
      </c>
      <c r="C99" s="24">
        <v>3391084.4671999994</v>
      </c>
      <c r="D99" s="9"/>
      <c r="E99" s="49"/>
      <c r="F99" s="49"/>
      <c r="G99" s="9"/>
      <c r="H99" s="9"/>
    </row>
    <row r="100" spans="1:8" ht="15">
      <c r="A100" s="8" t="s">
        <v>28</v>
      </c>
      <c r="B100" s="14">
        <v>1242.7695799999995</v>
      </c>
      <c r="C100" s="24">
        <v>3149662.881899999</v>
      </c>
      <c r="D100" s="9"/>
      <c r="E100" s="49"/>
      <c r="F100" s="49"/>
      <c r="G100" s="9"/>
      <c r="H100" s="9"/>
    </row>
    <row r="101" spans="1:8" ht="15">
      <c r="A101" s="8" t="s">
        <v>36</v>
      </c>
      <c r="B101" s="14">
        <v>622.4636672000001</v>
      </c>
      <c r="C101" s="24">
        <v>2131379.5712999995</v>
      </c>
      <c r="D101" s="9"/>
      <c r="E101" s="49"/>
      <c r="F101" s="49"/>
      <c r="G101" s="9"/>
      <c r="H101" s="9"/>
    </row>
    <row r="102" spans="1:8" ht="15">
      <c r="A102" s="8" t="s">
        <v>88</v>
      </c>
      <c r="B102" s="14">
        <v>957.2</v>
      </c>
      <c r="C102" s="24">
        <v>1937423.92</v>
      </c>
      <c r="D102" s="9"/>
      <c r="E102" s="49"/>
      <c r="F102" s="49"/>
      <c r="G102" s="9"/>
      <c r="H102" s="9"/>
    </row>
    <row r="103" spans="1:8" ht="15">
      <c r="A103" s="8" t="s">
        <v>89</v>
      </c>
      <c r="B103" s="14">
        <v>604.8</v>
      </c>
      <c r="C103" s="24">
        <v>1724436</v>
      </c>
      <c r="D103" s="9"/>
      <c r="E103" s="49"/>
      <c r="F103" s="49"/>
      <c r="G103" s="9"/>
      <c r="H103" s="9"/>
    </row>
    <row r="104" spans="1:8" ht="15">
      <c r="A104" s="8" t="s">
        <v>90</v>
      </c>
      <c r="B104" s="14">
        <v>727.65</v>
      </c>
      <c r="C104" s="24">
        <v>1523967.585</v>
      </c>
      <c r="D104" s="9"/>
      <c r="E104" s="49"/>
      <c r="F104" s="49"/>
      <c r="G104" s="9"/>
      <c r="H104" s="9"/>
    </row>
    <row r="105" spans="1:8" ht="15">
      <c r="A105" s="8" t="s">
        <v>7</v>
      </c>
      <c r="B105" s="14">
        <v>184.9084100000001</v>
      </c>
      <c r="C105" s="24">
        <v>1004558.4299000002</v>
      </c>
      <c r="D105" s="9"/>
      <c r="E105" s="49"/>
      <c r="F105" s="49"/>
      <c r="G105" s="9"/>
      <c r="H105" s="9"/>
    </row>
    <row r="106" spans="1:8" ht="15">
      <c r="A106" s="8" t="s">
        <v>37</v>
      </c>
      <c r="B106" s="14">
        <v>135.44722999999996</v>
      </c>
      <c r="C106" s="24">
        <v>802383.0999000001</v>
      </c>
      <c r="D106" s="9"/>
      <c r="E106" s="49"/>
      <c r="F106" s="49"/>
      <c r="G106" s="9"/>
      <c r="H106" s="9"/>
    </row>
    <row r="107" spans="1:8" ht="15">
      <c r="A107" s="8" t="s">
        <v>91</v>
      </c>
      <c r="B107" s="14">
        <v>302.4</v>
      </c>
      <c r="C107" s="24">
        <v>695520</v>
      </c>
      <c r="D107" s="9"/>
      <c r="E107" s="49"/>
      <c r="F107" s="49"/>
      <c r="G107" s="9"/>
      <c r="H107" s="9"/>
    </row>
    <row r="108" spans="1:8" ht="15">
      <c r="A108" s="8" t="s">
        <v>50</v>
      </c>
      <c r="B108" s="14">
        <v>58.51303</v>
      </c>
      <c r="C108" s="24">
        <v>177522.71839999998</v>
      </c>
      <c r="D108" s="9"/>
      <c r="E108" s="49"/>
      <c r="F108" s="49"/>
      <c r="G108" s="9"/>
      <c r="H108" s="9"/>
    </row>
    <row r="109" spans="1:8" ht="15">
      <c r="A109" s="8" t="s">
        <v>53</v>
      </c>
      <c r="B109" s="14">
        <v>5.3682781000000075</v>
      </c>
      <c r="C109" s="24">
        <v>93740.16350000005</v>
      </c>
      <c r="D109" s="9"/>
      <c r="E109" s="49"/>
      <c r="F109" s="49"/>
      <c r="G109" s="9"/>
      <c r="H109" s="9"/>
    </row>
    <row r="110" spans="1:8" ht="15">
      <c r="A110" s="8" t="s">
        <v>49</v>
      </c>
      <c r="B110" s="14">
        <v>1.8435880000000002</v>
      </c>
      <c r="C110" s="24">
        <v>85281.615</v>
      </c>
      <c r="D110" s="9"/>
      <c r="E110" s="9"/>
      <c r="F110" s="9"/>
      <c r="G110" s="9"/>
      <c r="H110" s="9"/>
    </row>
    <row r="111" spans="1:8" ht="15">
      <c r="A111" s="8" t="s">
        <v>47</v>
      </c>
      <c r="B111" s="14">
        <v>7.948026</v>
      </c>
      <c r="C111" s="24">
        <v>78147.17749999999</v>
      </c>
      <c r="D111" s="9"/>
      <c r="E111" s="9"/>
      <c r="F111" s="9"/>
      <c r="G111" s="9"/>
      <c r="H111" s="9"/>
    </row>
    <row r="112" spans="1:8" ht="15">
      <c r="A112" s="8" t="s">
        <v>54</v>
      </c>
      <c r="B112" s="14">
        <v>26.88201</v>
      </c>
      <c r="C112" s="24">
        <v>45279.36</v>
      </c>
      <c r="D112" s="9"/>
      <c r="E112" s="9"/>
      <c r="F112" s="9"/>
      <c r="G112" s="9"/>
      <c r="H112" s="9"/>
    </row>
    <row r="113" spans="1:8" ht="15">
      <c r="A113" s="8" t="s">
        <v>27</v>
      </c>
      <c r="B113" s="14">
        <v>13.58014</v>
      </c>
      <c r="C113" s="24">
        <v>33969.999</v>
      </c>
      <c r="D113" s="9"/>
      <c r="E113" s="9"/>
      <c r="F113" s="9"/>
      <c r="G113" s="9"/>
      <c r="H113" s="9"/>
    </row>
    <row r="114" spans="1:8" ht="15">
      <c r="A114" s="8" t="s">
        <v>68</v>
      </c>
      <c r="B114" s="14">
        <v>15.12</v>
      </c>
      <c r="C114" s="24">
        <v>32709.6</v>
      </c>
      <c r="D114" s="9"/>
      <c r="E114" s="9"/>
      <c r="F114" s="9"/>
      <c r="G114" s="9"/>
      <c r="H114" s="9"/>
    </row>
    <row r="115" spans="1:8" ht="15">
      <c r="A115" s="8" t="s">
        <v>65</v>
      </c>
      <c r="B115" s="14">
        <v>11.262540000000001</v>
      </c>
      <c r="C115" s="24">
        <v>29689.2325</v>
      </c>
      <c r="D115" s="9"/>
      <c r="E115" s="9"/>
      <c r="F115" s="9"/>
      <c r="G115" s="9"/>
      <c r="H115" s="9"/>
    </row>
    <row r="116" spans="1:8" ht="15">
      <c r="A116" s="8" t="s">
        <v>92</v>
      </c>
      <c r="B116" s="14">
        <v>5.04</v>
      </c>
      <c r="C116" s="24">
        <v>15120</v>
      </c>
      <c r="D116" s="9"/>
      <c r="E116" s="9"/>
      <c r="F116" s="9"/>
      <c r="G116" s="9"/>
      <c r="H116" s="9"/>
    </row>
    <row r="117" spans="1:8" ht="15">
      <c r="A117" s="8" t="s">
        <v>74</v>
      </c>
      <c r="B117" s="14">
        <v>2.98104</v>
      </c>
      <c r="C117" s="24">
        <v>14719.8652</v>
      </c>
      <c r="D117" s="9"/>
      <c r="E117" s="9"/>
      <c r="F117" s="9"/>
      <c r="G117" s="9"/>
      <c r="H117" s="9"/>
    </row>
    <row r="118" spans="1:8" ht="15">
      <c r="A118" s="8" t="s">
        <v>58</v>
      </c>
      <c r="B118" s="14">
        <v>8.982349999999999</v>
      </c>
      <c r="C118" s="24">
        <v>13775.068399999995</v>
      </c>
      <c r="D118" s="9"/>
      <c r="E118" s="9"/>
      <c r="F118" s="9"/>
      <c r="G118" s="9"/>
      <c r="H118" s="9"/>
    </row>
    <row r="119" spans="1:8" ht="15">
      <c r="A119" s="8" t="s">
        <v>51</v>
      </c>
      <c r="B119" s="14">
        <v>2.2910700000000004</v>
      </c>
      <c r="C119" s="24">
        <v>12054.1802</v>
      </c>
      <c r="D119" s="9"/>
      <c r="E119" s="9"/>
      <c r="F119" s="9"/>
      <c r="G119" s="9"/>
      <c r="H119" s="9"/>
    </row>
    <row r="120" spans="1:8" ht="15">
      <c r="A120" s="8" t="s">
        <v>93</v>
      </c>
      <c r="B120" s="14">
        <v>1.989</v>
      </c>
      <c r="C120" s="24">
        <v>9941.633399999999</v>
      </c>
      <c r="D120" s="9"/>
      <c r="E120" s="9"/>
      <c r="F120" s="9"/>
      <c r="G120" s="9"/>
      <c r="H120" s="9"/>
    </row>
    <row r="121" spans="1:8" ht="15">
      <c r="A121" s="8" t="s">
        <v>63</v>
      </c>
      <c r="B121" s="14">
        <v>5.11856</v>
      </c>
      <c r="C121" s="24">
        <v>7748.062</v>
      </c>
      <c r="D121" s="9"/>
      <c r="E121" s="9"/>
      <c r="F121" s="9"/>
      <c r="G121" s="9"/>
      <c r="H121" s="9"/>
    </row>
    <row r="122" spans="1:8" ht="15">
      <c r="A122" s="8" t="s">
        <v>46</v>
      </c>
      <c r="B122" s="14">
        <v>3.8221499999999997</v>
      </c>
      <c r="C122" s="24">
        <v>7477.3729</v>
      </c>
      <c r="D122" s="9"/>
      <c r="E122" s="9"/>
      <c r="F122" s="9"/>
      <c r="G122" s="9"/>
      <c r="H122" s="9"/>
    </row>
    <row r="123" spans="1:8" ht="15">
      <c r="A123" s="8" t="s">
        <v>94</v>
      </c>
      <c r="B123" s="14">
        <v>2.5006099999999996</v>
      </c>
      <c r="C123" s="24">
        <v>4464.758599999999</v>
      </c>
      <c r="D123" s="9"/>
      <c r="E123" s="9"/>
      <c r="F123" s="9"/>
      <c r="G123" s="9"/>
      <c r="H123" s="9"/>
    </row>
    <row r="124" spans="1:8" ht="15">
      <c r="A124" s="8" t="s">
        <v>67</v>
      </c>
      <c r="B124" s="14">
        <v>0.225</v>
      </c>
      <c r="C124" s="24">
        <v>4225.25</v>
      </c>
      <c r="D124" s="9"/>
      <c r="E124" s="9"/>
      <c r="F124" s="9"/>
      <c r="G124" s="9"/>
      <c r="H124" s="9"/>
    </row>
    <row r="125" spans="1:8" ht="15">
      <c r="A125" s="8" t="s">
        <v>85</v>
      </c>
      <c r="B125" s="14">
        <v>3.3251999999999997</v>
      </c>
      <c r="C125" s="24">
        <v>3780.5343</v>
      </c>
      <c r="D125" s="9"/>
      <c r="E125" s="9"/>
      <c r="F125" s="9"/>
      <c r="G125" s="9"/>
      <c r="H125" s="9"/>
    </row>
    <row r="126" spans="1:8" ht="15">
      <c r="A126" s="8" t="s">
        <v>79</v>
      </c>
      <c r="B126" s="14">
        <v>1.008</v>
      </c>
      <c r="C126" s="24">
        <v>3400.9412</v>
      </c>
      <c r="D126" s="9"/>
      <c r="E126" s="9"/>
      <c r="F126" s="9"/>
      <c r="G126" s="9"/>
      <c r="H126" s="9"/>
    </row>
    <row r="127" spans="1:8" ht="15">
      <c r="A127" s="8" t="s">
        <v>52</v>
      </c>
      <c r="B127" s="14">
        <v>0.7552535</v>
      </c>
      <c r="C127" s="24">
        <v>2634.7122</v>
      </c>
      <c r="D127" s="9"/>
      <c r="E127" s="9"/>
      <c r="F127" s="9"/>
      <c r="G127" s="9"/>
      <c r="H127" s="9"/>
    </row>
    <row r="128" spans="1:8" ht="15">
      <c r="A128" s="8" t="s">
        <v>48</v>
      </c>
      <c r="B128" s="14">
        <v>1.2708</v>
      </c>
      <c r="C128" s="24">
        <v>1440.468</v>
      </c>
      <c r="D128" s="9"/>
      <c r="E128" s="9"/>
      <c r="F128" s="9"/>
      <c r="G128" s="9"/>
      <c r="H128" s="9"/>
    </row>
    <row r="129" spans="1:8" ht="15">
      <c r="A129" s="8" t="s">
        <v>25</v>
      </c>
      <c r="B129" s="14">
        <v>0.026595</v>
      </c>
      <c r="C129" s="24">
        <v>1028.4287</v>
      </c>
      <c r="D129" s="9"/>
      <c r="E129" s="9"/>
      <c r="F129" s="9"/>
      <c r="G129" s="9"/>
      <c r="H129" s="9"/>
    </row>
    <row r="130" spans="1:8" ht="15">
      <c r="A130" s="8" t="s">
        <v>66</v>
      </c>
      <c r="B130" s="14">
        <v>0.216</v>
      </c>
      <c r="C130" s="24">
        <v>327.12</v>
      </c>
      <c r="D130" s="9"/>
      <c r="E130" s="9"/>
      <c r="F130" s="9"/>
      <c r="G130" s="9"/>
      <c r="H130" s="9"/>
    </row>
    <row r="131" spans="1:8" ht="15">
      <c r="A131" s="8" t="s">
        <v>77</v>
      </c>
      <c r="B131" s="14">
        <v>0.12</v>
      </c>
      <c r="C131" s="24">
        <v>254.4</v>
      </c>
      <c r="D131" s="9"/>
      <c r="E131" s="9"/>
      <c r="F131" s="9"/>
      <c r="G131" s="9"/>
      <c r="H131" s="9"/>
    </row>
    <row r="132" spans="1:8" ht="15">
      <c r="A132" s="8" t="s">
        <v>95</v>
      </c>
      <c r="B132" s="14">
        <v>0.1683</v>
      </c>
      <c r="C132" s="24">
        <v>221.7521</v>
      </c>
      <c r="D132" s="9"/>
      <c r="E132" s="9"/>
      <c r="F132" s="9"/>
      <c r="G132" s="9"/>
      <c r="H132" s="9"/>
    </row>
    <row r="133" spans="1:8" ht="15">
      <c r="A133" s="8" t="s">
        <v>59</v>
      </c>
      <c r="B133" s="14">
        <v>0.026</v>
      </c>
      <c r="C133" s="24">
        <v>181.51000000000002</v>
      </c>
      <c r="D133" s="9"/>
      <c r="E133" s="9"/>
      <c r="F133" s="9"/>
      <c r="G133" s="9"/>
      <c r="H133" s="9"/>
    </row>
    <row r="134" spans="1:8" ht="15">
      <c r="A134" s="8" t="s">
        <v>84</v>
      </c>
      <c r="B134" s="14">
        <v>0.074</v>
      </c>
      <c r="C134" s="24">
        <v>181.38</v>
      </c>
      <c r="D134" s="9"/>
      <c r="E134" s="9"/>
      <c r="F134" s="9"/>
      <c r="G134" s="9"/>
      <c r="H134" s="9"/>
    </row>
    <row r="135" spans="1:8" ht="15">
      <c r="A135" s="8" t="s">
        <v>96</v>
      </c>
      <c r="B135" s="14">
        <v>0.001</v>
      </c>
      <c r="C135" s="24">
        <v>128.4</v>
      </c>
      <c r="D135" s="9"/>
      <c r="E135" s="9"/>
      <c r="F135" s="9"/>
      <c r="G135" s="9"/>
      <c r="H135" s="9"/>
    </row>
    <row r="136" spans="1:8" ht="15">
      <c r="A136" s="8" t="s">
        <v>97</v>
      </c>
      <c r="B136" s="14">
        <v>0.005</v>
      </c>
      <c r="C136" s="24">
        <v>125</v>
      </c>
      <c r="D136" s="9"/>
      <c r="E136" s="9"/>
      <c r="F136" s="9"/>
      <c r="G136" s="9"/>
      <c r="H136" s="9"/>
    </row>
    <row r="137" spans="1:8" ht="15">
      <c r="A137" s="8" t="s">
        <v>98</v>
      </c>
      <c r="B137" s="14">
        <v>0.0022</v>
      </c>
      <c r="C137" s="24">
        <v>8.6</v>
      </c>
      <c r="D137" s="9"/>
      <c r="E137" s="9"/>
      <c r="F137" s="9"/>
      <c r="G137" s="9"/>
      <c r="H137" s="9"/>
    </row>
    <row r="138" spans="1:8" ht="15">
      <c r="A138" s="8" t="s">
        <v>99</v>
      </c>
      <c r="B138" s="14">
        <v>0.001</v>
      </c>
      <c r="C138" s="24">
        <v>3.9</v>
      </c>
      <c r="D138" s="9"/>
      <c r="E138" s="9"/>
      <c r="F138" s="9"/>
      <c r="G138" s="9"/>
      <c r="H138" s="9"/>
    </row>
    <row r="139" spans="1:8" ht="15">
      <c r="A139" s="8" t="s">
        <v>100</v>
      </c>
      <c r="B139" s="14">
        <v>0.000425</v>
      </c>
      <c r="C139" s="24">
        <v>2.075</v>
      </c>
      <c r="D139" s="9"/>
      <c r="E139" s="9"/>
      <c r="F139" s="9"/>
      <c r="G139" s="9"/>
      <c r="H139" s="9"/>
    </row>
    <row r="140" spans="1:8" ht="15">
      <c r="A140" s="8" t="s">
        <v>101</v>
      </c>
      <c r="B140" s="14">
        <v>0.002</v>
      </c>
      <c r="C140" s="24">
        <v>2</v>
      </c>
      <c r="D140" s="9"/>
      <c r="E140" s="9"/>
      <c r="F140" s="9"/>
      <c r="G140" s="9"/>
      <c r="H140" s="9"/>
    </row>
    <row r="141" spans="1:8" ht="15">
      <c r="A141" s="68"/>
      <c r="B141" s="66"/>
      <c r="C141" s="69"/>
      <c r="D141" s="9"/>
      <c r="E141" s="9"/>
      <c r="F141" s="9"/>
      <c r="G141" s="9"/>
      <c r="H141" s="9"/>
    </row>
    <row r="142" spans="1:8" ht="15">
      <c r="A142" s="8"/>
      <c r="B142" s="14"/>
      <c r="C142" s="14"/>
      <c r="D142" s="9"/>
      <c r="E142" s="9"/>
      <c r="F142" s="9"/>
      <c r="G142" s="9"/>
      <c r="H142" s="9"/>
    </row>
    <row r="143" spans="1:8" ht="15">
      <c r="A143" s="8"/>
      <c r="B143" s="14"/>
      <c r="C143" s="14"/>
      <c r="D143" s="9"/>
      <c r="E143" s="9"/>
      <c r="F143" s="9"/>
      <c r="G143" s="9"/>
      <c r="H143" s="9"/>
    </row>
    <row r="144" spans="1:8" ht="15">
      <c r="A144" s="10" t="s">
        <v>42</v>
      </c>
      <c r="B144" s="78">
        <v>2017</v>
      </c>
      <c r="C144" s="82"/>
      <c r="D144" s="9"/>
      <c r="E144" s="9"/>
      <c r="F144" s="9"/>
      <c r="G144" s="9"/>
      <c r="H144" s="9"/>
    </row>
    <row r="145" spans="1:8" ht="15">
      <c r="A145" s="11"/>
      <c r="B145" s="12" t="s">
        <v>41</v>
      </c>
      <c r="C145" s="62" t="s">
        <v>40</v>
      </c>
      <c r="D145" s="9"/>
      <c r="E145" s="9"/>
      <c r="F145" s="9"/>
      <c r="G145" s="9"/>
      <c r="H145" s="9"/>
    </row>
    <row r="146" spans="1:8" ht="15">
      <c r="A146" s="64" t="s">
        <v>17</v>
      </c>
      <c r="B146" s="60">
        <f>+SUM(B147:B191)</f>
        <v>6892.952470999999</v>
      </c>
      <c r="C146" s="67">
        <f>+SUM(C147:C191)</f>
        <v>87013621.64489998</v>
      </c>
      <c r="D146" s="9"/>
      <c r="E146" s="9"/>
      <c r="F146" s="9"/>
      <c r="G146" s="9"/>
      <c r="H146" s="9"/>
    </row>
    <row r="147" spans="1:8" ht="15">
      <c r="A147" s="8" t="s">
        <v>36</v>
      </c>
      <c r="B147" s="14">
        <v>477.60655999999994</v>
      </c>
      <c r="C147" s="24">
        <v>17730859.295599997</v>
      </c>
      <c r="D147" s="9"/>
      <c r="E147" s="9"/>
      <c r="F147" s="9"/>
      <c r="G147" s="9"/>
      <c r="H147" s="9"/>
    </row>
    <row r="148" spans="1:8" ht="15">
      <c r="A148" s="8" t="s">
        <v>97</v>
      </c>
      <c r="B148" s="14">
        <v>524.8941241</v>
      </c>
      <c r="C148" s="24">
        <v>13411293.688699998</v>
      </c>
      <c r="D148" s="9"/>
      <c r="E148" s="9"/>
      <c r="F148" s="9"/>
      <c r="G148" s="9"/>
      <c r="H148" s="9"/>
    </row>
    <row r="149" spans="1:8" ht="15">
      <c r="A149" s="8" t="s">
        <v>28</v>
      </c>
      <c r="B149" s="14">
        <v>408.2855613999999</v>
      </c>
      <c r="C149" s="24">
        <v>9974157.502999999</v>
      </c>
      <c r="D149" s="9"/>
      <c r="E149" s="9"/>
      <c r="F149" s="9"/>
      <c r="G149" s="9"/>
      <c r="H149" s="9"/>
    </row>
    <row r="150" spans="1:8" ht="15">
      <c r="A150" s="8" t="s">
        <v>102</v>
      </c>
      <c r="B150" s="14">
        <v>446.0243377</v>
      </c>
      <c r="C150" s="24">
        <v>8337550.3211</v>
      </c>
      <c r="D150" s="9"/>
      <c r="E150" s="9"/>
      <c r="F150" s="9"/>
      <c r="G150" s="9"/>
      <c r="H150" s="9"/>
    </row>
    <row r="151" spans="1:8" ht="15">
      <c r="A151" s="8" t="s">
        <v>31</v>
      </c>
      <c r="B151" s="14">
        <v>2739.453136699998</v>
      </c>
      <c r="C151" s="24">
        <v>8187176.032500001</v>
      </c>
      <c r="D151" s="9"/>
      <c r="E151" s="9"/>
      <c r="F151" s="9"/>
      <c r="G151" s="9"/>
      <c r="H151" s="9"/>
    </row>
    <row r="152" spans="1:8" ht="15">
      <c r="A152" s="8" t="s">
        <v>103</v>
      </c>
      <c r="B152" s="14">
        <v>89.2942509</v>
      </c>
      <c r="C152" s="24">
        <v>7680439.5145</v>
      </c>
      <c r="D152" s="9"/>
      <c r="E152" s="9"/>
      <c r="F152" s="9"/>
      <c r="G152" s="9"/>
      <c r="H152" s="9"/>
    </row>
    <row r="153" spans="1:8" ht="15">
      <c r="A153" s="8" t="s">
        <v>104</v>
      </c>
      <c r="B153" s="14">
        <v>159.68089</v>
      </c>
      <c r="C153" s="24">
        <v>5699120.4282</v>
      </c>
      <c r="D153" s="9"/>
      <c r="E153" s="9"/>
      <c r="F153" s="9"/>
      <c r="G153" s="9"/>
      <c r="H153" s="9"/>
    </row>
    <row r="154" spans="1:8" ht="15">
      <c r="A154" s="8" t="s">
        <v>105</v>
      </c>
      <c r="B154" s="14">
        <v>149.20276429999998</v>
      </c>
      <c r="C154" s="24">
        <v>5636273.132</v>
      </c>
      <c r="D154" s="9"/>
      <c r="E154" s="9"/>
      <c r="F154" s="9"/>
      <c r="G154" s="9"/>
      <c r="H154" s="9"/>
    </row>
    <row r="155" spans="1:8" ht="15">
      <c r="A155" s="8" t="s">
        <v>61</v>
      </c>
      <c r="B155" s="14">
        <v>566.6433294</v>
      </c>
      <c r="C155" s="24">
        <v>2090279.8217999998</v>
      </c>
      <c r="D155" s="9"/>
      <c r="E155" s="9"/>
      <c r="F155" s="9"/>
      <c r="G155" s="9"/>
      <c r="H155" s="9"/>
    </row>
    <row r="156" spans="1:8" ht="15">
      <c r="A156" s="8" t="s">
        <v>73</v>
      </c>
      <c r="B156" s="14">
        <v>283.77901739999993</v>
      </c>
      <c r="C156" s="24">
        <v>1728571.6524999999</v>
      </c>
      <c r="D156" s="9"/>
      <c r="E156" s="9"/>
      <c r="F156" s="9"/>
      <c r="G156" s="9"/>
      <c r="H156" s="9"/>
    </row>
    <row r="157" spans="1:8" ht="15">
      <c r="A157" s="8" t="s">
        <v>106</v>
      </c>
      <c r="B157" s="14">
        <v>86.8699</v>
      </c>
      <c r="C157" s="24">
        <v>1556331.3898</v>
      </c>
      <c r="D157" s="9"/>
      <c r="E157" s="9"/>
      <c r="F157" s="9"/>
      <c r="G157" s="9"/>
      <c r="H157" s="9"/>
    </row>
    <row r="158" spans="1:8" ht="15">
      <c r="A158" s="8" t="s">
        <v>24</v>
      </c>
      <c r="B158" s="14">
        <v>169.88677</v>
      </c>
      <c r="C158" s="24">
        <v>1414945.1362</v>
      </c>
      <c r="D158" s="9"/>
      <c r="E158" s="9"/>
      <c r="F158" s="9"/>
      <c r="G158" s="9"/>
      <c r="H158" s="9"/>
    </row>
    <row r="159" spans="1:8" ht="15">
      <c r="A159" s="8" t="s">
        <v>107</v>
      </c>
      <c r="B159" s="14">
        <v>165.683</v>
      </c>
      <c r="C159" s="24">
        <v>783080.7996</v>
      </c>
      <c r="D159" s="9"/>
      <c r="E159" s="9"/>
      <c r="F159" s="9"/>
      <c r="G159" s="9"/>
      <c r="H159" s="9"/>
    </row>
    <row r="160" spans="1:8" ht="15">
      <c r="A160" s="8" t="s">
        <v>108</v>
      </c>
      <c r="B160" s="14">
        <v>156</v>
      </c>
      <c r="C160" s="24">
        <v>500280</v>
      </c>
      <c r="D160" s="9"/>
      <c r="E160" s="9"/>
      <c r="F160" s="9"/>
      <c r="G160" s="9"/>
      <c r="H160" s="9"/>
    </row>
    <row r="161" spans="1:8" ht="15">
      <c r="A161" s="8" t="s">
        <v>67</v>
      </c>
      <c r="B161" s="14">
        <v>53.4046783</v>
      </c>
      <c r="C161" s="24">
        <v>417062.80549999996</v>
      </c>
      <c r="D161" s="9"/>
      <c r="E161" s="9"/>
      <c r="F161" s="9"/>
      <c r="G161" s="9"/>
      <c r="H161" s="9"/>
    </row>
    <row r="162" spans="1:8" ht="15">
      <c r="A162" s="8" t="s">
        <v>32</v>
      </c>
      <c r="B162" s="14">
        <v>102.99588</v>
      </c>
      <c r="C162" s="24">
        <v>400402.41189999995</v>
      </c>
      <c r="D162" s="9"/>
      <c r="E162" s="9"/>
      <c r="F162" s="9"/>
      <c r="G162" s="9"/>
      <c r="H162" s="9"/>
    </row>
    <row r="163" spans="1:8" ht="15">
      <c r="A163" s="8" t="s">
        <v>109</v>
      </c>
      <c r="B163" s="14">
        <v>73.863</v>
      </c>
      <c r="C163" s="24">
        <v>320011.45999999996</v>
      </c>
      <c r="D163" s="9"/>
      <c r="E163" s="9"/>
      <c r="F163" s="9"/>
      <c r="G163" s="9"/>
      <c r="H163" s="9"/>
    </row>
    <row r="164" spans="1:8" ht="15">
      <c r="A164" s="8" t="s">
        <v>56</v>
      </c>
      <c r="B164" s="14">
        <v>4.06607</v>
      </c>
      <c r="C164" s="24">
        <v>286714.86</v>
      </c>
      <c r="D164" s="9"/>
      <c r="E164" s="9"/>
      <c r="F164" s="9"/>
      <c r="G164" s="9"/>
      <c r="H164" s="9"/>
    </row>
    <row r="165" spans="1:8" ht="15">
      <c r="A165" s="8" t="s">
        <v>51</v>
      </c>
      <c r="B165" s="14">
        <v>62.4987131</v>
      </c>
      <c r="C165" s="24">
        <v>169760.0692</v>
      </c>
      <c r="D165" s="9"/>
      <c r="E165" s="9"/>
      <c r="F165" s="9"/>
      <c r="G165" s="9"/>
      <c r="H165" s="9"/>
    </row>
    <row r="166" spans="1:8" ht="15">
      <c r="A166" s="8" t="s">
        <v>110</v>
      </c>
      <c r="B166" s="14">
        <v>35.59</v>
      </c>
      <c r="C166" s="24">
        <v>167066.9332</v>
      </c>
      <c r="D166" s="9"/>
      <c r="E166" s="9"/>
      <c r="F166" s="9"/>
      <c r="G166" s="9"/>
      <c r="H166" s="9"/>
    </row>
    <row r="167" spans="1:8" ht="15">
      <c r="A167" s="8" t="s">
        <v>29</v>
      </c>
      <c r="B167" s="14">
        <v>35.518089999999994</v>
      </c>
      <c r="C167" s="24">
        <v>121442.179</v>
      </c>
      <c r="D167" s="9"/>
      <c r="E167" s="50"/>
      <c r="F167" s="49"/>
      <c r="G167" s="9"/>
      <c r="H167" s="9"/>
    </row>
    <row r="168" spans="1:8" ht="15">
      <c r="A168" s="8" t="s">
        <v>7</v>
      </c>
      <c r="B168" s="14">
        <v>70.51115</v>
      </c>
      <c r="C168" s="24">
        <v>96206.03249999999</v>
      </c>
      <c r="D168" s="9"/>
      <c r="E168" s="48"/>
      <c r="F168" s="48"/>
      <c r="G168" s="9"/>
      <c r="H168" s="9"/>
    </row>
    <row r="169" spans="1:8" ht="15">
      <c r="A169" s="8" t="s">
        <v>111</v>
      </c>
      <c r="B169" s="14">
        <v>18.86765</v>
      </c>
      <c r="C169" s="24">
        <v>77886.17109999999</v>
      </c>
      <c r="D169" s="9"/>
      <c r="E169" s="49"/>
      <c r="F169" s="49"/>
      <c r="G169" s="9"/>
      <c r="H169" s="9"/>
    </row>
    <row r="170" spans="1:8" ht="15">
      <c r="A170" s="8" t="s">
        <v>70</v>
      </c>
      <c r="B170" s="14">
        <v>2.3306739000000003</v>
      </c>
      <c r="C170" s="24">
        <v>48192.7795</v>
      </c>
      <c r="D170" s="9"/>
      <c r="E170" s="49"/>
      <c r="F170" s="49"/>
      <c r="G170" s="9"/>
      <c r="H170" s="9"/>
    </row>
    <row r="171" spans="1:8" ht="15">
      <c r="A171" s="8" t="s">
        <v>90</v>
      </c>
      <c r="B171" s="14">
        <v>1.575</v>
      </c>
      <c r="C171" s="24">
        <v>44084.25</v>
      </c>
      <c r="D171" s="9"/>
      <c r="E171" s="9"/>
      <c r="F171" s="9"/>
      <c r="G171" s="9"/>
      <c r="H171" s="9"/>
    </row>
    <row r="172" spans="1:8" ht="15">
      <c r="A172" s="8" t="s">
        <v>112</v>
      </c>
      <c r="B172" s="14">
        <v>3.0521299999999996</v>
      </c>
      <c r="C172" s="24">
        <v>36298.6728</v>
      </c>
      <c r="D172" s="9"/>
      <c r="E172" s="9"/>
      <c r="F172" s="9"/>
      <c r="G172" s="9"/>
      <c r="H172" s="9"/>
    </row>
    <row r="173" spans="1:8" ht="15">
      <c r="A173" s="8" t="s">
        <v>74</v>
      </c>
      <c r="B173" s="14">
        <v>1.1189</v>
      </c>
      <c r="C173" s="24">
        <v>25015.433800000003</v>
      </c>
      <c r="D173" s="9"/>
      <c r="E173" s="9"/>
      <c r="F173" s="9"/>
      <c r="G173" s="9"/>
      <c r="H173" s="9"/>
    </row>
    <row r="174" spans="1:8" ht="15">
      <c r="A174" s="8" t="s">
        <v>113</v>
      </c>
      <c r="B174" s="14">
        <v>0.79645</v>
      </c>
      <c r="C174" s="24">
        <v>15652.689999999999</v>
      </c>
      <c r="D174" s="9"/>
      <c r="E174" s="9"/>
      <c r="F174" s="9"/>
      <c r="G174" s="9"/>
      <c r="H174" s="9"/>
    </row>
    <row r="175" spans="1:8" ht="15">
      <c r="A175" s="8" t="s">
        <v>27</v>
      </c>
      <c r="B175" s="14">
        <v>0.942</v>
      </c>
      <c r="C175" s="24">
        <v>13599.9667</v>
      </c>
      <c r="D175" s="9"/>
      <c r="E175" s="9"/>
      <c r="F175" s="9"/>
      <c r="G175" s="9"/>
      <c r="H175" s="9"/>
    </row>
    <row r="176" spans="1:8" ht="15">
      <c r="A176" s="8" t="s">
        <v>49</v>
      </c>
      <c r="B176" s="14">
        <v>0.45586</v>
      </c>
      <c r="C176" s="24">
        <v>10879.7494</v>
      </c>
      <c r="D176" s="9"/>
      <c r="E176" s="9"/>
      <c r="F176" s="9"/>
      <c r="G176" s="9"/>
      <c r="H176" s="9"/>
    </row>
    <row r="177" spans="1:8" ht="15">
      <c r="A177" s="8" t="s">
        <v>37</v>
      </c>
      <c r="B177" s="14">
        <v>0.20028</v>
      </c>
      <c r="C177" s="24">
        <v>6987.7675</v>
      </c>
      <c r="D177" s="9"/>
      <c r="E177" s="9"/>
      <c r="F177" s="9"/>
      <c r="G177" s="9"/>
      <c r="H177" s="9"/>
    </row>
    <row r="178" spans="1:8" ht="15">
      <c r="A178" s="8" t="s">
        <v>114</v>
      </c>
      <c r="B178" s="14">
        <v>0.18</v>
      </c>
      <c r="C178" s="24">
        <v>5399.9985</v>
      </c>
      <c r="D178" s="9"/>
      <c r="E178" s="9"/>
      <c r="F178" s="9"/>
      <c r="G178" s="9"/>
      <c r="H178" s="9"/>
    </row>
    <row r="179" spans="1:8" ht="15">
      <c r="A179" s="8" t="s">
        <v>115</v>
      </c>
      <c r="B179" s="14">
        <v>0.014</v>
      </c>
      <c r="C179" s="24">
        <v>4740.4</v>
      </c>
      <c r="D179" s="9"/>
      <c r="E179" s="9"/>
      <c r="F179" s="9"/>
      <c r="G179" s="9"/>
      <c r="H179" s="9"/>
    </row>
    <row r="180" spans="1:8" ht="15">
      <c r="A180" s="8" t="s">
        <v>116</v>
      </c>
      <c r="B180" s="14">
        <v>0.445</v>
      </c>
      <c r="C180" s="24">
        <v>4488.75</v>
      </c>
      <c r="D180" s="9"/>
      <c r="E180" s="9"/>
      <c r="F180" s="9"/>
      <c r="G180" s="9"/>
      <c r="H180" s="9"/>
    </row>
    <row r="181" spans="1:8" ht="15">
      <c r="A181" s="8" t="s">
        <v>55</v>
      </c>
      <c r="B181" s="14">
        <v>0.1786079</v>
      </c>
      <c r="C181" s="24">
        <v>3880.9989</v>
      </c>
      <c r="D181" s="9"/>
      <c r="E181" s="9"/>
      <c r="F181" s="9"/>
      <c r="G181" s="9"/>
      <c r="H181" s="9"/>
    </row>
    <row r="182" spans="1:8" ht="15">
      <c r="A182" s="8" t="s">
        <v>47</v>
      </c>
      <c r="B182" s="14">
        <v>0.2264576</v>
      </c>
      <c r="C182" s="24">
        <v>2220.2646</v>
      </c>
      <c r="D182" s="9"/>
      <c r="E182" s="9"/>
      <c r="F182" s="9"/>
      <c r="G182" s="9"/>
      <c r="H182" s="9"/>
    </row>
    <row r="183" spans="1:8" ht="15">
      <c r="A183" s="8" t="s">
        <v>117</v>
      </c>
      <c r="B183" s="14">
        <v>0.326</v>
      </c>
      <c r="C183" s="24">
        <v>1788.8374</v>
      </c>
      <c r="D183" s="9"/>
      <c r="E183" s="9"/>
      <c r="F183" s="9"/>
      <c r="G183" s="9"/>
      <c r="H183" s="9"/>
    </row>
    <row r="184" spans="1:8" ht="15">
      <c r="A184" s="8" t="s">
        <v>118</v>
      </c>
      <c r="B184" s="14">
        <v>0.0499</v>
      </c>
      <c r="C184" s="24">
        <v>1446.96</v>
      </c>
      <c r="D184" s="9"/>
      <c r="E184" s="9"/>
      <c r="F184" s="9"/>
      <c r="G184" s="9"/>
      <c r="H184" s="9"/>
    </row>
    <row r="185" spans="1:8" ht="15">
      <c r="A185" s="8" t="s">
        <v>119</v>
      </c>
      <c r="B185" s="14">
        <v>0.24</v>
      </c>
      <c r="C185" s="24">
        <v>698.4</v>
      </c>
      <c r="D185" s="9"/>
      <c r="E185" s="9"/>
      <c r="F185" s="9"/>
      <c r="G185" s="9"/>
      <c r="H185" s="9"/>
    </row>
    <row r="186" spans="1:8" ht="15">
      <c r="A186" s="8" t="s">
        <v>58</v>
      </c>
      <c r="B186" s="14">
        <v>0.1447183</v>
      </c>
      <c r="C186" s="24">
        <v>595.9999</v>
      </c>
      <c r="D186" s="9"/>
      <c r="E186" s="9"/>
      <c r="F186" s="9"/>
      <c r="G186" s="9"/>
      <c r="H186" s="9"/>
    </row>
    <row r="187" spans="1:8" ht="15">
      <c r="A187" s="8" t="s">
        <v>68</v>
      </c>
      <c r="B187" s="14">
        <v>0.03805</v>
      </c>
      <c r="C187" s="24">
        <v>228.3</v>
      </c>
      <c r="D187" s="9"/>
      <c r="E187" s="9"/>
      <c r="F187" s="9"/>
      <c r="G187" s="9"/>
      <c r="H187" s="9"/>
    </row>
    <row r="188" spans="1:8" ht="15">
      <c r="A188" s="8" t="s">
        <v>120</v>
      </c>
      <c r="B188" s="14">
        <v>0.00065</v>
      </c>
      <c r="C188" s="24">
        <v>221</v>
      </c>
      <c r="D188" s="9"/>
      <c r="E188" s="9"/>
      <c r="F188" s="9"/>
      <c r="G188" s="9"/>
      <c r="H188" s="9"/>
    </row>
    <row r="189" spans="1:8" ht="15">
      <c r="A189" s="8" t="s">
        <v>121</v>
      </c>
      <c r="B189" s="14">
        <v>0.00862</v>
      </c>
      <c r="C189" s="24">
        <v>149.988</v>
      </c>
      <c r="D189" s="9"/>
      <c r="E189" s="9"/>
      <c r="F189" s="9"/>
      <c r="G189" s="9"/>
      <c r="H189" s="9"/>
    </row>
    <row r="190" spans="1:8" ht="15">
      <c r="A190" s="8" t="s">
        <v>122</v>
      </c>
      <c r="B190" s="14">
        <v>0.0003</v>
      </c>
      <c r="C190" s="24">
        <v>102</v>
      </c>
      <c r="D190" s="9"/>
      <c r="E190" s="9"/>
      <c r="F190" s="9"/>
      <c r="G190" s="9"/>
      <c r="H190" s="9"/>
    </row>
    <row r="191" spans="1:8" ht="15">
      <c r="A191" s="8" t="s">
        <v>69</v>
      </c>
      <c r="B191" s="14">
        <v>0.01</v>
      </c>
      <c r="C191" s="24">
        <v>36.8</v>
      </c>
      <c r="D191" s="9"/>
      <c r="E191" s="9"/>
      <c r="F191" s="9"/>
      <c r="G191" s="9"/>
      <c r="H191" s="9"/>
    </row>
    <row r="192" spans="1:8" ht="15">
      <c r="A192" s="68"/>
      <c r="B192" s="66"/>
      <c r="C192" s="43"/>
      <c r="D192" s="9"/>
      <c r="E192" s="9"/>
      <c r="F192" s="9"/>
      <c r="G192" s="9"/>
      <c r="H192" s="9"/>
    </row>
    <row r="193" spans="1:8" ht="15">
      <c r="A193" s="17" t="s">
        <v>244</v>
      </c>
      <c r="B193" s="9"/>
      <c r="C193" s="9"/>
      <c r="D193" s="9"/>
      <c r="E193" s="9"/>
      <c r="F193" s="9"/>
      <c r="G193" s="9"/>
      <c r="H193" s="9"/>
    </row>
    <row r="194" spans="1:8" ht="15">
      <c r="A194" s="18" t="s">
        <v>4</v>
      </c>
      <c r="B194" s="18"/>
      <c r="C194" s="18"/>
      <c r="D194" s="51"/>
      <c r="E194" s="51"/>
      <c r="F194" s="51"/>
      <c r="G194" s="51"/>
      <c r="H194" s="51"/>
    </row>
    <row r="195" spans="1:8" ht="15">
      <c r="A195" s="18" t="s">
        <v>3</v>
      </c>
      <c r="B195" s="18"/>
      <c r="C195" s="18"/>
      <c r="D195" s="51"/>
      <c r="E195" s="51"/>
      <c r="F195" s="51"/>
      <c r="G195" s="51"/>
      <c r="H195" s="51"/>
    </row>
    <row r="196" spans="1:8" ht="15">
      <c r="A196" s="18" t="s">
        <v>2</v>
      </c>
      <c r="B196" s="18"/>
      <c r="C196" s="18"/>
      <c r="D196" s="51"/>
      <c r="E196" s="51"/>
      <c r="F196" s="51"/>
      <c r="G196" s="51"/>
      <c r="H196" s="51"/>
    </row>
    <row r="197" spans="1:8" ht="15">
      <c r="A197" s="18" t="s">
        <v>1</v>
      </c>
      <c r="B197" s="18"/>
      <c r="C197" s="18"/>
      <c r="D197" s="51"/>
      <c r="E197" s="51"/>
      <c r="F197" s="51"/>
      <c r="G197" s="51"/>
      <c r="H197" s="51"/>
    </row>
    <row r="198" spans="1:8" ht="7.5" customHeight="1">
      <c r="A198" s="17"/>
      <c r="B198" s="18"/>
      <c r="C198" s="17"/>
      <c r="D198" s="9"/>
      <c r="E198" s="9"/>
      <c r="F198" s="9"/>
      <c r="G198" s="9"/>
      <c r="H198" s="9"/>
    </row>
    <row r="199" spans="1:8" ht="15">
      <c r="A199" s="18" t="s">
        <v>245</v>
      </c>
      <c r="B199" s="18"/>
      <c r="C199" s="17"/>
      <c r="D199" s="9"/>
      <c r="E199" s="9"/>
      <c r="F199" s="9"/>
      <c r="G199" s="9"/>
      <c r="H199" s="9"/>
    </row>
    <row r="200" spans="1:8" ht="15">
      <c r="A200" s="17" t="s">
        <v>0</v>
      </c>
      <c r="B200" s="17"/>
      <c r="C200" s="17"/>
      <c r="D200" s="9"/>
      <c r="E200" s="9"/>
      <c r="F200" s="9"/>
      <c r="G200" s="9"/>
      <c r="H200" s="9"/>
    </row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</sheetData>
  <sheetProtection/>
  <mergeCells count="6">
    <mergeCell ref="B43:C43"/>
    <mergeCell ref="B89:C89"/>
    <mergeCell ref="B144:C144"/>
    <mergeCell ref="B7:C7"/>
    <mergeCell ref="A5:C5"/>
    <mergeCell ref="A6:C6"/>
  </mergeCells>
  <printOptions/>
  <pageMargins left="0.7" right="0.7" top="0.75" bottom="0.75" header="0.3" footer="0.3"/>
  <pageSetup horizontalDpi="300" verticalDpi="300" orientation="portrait" scale="68" r:id="rId2"/>
  <rowBreaks count="3" manualBreakCount="3">
    <brk id="44" max="255" man="1"/>
    <brk id="90" max="255" man="1"/>
    <brk id="1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selection activeCell="H7" sqref="H7"/>
    </sheetView>
  </sheetViews>
  <sheetFormatPr defaultColWidth="11.421875" defaultRowHeight="15"/>
  <cols>
    <col min="1" max="1" width="33.8515625" style="0" customWidth="1"/>
    <col min="2" max="2" width="16.57421875" style="0" customWidth="1"/>
    <col min="3" max="3" width="17.00390625" style="0" customWidth="1"/>
    <col min="4" max="5" width="11.421875" style="2" customWidth="1"/>
    <col min="6" max="6" width="12.57421875" style="2" customWidth="1"/>
    <col min="7" max="8" width="11.421875" style="2" customWidth="1"/>
  </cols>
  <sheetData>
    <row r="1" spans="1:3" ht="15">
      <c r="A1" s="2"/>
      <c r="B1" s="2"/>
      <c r="C1" s="2"/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2"/>
      <c r="B4" s="2"/>
      <c r="C4" s="2"/>
      <c r="D4" s="52"/>
      <c r="E4" s="52"/>
      <c r="G4" s="52"/>
    </row>
    <row r="5" spans="1:7" ht="15">
      <c r="A5" s="79" t="s">
        <v>123</v>
      </c>
      <c r="B5" s="79"/>
      <c r="C5" s="79"/>
      <c r="D5" s="48"/>
      <c r="E5" s="9"/>
      <c r="F5" s="9"/>
      <c r="G5" s="48"/>
    </row>
    <row r="6" spans="1:7" ht="15">
      <c r="A6" s="76" t="s">
        <v>43</v>
      </c>
      <c r="B6" s="76"/>
      <c r="C6" s="76"/>
      <c r="D6" s="48"/>
      <c r="E6" s="9"/>
      <c r="F6" s="9"/>
      <c r="G6" s="48"/>
    </row>
    <row r="7" spans="1:7" ht="15">
      <c r="A7" s="10" t="s">
        <v>42</v>
      </c>
      <c r="B7" s="78">
        <v>2018</v>
      </c>
      <c r="C7" s="82"/>
      <c r="D7" s="48"/>
      <c r="E7" s="9"/>
      <c r="F7" s="9"/>
      <c r="G7" s="48"/>
    </row>
    <row r="8" spans="1:7" ht="15">
      <c r="A8" s="11"/>
      <c r="B8" s="12" t="s">
        <v>41</v>
      </c>
      <c r="C8" s="62" t="s">
        <v>40</v>
      </c>
      <c r="D8" s="9"/>
      <c r="E8" s="9"/>
      <c r="F8" s="9"/>
      <c r="G8" s="9"/>
    </row>
    <row r="9" spans="1:7" ht="15">
      <c r="A9" s="64" t="s">
        <v>39</v>
      </c>
      <c r="B9" s="60">
        <f>+SUM(B10:B43)</f>
        <v>350498477.4230004</v>
      </c>
      <c r="C9" s="67">
        <f>+SUM(C10:C43)</f>
        <v>130745980.40190017</v>
      </c>
      <c r="D9" s="9"/>
      <c r="E9" s="48"/>
      <c r="F9" s="48"/>
      <c r="G9" s="9"/>
    </row>
    <row r="10" spans="1:7" ht="15">
      <c r="A10" s="8" t="s">
        <v>135</v>
      </c>
      <c r="B10" s="14">
        <v>236529415.88790035</v>
      </c>
      <c r="C10" s="24">
        <v>110184499.33860016</v>
      </c>
      <c r="D10" s="9"/>
      <c r="E10" s="48"/>
      <c r="F10" s="9"/>
      <c r="G10" s="9"/>
    </row>
    <row r="11" spans="1:7" ht="15">
      <c r="A11" s="8" t="s">
        <v>149</v>
      </c>
      <c r="B11" s="14">
        <v>63440644.2521</v>
      </c>
      <c r="C11" s="24">
        <v>10140882.679000001</v>
      </c>
      <c r="D11" s="9"/>
      <c r="E11" s="48"/>
      <c r="F11" s="9"/>
      <c r="G11" s="9"/>
    </row>
    <row r="12" spans="1:7" ht="15">
      <c r="A12" s="8" t="s">
        <v>141</v>
      </c>
      <c r="B12" s="14">
        <v>25168568.4983</v>
      </c>
      <c r="C12" s="24">
        <v>3976772.5159999994</v>
      </c>
      <c r="D12" s="9"/>
      <c r="E12" s="48"/>
      <c r="F12" s="9"/>
      <c r="G12" s="9"/>
    </row>
    <row r="13" spans="1:7" ht="15">
      <c r="A13" s="8" t="s">
        <v>128</v>
      </c>
      <c r="B13" s="14">
        <v>15706335</v>
      </c>
      <c r="C13" s="24">
        <v>2477517.7800000003</v>
      </c>
      <c r="D13" s="9"/>
      <c r="E13" s="48"/>
      <c r="F13" s="9"/>
      <c r="G13" s="9"/>
    </row>
    <row r="14" spans="1:7" ht="15">
      <c r="A14" s="8" t="s">
        <v>126</v>
      </c>
      <c r="B14" s="14">
        <v>291661.76939999976</v>
      </c>
      <c r="C14" s="24">
        <v>879343.1214</v>
      </c>
      <c r="D14" s="9"/>
      <c r="E14" s="48"/>
      <c r="F14" s="9"/>
      <c r="G14" s="9"/>
    </row>
    <row r="15" spans="1:7" ht="15">
      <c r="A15" s="8" t="s">
        <v>142</v>
      </c>
      <c r="B15" s="14">
        <v>5186197</v>
      </c>
      <c r="C15" s="24">
        <v>777929.55</v>
      </c>
      <c r="D15" s="9"/>
      <c r="E15" s="48"/>
      <c r="F15" s="9"/>
      <c r="G15" s="9"/>
    </row>
    <row r="16" spans="1:7" ht="15">
      <c r="A16" s="8" t="s">
        <v>137</v>
      </c>
      <c r="B16" s="14">
        <v>1080874.3750999998</v>
      </c>
      <c r="C16" s="24">
        <v>696578.7082999997</v>
      </c>
      <c r="D16" s="9"/>
      <c r="E16" s="48"/>
      <c r="F16" s="9"/>
      <c r="G16" s="9"/>
    </row>
    <row r="17" spans="1:7" ht="15">
      <c r="A17" s="8" t="s">
        <v>156</v>
      </c>
      <c r="B17" s="14">
        <v>723618.7988000001</v>
      </c>
      <c r="C17" s="24">
        <v>636898.696</v>
      </c>
      <c r="D17" s="9"/>
      <c r="E17" s="48"/>
      <c r="F17" s="9"/>
      <c r="G17" s="9"/>
    </row>
    <row r="18" spans="1:7" ht="15">
      <c r="A18" s="8" t="s">
        <v>155</v>
      </c>
      <c r="B18" s="14">
        <v>41195.11600000001</v>
      </c>
      <c r="C18" s="24">
        <v>290695.5635999999</v>
      </c>
      <c r="D18" s="9"/>
      <c r="E18" s="48"/>
      <c r="F18" s="9"/>
      <c r="G18" s="9"/>
    </row>
    <row r="19" spans="1:7" ht="15">
      <c r="A19" s="8" t="s">
        <v>153</v>
      </c>
      <c r="B19" s="14">
        <v>1875000</v>
      </c>
      <c r="C19" s="24">
        <v>253687.5</v>
      </c>
      <c r="D19" s="9"/>
      <c r="E19" s="48"/>
      <c r="F19" s="9"/>
      <c r="G19" s="9"/>
    </row>
    <row r="20" spans="1:7" ht="15">
      <c r="A20" s="8" t="s">
        <v>143</v>
      </c>
      <c r="B20" s="14">
        <v>203036.154</v>
      </c>
      <c r="C20" s="24">
        <v>166116.34829999998</v>
      </c>
      <c r="D20" s="9"/>
      <c r="E20" s="48"/>
      <c r="F20" s="9"/>
      <c r="G20" s="9"/>
    </row>
    <row r="21" spans="1:7" ht="15">
      <c r="A21" s="8" t="s">
        <v>151</v>
      </c>
      <c r="B21" s="14">
        <v>66935.49280000017</v>
      </c>
      <c r="C21" s="24">
        <v>92878.66439999998</v>
      </c>
      <c r="D21" s="9"/>
      <c r="E21" s="48"/>
      <c r="F21" s="9"/>
      <c r="G21" s="9"/>
    </row>
    <row r="22" spans="1:7" ht="15">
      <c r="A22" s="8" t="s">
        <v>154</v>
      </c>
      <c r="B22" s="14">
        <v>50844.23</v>
      </c>
      <c r="C22" s="24">
        <v>55911.8314</v>
      </c>
      <c r="D22" s="9"/>
      <c r="E22" s="48"/>
      <c r="F22" s="9"/>
      <c r="G22" s="9"/>
    </row>
    <row r="23" spans="1:7" ht="15">
      <c r="A23" s="8" t="s">
        <v>157</v>
      </c>
      <c r="B23" s="14">
        <v>32007.1</v>
      </c>
      <c r="C23" s="24">
        <v>24109.2987</v>
      </c>
      <c r="D23" s="9"/>
      <c r="E23" s="48"/>
      <c r="F23" s="9"/>
      <c r="G23" s="9"/>
    </row>
    <row r="24" spans="1:7" ht="15">
      <c r="A24" s="8" t="s">
        <v>147</v>
      </c>
      <c r="B24" s="14">
        <v>19327.809999999998</v>
      </c>
      <c r="C24" s="24">
        <v>13425.8</v>
      </c>
      <c r="D24" s="9"/>
      <c r="E24" s="48"/>
      <c r="F24" s="9"/>
      <c r="G24" s="9"/>
    </row>
    <row r="25" spans="1:7" ht="15">
      <c r="A25" s="8" t="s">
        <v>133</v>
      </c>
      <c r="B25" s="14">
        <v>6982.400000000001</v>
      </c>
      <c r="C25" s="24">
        <v>12994.901499999994</v>
      </c>
      <c r="D25" s="9"/>
      <c r="E25" s="48"/>
      <c r="F25" s="9"/>
      <c r="G25" s="9"/>
    </row>
    <row r="26" spans="1:7" ht="15">
      <c r="A26" s="8" t="s">
        <v>139</v>
      </c>
      <c r="B26" s="14">
        <v>14999.8186</v>
      </c>
      <c r="C26" s="24">
        <v>12743.933</v>
      </c>
      <c r="D26" s="9"/>
      <c r="E26" s="9"/>
      <c r="F26" s="9"/>
      <c r="G26" s="9"/>
    </row>
    <row r="27" spans="1:7" ht="15">
      <c r="A27" s="8" t="s">
        <v>138</v>
      </c>
      <c r="B27" s="14">
        <v>11766</v>
      </c>
      <c r="C27" s="24">
        <v>11847.2302</v>
      </c>
      <c r="D27" s="9"/>
      <c r="E27" s="9"/>
      <c r="F27" s="9"/>
      <c r="G27" s="9"/>
    </row>
    <row r="28" spans="1:7" ht="15">
      <c r="A28" s="8" t="s">
        <v>140</v>
      </c>
      <c r="B28" s="14">
        <v>14013</v>
      </c>
      <c r="C28" s="24">
        <v>11250.8198</v>
      </c>
      <c r="D28" s="9"/>
      <c r="E28" s="9"/>
      <c r="F28" s="9"/>
      <c r="G28" s="9"/>
    </row>
    <row r="29" spans="1:7" ht="15">
      <c r="A29" s="8" t="s">
        <v>131</v>
      </c>
      <c r="B29" s="14">
        <v>21600</v>
      </c>
      <c r="C29" s="24">
        <v>8208</v>
      </c>
      <c r="D29" s="9"/>
      <c r="E29" s="9"/>
      <c r="F29" s="9"/>
      <c r="G29" s="9"/>
    </row>
    <row r="30" spans="1:7" ht="15">
      <c r="A30" s="8" t="s">
        <v>132</v>
      </c>
      <c r="B30" s="14">
        <v>5195</v>
      </c>
      <c r="C30" s="24">
        <v>5971.649</v>
      </c>
      <c r="D30" s="9"/>
      <c r="E30" s="9"/>
      <c r="F30" s="9"/>
      <c r="G30" s="9"/>
    </row>
    <row r="31" spans="1:7" ht="15">
      <c r="A31" s="8" t="s">
        <v>130</v>
      </c>
      <c r="B31" s="14">
        <v>1</v>
      </c>
      <c r="C31" s="24">
        <v>4177</v>
      </c>
      <c r="D31" s="9"/>
      <c r="E31" s="9"/>
      <c r="F31" s="9"/>
      <c r="G31" s="9"/>
    </row>
    <row r="32" spans="1:7" ht="15">
      <c r="A32" s="8" t="s">
        <v>136</v>
      </c>
      <c r="B32" s="14">
        <v>90.97</v>
      </c>
      <c r="C32" s="24">
        <v>2864.4755999999998</v>
      </c>
      <c r="D32" s="9"/>
      <c r="E32" s="9"/>
      <c r="F32" s="9"/>
      <c r="G32" s="9"/>
    </row>
    <row r="33" spans="1:7" ht="15">
      <c r="A33" s="8" t="s">
        <v>146</v>
      </c>
      <c r="B33" s="14">
        <v>2851.8</v>
      </c>
      <c r="C33" s="24">
        <v>2310.8294999999994</v>
      </c>
      <c r="D33" s="9"/>
      <c r="E33" s="9"/>
      <c r="F33" s="9"/>
      <c r="G33" s="9"/>
    </row>
    <row r="34" spans="1:7" ht="15">
      <c r="A34" s="8" t="s">
        <v>125</v>
      </c>
      <c r="B34" s="14">
        <v>622.3599999999999</v>
      </c>
      <c r="C34" s="24">
        <v>1869.2039</v>
      </c>
      <c r="D34" s="9"/>
      <c r="E34" s="9"/>
      <c r="F34" s="9"/>
      <c r="G34" s="9"/>
    </row>
    <row r="35" spans="1:7" ht="15">
      <c r="A35" s="8" t="s">
        <v>152</v>
      </c>
      <c r="B35" s="14">
        <v>3055.69</v>
      </c>
      <c r="C35" s="24">
        <v>1739.3873</v>
      </c>
      <c r="D35" s="9"/>
      <c r="E35" s="9"/>
      <c r="F35" s="9"/>
      <c r="G35" s="9"/>
    </row>
    <row r="36" spans="1:7" ht="15">
      <c r="A36" s="8" t="s">
        <v>148</v>
      </c>
      <c r="B36" s="14">
        <v>805</v>
      </c>
      <c r="C36" s="24">
        <v>837.4189999999999</v>
      </c>
      <c r="D36" s="9"/>
      <c r="E36" s="9"/>
      <c r="F36" s="9"/>
      <c r="G36" s="9"/>
    </row>
    <row r="37" spans="1:7" ht="15">
      <c r="A37" s="8" t="s">
        <v>127</v>
      </c>
      <c r="B37" s="14">
        <v>144</v>
      </c>
      <c r="C37" s="24">
        <v>600</v>
      </c>
      <c r="D37" s="9"/>
      <c r="E37" s="9"/>
      <c r="F37" s="9"/>
      <c r="G37" s="9"/>
    </row>
    <row r="38" spans="1:7" ht="15">
      <c r="A38" s="8" t="s">
        <v>134</v>
      </c>
      <c r="B38" s="14">
        <v>188.5</v>
      </c>
      <c r="C38" s="24">
        <v>526.0439</v>
      </c>
      <c r="D38" s="9"/>
      <c r="E38" s="9"/>
      <c r="F38" s="9"/>
      <c r="G38" s="9"/>
    </row>
    <row r="39" spans="1:7" ht="15">
      <c r="A39" s="8" t="s">
        <v>150</v>
      </c>
      <c r="B39" s="14">
        <v>46.3</v>
      </c>
      <c r="C39" s="24">
        <v>272.3366</v>
      </c>
      <c r="D39" s="9"/>
      <c r="E39" s="9"/>
      <c r="F39" s="9"/>
      <c r="G39" s="9"/>
    </row>
    <row r="40" spans="1:7" ht="15">
      <c r="A40" s="8" t="s">
        <v>124</v>
      </c>
      <c r="B40" s="14">
        <v>53</v>
      </c>
      <c r="C40" s="24">
        <v>218.04</v>
      </c>
      <c r="D40" s="9"/>
      <c r="E40" s="9"/>
      <c r="F40" s="9"/>
      <c r="G40" s="9"/>
    </row>
    <row r="41" spans="1:7" ht="15">
      <c r="A41" s="8" t="s">
        <v>144</v>
      </c>
      <c r="B41" s="14">
        <v>137.7</v>
      </c>
      <c r="C41" s="24">
        <v>125.6249</v>
      </c>
      <c r="D41" s="9"/>
      <c r="E41" s="9"/>
      <c r="F41" s="9"/>
      <c r="G41" s="9"/>
    </row>
    <row r="42" spans="1:7" ht="15">
      <c r="A42" s="8" t="s">
        <v>145</v>
      </c>
      <c r="B42" s="14">
        <v>150</v>
      </c>
      <c r="C42" s="24">
        <v>99</v>
      </c>
      <c r="D42" s="9"/>
      <c r="E42" s="9"/>
      <c r="F42" s="9"/>
      <c r="G42" s="9"/>
    </row>
    <row r="43" spans="1:7" ht="15">
      <c r="A43" s="8" t="s">
        <v>129</v>
      </c>
      <c r="B43" s="14">
        <v>113.4</v>
      </c>
      <c r="C43" s="24">
        <v>77.112</v>
      </c>
      <c r="D43" s="9"/>
      <c r="E43" s="9"/>
      <c r="F43" s="9"/>
      <c r="G43" s="9"/>
    </row>
    <row r="44" spans="1:7" ht="15">
      <c r="A44" s="68"/>
      <c r="B44" s="66"/>
      <c r="C44" s="43"/>
      <c r="D44" s="9"/>
      <c r="E44" s="9"/>
      <c r="F44" s="9"/>
      <c r="G44" s="9"/>
    </row>
    <row r="45" spans="1:7" ht="15">
      <c r="A45" s="8"/>
      <c r="B45" s="14"/>
      <c r="C45" s="15"/>
      <c r="D45" s="9"/>
      <c r="E45" s="9"/>
      <c r="F45" s="9"/>
      <c r="G45" s="9"/>
    </row>
    <row r="46" spans="1:7" ht="15">
      <c r="A46" s="8"/>
      <c r="B46" s="14"/>
      <c r="C46" s="15"/>
      <c r="D46" s="9"/>
      <c r="E46" s="9"/>
      <c r="F46" s="9"/>
      <c r="G46" s="9"/>
    </row>
    <row r="47" spans="1:7" ht="15">
      <c r="A47" s="10" t="s">
        <v>42</v>
      </c>
      <c r="B47" s="78">
        <v>2018</v>
      </c>
      <c r="C47" s="82"/>
      <c r="D47" s="9"/>
      <c r="E47" s="9"/>
      <c r="F47" s="9"/>
      <c r="G47" s="9"/>
    </row>
    <row r="48" spans="1:7" ht="15">
      <c r="A48" s="11"/>
      <c r="B48" s="12" t="s">
        <v>41</v>
      </c>
      <c r="C48" s="62" t="s">
        <v>40</v>
      </c>
      <c r="D48" s="9"/>
      <c r="E48" s="9"/>
      <c r="F48" s="9"/>
      <c r="G48" s="9"/>
    </row>
    <row r="49" spans="1:7" ht="15">
      <c r="A49" s="64" t="s">
        <v>34</v>
      </c>
      <c r="B49" s="60">
        <f>+SUM(B50:B89)</f>
        <v>2351282.2342000003</v>
      </c>
      <c r="C49" s="67">
        <f>+SUM(C50:C89)</f>
        <v>11140577.399000002</v>
      </c>
      <c r="D49" s="9"/>
      <c r="E49" s="49"/>
      <c r="F49" s="49"/>
      <c r="G49" s="9"/>
    </row>
    <row r="50" spans="1:7" ht="15">
      <c r="A50" s="8" t="s">
        <v>135</v>
      </c>
      <c r="B50" s="14">
        <v>232243.8599999998</v>
      </c>
      <c r="C50" s="24">
        <v>1938323.5673000005</v>
      </c>
      <c r="D50" s="9"/>
      <c r="E50" s="49"/>
      <c r="F50" s="49"/>
      <c r="G50" s="9"/>
    </row>
    <row r="51" spans="1:7" ht="15">
      <c r="A51" s="8" t="s">
        <v>149</v>
      </c>
      <c r="B51" s="14">
        <v>614670.6000000001</v>
      </c>
      <c r="C51" s="24">
        <v>1561966.9134000004</v>
      </c>
      <c r="D51" s="9"/>
      <c r="E51" s="49"/>
      <c r="F51" s="49"/>
      <c r="G51" s="9"/>
    </row>
    <row r="52" spans="1:7" ht="15">
      <c r="A52" s="8" t="s">
        <v>137</v>
      </c>
      <c r="B52" s="14">
        <v>642711.61</v>
      </c>
      <c r="C52" s="24">
        <v>1546185.2747999995</v>
      </c>
      <c r="D52" s="9"/>
      <c r="E52" s="49"/>
      <c r="F52" s="49"/>
      <c r="G52" s="9"/>
    </row>
    <row r="53" spans="1:7" ht="15">
      <c r="A53" s="8" t="s">
        <v>158</v>
      </c>
      <c r="B53" s="14">
        <v>132813.96999999997</v>
      </c>
      <c r="C53" s="24">
        <v>1010980.6261999997</v>
      </c>
      <c r="D53" s="9"/>
      <c r="E53" s="49"/>
      <c r="F53" s="49"/>
      <c r="G53" s="9"/>
    </row>
    <row r="54" spans="1:7" ht="15">
      <c r="A54" s="8" t="s">
        <v>159</v>
      </c>
      <c r="B54" s="14">
        <v>110064</v>
      </c>
      <c r="C54" s="24">
        <v>814048.6512</v>
      </c>
      <c r="D54" s="9"/>
      <c r="E54" s="49"/>
      <c r="F54" s="49"/>
      <c r="G54" s="9"/>
    </row>
    <row r="55" spans="1:7" ht="15">
      <c r="A55" s="8" t="s">
        <v>160</v>
      </c>
      <c r="B55" s="14">
        <v>135908.5</v>
      </c>
      <c r="C55" s="24">
        <v>718212.8315000001</v>
      </c>
      <c r="D55" s="9"/>
      <c r="E55" s="49"/>
      <c r="F55" s="49"/>
      <c r="G55" s="9"/>
    </row>
    <row r="56" spans="1:7" ht="15">
      <c r="A56" s="8" t="s">
        <v>142</v>
      </c>
      <c r="B56" s="14">
        <v>119904</v>
      </c>
      <c r="C56" s="24">
        <v>668960.0448</v>
      </c>
      <c r="D56" s="9"/>
      <c r="E56" s="49"/>
      <c r="F56" s="49"/>
      <c r="G56" s="9"/>
    </row>
    <row r="57" spans="1:7" ht="15">
      <c r="A57" s="8" t="s">
        <v>126</v>
      </c>
      <c r="B57" s="14">
        <v>30191.528799999985</v>
      </c>
      <c r="C57" s="24">
        <v>480116.00729999994</v>
      </c>
      <c r="D57" s="9"/>
      <c r="E57" s="49"/>
      <c r="F57" s="49"/>
      <c r="G57" s="9"/>
    </row>
    <row r="58" spans="1:7" ht="15">
      <c r="A58" s="8" t="s">
        <v>146</v>
      </c>
      <c r="B58" s="14">
        <v>51100.89000000001</v>
      </c>
      <c r="C58" s="24">
        <v>335717.03979999997</v>
      </c>
      <c r="D58" s="9"/>
      <c r="E58" s="49"/>
      <c r="F58" s="49"/>
      <c r="G58" s="9"/>
    </row>
    <row r="59" spans="1:7" ht="15">
      <c r="A59" s="8" t="s">
        <v>136</v>
      </c>
      <c r="B59" s="14">
        <v>63000</v>
      </c>
      <c r="C59" s="24">
        <v>328711.564</v>
      </c>
      <c r="D59" s="9"/>
      <c r="E59" s="49"/>
      <c r="F59" s="49"/>
      <c r="G59" s="9"/>
    </row>
    <row r="60" spans="1:7" ht="15">
      <c r="A60" s="8" t="s">
        <v>161</v>
      </c>
      <c r="B60" s="14">
        <v>40020</v>
      </c>
      <c r="C60" s="24">
        <v>288504.18</v>
      </c>
      <c r="D60" s="9"/>
      <c r="E60" s="49"/>
      <c r="F60" s="49"/>
      <c r="G60" s="9"/>
    </row>
    <row r="61" spans="1:7" ht="15">
      <c r="A61" s="8" t="s">
        <v>141</v>
      </c>
      <c r="B61" s="14">
        <v>27363.23</v>
      </c>
      <c r="C61" s="24">
        <v>259986.42639999997</v>
      </c>
      <c r="D61" s="9"/>
      <c r="E61" s="49"/>
      <c r="F61" s="49"/>
      <c r="G61" s="9"/>
    </row>
    <row r="62" spans="1:7" ht="15">
      <c r="A62" s="8" t="s">
        <v>162</v>
      </c>
      <c r="B62" s="14">
        <v>27305.8862</v>
      </c>
      <c r="C62" s="24">
        <v>246107.38500000004</v>
      </c>
      <c r="D62" s="9"/>
      <c r="E62" s="49"/>
      <c r="F62" s="49"/>
      <c r="G62" s="9"/>
    </row>
    <row r="63" spans="1:7" ht="15">
      <c r="A63" s="8" t="s">
        <v>133</v>
      </c>
      <c r="B63" s="14">
        <v>26864.7759</v>
      </c>
      <c r="C63" s="24">
        <v>219679.99049999999</v>
      </c>
      <c r="D63" s="9"/>
      <c r="E63" s="49"/>
      <c r="F63" s="49"/>
      <c r="G63" s="9"/>
    </row>
    <row r="64" spans="1:7" ht="15">
      <c r="A64" s="8" t="s">
        <v>152</v>
      </c>
      <c r="B64" s="14">
        <v>21688.84</v>
      </c>
      <c r="C64" s="24">
        <v>185184.1512</v>
      </c>
      <c r="D64" s="9"/>
      <c r="E64" s="49"/>
      <c r="F64" s="49"/>
      <c r="G64" s="9"/>
    </row>
    <row r="65" spans="1:7" ht="15">
      <c r="A65" s="8" t="s">
        <v>134</v>
      </c>
      <c r="B65" s="14">
        <v>16061.66</v>
      </c>
      <c r="C65" s="24">
        <v>104332.6597</v>
      </c>
      <c r="D65" s="9"/>
      <c r="E65" s="49"/>
      <c r="F65" s="49"/>
      <c r="G65" s="9"/>
    </row>
    <row r="66" spans="1:7" ht="15">
      <c r="A66" s="8" t="s">
        <v>151</v>
      </c>
      <c r="B66" s="14">
        <v>11160.8251</v>
      </c>
      <c r="C66" s="24">
        <v>73388.00219999993</v>
      </c>
      <c r="D66" s="9"/>
      <c r="E66" s="49"/>
      <c r="F66" s="49"/>
      <c r="G66" s="9"/>
    </row>
    <row r="67" spans="1:7" ht="15">
      <c r="A67" s="8" t="s">
        <v>163</v>
      </c>
      <c r="B67" s="14">
        <v>12000</v>
      </c>
      <c r="C67" s="24">
        <v>60846</v>
      </c>
      <c r="D67" s="9"/>
      <c r="E67" s="49"/>
      <c r="F67" s="49"/>
      <c r="G67" s="9"/>
    </row>
    <row r="68" spans="1:7" ht="15">
      <c r="A68" s="8" t="s">
        <v>164</v>
      </c>
      <c r="B68" s="14">
        <v>7440</v>
      </c>
      <c r="C68" s="24">
        <v>45035.34</v>
      </c>
      <c r="D68" s="9"/>
      <c r="E68" s="49"/>
      <c r="F68" s="49"/>
      <c r="G68" s="9"/>
    </row>
    <row r="69" spans="1:7" ht="15">
      <c r="A69" s="8" t="s">
        <v>165</v>
      </c>
      <c r="B69" s="14">
        <v>7500</v>
      </c>
      <c r="C69" s="24">
        <v>33895.5</v>
      </c>
      <c r="D69" s="9"/>
      <c r="E69" s="49"/>
      <c r="F69" s="49"/>
      <c r="G69" s="9"/>
    </row>
    <row r="70" spans="1:7" ht="15">
      <c r="A70" s="8" t="s">
        <v>166</v>
      </c>
      <c r="B70" s="14">
        <v>955</v>
      </c>
      <c r="C70" s="24">
        <v>28705.5798</v>
      </c>
      <c r="D70" s="9"/>
      <c r="E70" s="49"/>
      <c r="F70" s="49"/>
      <c r="G70" s="9"/>
    </row>
    <row r="71" spans="1:7" ht="15">
      <c r="A71" s="8" t="s">
        <v>167</v>
      </c>
      <c r="B71" s="14">
        <v>3750</v>
      </c>
      <c r="C71" s="24">
        <v>28521.75</v>
      </c>
      <c r="D71" s="9"/>
      <c r="E71" s="49"/>
      <c r="F71" s="49"/>
      <c r="G71" s="9"/>
    </row>
    <row r="72" spans="1:7" ht="15">
      <c r="A72" s="8" t="s">
        <v>143</v>
      </c>
      <c r="B72" s="14">
        <v>169.5082</v>
      </c>
      <c r="C72" s="24">
        <v>25773.6084</v>
      </c>
      <c r="D72" s="9"/>
      <c r="E72" s="49"/>
      <c r="F72" s="49"/>
      <c r="G72" s="9"/>
    </row>
    <row r="73" spans="1:7" ht="15">
      <c r="A73" s="8" t="s">
        <v>155</v>
      </c>
      <c r="B73" s="14">
        <v>3139.68</v>
      </c>
      <c r="C73" s="24">
        <v>22336.2473</v>
      </c>
      <c r="D73" s="9"/>
      <c r="E73" s="49"/>
      <c r="F73" s="49"/>
      <c r="G73" s="9"/>
    </row>
    <row r="74" spans="1:7" ht="15">
      <c r="A74" s="8" t="s">
        <v>150</v>
      </c>
      <c r="B74" s="14">
        <v>2168.2</v>
      </c>
      <c r="C74" s="24">
        <v>20123.8445</v>
      </c>
      <c r="D74" s="9"/>
      <c r="E74" s="49"/>
      <c r="F74" s="49"/>
      <c r="G74" s="9"/>
    </row>
    <row r="75" spans="1:7" ht="15">
      <c r="A75" s="8" t="s">
        <v>138</v>
      </c>
      <c r="B75" s="14">
        <v>3086</v>
      </c>
      <c r="C75" s="24">
        <v>17161.1537</v>
      </c>
      <c r="D75" s="9"/>
      <c r="E75" s="49"/>
      <c r="F75" s="49"/>
      <c r="G75" s="9"/>
    </row>
    <row r="76" spans="1:7" ht="15">
      <c r="A76" s="8" t="s">
        <v>168</v>
      </c>
      <c r="B76" s="14">
        <v>662</v>
      </c>
      <c r="C76" s="24">
        <v>16782.4912</v>
      </c>
      <c r="D76" s="9"/>
      <c r="E76" s="49"/>
      <c r="F76" s="49"/>
      <c r="G76" s="9"/>
    </row>
    <row r="77" spans="1:7" ht="15">
      <c r="A77" s="8" t="s">
        <v>169</v>
      </c>
      <c r="B77" s="14">
        <v>372</v>
      </c>
      <c r="C77" s="24">
        <v>15415.96</v>
      </c>
      <c r="D77" s="9"/>
      <c r="E77" s="49"/>
      <c r="F77" s="49"/>
      <c r="G77" s="9"/>
    </row>
    <row r="78" spans="1:7" ht="15">
      <c r="A78" s="8" t="s">
        <v>170</v>
      </c>
      <c r="B78" s="14">
        <v>1375.29</v>
      </c>
      <c r="C78" s="24">
        <v>11385.558199999998</v>
      </c>
      <c r="D78" s="9"/>
      <c r="E78" s="49"/>
      <c r="F78" s="49"/>
      <c r="G78" s="9"/>
    </row>
    <row r="79" spans="1:7" ht="15">
      <c r="A79" s="8" t="s">
        <v>125</v>
      </c>
      <c r="B79" s="14">
        <v>974.6800000000001</v>
      </c>
      <c r="C79" s="24">
        <v>8649.9828</v>
      </c>
      <c r="D79" s="9"/>
      <c r="E79" s="49"/>
      <c r="F79" s="49"/>
      <c r="G79" s="9"/>
    </row>
    <row r="80" spans="1:7" ht="15">
      <c r="A80" s="8" t="s">
        <v>140</v>
      </c>
      <c r="B80" s="14">
        <v>3919</v>
      </c>
      <c r="C80" s="24">
        <v>8267.100000000002</v>
      </c>
      <c r="D80" s="9"/>
      <c r="E80" s="49"/>
      <c r="F80" s="49"/>
      <c r="G80" s="9"/>
    </row>
    <row r="81" spans="1:7" ht="15">
      <c r="A81" s="8" t="s">
        <v>144</v>
      </c>
      <c r="B81" s="14">
        <v>48</v>
      </c>
      <c r="C81" s="24">
        <v>6324</v>
      </c>
      <c r="D81" s="9"/>
      <c r="E81" s="49"/>
      <c r="F81" s="49"/>
      <c r="G81" s="9"/>
    </row>
    <row r="82" spans="1:7" ht="15">
      <c r="A82" s="8" t="s">
        <v>171</v>
      </c>
      <c r="B82" s="14">
        <v>199</v>
      </c>
      <c r="C82" s="24">
        <v>5948.11</v>
      </c>
      <c r="D82" s="9"/>
      <c r="E82" s="49"/>
      <c r="F82" s="49"/>
      <c r="G82" s="9"/>
    </row>
    <row r="83" spans="1:7" ht="15">
      <c r="A83" s="8" t="s">
        <v>148</v>
      </c>
      <c r="B83" s="14">
        <v>271</v>
      </c>
      <c r="C83" s="24">
        <v>2148.1921</v>
      </c>
      <c r="D83" s="9"/>
      <c r="E83" s="49"/>
      <c r="F83" s="49"/>
      <c r="G83" s="9"/>
    </row>
    <row r="84" spans="1:7" ht="15">
      <c r="A84" s="8" t="s">
        <v>156</v>
      </c>
      <c r="B84" s="14">
        <v>80</v>
      </c>
      <c r="C84" s="24">
        <v>950</v>
      </c>
      <c r="D84" s="9"/>
      <c r="E84" s="49"/>
      <c r="F84" s="49"/>
      <c r="G84" s="9"/>
    </row>
    <row r="85" spans="1:7" ht="15">
      <c r="A85" s="8" t="s">
        <v>130</v>
      </c>
      <c r="B85" s="14">
        <v>10</v>
      </c>
      <c r="C85" s="24">
        <v>806.3</v>
      </c>
      <c r="D85" s="9"/>
      <c r="E85" s="49"/>
      <c r="F85" s="49"/>
      <c r="G85" s="9"/>
    </row>
    <row r="86" spans="1:7" ht="15">
      <c r="A86" s="8" t="s">
        <v>172</v>
      </c>
      <c r="B86" s="14">
        <v>6.2</v>
      </c>
      <c r="C86" s="24">
        <v>408.9997</v>
      </c>
      <c r="D86" s="9"/>
      <c r="E86" s="49"/>
      <c r="F86" s="49"/>
      <c r="G86" s="9"/>
    </row>
    <row r="87" spans="1:7" ht="15">
      <c r="A87" s="8" t="s">
        <v>132</v>
      </c>
      <c r="B87" s="14">
        <v>31.5</v>
      </c>
      <c r="C87" s="24">
        <v>393.21</v>
      </c>
      <c r="D87" s="9"/>
      <c r="E87" s="49"/>
      <c r="F87" s="49"/>
      <c r="G87" s="9"/>
    </row>
    <row r="88" spans="1:7" ht="15">
      <c r="A88" s="8" t="s">
        <v>124</v>
      </c>
      <c r="B88" s="14">
        <v>2</v>
      </c>
      <c r="C88" s="24">
        <v>179.44</v>
      </c>
      <c r="D88" s="9"/>
      <c r="E88" s="9"/>
      <c r="F88" s="9"/>
      <c r="G88" s="9"/>
    </row>
    <row r="89" spans="1:7" ht="15">
      <c r="A89" s="8" t="s">
        <v>157</v>
      </c>
      <c r="B89" s="14">
        <v>49</v>
      </c>
      <c r="C89" s="24">
        <v>113.71600000000001</v>
      </c>
      <c r="D89" s="9"/>
      <c r="E89" s="9"/>
      <c r="F89" s="9"/>
      <c r="G89" s="9"/>
    </row>
    <row r="90" spans="1:7" ht="15">
      <c r="A90" s="68"/>
      <c r="B90" s="71"/>
      <c r="C90" s="72"/>
      <c r="D90" s="9"/>
      <c r="E90" s="9"/>
      <c r="F90" s="9"/>
      <c r="G90" s="9"/>
    </row>
    <row r="91" spans="1:7" ht="15">
      <c r="A91" s="8"/>
      <c r="B91" s="16"/>
      <c r="C91" s="16"/>
      <c r="D91" s="9"/>
      <c r="E91" s="9"/>
      <c r="F91" s="9"/>
      <c r="G91" s="9"/>
    </row>
    <row r="92" spans="1:7" ht="15">
      <c r="A92" s="8"/>
      <c r="B92" s="16"/>
      <c r="C92" s="16"/>
      <c r="D92" s="9"/>
      <c r="E92" s="9"/>
      <c r="F92" s="9"/>
      <c r="G92" s="9"/>
    </row>
    <row r="93" spans="1:7" ht="15">
      <c r="A93" s="10" t="s">
        <v>42</v>
      </c>
      <c r="B93" s="78">
        <v>2018</v>
      </c>
      <c r="C93" s="82"/>
      <c r="D93" s="9"/>
      <c r="E93" s="9"/>
      <c r="F93" s="9"/>
      <c r="G93" s="9"/>
    </row>
    <row r="94" spans="1:7" ht="15">
      <c r="A94" s="11"/>
      <c r="B94" s="12" t="s">
        <v>41</v>
      </c>
      <c r="C94" s="62" t="s">
        <v>40</v>
      </c>
      <c r="D94" s="9"/>
      <c r="E94" s="9"/>
      <c r="F94" s="9"/>
      <c r="G94" s="9"/>
    </row>
    <row r="95" spans="1:7" ht="15">
      <c r="A95" s="64" t="s">
        <v>87</v>
      </c>
      <c r="B95" s="60">
        <f>+SUM(B96:B136)</f>
        <v>75934976.63690001</v>
      </c>
      <c r="C95" s="67">
        <f>+SUM(C96:C136)</f>
        <v>214017277.41840002</v>
      </c>
      <c r="D95" s="9"/>
      <c r="E95" s="9"/>
      <c r="F95" s="9"/>
      <c r="G95" s="9"/>
    </row>
    <row r="96" spans="1:7" ht="15">
      <c r="A96" s="8" t="s">
        <v>146</v>
      </c>
      <c r="B96" s="14">
        <v>17261829.45</v>
      </c>
      <c r="C96" s="24">
        <v>51150117.253999986</v>
      </c>
      <c r="D96" s="9"/>
      <c r="E96" s="49"/>
      <c r="F96" s="49"/>
      <c r="G96" s="9"/>
    </row>
    <row r="97" spans="1:7" ht="15">
      <c r="A97" s="8" t="s">
        <v>135</v>
      </c>
      <c r="B97" s="14">
        <v>17794858.846499998</v>
      </c>
      <c r="C97" s="24">
        <v>46944394.25849999</v>
      </c>
      <c r="D97" s="9"/>
      <c r="E97" s="49"/>
      <c r="F97" s="49"/>
      <c r="G97" s="9"/>
    </row>
    <row r="98" spans="1:7" ht="15">
      <c r="A98" s="8" t="s">
        <v>161</v>
      </c>
      <c r="B98" s="14">
        <v>15613107</v>
      </c>
      <c r="C98" s="24">
        <v>45094798.1916</v>
      </c>
      <c r="D98" s="9"/>
      <c r="E98" s="49"/>
      <c r="F98" s="49"/>
      <c r="G98" s="9"/>
    </row>
    <row r="99" spans="1:7" ht="15">
      <c r="A99" s="8" t="s">
        <v>142</v>
      </c>
      <c r="B99" s="14">
        <v>5465084</v>
      </c>
      <c r="C99" s="24">
        <v>17644778.469600003</v>
      </c>
      <c r="D99" s="9"/>
      <c r="E99" s="49"/>
      <c r="F99" s="49"/>
      <c r="G99" s="9"/>
    </row>
    <row r="100" spans="1:7" ht="15">
      <c r="A100" s="8" t="s">
        <v>134</v>
      </c>
      <c r="B100" s="14">
        <v>4418621.798</v>
      </c>
      <c r="C100" s="24">
        <v>10727831.4072</v>
      </c>
      <c r="D100" s="9"/>
      <c r="E100" s="49"/>
      <c r="F100" s="49"/>
      <c r="G100" s="9"/>
    </row>
    <row r="101" spans="1:7" ht="15">
      <c r="A101" s="8" t="s">
        <v>145</v>
      </c>
      <c r="B101" s="14">
        <v>3750240</v>
      </c>
      <c r="C101" s="24">
        <v>8725077.729999999</v>
      </c>
      <c r="D101" s="9"/>
      <c r="E101" s="49"/>
      <c r="F101" s="49"/>
      <c r="G101" s="9"/>
    </row>
    <row r="102" spans="1:7" ht="15">
      <c r="A102" s="8" t="s">
        <v>173</v>
      </c>
      <c r="B102" s="14">
        <v>3501820</v>
      </c>
      <c r="C102" s="24">
        <v>8406229.104</v>
      </c>
      <c r="D102" s="9"/>
      <c r="E102" s="49"/>
      <c r="F102" s="49"/>
      <c r="G102" s="9"/>
    </row>
    <row r="103" spans="1:7" ht="15">
      <c r="A103" s="8" t="s">
        <v>159</v>
      </c>
      <c r="B103" s="14">
        <v>1718653.35</v>
      </c>
      <c r="C103" s="24">
        <v>6112391.005</v>
      </c>
      <c r="D103" s="9"/>
      <c r="E103" s="49"/>
      <c r="F103" s="49"/>
      <c r="G103" s="9"/>
    </row>
    <row r="104" spans="1:7" ht="15">
      <c r="A104" s="8" t="s">
        <v>174</v>
      </c>
      <c r="B104" s="14">
        <v>2016000</v>
      </c>
      <c r="C104" s="24">
        <v>5262042.24</v>
      </c>
      <c r="D104" s="9"/>
      <c r="E104" s="49"/>
      <c r="F104" s="49"/>
      <c r="G104" s="9"/>
    </row>
    <row r="105" spans="1:7" ht="15">
      <c r="A105" s="8" t="s">
        <v>175</v>
      </c>
      <c r="B105" s="14">
        <v>1260000</v>
      </c>
      <c r="C105" s="24">
        <v>4068766.8</v>
      </c>
      <c r="D105" s="9"/>
      <c r="E105" s="49"/>
      <c r="F105" s="49"/>
      <c r="G105" s="9"/>
    </row>
    <row r="106" spans="1:7" ht="15">
      <c r="A106" s="8" t="s">
        <v>136</v>
      </c>
      <c r="B106" s="14">
        <v>924053.896</v>
      </c>
      <c r="C106" s="24">
        <v>3522149.3842999996</v>
      </c>
      <c r="D106" s="9"/>
      <c r="E106" s="49"/>
      <c r="F106" s="49"/>
      <c r="G106" s="9"/>
    </row>
    <row r="107" spans="1:7" ht="15">
      <c r="A107" s="8" t="s">
        <v>160</v>
      </c>
      <c r="B107" s="14">
        <v>997476</v>
      </c>
      <c r="C107" s="24">
        <v>3375957.6939999997</v>
      </c>
      <c r="D107" s="9"/>
      <c r="E107" s="49"/>
      <c r="F107" s="49"/>
      <c r="G107" s="9"/>
    </row>
    <row r="108" spans="1:7" ht="15">
      <c r="A108" s="8" t="s">
        <v>176</v>
      </c>
      <c r="B108" s="14">
        <v>1106736</v>
      </c>
      <c r="C108" s="24">
        <v>2569747.6799999997</v>
      </c>
      <c r="D108" s="9"/>
      <c r="E108" s="49"/>
      <c r="F108" s="49"/>
      <c r="G108" s="9"/>
    </row>
    <row r="109" spans="1:7" ht="15">
      <c r="A109" s="8" t="s">
        <v>149</v>
      </c>
      <c r="B109" s="14">
        <v>28315.09</v>
      </c>
      <c r="C109" s="24">
        <v>105230.15460000001</v>
      </c>
      <c r="D109" s="9"/>
      <c r="E109" s="49"/>
      <c r="F109" s="49"/>
      <c r="G109" s="9"/>
    </row>
    <row r="110" spans="1:7" ht="15">
      <c r="A110" s="8" t="s">
        <v>168</v>
      </c>
      <c r="B110" s="14">
        <v>25030.5</v>
      </c>
      <c r="C110" s="24">
        <v>61111.7017</v>
      </c>
      <c r="D110" s="9"/>
      <c r="E110" s="49"/>
      <c r="F110" s="49"/>
      <c r="G110" s="9"/>
    </row>
    <row r="111" spans="1:7" ht="15">
      <c r="A111" s="8" t="s">
        <v>156</v>
      </c>
      <c r="B111" s="14">
        <v>6600</v>
      </c>
      <c r="C111" s="24">
        <v>49475.0514</v>
      </c>
      <c r="D111" s="9"/>
      <c r="E111" s="49"/>
      <c r="F111" s="49"/>
      <c r="G111" s="9"/>
    </row>
    <row r="112" spans="1:7" ht="15">
      <c r="A112" s="8" t="s">
        <v>158</v>
      </c>
      <c r="B112" s="14">
        <v>13167</v>
      </c>
      <c r="C112" s="24">
        <v>40800.5</v>
      </c>
      <c r="D112" s="9"/>
      <c r="E112" s="49"/>
      <c r="F112" s="49"/>
      <c r="G112" s="9"/>
    </row>
    <row r="113" spans="1:7" ht="15">
      <c r="A113" s="8" t="s">
        <v>177</v>
      </c>
      <c r="B113" s="14">
        <v>12600</v>
      </c>
      <c r="C113" s="24">
        <v>40572</v>
      </c>
      <c r="D113" s="9"/>
      <c r="E113" s="49"/>
      <c r="F113" s="49"/>
      <c r="G113" s="9"/>
    </row>
    <row r="114" spans="1:7" ht="15">
      <c r="A114" s="8" t="s">
        <v>151</v>
      </c>
      <c r="B114" s="14">
        <v>1534.8448999999987</v>
      </c>
      <c r="C114" s="24">
        <v>24645.310499999985</v>
      </c>
      <c r="D114" s="9"/>
      <c r="E114" s="49"/>
      <c r="F114" s="49"/>
      <c r="G114" s="9"/>
    </row>
    <row r="115" spans="1:7" ht="15">
      <c r="A115" s="8" t="s">
        <v>126</v>
      </c>
      <c r="B115" s="14">
        <v>1350</v>
      </c>
      <c r="C115" s="24">
        <v>19030.8</v>
      </c>
      <c r="D115" s="9"/>
      <c r="E115" s="49"/>
      <c r="F115" s="49"/>
      <c r="G115" s="9"/>
    </row>
    <row r="116" spans="1:7" ht="15">
      <c r="A116" s="8" t="s">
        <v>178</v>
      </c>
      <c r="B116" s="14">
        <v>5251</v>
      </c>
      <c r="C116" s="24">
        <v>18812.75</v>
      </c>
      <c r="D116" s="9"/>
      <c r="E116" s="49"/>
      <c r="F116" s="49"/>
      <c r="G116" s="9"/>
    </row>
    <row r="117" spans="1:7" ht="15">
      <c r="A117" s="8" t="s">
        <v>169</v>
      </c>
      <c r="B117" s="14">
        <v>5103.5</v>
      </c>
      <c r="C117" s="24">
        <v>18459.6</v>
      </c>
      <c r="D117" s="9"/>
      <c r="E117" s="49"/>
      <c r="F117" s="49"/>
      <c r="G117" s="9"/>
    </row>
    <row r="118" spans="1:7" ht="15">
      <c r="A118" s="8" t="s">
        <v>155</v>
      </c>
      <c r="B118" s="14">
        <v>3411</v>
      </c>
      <c r="C118" s="24">
        <v>14590.9978</v>
      </c>
      <c r="D118" s="9"/>
      <c r="E118" s="49"/>
      <c r="F118" s="49"/>
      <c r="G118" s="9"/>
    </row>
    <row r="119" spans="1:7" ht="15">
      <c r="A119" s="8" t="s">
        <v>143</v>
      </c>
      <c r="B119" s="14">
        <v>1373.9</v>
      </c>
      <c r="C119" s="24">
        <v>6011.628</v>
      </c>
      <c r="D119" s="9"/>
      <c r="E119" s="49"/>
      <c r="F119" s="49"/>
      <c r="G119" s="9"/>
    </row>
    <row r="120" spans="1:7" ht="15">
      <c r="A120" s="8" t="s">
        <v>179</v>
      </c>
      <c r="B120" s="14">
        <v>784</v>
      </c>
      <c r="C120" s="24">
        <v>5949.9627</v>
      </c>
      <c r="D120" s="9"/>
      <c r="E120" s="49"/>
      <c r="F120" s="49"/>
      <c r="G120" s="9"/>
    </row>
    <row r="121" spans="1:7" ht="15">
      <c r="A121" s="8" t="s">
        <v>128</v>
      </c>
      <c r="B121" s="14">
        <v>341</v>
      </c>
      <c r="C121" s="24">
        <v>2549.9863</v>
      </c>
      <c r="D121" s="9"/>
      <c r="E121" s="49"/>
      <c r="F121" s="49"/>
      <c r="G121" s="9"/>
    </row>
    <row r="122" spans="1:7" ht="15">
      <c r="A122" s="8" t="s">
        <v>150</v>
      </c>
      <c r="B122" s="14">
        <v>101.1817</v>
      </c>
      <c r="C122" s="24">
        <v>1486.3943</v>
      </c>
      <c r="D122" s="9"/>
      <c r="E122" s="49"/>
      <c r="F122" s="49"/>
      <c r="G122" s="9"/>
    </row>
    <row r="123" spans="1:7" ht="15">
      <c r="A123" s="8" t="s">
        <v>137</v>
      </c>
      <c r="B123" s="14">
        <v>200.22</v>
      </c>
      <c r="C123" s="24">
        <v>1293.5155</v>
      </c>
      <c r="D123" s="9"/>
      <c r="E123" s="49"/>
      <c r="F123" s="49"/>
      <c r="G123" s="9"/>
    </row>
    <row r="124" spans="1:7" ht="15">
      <c r="A124" s="8" t="s">
        <v>162</v>
      </c>
      <c r="B124" s="14">
        <v>74.3848</v>
      </c>
      <c r="C124" s="24">
        <v>991.176</v>
      </c>
      <c r="D124" s="9"/>
      <c r="E124" s="49"/>
      <c r="F124" s="49"/>
      <c r="G124" s="9"/>
    </row>
    <row r="125" spans="1:7" ht="15">
      <c r="A125" s="8" t="s">
        <v>133</v>
      </c>
      <c r="B125" s="14">
        <v>1</v>
      </c>
      <c r="C125" s="24">
        <v>770</v>
      </c>
      <c r="D125" s="9"/>
      <c r="E125" s="49"/>
      <c r="F125" s="49"/>
      <c r="G125" s="9"/>
    </row>
    <row r="126" spans="1:7" ht="15">
      <c r="A126" s="8" t="s">
        <v>138</v>
      </c>
      <c r="B126" s="14">
        <v>385</v>
      </c>
      <c r="C126" s="24">
        <v>594.496</v>
      </c>
      <c r="D126" s="9"/>
      <c r="E126" s="49"/>
      <c r="F126" s="49"/>
      <c r="G126" s="9"/>
    </row>
    <row r="127" spans="1:7" ht="15">
      <c r="A127" s="8" t="s">
        <v>180</v>
      </c>
      <c r="B127" s="14">
        <v>845</v>
      </c>
      <c r="C127" s="24">
        <v>579.976</v>
      </c>
      <c r="D127" s="9"/>
      <c r="E127" s="49"/>
      <c r="F127" s="49"/>
      <c r="G127" s="9"/>
    </row>
    <row r="128" spans="1:7" ht="15">
      <c r="A128" s="8" t="s">
        <v>181</v>
      </c>
      <c r="B128" s="14">
        <v>5</v>
      </c>
      <c r="C128" s="24">
        <v>10</v>
      </c>
      <c r="D128" s="9"/>
      <c r="E128" s="49"/>
      <c r="F128" s="49"/>
      <c r="G128" s="9"/>
    </row>
    <row r="129" spans="1:7" ht="15">
      <c r="A129" s="8" t="s">
        <v>182</v>
      </c>
      <c r="B129" s="14">
        <v>1</v>
      </c>
      <c r="C129" s="24">
        <v>6</v>
      </c>
      <c r="D129" s="9"/>
      <c r="E129" s="49"/>
      <c r="F129" s="49"/>
      <c r="G129" s="9"/>
    </row>
    <row r="130" spans="1:7" ht="15">
      <c r="A130" s="8" t="s">
        <v>183</v>
      </c>
      <c r="B130" s="14">
        <v>10</v>
      </c>
      <c r="C130" s="24">
        <v>5</v>
      </c>
      <c r="D130" s="9"/>
      <c r="E130" s="49"/>
      <c r="F130" s="49"/>
      <c r="G130" s="9"/>
    </row>
    <row r="131" spans="1:7" ht="15">
      <c r="A131" s="8" t="s">
        <v>157</v>
      </c>
      <c r="B131" s="14">
        <v>3</v>
      </c>
      <c r="C131" s="24">
        <v>4.4496</v>
      </c>
      <c r="D131" s="9"/>
      <c r="E131" s="49"/>
      <c r="F131" s="49"/>
      <c r="G131" s="9"/>
    </row>
    <row r="132" spans="1:7" ht="15">
      <c r="A132" s="8" t="s">
        <v>184</v>
      </c>
      <c r="B132" s="14">
        <v>0.475</v>
      </c>
      <c r="C132" s="24">
        <v>3.7498</v>
      </c>
      <c r="D132" s="9"/>
      <c r="E132" s="49"/>
      <c r="F132" s="49"/>
      <c r="G132" s="9"/>
    </row>
    <row r="133" spans="1:7" ht="15">
      <c r="A133" s="8" t="s">
        <v>185</v>
      </c>
      <c r="B133" s="14">
        <v>5</v>
      </c>
      <c r="C133" s="24">
        <v>3.5</v>
      </c>
      <c r="D133" s="9"/>
      <c r="E133" s="49"/>
      <c r="F133" s="49"/>
      <c r="G133" s="9"/>
    </row>
    <row r="134" spans="1:7" ht="15">
      <c r="A134" s="8" t="s">
        <v>172</v>
      </c>
      <c r="B134" s="14">
        <v>2</v>
      </c>
      <c r="C134" s="24">
        <v>3</v>
      </c>
      <c r="D134" s="9"/>
      <c r="E134" s="49"/>
      <c r="F134" s="49"/>
      <c r="G134" s="9"/>
    </row>
    <row r="135" spans="1:7" ht="15">
      <c r="A135" s="8" t="s">
        <v>148</v>
      </c>
      <c r="B135" s="14">
        <v>1</v>
      </c>
      <c r="C135" s="24">
        <v>3</v>
      </c>
      <c r="D135" s="9"/>
      <c r="E135" s="49"/>
      <c r="F135" s="49"/>
      <c r="G135" s="9"/>
    </row>
    <row r="136" spans="1:7" ht="15">
      <c r="A136" s="8" t="s">
        <v>130</v>
      </c>
      <c r="B136" s="14">
        <v>0.2</v>
      </c>
      <c r="C136" s="24">
        <v>1.5</v>
      </c>
      <c r="D136" s="9"/>
      <c r="E136" s="9"/>
      <c r="F136" s="9"/>
      <c r="G136" s="9"/>
    </row>
    <row r="137" spans="1:7" ht="15">
      <c r="A137" s="68"/>
      <c r="B137" s="71"/>
      <c r="C137" s="72"/>
      <c r="D137" s="9"/>
      <c r="E137" s="9"/>
      <c r="F137" s="9"/>
      <c r="G137" s="9"/>
    </row>
    <row r="138" spans="1:7" ht="15">
      <c r="A138" s="8"/>
      <c r="B138" s="16"/>
      <c r="C138" s="16"/>
      <c r="D138" s="9"/>
      <c r="E138" s="9"/>
      <c r="F138" s="9"/>
      <c r="G138" s="9"/>
    </row>
    <row r="139" spans="1:7" ht="15">
      <c r="A139" s="8"/>
      <c r="B139" s="16"/>
      <c r="C139" s="16"/>
      <c r="D139" s="9"/>
      <c r="E139" s="9"/>
      <c r="F139" s="9"/>
      <c r="G139" s="9"/>
    </row>
    <row r="140" spans="1:7" ht="15">
      <c r="A140" s="10" t="s">
        <v>42</v>
      </c>
      <c r="B140" s="78">
        <v>2018</v>
      </c>
      <c r="C140" s="82"/>
      <c r="D140" s="9"/>
      <c r="E140" s="9"/>
      <c r="F140" s="9"/>
      <c r="G140" s="9"/>
    </row>
    <row r="141" spans="1:7" ht="15">
      <c r="A141" s="11"/>
      <c r="B141" s="12" t="s">
        <v>41</v>
      </c>
      <c r="C141" s="62" t="s">
        <v>40</v>
      </c>
      <c r="D141" s="9"/>
      <c r="E141" s="9"/>
      <c r="F141" s="9"/>
      <c r="G141" s="9"/>
    </row>
    <row r="142" spans="1:7" ht="15">
      <c r="A142" s="64" t="s">
        <v>17</v>
      </c>
      <c r="B142" s="60">
        <f>+SUM(B143:B191)</f>
        <v>6715.5837603</v>
      </c>
      <c r="C142" s="67">
        <f>+SUM(C143:C191)</f>
        <v>92810201.98439999</v>
      </c>
      <c r="D142" s="9"/>
      <c r="E142" s="9"/>
      <c r="F142" s="9"/>
      <c r="G142" s="9"/>
    </row>
    <row r="143" spans="1:7" ht="15">
      <c r="A143" s="8" t="s">
        <v>149</v>
      </c>
      <c r="B143" s="14">
        <v>341.32496999999995</v>
      </c>
      <c r="C143" s="24">
        <v>22209909.7483</v>
      </c>
      <c r="D143" s="9"/>
      <c r="E143" s="9"/>
      <c r="F143" s="9"/>
      <c r="G143" s="9"/>
    </row>
    <row r="144" spans="1:7" ht="15">
      <c r="A144" s="8" t="s">
        <v>193</v>
      </c>
      <c r="B144" s="14">
        <v>373.33478920000005</v>
      </c>
      <c r="C144" s="24">
        <v>15999559.510400001</v>
      </c>
      <c r="D144" s="9"/>
      <c r="E144" s="9"/>
      <c r="F144" s="9"/>
      <c r="G144" s="9"/>
    </row>
    <row r="145" spans="1:7" ht="15">
      <c r="A145" s="8" t="s">
        <v>160</v>
      </c>
      <c r="B145" s="14">
        <v>591.254</v>
      </c>
      <c r="C145" s="24">
        <v>11918095.543400003</v>
      </c>
      <c r="D145" s="9"/>
      <c r="E145" s="9"/>
      <c r="F145" s="9"/>
      <c r="G145" s="9"/>
    </row>
    <row r="146" spans="1:7" ht="15">
      <c r="A146" s="8" t="s">
        <v>196</v>
      </c>
      <c r="B146" s="14">
        <v>533.123125</v>
      </c>
      <c r="C146" s="24">
        <v>11003454.258100001</v>
      </c>
      <c r="D146" s="9"/>
      <c r="E146" s="9"/>
      <c r="F146" s="9"/>
      <c r="G146" s="9"/>
    </row>
    <row r="147" spans="1:7" ht="15">
      <c r="A147" s="8" t="s">
        <v>199</v>
      </c>
      <c r="B147" s="14">
        <v>319.26447729999995</v>
      </c>
      <c r="C147" s="24">
        <v>6720393.9141</v>
      </c>
      <c r="D147" s="9"/>
      <c r="E147" s="9"/>
      <c r="F147" s="9"/>
      <c r="G147" s="9"/>
    </row>
    <row r="148" spans="1:7" ht="15">
      <c r="A148" s="8" t="s">
        <v>135</v>
      </c>
      <c r="B148" s="14">
        <v>1952.306521000001</v>
      </c>
      <c r="C148" s="24">
        <v>5133909.0192</v>
      </c>
      <c r="D148" s="9"/>
      <c r="E148" s="9"/>
      <c r="F148" s="9"/>
      <c r="G148" s="9"/>
    </row>
    <row r="149" spans="1:7" ht="15">
      <c r="A149" s="8" t="s">
        <v>161</v>
      </c>
      <c r="B149" s="14">
        <v>241.79827750000007</v>
      </c>
      <c r="C149" s="24">
        <v>4967415.951300001</v>
      </c>
      <c r="D149" s="9"/>
      <c r="E149" s="9"/>
      <c r="F149" s="9"/>
      <c r="G149" s="9"/>
    </row>
    <row r="150" spans="1:7" ht="15">
      <c r="A150" s="8" t="s">
        <v>173</v>
      </c>
      <c r="B150" s="14">
        <v>105.14052999999998</v>
      </c>
      <c r="C150" s="24">
        <v>4119658.4450000003</v>
      </c>
      <c r="D150" s="9"/>
      <c r="E150" s="9"/>
      <c r="F150" s="9"/>
      <c r="G150" s="9"/>
    </row>
    <row r="151" spans="1:7" ht="15">
      <c r="A151" s="8" t="s">
        <v>134</v>
      </c>
      <c r="B151" s="14">
        <v>1122.29009</v>
      </c>
      <c r="C151" s="24">
        <v>4064298.9387000003</v>
      </c>
      <c r="D151" s="9"/>
      <c r="E151" s="9"/>
      <c r="F151" s="9"/>
      <c r="G151" s="9"/>
    </row>
    <row r="152" spans="1:7" ht="15">
      <c r="A152" s="8" t="s">
        <v>172</v>
      </c>
      <c r="B152" s="14">
        <v>127.2375</v>
      </c>
      <c r="C152" s="24">
        <v>2607209.8244</v>
      </c>
      <c r="D152" s="9"/>
      <c r="E152" s="9"/>
      <c r="F152" s="9"/>
      <c r="G152" s="9"/>
    </row>
    <row r="153" spans="1:7" ht="15">
      <c r="A153" s="8" t="s">
        <v>146</v>
      </c>
      <c r="B153" s="14">
        <v>328.4461399999999</v>
      </c>
      <c r="C153" s="24">
        <v>1202032.0692999999</v>
      </c>
      <c r="D153" s="9"/>
      <c r="E153" s="9"/>
      <c r="F153" s="9"/>
      <c r="G153" s="9"/>
    </row>
    <row r="154" spans="1:7" ht="15">
      <c r="A154" s="8" t="s">
        <v>142</v>
      </c>
      <c r="B154" s="14">
        <v>153.93807</v>
      </c>
      <c r="C154" s="24">
        <v>528626.4597</v>
      </c>
      <c r="D154" s="9"/>
      <c r="E154" s="9"/>
      <c r="F154" s="9"/>
      <c r="G154" s="9"/>
    </row>
    <row r="155" spans="1:7" ht="15">
      <c r="A155" s="8" t="s">
        <v>175</v>
      </c>
      <c r="B155" s="14">
        <v>117.832</v>
      </c>
      <c r="C155" s="24">
        <v>412412</v>
      </c>
      <c r="D155" s="9"/>
      <c r="E155" s="9"/>
      <c r="F155" s="9"/>
      <c r="G155" s="9"/>
    </row>
    <row r="156" spans="1:7" ht="15">
      <c r="A156" s="8" t="s">
        <v>136</v>
      </c>
      <c r="B156" s="14">
        <v>94.92219</v>
      </c>
      <c r="C156" s="24">
        <v>302181.08999999997</v>
      </c>
      <c r="D156" s="9"/>
      <c r="E156" s="9"/>
      <c r="F156" s="9"/>
      <c r="G156" s="9"/>
    </row>
    <row r="157" spans="1:7" ht="15">
      <c r="A157" s="8" t="s">
        <v>201</v>
      </c>
      <c r="B157" s="14">
        <v>20.27361</v>
      </c>
      <c r="C157" s="24">
        <v>283492.0862</v>
      </c>
      <c r="D157" s="9"/>
      <c r="E157" s="9"/>
      <c r="F157" s="9"/>
      <c r="G157" s="9"/>
    </row>
    <row r="158" spans="1:7" ht="15">
      <c r="A158" s="8" t="s">
        <v>131</v>
      </c>
      <c r="B158" s="14">
        <v>25.2826</v>
      </c>
      <c r="C158" s="24">
        <v>277937.6197</v>
      </c>
      <c r="D158" s="9"/>
      <c r="E158" s="9"/>
      <c r="F158" s="9"/>
      <c r="G158" s="9"/>
    </row>
    <row r="159" spans="1:7" ht="15">
      <c r="A159" s="8" t="s">
        <v>178</v>
      </c>
      <c r="B159" s="14">
        <v>36.326</v>
      </c>
      <c r="C159" s="24">
        <v>185372.4851</v>
      </c>
      <c r="D159" s="9"/>
      <c r="E159" s="9"/>
      <c r="F159" s="9"/>
      <c r="G159" s="9"/>
    </row>
    <row r="160" spans="1:7" ht="15">
      <c r="A160" s="8" t="s">
        <v>155</v>
      </c>
      <c r="B160" s="14">
        <v>70.46474400000001</v>
      </c>
      <c r="C160" s="24">
        <v>172932.5717</v>
      </c>
      <c r="D160" s="9"/>
      <c r="E160" s="9"/>
      <c r="F160" s="9"/>
      <c r="G160" s="9"/>
    </row>
    <row r="161" spans="1:7" ht="15">
      <c r="A161" s="8" t="s">
        <v>151</v>
      </c>
      <c r="B161" s="14">
        <v>7.30778</v>
      </c>
      <c r="C161" s="24">
        <v>161281.289</v>
      </c>
      <c r="D161" s="9"/>
      <c r="E161" s="9"/>
      <c r="F161" s="9"/>
      <c r="G161" s="9"/>
    </row>
    <row r="162" spans="1:7" ht="15">
      <c r="A162" s="8" t="s">
        <v>187</v>
      </c>
      <c r="B162" s="14">
        <v>6.618</v>
      </c>
      <c r="C162" s="24">
        <v>149839.7465</v>
      </c>
      <c r="D162" s="9"/>
      <c r="E162" s="9"/>
      <c r="F162" s="9"/>
      <c r="G162" s="9"/>
    </row>
    <row r="163" spans="1:7" ht="15">
      <c r="A163" s="8" t="s">
        <v>137</v>
      </c>
      <c r="B163" s="14">
        <v>96.00823</v>
      </c>
      <c r="C163" s="24">
        <v>100690.1167</v>
      </c>
      <c r="D163" s="9"/>
      <c r="E163" s="50"/>
      <c r="F163" s="49"/>
      <c r="G163" s="9"/>
    </row>
    <row r="164" spans="1:7" ht="15">
      <c r="A164" s="8" t="s">
        <v>127</v>
      </c>
      <c r="B164" s="14">
        <v>2.4850307999999997</v>
      </c>
      <c r="C164" s="24">
        <v>74652.32280000001</v>
      </c>
      <c r="D164" s="9"/>
      <c r="E164" s="48"/>
      <c r="F164" s="48"/>
      <c r="G164" s="9"/>
    </row>
    <row r="165" spans="1:7" ht="15">
      <c r="A165" s="8" t="s">
        <v>188</v>
      </c>
      <c r="B165" s="14">
        <v>18.028</v>
      </c>
      <c r="C165" s="24">
        <v>70309.2</v>
      </c>
      <c r="D165" s="9"/>
      <c r="E165" s="49"/>
      <c r="F165" s="49"/>
      <c r="G165" s="9"/>
    </row>
    <row r="166" spans="1:7" ht="15">
      <c r="A166" s="8" t="s">
        <v>191</v>
      </c>
      <c r="B166" s="14">
        <v>18.168</v>
      </c>
      <c r="C166" s="24">
        <v>59954.4</v>
      </c>
      <c r="D166" s="9"/>
      <c r="E166" s="49"/>
      <c r="F166" s="49"/>
      <c r="G166" s="9"/>
    </row>
    <row r="167" spans="1:7" ht="15">
      <c r="A167" s="8" t="s">
        <v>192</v>
      </c>
      <c r="B167" s="14">
        <v>0.61</v>
      </c>
      <c r="C167" s="24">
        <v>15465</v>
      </c>
      <c r="D167" s="9"/>
      <c r="E167" s="9"/>
      <c r="F167" s="9"/>
      <c r="G167" s="9"/>
    </row>
    <row r="168" spans="1:7" ht="15">
      <c r="A168" s="8" t="s">
        <v>170</v>
      </c>
      <c r="B168" s="14">
        <v>0.3488161</v>
      </c>
      <c r="C168" s="24">
        <v>9424.9761</v>
      </c>
      <c r="D168" s="9"/>
      <c r="E168" s="9"/>
      <c r="F168" s="9"/>
      <c r="G168" s="9"/>
    </row>
    <row r="169" spans="1:7" ht="15">
      <c r="A169" s="8" t="s">
        <v>126</v>
      </c>
      <c r="B169" s="14">
        <v>0.284</v>
      </c>
      <c r="C169" s="24">
        <v>8076.96</v>
      </c>
      <c r="D169" s="9"/>
      <c r="E169" s="9"/>
      <c r="F169" s="9"/>
      <c r="G169" s="9"/>
    </row>
    <row r="170" spans="1:7" ht="15">
      <c r="A170" s="8" t="s">
        <v>162</v>
      </c>
      <c r="B170" s="14">
        <v>0.62462</v>
      </c>
      <c r="C170" s="24">
        <v>7299.582</v>
      </c>
      <c r="D170" s="9"/>
      <c r="E170" s="9"/>
      <c r="F170" s="9"/>
      <c r="G170" s="9"/>
    </row>
    <row r="171" spans="1:7" ht="15">
      <c r="A171" s="8" t="s">
        <v>152</v>
      </c>
      <c r="B171" s="14">
        <v>0.1650394</v>
      </c>
      <c r="C171" s="24">
        <v>7062.9989000000005</v>
      </c>
      <c r="D171" s="9"/>
      <c r="E171" s="9"/>
      <c r="F171" s="9"/>
      <c r="G171" s="9"/>
    </row>
    <row r="172" spans="1:7" ht="15">
      <c r="A172" s="8" t="s">
        <v>190</v>
      </c>
      <c r="B172" s="14">
        <v>7.45401</v>
      </c>
      <c r="C172" s="24">
        <v>5681.9373</v>
      </c>
      <c r="D172" s="9"/>
      <c r="E172" s="9"/>
      <c r="F172" s="9"/>
      <c r="G172" s="9"/>
    </row>
    <row r="173" spans="1:7" ht="15">
      <c r="A173" s="8" t="s">
        <v>158</v>
      </c>
      <c r="B173" s="14">
        <v>0.28475</v>
      </c>
      <c r="C173" s="24">
        <v>5619.7369</v>
      </c>
      <c r="D173" s="9"/>
      <c r="E173" s="9"/>
      <c r="F173" s="9"/>
      <c r="G173" s="9"/>
    </row>
    <row r="174" spans="1:7" ht="15">
      <c r="A174" s="8" t="s">
        <v>189</v>
      </c>
      <c r="B174" s="14">
        <v>0.1</v>
      </c>
      <c r="C174" s="24">
        <v>5500</v>
      </c>
      <c r="D174" s="9"/>
      <c r="E174" s="9"/>
      <c r="F174" s="9"/>
      <c r="G174" s="9"/>
    </row>
    <row r="175" spans="1:7" ht="15">
      <c r="A175" s="8" t="s">
        <v>167</v>
      </c>
      <c r="B175" s="14">
        <v>0.26838999999999996</v>
      </c>
      <c r="C175" s="24">
        <v>5496.5332</v>
      </c>
      <c r="D175" s="9"/>
      <c r="E175" s="9"/>
      <c r="F175" s="9"/>
      <c r="G175" s="9"/>
    </row>
    <row r="176" spans="1:7" ht="15">
      <c r="A176" s="8" t="s">
        <v>147</v>
      </c>
      <c r="B176" s="14">
        <v>0.24027</v>
      </c>
      <c r="C176" s="24">
        <v>4999.8</v>
      </c>
      <c r="D176" s="9"/>
      <c r="E176" s="9"/>
      <c r="F176" s="9"/>
      <c r="G176" s="9"/>
    </row>
    <row r="177" spans="1:7" ht="15">
      <c r="A177" s="8" t="s">
        <v>198</v>
      </c>
      <c r="B177" s="14">
        <v>0.056</v>
      </c>
      <c r="C177" s="24">
        <v>1800.4</v>
      </c>
      <c r="D177" s="9"/>
      <c r="E177" s="9"/>
      <c r="F177" s="9"/>
      <c r="G177" s="9"/>
    </row>
    <row r="178" spans="1:7" ht="15">
      <c r="A178" s="8" t="s">
        <v>180</v>
      </c>
      <c r="B178" s="14">
        <v>0.454</v>
      </c>
      <c r="C178" s="24">
        <v>1763.9716</v>
      </c>
      <c r="D178" s="9"/>
      <c r="E178" s="9"/>
      <c r="F178" s="9"/>
      <c r="G178" s="9"/>
    </row>
    <row r="179" spans="1:7" ht="15">
      <c r="A179" s="8" t="s">
        <v>186</v>
      </c>
      <c r="B179" s="14">
        <v>0.65925</v>
      </c>
      <c r="C179" s="24">
        <v>1691.3909</v>
      </c>
      <c r="D179" s="9"/>
      <c r="E179" s="9"/>
      <c r="F179" s="9"/>
      <c r="G179" s="9"/>
    </row>
    <row r="180" spans="1:7" ht="15">
      <c r="A180" s="8" t="s">
        <v>143</v>
      </c>
      <c r="B180" s="14">
        <v>0.11476</v>
      </c>
      <c r="C180" s="24">
        <v>1612.1581</v>
      </c>
      <c r="D180" s="9"/>
      <c r="E180" s="9"/>
      <c r="F180" s="9"/>
      <c r="G180" s="9"/>
    </row>
    <row r="181" spans="1:7" ht="15">
      <c r="A181" s="8" t="s">
        <v>202</v>
      </c>
      <c r="B181" s="14">
        <v>0.03674</v>
      </c>
      <c r="C181" s="24">
        <v>1469.6</v>
      </c>
      <c r="D181" s="9"/>
      <c r="E181" s="9"/>
      <c r="F181" s="9"/>
      <c r="G181" s="9"/>
    </row>
    <row r="182" spans="1:7" ht="15">
      <c r="A182" s="8" t="s">
        <v>164</v>
      </c>
      <c r="B182" s="14">
        <v>0.10647</v>
      </c>
      <c r="C182" s="24">
        <v>771.48</v>
      </c>
      <c r="D182" s="9"/>
      <c r="E182" s="9"/>
      <c r="F182" s="9"/>
      <c r="G182" s="9"/>
    </row>
    <row r="183" spans="1:7" ht="15">
      <c r="A183" s="8" t="s">
        <v>138</v>
      </c>
      <c r="B183" s="14">
        <v>0.13019999999999998</v>
      </c>
      <c r="C183" s="24">
        <v>619</v>
      </c>
      <c r="D183" s="9"/>
      <c r="E183" s="9"/>
      <c r="F183" s="9"/>
      <c r="G183" s="9"/>
    </row>
    <row r="184" spans="1:7" ht="15">
      <c r="A184" s="8" t="s">
        <v>133</v>
      </c>
      <c r="B184" s="14">
        <v>0.001</v>
      </c>
      <c r="C184" s="24">
        <v>96</v>
      </c>
      <c r="D184" s="9"/>
      <c r="E184" s="9"/>
      <c r="F184" s="9"/>
      <c r="G184" s="9"/>
    </row>
    <row r="185" spans="1:7" ht="15">
      <c r="A185" s="8" t="s">
        <v>194</v>
      </c>
      <c r="B185" s="14">
        <v>0.00025</v>
      </c>
      <c r="C185" s="24">
        <v>72</v>
      </c>
      <c r="D185" s="9"/>
      <c r="E185" s="9"/>
      <c r="F185" s="9"/>
      <c r="G185" s="9"/>
    </row>
    <row r="186" spans="1:7" ht="15">
      <c r="A186" s="8" t="s">
        <v>129</v>
      </c>
      <c r="B186" s="14">
        <v>0.004</v>
      </c>
      <c r="C186" s="24">
        <v>40</v>
      </c>
      <c r="D186" s="9"/>
      <c r="E186" s="9"/>
      <c r="F186" s="9"/>
      <c r="G186" s="9"/>
    </row>
    <row r="187" spans="1:7" ht="15">
      <c r="A187" s="8" t="s">
        <v>171</v>
      </c>
      <c r="B187" s="14">
        <v>0.4536</v>
      </c>
      <c r="C187" s="24">
        <v>6.6</v>
      </c>
      <c r="D187" s="9"/>
      <c r="E187" s="9"/>
      <c r="F187" s="9"/>
      <c r="G187" s="9"/>
    </row>
    <row r="188" spans="1:7" ht="15">
      <c r="A188" s="8" t="s">
        <v>195</v>
      </c>
      <c r="B188" s="14">
        <v>0.002</v>
      </c>
      <c r="C188" s="24">
        <v>4</v>
      </c>
      <c r="D188" s="9"/>
      <c r="E188" s="9"/>
      <c r="F188" s="9"/>
      <c r="G188" s="9"/>
    </row>
    <row r="189" spans="1:7" ht="15">
      <c r="A189" s="8" t="s">
        <v>197</v>
      </c>
      <c r="B189" s="14">
        <v>0.004</v>
      </c>
      <c r="C189" s="24">
        <v>4</v>
      </c>
      <c r="D189" s="9"/>
      <c r="E189" s="9"/>
      <c r="F189" s="9"/>
      <c r="G189" s="9"/>
    </row>
    <row r="190" spans="1:7" ht="15">
      <c r="A190" s="8" t="s">
        <v>200</v>
      </c>
      <c r="B190" s="14">
        <v>0.004</v>
      </c>
      <c r="C190" s="24">
        <v>4</v>
      </c>
      <c r="D190" s="9"/>
      <c r="E190" s="9"/>
      <c r="F190" s="9"/>
      <c r="G190" s="9"/>
    </row>
    <row r="191" spans="1:7" ht="15">
      <c r="A191" s="8" t="s">
        <v>168</v>
      </c>
      <c r="B191" s="14">
        <v>0.00292</v>
      </c>
      <c r="C191" s="24">
        <v>1.2498</v>
      </c>
      <c r="D191" s="9"/>
      <c r="E191" s="9"/>
      <c r="F191" s="9"/>
      <c r="G191" s="9"/>
    </row>
    <row r="192" spans="1:7" ht="15">
      <c r="A192" s="68"/>
      <c r="B192" s="66"/>
      <c r="C192" s="43"/>
      <c r="D192" s="9"/>
      <c r="E192" s="9"/>
      <c r="F192" s="9"/>
      <c r="G192" s="9"/>
    </row>
    <row r="193" spans="1:10" ht="12.75" customHeight="1">
      <c r="A193" s="18" t="s">
        <v>240</v>
      </c>
      <c r="B193" s="51"/>
      <c r="C193" s="51"/>
      <c r="D193" s="51"/>
      <c r="E193" s="51"/>
      <c r="F193" s="51"/>
      <c r="G193" s="51"/>
      <c r="H193" s="73"/>
      <c r="I193" s="3"/>
      <c r="J193" s="3"/>
    </row>
    <row r="194" spans="1:10" ht="15">
      <c r="A194" s="18" t="s">
        <v>4</v>
      </c>
      <c r="B194" s="18"/>
      <c r="C194" s="18"/>
      <c r="D194" s="51"/>
      <c r="E194" s="51"/>
      <c r="F194" s="51"/>
      <c r="G194" s="51"/>
      <c r="H194" s="73"/>
      <c r="I194" s="3"/>
      <c r="J194" s="3"/>
    </row>
    <row r="195" spans="1:10" ht="15">
      <c r="A195" s="18" t="s">
        <v>3</v>
      </c>
      <c r="B195" s="18"/>
      <c r="C195" s="18"/>
      <c r="D195" s="51"/>
      <c r="E195" s="51"/>
      <c r="F195" s="51"/>
      <c r="G195" s="51"/>
      <c r="H195" s="73"/>
      <c r="I195" s="3"/>
      <c r="J195" s="3"/>
    </row>
    <row r="196" spans="1:10" ht="15">
      <c r="A196" s="18" t="s">
        <v>2</v>
      </c>
      <c r="B196" s="18"/>
      <c r="C196" s="18"/>
      <c r="D196" s="51"/>
      <c r="E196" s="51"/>
      <c r="F196" s="51"/>
      <c r="G196" s="51"/>
      <c r="H196" s="73"/>
      <c r="I196" s="3"/>
      <c r="J196" s="3"/>
    </row>
    <row r="197" spans="1:10" ht="15">
      <c r="A197" s="18" t="s">
        <v>1</v>
      </c>
      <c r="B197" s="18"/>
      <c r="C197" s="18"/>
      <c r="D197" s="51"/>
      <c r="E197" s="51"/>
      <c r="F197" s="51"/>
      <c r="G197" s="51"/>
      <c r="H197" s="73"/>
      <c r="I197" s="3"/>
      <c r="J197" s="3"/>
    </row>
    <row r="198" spans="1:10" ht="8.25" customHeight="1">
      <c r="A198" s="18"/>
      <c r="B198" s="18"/>
      <c r="C198" s="18"/>
      <c r="D198" s="51"/>
      <c r="E198" s="51"/>
      <c r="F198" s="51"/>
      <c r="G198" s="51"/>
      <c r="H198" s="73"/>
      <c r="I198" s="3"/>
      <c r="J198" s="3"/>
    </row>
    <row r="199" spans="1:10" ht="15">
      <c r="A199" s="17" t="s">
        <v>241</v>
      </c>
      <c r="B199" s="17"/>
      <c r="C199" s="17"/>
      <c r="D199" s="9"/>
      <c r="E199" s="51"/>
      <c r="F199" s="51"/>
      <c r="G199" s="51"/>
      <c r="H199" s="73"/>
      <c r="I199" s="3"/>
      <c r="J199" s="3"/>
    </row>
    <row r="200" spans="1:10" ht="15">
      <c r="A200" s="17" t="s">
        <v>0</v>
      </c>
      <c r="B200" s="17"/>
      <c r="C200" s="17"/>
      <c r="D200" s="9"/>
      <c r="E200" s="51"/>
      <c r="F200" s="51"/>
      <c r="G200" s="51"/>
      <c r="H200" s="73"/>
      <c r="I200" s="3"/>
      <c r="J200" s="3"/>
    </row>
    <row r="201" spans="1:4" s="2" customFormat="1" ht="15">
      <c r="A201" s="53"/>
      <c r="B201" s="53"/>
      <c r="C201" s="53"/>
      <c r="D201" s="53"/>
    </row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</sheetData>
  <sheetProtection/>
  <mergeCells count="6">
    <mergeCell ref="B47:C47"/>
    <mergeCell ref="B93:C93"/>
    <mergeCell ref="B140:C140"/>
    <mergeCell ref="B7:C7"/>
    <mergeCell ref="A5:C5"/>
    <mergeCell ref="A6:C6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">
      <selection activeCell="E184" sqref="E184"/>
    </sheetView>
  </sheetViews>
  <sheetFormatPr defaultColWidth="11.421875" defaultRowHeight="15"/>
  <cols>
    <col min="1" max="1" width="30.28125" style="0" customWidth="1"/>
    <col min="2" max="2" width="12.7109375" style="0" customWidth="1"/>
    <col min="3" max="3" width="14.7109375" style="0" customWidth="1"/>
    <col min="4" max="4" width="11.57421875" style="2" bestFit="1" customWidth="1"/>
    <col min="5" max="5" width="15.140625" style="2" bestFit="1" customWidth="1"/>
    <col min="6" max="6" width="26.8515625" style="2" customWidth="1"/>
  </cols>
  <sheetData>
    <row r="1" spans="1:5" ht="15">
      <c r="A1" s="2"/>
      <c r="B1" s="2"/>
      <c r="C1" s="2"/>
      <c r="D1" s="54"/>
      <c r="E1" s="52"/>
    </row>
    <row r="2" spans="1:4" ht="15">
      <c r="A2" s="2"/>
      <c r="B2" s="2"/>
      <c r="C2" s="2"/>
      <c r="D2" s="55"/>
    </row>
    <row r="3" spans="1:4" ht="15">
      <c r="A3" s="2"/>
      <c r="B3" s="2"/>
      <c r="C3" s="2"/>
      <c r="D3" s="52"/>
    </row>
    <row r="4" spans="1:4" ht="15">
      <c r="A4" s="2"/>
      <c r="B4" s="2"/>
      <c r="C4" s="2"/>
      <c r="D4" s="52"/>
    </row>
    <row r="5" spans="1:6" ht="15">
      <c r="A5" s="79" t="s">
        <v>213</v>
      </c>
      <c r="B5" s="79"/>
      <c r="C5" s="79"/>
      <c r="D5" s="48"/>
      <c r="E5" s="9"/>
      <c r="F5" s="9"/>
    </row>
    <row r="6" spans="1:6" ht="15">
      <c r="A6" s="76" t="s">
        <v>43</v>
      </c>
      <c r="B6" s="76"/>
      <c r="C6" s="76"/>
      <c r="D6" s="48"/>
      <c r="E6" s="9"/>
      <c r="F6" s="9"/>
    </row>
    <row r="7" spans="1:6" ht="15">
      <c r="A7" s="10" t="s">
        <v>42</v>
      </c>
      <c r="B7" s="78">
        <v>2019</v>
      </c>
      <c r="C7" s="82"/>
      <c r="D7" s="9"/>
      <c r="E7" s="9"/>
      <c r="F7" s="9"/>
    </row>
    <row r="8" spans="1:6" ht="15">
      <c r="A8" s="11"/>
      <c r="B8" s="12" t="s">
        <v>41</v>
      </c>
      <c r="C8" s="62" t="s">
        <v>40</v>
      </c>
      <c r="D8" s="9"/>
      <c r="E8" s="9"/>
      <c r="F8" s="9"/>
    </row>
    <row r="9" spans="1:6" ht="15">
      <c r="A9" s="64" t="s">
        <v>39</v>
      </c>
      <c r="B9" s="60">
        <f>+SUM(B10:B41)</f>
        <v>287002.2209413004</v>
      </c>
      <c r="C9" s="67">
        <f>+SUM(C10:C41)</f>
        <v>111329465.87920025</v>
      </c>
      <c r="D9" s="56"/>
      <c r="E9" s="56"/>
      <c r="F9" s="48"/>
    </row>
    <row r="10" spans="1:6" ht="15">
      <c r="A10" s="8" t="s">
        <v>160</v>
      </c>
      <c r="B10" s="14">
        <v>1.121875</v>
      </c>
      <c r="C10" s="24">
        <v>1317.2435</v>
      </c>
      <c r="D10" s="50"/>
      <c r="E10" s="50"/>
      <c r="F10" s="9"/>
    </row>
    <row r="11" spans="1:6" ht="15">
      <c r="A11" s="8" t="s">
        <v>124</v>
      </c>
      <c r="B11" s="14">
        <v>0.002</v>
      </c>
      <c r="C11" s="24">
        <v>182.46</v>
      </c>
      <c r="D11" s="9"/>
      <c r="E11" s="48"/>
      <c r="F11" s="9"/>
    </row>
    <row r="12" spans="1:6" ht="15">
      <c r="A12" s="8" t="s">
        <v>125</v>
      </c>
      <c r="B12" s="14">
        <v>0.413</v>
      </c>
      <c r="C12" s="24">
        <v>1346.448</v>
      </c>
      <c r="D12" s="9"/>
      <c r="E12" s="48"/>
      <c r="F12" s="9"/>
    </row>
    <row r="13" spans="1:6" ht="15">
      <c r="A13" s="8" t="s">
        <v>126</v>
      </c>
      <c r="B13" s="14">
        <v>291.74430479999967</v>
      </c>
      <c r="C13" s="24">
        <v>299840.19360000006</v>
      </c>
      <c r="D13" s="9"/>
      <c r="E13" s="48"/>
      <c r="F13" s="9"/>
    </row>
    <row r="14" spans="1:6" ht="15">
      <c r="A14" s="8" t="s">
        <v>128</v>
      </c>
      <c r="B14" s="14">
        <v>10005.37</v>
      </c>
      <c r="C14" s="24">
        <v>1400751.8</v>
      </c>
      <c r="D14" s="9"/>
      <c r="E14" s="48"/>
      <c r="F14" s="9"/>
    </row>
    <row r="15" spans="1:6" ht="15">
      <c r="A15" s="8" t="s">
        <v>158</v>
      </c>
      <c r="B15" s="14">
        <v>0.02721</v>
      </c>
      <c r="C15" s="24">
        <v>38.9103</v>
      </c>
      <c r="D15" s="9"/>
      <c r="E15" s="48"/>
      <c r="F15" s="9"/>
    </row>
    <row r="16" spans="1:6" ht="15">
      <c r="A16" s="8" t="s">
        <v>130</v>
      </c>
      <c r="B16" s="14">
        <v>8.28</v>
      </c>
      <c r="C16" s="24">
        <v>5216.4</v>
      </c>
      <c r="D16" s="9"/>
      <c r="E16" s="48"/>
      <c r="F16" s="9"/>
    </row>
    <row r="17" spans="1:6" ht="15">
      <c r="A17" s="8" t="s">
        <v>131</v>
      </c>
      <c r="B17" s="14">
        <v>6.8695</v>
      </c>
      <c r="C17" s="24">
        <v>21433.2988</v>
      </c>
      <c r="D17" s="9"/>
      <c r="E17" s="48"/>
      <c r="F17" s="9"/>
    </row>
    <row r="18" spans="1:6" ht="15">
      <c r="A18" s="8" t="s">
        <v>132</v>
      </c>
      <c r="B18" s="14">
        <v>3.58952</v>
      </c>
      <c r="C18" s="24">
        <v>5276.5944</v>
      </c>
      <c r="D18" s="9"/>
      <c r="E18" s="48"/>
      <c r="F18" s="9"/>
    </row>
    <row r="19" spans="1:6" ht="15">
      <c r="A19" s="8" t="s">
        <v>133</v>
      </c>
      <c r="B19" s="14">
        <v>5.2861009</v>
      </c>
      <c r="C19" s="24">
        <v>4213.5048</v>
      </c>
      <c r="D19" s="9"/>
      <c r="E19" s="48"/>
      <c r="F19" s="9"/>
    </row>
    <row r="20" spans="1:6" ht="15">
      <c r="A20" s="8" t="s">
        <v>177</v>
      </c>
      <c r="B20" s="14">
        <v>0.0003</v>
      </c>
      <c r="C20" s="24">
        <v>240.004</v>
      </c>
      <c r="D20" s="9"/>
      <c r="E20" s="48"/>
      <c r="F20" s="9"/>
    </row>
    <row r="21" spans="1:6" ht="15">
      <c r="A21" s="8" t="s">
        <v>134</v>
      </c>
      <c r="B21" s="14">
        <v>0.8583</v>
      </c>
      <c r="C21" s="24">
        <v>1581.0804</v>
      </c>
      <c r="D21" s="9"/>
      <c r="E21" s="48"/>
      <c r="F21" s="9"/>
    </row>
    <row r="22" spans="1:6" ht="15">
      <c r="A22" s="8" t="s">
        <v>135</v>
      </c>
      <c r="B22" s="14">
        <v>157867.71482660034</v>
      </c>
      <c r="C22" s="24">
        <v>89899534.46930026</v>
      </c>
      <c r="D22" s="9"/>
      <c r="E22" s="48"/>
      <c r="F22" s="9"/>
    </row>
    <row r="23" spans="1:6" ht="15">
      <c r="A23" s="8" t="s">
        <v>136</v>
      </c>
      <c r="B23" s="14">
        <v>0.016196000000000002</v>
      </c>
      <c r="C23" s="24">
        <v>719.4511</v>
      </c>
      <c r="D23" s="9"/>
      <c r="E23" s="48"/>
      <c r="F23" s="9"/>
    </row>
    <row r="24" spans="1:6" ht="15">
      <c r="A24" s="8" t="s">
        <v>137</v>
      </c>
      <c r="B24" s="14">
        <v>1817.4691476999997</v>
      </c>
      <c r="C24" s="24">
        <v>792723.9211999996</v>
      </c>
      <c r="D24" s="9"/>
      <c r="E24" s="48"/>
      <c r="F24" s="9"/>
    </row>
    <row r="25" spans="1:6" ht="15">
      <c r="A25" s="8" t="s">
        <v>138</v>
      </c>
      <c r="B25" s="14">
        <v>14.914879999999998</v>
      </c>
      <c r="C25" s="24">
        <v>12350.712000000001</v>
      </c>
      <c r="D25" s="9"/>
      <c r="E25" s="48"/>
      <c r="F25" s="9"/>
    </row>
    <row r="26" spans="1:6" ht="15">
      <c r="A26" s="8" t="s">
        <v>140</v>
      </c>
      <c r="B26" s="14">
        <v>34.318</v>
      </c>
      <c r="C26" s="24">
        <v>13215.25</v>
      </c>
      <c r="D26" s="9"/>
      <c r="E26" s="9"/>
      <c r="F26" s="9"/>
    </row>
    <row r="27" spans="1:6" ht="15">
      <c r="A27" s="8" t="s">
        <v>141</v>
      </c>
      <c r="B27" s="14">
        <v>32111.0546351</v>
      </c>
      <c r="C27" s="24">
        <v>4376116.2985</v>
      </c>
      <c r="D27" s="9"/>
      <c r="E27" s="9"/>
      <c r="F27" s="9"/>
    </row>
    <row r="28" spans="1:6" ht="15">
      <c r="A28" s="8" t="s">
        <v>143</v>
      </c>
      <c r="B28" s="14">
        <v>4.78246</v>
      </c>
      <c r="C28" s="24">
        <v>12691.3413</v>
      </c>
      <c r="D28" s="9"/>
      <c r="E28" s="9"/>
      <c r="F28" s="9"/>
    </row>
    <row r="29" spans="1:6" ht="15">
      <c r="A29" s="8" t="s">
        <v>144</v>
      </c>
      <c r="B29" s="14">
        <v>0.44803999999999994</v>
      </c>
      <c r="C29" s="24">
        <v>89.61849999999998</v>
      </c>
      <c r="D29" s="9"/>
      <c r="E29" s="9"/>
      <c r="F29" s="9"/>
    </row>
    <row r="30" spans="1:6" ht="15">
      <c r="A30" s="8" t="s">
        <v>146</v>
      </c>
      <c r="B30" s="14">
        <v>5202.361</v>
      </c>
      <c r="C30" s="24">
        <v>712917.8934999999</v>
      </c>
      <c r="D30" s="9"/>
      <c r="E30" s="9"/>
      <c r="F30" s="9"/>
    </row>
    <row r="31" spans="1:6" ht="15">
      <c r="A31" s="8" t="s">
        <v>147</v>
      </c>
      <c r="B31" s="14">
        <v>0.00544</v>
      </c>
      <c r="C31" s="24">
        <v>3.8398000000000003</v>
      </c>
      <c r="D31" s="9"/>
      <c r="E31" s="9"/>
      <c r="F31" s="9"/>
    </row>
    <row r="32" spans="1:6" ht="15">
      <c r="A32" s="8" t="s">
        <v>148</v>
      </c>
      <c r="B32" s="14">
        <v>0.187</v>
      </c>
      <c r="C32" s="24">
        <v>224.9984</v>
      </c>
      <c r="D32" s="9"/>
      <c r="E32" s="9"/>
      <c r="F32" s="9"/>
    </row>
    <row r="33" spans="1:6" ht="15">
      <c r="A33" s="8" t="s">
        <v>149</v>
      </c>
      <c r="B33" s="14">
        <v>75691.2517234</v>
      </c>
      <c r="C33" s="24">
        <v>12187370.558000006</v>
      </c>
      <c r="D33" s="9"/>
      <c r="E33" s="9"/>
      <c r="F33" s="9"/>
    </row>
    <row r="34" spans="1:6" ht="15">
      <c r="A34" s="8" t="s">
        <v>168</v>
      </c>
      <c r="B34" s="14">
        <v>0.27</v>
      </c>
      <c r="C34" s="24">
        <v>135</v>
      </c>
      <c r="D34" s="9"/>
      <c r="E34" s="9"/>
      <c r="F34" s="9"/>
    </row>
    <row r="35" spans="1:6" ht="15">
      <c r="A35" s="8" t="s">
        <v>151</v>
      </c>
      <c r="B35" s="14">
        <v>16.192118200000028</v>
      </c>
      <c r="C35" s="24">
        <v>60141.94010000002</v>
      </c>
      <c r="D35" s="9"/>
      <c r="E35" s="9"/>
      <c r="F35" s="9"/>
    </row>
    <row r="36" spans="1:6" ht="15">
      <c r="A36" s="8" t="s">
        <v>162</v>
      </c>
      <c r="B36" s="14">
        <v>0.004</v>
      </c>
      <c r="C36" s="24">
        <v>33.65</v>
      </c>
      <c r="D36" s="9"/>
      <c r="E36" s="9"/>
      <c r="F36" s="9"/>
    </row>
    <row r="37" spans="1:6" ht="15">
      <c r="A37" s="8" t="s">
        <v>152</v>
      </c>
      <c r="B37" s="14">
        <v>0.400125</v>
      </c>
      <c r="C37" s="24">
        <v>765.85</v>
      </c>
      <c r="D37" s="9"/>
      <c r="E37" s="9"/>
      <c r="F37" s="9"/>
    </row>
    <row r="38" spans="1:6" ht="15">
      <c r="A38" s="8" t="s">
        <v>153</v>
      </c>
      <c r="B38" s="14">
        <v>3000</v>
      </c>
      <c r="C38" s="24">
        <v>345000</v>
      </c>
      <c r="D38" s="9"/>
      <c r="E38" s="9"/>
      <c r="F38" s="9"/>
    </row>
    <row r="39" spans="1:6" ht="15">
      <c r="A39" s="8" t="s">
        <v>155</v>
      </c>
      <c r="B39" s="14">
        <v>44.06248000000001</v>
      </c>
      <c r="C39" s="24">
        <v>405972.30999999994</v>
      </c>
      <c r="D39" s="9"/>
      <c r="E39" s="9"/>
      <c r="F39" s="9"/>
    </row>
    <row r="40" spans="1:6" ht="15">
      <c r="A40" s="8" t="s">
        <v>156</v>
      </c>
      <c r="B40" s="14">
        <v>849.6147586000001</v>
      </c>
      <c r="C40" s="24">
        <v>749199.9897000002</v>
      </c>
      <c r="D40" s="9"/>
      <c r="E40" s="9"/>
      <c r="F40" s="9"/>
    </row>
    <row r="41" spans="1:6" ht="15">
      <c r="A41" s="8" t="s">
        <v>157</v>
      </c>
      <c r="B41" s="14">
        <v>23.592</v>
      </c>
      <c r="C41" s="24">
        <v>18820.85</v>
      </c>
      <c r="D41" s="9"/>
      <c r="E41" s="9"/>
      <c r="F41" s="9"/>
    </row>
    <row r="42" spans="1:6" ht="15">
      <c r="A42" s="74"/>
      <c r="B42" s="66"/>
      <c r="C42" s="43"/>
      <c r="D42" s="9"/>
      <c r="E42" s="9"/>
      <c r="F42" s="9"/>
    </row>
    <row r="43" spans="1:6" ht="15">
      <c r="A43" s="6"/>
      <c r="B43" s="14"/>
      <c r="C43" s="15"/>
      <c r="D43" s="9"/>
      <c r="E43" s="9"/>
      <c r="F43" s="9"/>
    </row>
    <row r="44" spans="1:6" ht="15">
      <c r="A44" s="6"/>
      <c r="B44" s="14"/>
      <c r="C44" s="15"/>
      <c r="D44" s="9"/>
      <c r="E44" s="9"/>
      <c r="F44" s="9"/>
    </row>
    <row r="45" spans="1:6" ht="15">
      <c r="A45" s="10" t="s">
        <v>42</v>
      </c>
      <c r="B45" s="78">
        <v>2019</v>
      </c>
      <c r="C45" s="82"/>
      <c r="D45" s="9"/>
      <c r="E45" s="9"/>
      <c r="F45" s="9"/>
    </row>
    <row r="46" spans="1:6" ht="15">
      <c r="A46" s="11"/>
      <c r="B46" s="12" t="s">
        <v>41</v>
      </c>
      <c r="C46" s="62" t="s">
        <v>40</v>
      </c>
      <c r="D46" s="9"/>
      <c r="E46" s="9"/>
      <c r="F46" s="9"/>
    </row>
    <row r="47" spans="1:6" ht="15">
      <c r="A47" s="64" t="s">
        <v>34</v>
      </c>
      <c r="B47" s="60">
        <f>+SUM(B48:B80)</f>
        <v>2830.0769625999988</v>
      </c>
      <c r="C47" s="67">
        <f>+SUM(C48:C80)</f>
        <v>11287716.853699997</v>
      </c>
      <c r="D47" s="9"/>
      <c r="E47" s="49"/>
      <c r="F47" s="9"/>
    </row>
    <row r="48" spans="1:6" ht="15">
      <c r="A48" s="8" t="s">
        <v>160</v>
      </c>
      <c r="B48" s="14">
        <v>78.235</v>
      </c>
      <c r="C48" s="24">
        <v>454578.6332</v>
      </c>
      <c r="D48" s="9"/>
      <c r="E48" s="49"/>
      <c r="F48" s="9"/>
    </row>
    <row r="49" spans="1:6" ht="15">
      <c r="A49" s="8" t="s">
        <v>124</v>
      </c>
      <c r="B49" s="14">
        <v>0.006</v>
      </c>
      <c r="C49" s="24">
        <v>269.14</v>
      </c>
      <c r="D49" s="9"/>
      <c r="E49" s="49"/>
      <c r="F49" s="9"/>
    </row>
    <row r="50" spans="1:6" ht="15">
      <c r="A50" s="8" t="s">
        <v>125</v>
      </c>
      <c r="B50" s="14">
        <v>0.5736</v>
      </c>
      <c r="C50" s="24">
        <v>4592.5607</v>
      </c>
      <c r="D50" s="9"/>
      <c r="E50" s="49"/>
      <c r="F50" s="49"/>
    </row>
    <row r="51" spans="1:6" ht="15">
      <c r="A51" s="8" t="s">
        <v>126</v>
      </c>
      <c r="B51" s="14">
        <v>33.7089163</v>
      </c>
      <c r="C51" s="24">
        <v>284816.5724999999</v>
      </c>
      <c r="D51" s="9"/>
      <c r="E51" s="49"/>
      <c r="F51" s="49"/>
    </row>
    <row r="52" spans="1:6" ht="15">
      <c r="A52" s="8" t="s">
        <v>166</v>
      </c>
      <c r="B52" s="14">
        <v>1.524</v>
      </c>
      <c r="C52" s="24">
        <v>45499.996</v>
      </c>
      <c r="D52" s="9"/>
      <c r="E52" s="49"/>
      <c r="F52" s="49"/>
    </row>
    <row r="53" spans="1:6" ht="15">
      <c r="A53" s="8" t="s">
        <v>158</v>
      </c>
      <c r="B53" s="14">
        <v>126.53402</v>
      </c>
      <c r="C53" s="24">
        <v>923598.6776999999</v>
      </c>
      <c r="D53" s="9"/>
      <c r="E53" s="49"/>
      <c r="F53" s="49"/>
    </row>
    <row r="54" spans="1:6" ht="15">
      <c r="A54" s="8" t="s">
        <v>130</v>
      </c>
      <c r="B54" s="14">
        <v>1.223</v>
      </c>
      <c r="C54" s="24">
        <v>8970.4835</v>
      </c>
      <c r="D54" s="9"/>
      <c r="E54" s="49"/>
      <c r="F54" s="49"/>
    </row>
    <row r="55" spans="1:6" ht="15">
      <c r="A55" s="8" t="s">
        <v>172</v>
      </c>
      <c r="B55" s="14">
        <v>19.360889999999994</v>
      </c>
      <c r="C55" s="24">
        <v>112370.4592</v>
      </c>
      <c r="D55" s="9"/>
      <c r="E55" s="49"/>
      <c r="F55" s="49"/>
    </row>
    <row r="56" spans="1:6" ht="15">
      <c r="A56" s="8" t="s">
        <v>165</v>
      </c>
      <c r="B56" s="14">
        <v>7.5</v>
      </c>
      <c r="C56" s="24">
        <v>34887.75</v>
      </c>
      <c r="D56" s="9"/>
      <c r="E56" s="49"/>
      <c r="F56" s="49"/>
    </row>
    <row r="57" spans="1:6" ht="15">
      <c r="A57" s="8" t="s">
        <v>132</v>
      </c>
      <c r="B57" s="14">
        <v>0.011</v>
      </c>
      <c r="C57" s="24">
        <v>648.076</v>
      </c>
      <c r="D57" s="9"/>
      <c r="E57" s="49"/>
      <c r="F57" s="49"/>
    </row>
    <row r="58" spans="1:6" ht="15">
      <c r="A58" s="8" t="s">
        <v>133</v>
      </c>
      <c r="B58" s="14">
        <v>27.584689999999995</v>
      </c>
      <c r="C58" s="24">
        <v>200703.21249999997</v>
      </c>
      <c r="D58" s="9"/>
      <c r="E58" s="49"/>
      <c r="F58" s="49"/>
    </row>
    <row r="59" spans="1:6" ht="15">
      <c r="A59" s="8" t="s">
        <v>134</v>
      </c>
      <c r="B59" s="14">
        <v>14.446359999999999</v>
      </c>
      <c r="C59" s="24">
        <v>83128.1429</v>
      </c>
      <c r="D59" s="9"/>
      <c r="E59" s="49"/>
      <c r="F59" s="49"/>
    </row>
    <row r="60" spans="1:6" ht="15">
      <c r="A60" s="8" t="s">
        <v>135</v>
      </c>
      <c r="B60" s="14">
        <v>447.99727689999884</v>
      </c>
      <c r="C60" s="24">
        <v>2656297.629899998</v>
      </c>
      <c r="D60" s="9"/>
      <c r="E60" s="49"/>
      <c r="F60" s="49"/>
    </row>
    <row r="61" spans="1:6" ht="15">
      <c r="A61" s="8" t="s">
        <v>136</v>
      </c>
      <c r="B61" s="14">
        <v>57.9</v>
      </c>
      <c r="C61" s="24">
        <v>305690.7</v>
      </c>
      <c r="D61" s="9"/>
      <c r="E61" s="49"/>
      <c r="F61" s="49"/>
    </row>
    <row r="62" spans="1:6" ht="15">
      <c r="A62" s="8" t="s">
        <v>137</v>
      </c>
      <c r="B62" s="14">
        <v>1113.3010748000002</v>
      </c>
      <c r="C62" s="24">
        <v>1579350.8600000006</v>
      </c>
      <c r="D62" s="9"/>
      <c r="E62" s="49"/>
      <c r="F62" s="49"/>
    </row>
    <row r="63" spans="1:6" ht="15">
      <c r="A63" s="8" t="s">
        <v>167</v>
      </c>
      <c r="B63" s="14">
        <v>2.625</v>
      </c>
      <c r="C63" s="24">
        <v>19386.675</v>
      </c>
      <c r="D63" s="9"/>
      <c r="E63" s="49"/>
      <c r="F63" s="49"/>
    </row>
    <row r="64" spans="1:6" ht="15">
      <c r="A64" s="8" t="s">
        <v>138</v>
      </c>
      <c r="B64" s="14">
        <v>6.810708</v>
      </c>
      <c r="C64" s="24">
        <v>22238.400400000002</v>
      </c>
      <c r="D64" s="9"/>
      <c r="E64" s="49"/>
      <c r="F64" s="49"/>
    </row>
    <row r="65" spans="1:6" ht="15">
      <c r="A65" s="8" t="s">
        <v>140</v>
      </c>
      <c r="B65" s="14">
        <v>4.071</v>
      </c>
      <c r="C65" s="24">
        <v>10660.599999999999</v>
      </c>
      <c r="D65" s="9"/>
      <c r="E65" s="49"/>
      <c r="F65" s="49"/>
    </row>
    <row r="66" spans="1:6" ht="15">
      <c r="A66" s="8" t="s">
        <v>141</v>
      </c>
      <c r="B66" s="14">
        <v>33.996199999999995</v>
      </c>
      <c r="C66" s="24">
        <v>314991.6413</v>
      </c>
      <c r="D66" s="9"/>
      <c r="E66" s="49"/>
      <c r="F66" s="49"/>
    </row>
    <row r="67" spans="1:6" ht="15">
      <c r="A67" s="8" t="s">
        <v>142</v>
      </c>
      <c r="B67" s="14">
        <v>165.549</v>
      </c>
      <c r="C67" s="24">
        <v>871016.7075</v>
      </c>
      <c r="D67" s="9"/>
      <c r="E67" s="49"/>
      <c r="F67" s="49"/>
    </row>
    <row r="68" spans="1:6" ht="15">
      <c r="A68" s="8" t="s">
        <v>143</v>
      </c>
      <c r="B68" s="14">
        <v>0.00011</v>
      </c>
      <c r="C68" s="24">
        <v>10475.66</v>
      </c>
      <c r="D68" s="9"/>
      <c r="E68" s="49"/>
      <c r="F68" s="49"/>
    </row>
    <row r="69" spans="1:6" ht="15">
      <c r="A69" s="8" t="s">
        <v>159</v>
      </c>
      <c r="B69" s="14">
        <v>151.62</v>
      </c>
      <c r="C69" s="24">
        <v>1059672.1020000002</v>
      </c>
      <c r="D69" s="9"/>
      <c r="E69" s="49"/>
      <c r="F69" s="49"/>
    </row>
    <row r="70" spans="1:6" ht="15">
      <c r="A70" s="8" t="s">
        <v>144</v>
      </c>
      <c r="B70" s="14">
        <v>0.00296</v>
      </c>
      <c r="C70" s="24">
        <v>1.48</v>
      </c>
      <c r="D70" s="9"/>
      <c r="E70" s="49"/>
      <c r="F70" s="49"/>
    </row>
    <row r="71" spans="1:6" ht="15">
      <c r="A71" s="8" t="s">
        <v>146</v>
      </c>
      <c r="B71" s="14">
        <v>22.60581</v>
      </c>
      <c r="C71" s="24">
        <v>135674.8284</v>
      </c>
      <c r="D71" s="9"/>
      <c r="E71" s="49"/>
      <c r="F71" s="49"/>
    </row>
    <row r="72" spans="1:6" ht="15">
      <c r="A72" s="8" t="s">
        <v>147</v>
      </c>
      <c r="B72" s="14">
        <v>0.037469999999999996</v>
      </c>
      <c r="C72" s="24">
        <v>24.0103</v>
      </c>
      <c r="D72" s="9"/>
      <c r="E72" s="49"/>
      <c r="F72" s="49"/>
    </row>
    <row r="73" spans="1:6" ht="15">
      <c r="A73" s="8" t="s">
        <v>149</v>
      </c>
      <c r="B73" s="14">
        <v>409.31560999999994</v>
      </c>
      <c r="C73" s="24">
        <v>1301504.3377</v>
      </c>
      <c r="D73" s="9"/>
      <c r="E73" s="49"/>
      <c r="F73" s="49"/>
    </row>
    <row r="74" spans="1:6" ht="15">
      <c r="A74" s="8" t="s">
        <v>151</v>
      </c>
      <c r="B74" s="14">
        <v>6.509380699999999</v>
      </c>
      <c r="C74" s="24">
        <v>41224.78399999999</v>
      </c>
      <c r="D74" s="9"/>
      <c r="E74" s="49"/>
      <c r="F74" s="49"/>
    </row>
    <row r="75" spans="1:6" ht="15">
      <c r="A75" s="8" t="s">
        <v>162</v>
      </c>
      <c r="B75" s="14">
        <v>19.583939999999995</v>
      </c>
      <c r="C75" s="24">
        <v>181484.5253</v>
      </c>
      <c r="D75" s="9"/>
      <c r="E75" s="49"/>
      <c r="F75" s="49"/>
    </row>
    <row r="76" spans="1:6" ht="15">
      <c r="A76" s="8" t="s">
        <v>152</v>
      </c>
      <c r="B76" s="14">
        <v>54.586585899999996</v>
      </c>
      <c r="C76" s="24">
        <v>473533.1703000001</v>
      </c>
      <c r="D76" s="9"/>
      <c r="E76" s="49"/>
      <c r="F76" s="49"/>
    </row>
    <row r="77" spans="1:6" ht="15">
      <c r="A77" s="8" t="s">
        <v>155</v>
      </c>
      <c r="B77" s="14">
        <v>12.602</v>
      </c>
      <c r="C77" s="24">
        <v>87294.576</v>
      </c>
      <c r="D77" s="9"/>
      <c r="E77" s="49"/>
      <c r="F77" s="49"/>
    </row>
    <row r="78" spans="1:6" ht="15">
      <c r="A78" s="8" t="s">
        <v>164</v>
      </c>
      <c r="B78" s="14">
        <v>10.2</v>
      </c>
      <c r="C78" s="24">
        <v>62831.46</v>
      </c>
      <c r="D78" s="9"/>
      <c r="E78" s="49"/>
      <c r="F78" s="49"/>
    </row>
    <row r="79" spans="1:6" ht="15">
      <c r="A79" s="8" t="s">
        <v>178</v>
      </c>
      <c r="B79" s="14">
        <v>0.04536</v>
      </c>
      <c r="C79" s="24">
        <v>285.0014</v>
      </c>
      <c r="D79" s="9"/>
      <c r="E79" s="49"/>
      <c r="F79" s="49"/>
    </row>
    <row r="80" spans="1:6" ht="15">
      <c r="A80" s="8" t="s">
        <v>157</v>
      </c>
      <c r="B80" s="14">
        <v>0.01</v>
      </c>
      <c r="C80" s="24">
        <v>14</v>
      </c>
      <c r="D80" s="9"/>
      <c r="E80" s="49"/>
      <c r="F80" s="49"/>
    </row>
    <row r="81" spans="1:6" ht="15">
      <c r="A81" s="74"/>
      <c r="B81" s="71"/>
      <c r="C81" s="72"/>
      <c r="D81" s="9"/>
      <c r="E81" s="49"/>
      <c r="F81" s="49"/>
    </row>
    <row r="82" spans="1:6" ht="15">
      <c r="A82" s="6"/>
      <c r="B82" s="16"/>
      <c r="C82" s="16"/>
      <c r="D82" s="9"/>
      <c r="E82" s="49"/>
      <c r="F82" s="49"/>
    </row>
    <row r="83" spans="1:6" ht="15">
      <c r="A83" s="6"/>
      <c r="B83" s="16"/>
      <c r="C83" s="16"/>
      <c r="D83" s="9"/>
      <c r="E83" s="9"/>
      <c r="F83" s="9"/>
    </row>
    <row r="84" spans="1:6" ht="15">
      <c r="A84" s="10" t="s">
        <v>42</v>
      </c>
      <c r="B84" s="78">
        <v>2019</v>
      </c>
      <c r="C84" s="82"/>
      <c r="D84" s="9"/>
      <c r="E84" s="9"/>
      <c r="F84" s="9"/>
    </row>
    <row r="85" spans="1:6" ht="15">
      <c r="A85" s="11"/>
      <c r="B85" s="12" t="s">
        <v>41</v>
      </c>
      <c r="C85" s="62" t="s">
        <v>40</v>
      </c>
      <c r="D85" s="9"/>
      <c r="E85" s="9"/>
      <c r="F85" s="9"/>
    </row>
    <row r="86" spans="1:6" ht="15">
      <c r="A86" s="64" t="s">
        <v>87</v>
      </c>
      <c r="B86" s="60">
        <f>+SUM(B87:B135)</f>
        <v>70612.62675930002</v>
      </c>
      <c r="C86" s="67">
        <f>+SUM(C87:C135)</f>
        <v>195029390.92009985</v>
      </c>
      <c r="D86" s="9"/>
      <c r="E86" s="9"/>
      <c r="F86" s="9"/>
    </row>
    <row r="87" spans="1:6" ht="15">
      <c r="A87" s="8" t="s">
        <v>160</v>
      </c>
      <c r="B87" s="14">
        <v>1425.1298200000003</v>
      </c>
      <c r="C87" s="24">
        <v>4663248.7075</v>
      </c>
      <c r="D87" s="9"/>
      <c r="E87" s="49"/>
      <c r="F87" s="49"/>
    </row>
    <row r="88" spans="1:6" ht="15">
      <c r="A88" s="8" t="s">
        <v>124</v>
      </c>
      <c r="B88" s="14">
        <v>0.002</v>
      </c>
      <c r="C88" s="24">
        <v>904.4</v>
      </c>
      <c r="D88" s="9"/>
      <c r="E88" s="49"/>
      <c r="F88" s="49"/>
    </row>
    <row r="89" spans="1:6" ht="15">
      <c r="A89" s="8" t="s">
        <v>125</v>
      </c>
      <c r="B89" s="14">
        <v>34.30245</v>
      </c>
      <c r="C89" s="24">
        <v>39481.434799999995</v>
      </c>
      <c r="D89" s="9"/>
      <c r="E89" s="49"/>
      <c r="F89" s="49"/>
    </row>
    <row r="90" spans="1:6" ht="15">
      <c r="A90" s="8" t="s">
        <v>126</v>
      </c>
      <c r="B90" s="14">
        <v>0.0781026</v>
      </c>
      <c r="C90" s="24">
        <v>1794.6496</v>
      </c>
      <c r="D90" s="9"/>
      <c r="E90" s="49"/>
      <c r="F90" s="49"/>
    </row>
    <row r="91" spans="1:6" ht="15">
      <c r="A91" s="8" t="s">
        <v>166</v>
      </c>
      <c r="B91" s="14">
        <v>10.01</v>
      </c>
      <c r="C91" s="24">
        <v>64064</v>
      </c>
      <c r="D91" s="9"/>
      <c r="E91" s="49"/>
      <c r="F91" s="49"/>
    </row>
    <row r="92" spans="1:6" ht="15">
      <c r="A92" s="8" t="s">
        <v>203</v>
      </c>
      <c r="B92" s="14">
        <v>0.004200000000000001</v>
      </c>
      <c r="C92" s="24">
        <v>20.16</v>
      </c>
      <c r="D92" s="9"/>
      <c r="E92" s="49"/>
      <c r="F92" s="49"/>
    </row>
    <row r="93" spans="1:6" ht="15">
      <c r="A93" s="8" t="s">
        <v>128</v>
      </c>
      <c r="B93" s="14">
        <v>4.5381599999999995</v>
      </c>
      <c r="C93" s="24">
        <v>23178.0863</v>
      </c>
      <c r="D93" s="9"/>
      <c r="E93" s="49"/>
      <c r="F93" s="49"/>
    </row>
    <row r="94" spans="1:6" ht="15">
      <c r="A94" s="8" t="s">
        <v>161</v>
      </c>
      <c r="B94" s="14">
        <v>7547.36325</v>
      </c>
      <c r="C94" s="24">
        <v>20708437.519999996</v>
      </c>
      <c r="D94" s="9"/>
      <c r="E94" s="49"/>
      <c r="F94" s="49"/>
    </row>
    <row r="95" spans="1:6" ht="15">
      <c r="A95" s="8" t="s">
        <v>158</v>
      </c>
      <c r="B95" s="14">
        <v>39.9096</v>
      </c>
      <c r="C95" s="24">
        <v>203514.52</v>
      </c>
      <c r="D95" s="9"/>
      <c r="E95" s="49"/>
      <c r="F95" s="49"/>
    </row>
    <row r="96" spans="1:6" ht="15">
      <c r="A96" s="8" t="s">
        <v>130</v>
      </c>
      <c r="B96" s="14">
        <v>1</v>
      </c>
      <c r="C96" s="24">
        <v>3999.996</v>
      </c>
      <c r="D96" s="9"/>
      <c r="E96" s="49"/>
      <c r="F96" s="49"/>
    </row>
    <row r="97" spans="1:6" ht="15">
      <c r="A97" s="8" t="s">
        <v>172</v>
      </c>
      <c r="B97" s="14">
        <v>40.2785</v>
      </c>
      <c r="C97" s="24">
        <v>145019.9</v>
      </c>
      <c r="D97" s="9"/>
      <c r="E97" s="49"/>
      <c r="F97" s="49"/>
    </row>
    <row r="98" spans="1:6" ht="15">
      <c r="A98" s="8" t="s">
        <v>131</v>
      </c>
      <c r="B98" s="14">
        <v>55.651</v>
      </c>
      <c r="C98" s="24">
        <v>139855.75</v>
      </c>
      <c r="D98" s="9"/>
      <c r="E98" s="49"/>
      <c r="F98" s="49"/>
    </row>
    <row r="99" spans="1:6" ht="15">
      <c r="A99" s="8" t="s">
        <v>133</v>
      </c>
      <c r="B99" s="14">
        <v>43.61947089999999</v>
      </c>
      <c r="C99" s="24">
        <v>49381.17310000002</v>
      </c>
      <c r="D99" s="9"/>
      <c r="E99" s="49"/>
      <c r="F99" s="49"/>
    </row>
    <row r="100" spans="1:6" ht="15">
      <c r="A100" s="8" t="s">
        <v>204</v>
      </c>
      <c r="B100" s="14">
        <v>13.80392</v>
      </c>
      <c r="C100" s="24">
        <v>16491.7851</v>
      </c>
      <c r="D100" s="9"/>
      <c r="E100" s="49"/>
      <c r="F100" s="49"/>
    </row>
    <row r="101" spans="1:6" ht="15">
      <c r="A101" s="8" t="s">
        <v>177</v>
      </c>
      <c r="B101" s="14">
        <v>42.0056</v>
      </c>
      <c r="C101" s="24">
        <v>130704.7</v>
      </c>
      <c r="D101" s="9"/>
      <c r="E101" s="49"/>
      <c r="F101" s="49"/>
    </row>
    <row r="102" spans="1:6" ht="15">
      <c r="A102" s="8" t="s">
        <v>134</v>
      </c>
      <c r="B102" s="14">
        <v>4659.787830000002</v>
      </c>
      <c r="C102" s="24">
        <v>11171527.614099998</v>
      </c>
      <c r="D102" s="9"/>
      <c r="E102" s="49"/>
      <c r="F102" s="49"/>
    </row>
    <row r="103" spans="1:6" ht="15">
      <c r="A103" s="8" t="s">
        <v>135</v>
      </c>
      <c r="B103" s="14">
        <v>27397.8373775</v>
      </c>
      <c r="C103" s="24">
        <v>70901044.94809991</v>
      </c>
      <c r="D103" s="9"/>
      <c r="E103" s="49"/>
      <c r="F103" s="49"/>
    </row>
    <row r="104" spans="1:6" ht="15">
      <c r="A104" s="8" t="s">
        <v>205</v>
      </c>
      <c r="B104" s="14">
        <v>0.09093</v>
      </c>
      <c r="C104" s="24">
        <v>3516.2630999999997</v>
      </c>
      <c r="D104" s="9"/>
      <c r="E104" s="49"/>
      <c r="F104" s="49"/>
    </row>
    <row r="105" spans="1:6" ht="15">
      <c r="A105" s="8" t="s">
        <v>136</v>
      </c>
      <c r="B105" s="14">
        <v>1022.8502050000001</v>
      </c>
      <c r="C105" s="24">
        <v>3090731.2698</v>
      </c>
      <c r="D105" s="9"/>
      <c r="E105" s="49"/>
      <c r="F105" s="49"/>
    </row>
    <row r="106" spans="1:6" ht="15">
      <c r="A106" s="8" t="s">
        <v>180</v>
      </c>
      <c r="B106" s="14">
        <v>1.12</v>
      </c>
      <c r="C106" s="24">
        <v>539.9590000000001</v>
      </c>
      <c r="D106" s="9"/>
      <c r="E106" s="49"/>
      <c r="F106" s="49"/>
    </row>
    <row r="107" spans="1:6" ht="15">
      <c r="A107" s="8" t="s">
        <v>179</v>
      </c>
      <c r="B107" s="14">
        <v>10.55044</v>
      </c>
      <c r="C107" s="24">
        <v>33764.965299999996</v>
      </c>
      <c r="D107" s="9"/>
      <c r="E107" s="49"/>
      <c r="F107" s="49"/>
    </row>
    <row r="108" spans="1:6" ht="15">
      <c r="A108" s="8" t="s">
        <v>137</v>
      </c>
      <c r="B108" s="14">
        <v>117.06084320000008</v>
      </c>
      <c r="C108" s="24">
        <v>1173778.6209000002</v>
      </c>
      <c r="D108" s="9"/>
      <c r="E108" s="49"/>
      <c r="F108" s="49"/>
    </row>
    <row r="109" spans="1:6" ht="15">
      <c r="A109" s="8" t="s">
        <v>173</v>
      </c>
      <c r="B109" s="14">
        <v>3603.6</v>
      </c>
      <c r="C109" s="24">
        <v>10123525.44</v>
      </c>
      <c r="D109" s="9"/>
      <c r="E109" s="49"/>
      <c r="F109" s="49"/>
    </row>
    <row r="110" spans="1:6" ht="15">
      <c r="A110" s="8" t="s">
        <v>138</v>
      </c>
      <c r="B110" s="14">
        <v>9.15911</v>
      </c>
      <c r="C110" s="24">
        <v>17999.359800000002</v>
      </c>
      <c r="D110" s="9"/>
      <c r="E110" s="49"/>
      <c r="F110" s="49"/>
    </row>
    <row r="111" spans="1:6" ht="15">
      <c r="A111" s="8" t="s">
        <v>140</v>
      </c>
      <c r="B111" s="14">
        <v>3.27946</v>
      </c>
      <c r="C111" s="24">
        <v>4327.576</v>
      </c>
      <c r="D111" s="9"/>
      <c r="E111" s="49"/>
      <c r="F111" s="49"/>
    </row>
    <row r="112" spans="1:6" ht="15">
      <c r="A112" s="8" t="s">
        <v>141</v>
      </c>
      <c r="B112" s="14">
        <v>9.636930000000001</v>
      </c>
      <c r="C112" s="24">
        <v>11853.451</v>
      </c>
      <c r="D112" s="9"/>
      <c r="E112" s="49"/>
      <c r="F112" s="49"/>
    </row>
    <row r="113" spans="1:6" ht="15">
      <c r="A113" s="8" t="s">
        <v>142</v>
      </c>
      <c r="B113" s="14">
        <v>586.248</v>
      </c>
      <c r="C113" s="24">
        <v>1840343.2367999998</v>
      </c>
      <c r="D113" s="9"/>
      <c r="E113" s="49"/>
      <c r="F113" s="49"/>
    </row>
    <row r="114" spans="1:6" ht="15">
      <c r="A114" s="8" t="s">
        <v>143</v>
      </c>
      <c r="B114" s="14">
        <v>10.14189</v>
      </c>
      <c r="C114" s="24">
        <v>72902.0088</v>
      </c>
      <c r="D114" s="9"/>
      <c r="E114" s="49"/>
      <c r="F114" s="49"/>
    </row>
    <row r="115" spans="1:6" ht="15">
      <c r="A115" s="8" t="s">
        <v>159</v>
      </c>
      <c r="B115" s="14">
        <v>1410.5214099999998</v>
      </c>
      <c r="C115" s="24">
        <v>4740609.975000001</v>
      </c>
      <c r="D115" s="9"/>
      <c r="E115" s="49"/>
      <c r="F115" s="49"/>
    </row>
    <row r="116" spans="1:6" ht="15">
      <c r="A116" s="8" t="s">
        <v>176</v>
      </c>
      <c r="B116" s="14">
        <v>151.202</v>
      </c>
      <c r="C116" s="24">
        <v>200342</v>
      </c>
      <c r="D116" s="9"/>
      <c r="E116" s="49"/>
      <c r="F116" s="49"/>
    </row>
    <row r="117" spans="1:6" ht="15">
      <c r="A117" s="8" t="s">
        <v>144</v>
      </c>
      <c r="B117" s="14">
        <v>1.20424</v>
      </c>
      <c r="C117" s="24">
        <v>5127.861500000001</v>
      </c>
      <c r="D117" s="9"/>
      <c r="E117" s="49"/>
      <c r="F117" s="49"/>
    </row>
    <row r="118" spans="1:6" ht="15">
      <c r="A118" s="8" t="s">
        <v>145</v>
      </c>
      <c r="B118" s="14">
        <v>3179.56454</v>
      </c>
      <c r="C118" s="24">
        <v>7569039.255300002</v>
      </c>
      <c r="D118" s="9"/>
      <c r="E118" s="49"/>
      <c r="F118" s="49"/>
    </row>
    <row r="119" spans="1:6" ht="15">
      <c r="A119" s="8" t="s">
        <v>169</v>
      </c>
      <c r="B119" s="14">
        <v>10.072</v>
      </c>
      <c r="C119" s="24">
        <v>38526.8</v>
      </c>
      <c r="D119" s="9"/>
      <c r="E119" s="49"/>
      <c r="F119" s="49"/>
    </row>
    <row r="120" spans="1:6" ht="15">
      <c r="A120" s="8" t="s">
        <v>146</v>
      </c>
      <c r="B120" s="14">
        <v>17492.226564999997</v>
      </c>
      <c r="C120" s="24">
        <v>52260562.88969998</v>
      </c>
      <c r="D120" s="9"/>
      <c r="E120" s="49"/>
      <c r="F120" s="49"/>
    </row>
    <row r="121" spans="1:6" ht="15">
      <c r="A121" s="8" t="s">
        <v>175</v>
      </c>
      <c r="B121" s="14">
        <v>1083.6</v>
      </c>
      <c r="C121" s="24">
        <v>3388039.2</v>
      </c>
      <c r="D121" s="9"/>
      <c r="E121" s="49"/>
      <c r="F121" s="49"/>
    </row>
    <row r="122" spans="1:6" ht="15">
      <c r="A122" s="8" t="s">
        <v>148</v>
      </c>
      <c r="B122" s="14">
        <v>2.79277</v>
      </c>
      <c r="C122" s="24">
        <v>3750.9694</v>
      </c>
      <c r="D122" s="9"/>
      <c r="E122" s="49"/>
      <c r="F122" s="49"/>
    </row>
    <row r="123" spans="1:6" ht="15">
      <c r="A123" s="8" t="s">
        <v>149</v>
      </c>
      <c r="B123" s="14">
        <v>444.63078</v>
      </c>
      <c r="C123" s="24">
        <v>1561778.2622999994</v>
      </c>
      <c r="D123" s="9"/>
      <c r="E123" s="49"/>
      <c r="F123" s="49"/>
    </row>
    <row r="124" spans="1:6" ht="15">
      <c r="A124" s="8" t="s">
        <v>168</v>
      </c>
      <c r="B124" s="14">
        <v>25.846489999999996</v>
      </c>
      <c r="C124" s="24">
        <v>116837.23190000001</v>
      </c>
      <c r="D124" s="9"/>
      <c r="E124" s="49"/>
      <c r="F124" s="49"/>
    </row>
    <row r="125" spans="1:6" ht="15">
      <c r="A125" s="8" t="s">
        <v>150</v>
      </c>
      <c r="B125" s="14">
        <v>5.04</v>
      </c>
      <c r="C125" s="24">
        <v>20160</v>
      </c>
      <c r="D125" s="9"/>
      <c r="E125" s="49"/>
      <c r="F125" s="49"/>
    </row>
    <row r="126" spans="1:6" ht="15">
      <c r="A126" s="8" t="s">
        <v>151</v>
      </c>
      <c r="B126" s="14">
        <v>16.78825709999999</v>
      </c>
      <c r="C126" s="24">
        <v>200079.76439999993</v>
      </c>
      <c r="D126" s="9"/>
      <c r="E126" s="49"/>
      <c r="F126" s="49"/>
    </row>
    <row r="127" spans="1:6" ht="15">
      <c r="A127" s="8" t="s">
        <v>162</v>
      </c>
      <c r="B127" s="14">
        <v>3.2610679999999994</v>
      </c>
      <c r="C127" s="24">
        <v>37051.975000000006</v>
      </c>
      <c r="D127" s="9"/>
      <c r="E127" s="9"/>
      <c r="F127" s="9"/>
    </row>
    <row r="128" spans="1:6" ht="15">
      <c r="A128" s="8" t="s">
        <v>206</v>
      </c>
      <c r="B128" s="14">
        <v>0.44727</v>
      </c>
      <c r="C128" s="24">
        <v>514.0021</v>
      </c>
      <c r="D128" s="9"/>
      <c r="E128" s="9"/>
      <c r="F128" s="9"/>
    </row>
    <row r="129" spans="1:6" ht="15">
      <c r="A129" s="8" t="s">
        <v>152</v>
      </c>
      <c r="B129" s="14">
        <v>14.462420000000003</v>
      </c>
      <c r="C129" s="24">
        <v>27795.45380000001</v>
      </c>
      <c r="D129" s="9"/>
      <c r="E129" s="9"/>
      <c r="F129" s="9"/>
    </row>
    <row r="130" spans="1:6" ht="15">
      <c r="A130" s="8" t="s">
        <v>184</v>
      </c>
      <c r="B130" s="14">
        <v>1.248</v>
      </c>
      <c r="C130" s="24">
        <v>4118.4</v>
      </c>
      <c r="D130" s="9"/>
      <c r="E130" s="9"/>
      <c r="F130" s="9"/>
    </row>
    <row r="131" spans="1:6" ht="15">
      <c r="A131" s="8" t="s">
        <v>207</v>
      </c>
      <c r="B131" s="14">
        <v>5</v>
      </c>
      <c r="C131" s="24">
        <v>24750</v>
      </c>
      <c r="D131" s="9"/>
      <c r="E131" s="9"/>
      <c r="F131" s="9"/>
    </row>
    <row r="132" spans="1:6" ht="15">
      <c r="A132" s="8" t="s">
        <v>155</v>
      </c>
      <c r="B132" s="14">
        <v>0.187</v>
      </c>
      <c r="C132" s="24">
        <v>1930.82</v>
      </c>
      <c r="D132" s="9"/>
      <c r="E132" s="9"/>
      <c r="F132" s="9"/>
    </row>
    <row r="133" spans="1:6" ht="15">
      <c r="A133" s="8" t="s">
        <v>164</v>
      </c>
      <c r="B133" s="14">
        <v>1.49</v>
      </c>
      <c r="C133" s="24">
        <v>8859.3</v>
      </c>
      <c r="D133" s="9"/>
      <c r="E133" s="9"/>
      <c r="F133" s="9"/>
    </row>
    <row r="134" spans="1:6" ht="15">
      <c r="A134" s="8" t="s">
        <v>156</v>
      </c>
      <c r="B134" s="14">
        <v>72.18286</v>
      </c>
      <c r="C134" s="24">
        <v>181615.32459999996</v>
      </c>
      <c r="D134" s="9"/>
      <c r="E134" s="9"/>
      <c r="F134" s="9"/>
    </row>
    <row r="135" spans="1:6" ht="15">
      <c r="A135" s="8" t="s">
        <v>157</v>
      </c>
      <c r="B135" s="14">
        <v>1.8</v>
      </c>
      <c r="C135" s="24">
        <v>1949.94</v>
      </c>
      <c r="D135" s="9"/>
      <c r="E135" s="9"/>
      <c r="F135" s="9"/>
    </row>
    <row r="136" spans="1:6" ht="15">
      <c r="A136" s="74"/>
      <c r="B136" s="71"/>
      <c r="C136" s="72"/>
      <c r="D136" s="9"/>
      <c r="E136" s="9"/>
      <c r="F136" s="9"/>
    </row>
    <row r="137" spans="1:6" ht="15">
      <c r="A137" s="6"/>
      <c r="B137" s="16"/>
      <c r="C137" s="16"/>
      <c r="D137" s="9"/>
      <c r="E137" s="9"/>
      <c r="F137" s="9"/>
    </row>
    <row r="138" spans="1:6" ht="15">
      <c r="A138" s="6"/>
      <c r="B138" s="16"/>
      <c r="C138" s="16"/>
      <c r="D138" s="9"/>
      <c r="E138" s="9"/>
      <c r="F138" s="9"/>
    </row>
    <row r="139" spans="1:6" ht="15">
      <c r="A139" s="10" t="s">
        <v>42</v>
      </c>
      <c r="B139" s="78">
        <v>2019</v>
      </c>
      <c r="C139" s="82"/>
      <c r="D139" s="9"/>
      <c r="E139" s="9"/>
      <c r="F139" s="9"/>
    </row>
    <row r="140" spans="1:6" ht="15">
      <c r="A140" s="11"/>
      <c r="B140" s="12" t="s">
        <v>41</v>
      </c>
      <c r="C140" s="62" t="s">
        <v>40</v>
      </c>
      <c r="D140" s="9"/>
      <c r="E140" s="9"/>
      <c r="F140" s="9"/>
    </row>
    <row r="141" spans="1:6" ht="15">
      <c r="A141" s="64" t="s">
        <v>17</v>
      </c>
      <c r="B141" s="60">
        <f>+SUM(B142:B187)</f>
        <v>5869.639431499998</v>
      </c>
      <c r="C141" s="67">
        <f>+SUM(C142:C187)</f>
        <v>90872242.74149998</v>
      </c>
      <c r="D141" s="9"/>
      <c r="E141" s="9"/>
      <c r="F141" s="9"/>
    </row>
    <row r="142" spans="1:6" ht="15">
      <c r="A142" s="8" t="s">
        <v>160</v>
      </c>
      <c r="B142" s="14">
        <v>685.2160799999998</v>
      </c>
      <c r="C142" s="24">
        <v>9514532.0105</v>
      </c>
      <c r="D142" s="9"/>
      <c r="E142" s="9"/>
      <c r="F142" s="9"/>
    </row>
    <row r="143" spans="1:6" ht="15">
      <c r="A143" s="8" t="s">
        <v>208</v>
      </c>
      <c r="B143" s="14">
        <v>0.07121000000000001</v>
      </c>
      <c r="C143" s="24">
        <v>1187.9633</v>
      </c>
      <c r="D143" s="9"/>
      <c r="E143" s="9"/>
      <c r="F143" s="9"/>
    </row>
    <row r="144" spans="1:6" ht="15">
      <c r="A144" s="8" t="s">
        <v>186</v>
      </c>
      <c r="B144" s="14">
        <v>0.6227999999999999</v>
      </c>
      <c r="C144" s="24">
        <v>16485.0331</v>
      </c>
      <c r="D144" s="9"/>
      <c r="E144" s="9"/>
      <c r="F144" s="9"/>
    </row>
    <row r="145" spans="1:6" ht="15">
      <c r="A145" s="8" t="s">
        <v>187</v>
      </c>
      <c r="B145" s="14">
        <v>0.348</v>
      </c>
      <c r="C145" s="24">
        <v>27144</v>
      </c>
      <c r="D145" s="9"/>
      <c r="E145" s="9"/>
      <c r="F145" s="9"/>
    </row>
    <row r="146" spans="1:6" ht="15">
      <c r="A146" s="8" t="s">
        <v>126</v>
      </c>
      <c r="B146" s="14">
        <v>0.5980599999999999</v>
      </c>
      <c r="C146" s="24">
        <v>13200.4308</v>
      </c>
      <c r="D146" s="9"/>
      <c r="E146" s="9"/>
      <c r="F146" s="9"/>
    </row>
    <row r="147" spans="1:6" ht="15">
      <c r="A147" s="8" t="s">
        <v>127</v>
      </c>
      <c r="B147" s="14">
        <v>13.363592</v>
      </c>
      <c r="C147" s="24">
        <v>81251.0545</v>
      </c>
      <c r="D147" s="9"/>
      <c r="E147" s="9"/>
      <c r="F147" s="9"/>
    </row>
    <row r="148" spans="1:6" ht="15">
      <c r="A148" s="8" t="s">
        <v>161</v>
      </c>
      <c r="B148" s="14">
        <v>331.2717307000001</v>
      </c>
      <c r="C148" s="24">
        <v>3737718.0336</v>
      </c>
      <c r="D148" s="9"/>
      <c r="E148" s="9"/>
      <c r="F148" s="9"/>
    </row>
    <row r="149" spans="1:6" ht="15">
      <c r="A149" s="8" t="s">
        <v>181</v>
      </c>
      <c r="B149" s="14">
        <v>0.219</v>
      </c>
      <c r="C149" s="24">
        <v>4327.9994</v>
      </c>
      <c r="D149" s="9"/>
      <c r="E149" s="9"/>
      <c r="F149" s="9"/>
    </row>
    <row r="150" spans="1:6" ht="15">
      <c r="A150" s="8" t="s">
        <v>158</v>
      </c>
      <c r="B150" s="14">
        <v>0.45041999999999993</v>
      </c>
      <c r="C150" s="24">
        <v>9986.8784</v>
      </c>
      <c r="D150" s="9"/>
      <c r="E150" s="9"/>
      <c r="F150" s="9"/>
    </row>
    <row r="151" spans="1:6" ht="15">
      <c r="A151" s="8" t="s">
        <v>172</v>
      </c>
      <c r="B151" s="14">
        <v>162.3065</v>
      </c>
      <c r="C151" s="24">
        <v>2759818.148</v>
      </c>
      <c r="D151" s="9"/>
      <c r="E151" s="9"/>
      <c r="F151" s="9"/>
    </row>
    <row r="152" spans="1:6" ht="15">
      <c r="A152" s="8" t="s">
        <v>165</v>
      </c>
      <c r="B152" s="14">
        <v>0.036</v>
      </c>
      <c r="C152" s="24">
        <v>36</v>
      </c>
      <c r="D152" s="9"/>
      <c r="E152" s="9"/>
      <c r="F152" s="9"/>
    </row>
    <row r="153" spans="1:6" ht="15">
      <c r="A153" s="8" t="s">
        <v>131</v>
      </c>
      <c r="B153" s="14">
        <v>19.395809999999997</v>
      </c>
      <c r="C153" s="24">
        <v>180886.478</v>
      </c>
      <c r="D153" s="9"/>
      <c r="E153" s="9"/>
      <c r="F153" s="9"/>
    </row>
    <row r="154" spans="1:6" ht="15">
      <c r="A154" s="8" t="s">
        <v>191</v>
      </c>
      <c r="B154" s="14">
        <v>17.43827</v>
      </c>
      <c r="C154" s="24">
        <v>57643.8102</v>
      </c>
      <c r="D154" s="9"/>
      <c r="E154" s="9"/>
      <c r="F154" s="9"/>
    </row>
    <row r="155" spans="1:6" ht="15">
      <c r="A155" s="8" t="s">
        <v>192</v>
      </c>
      <c r="B155" s="14">
        <v>8.69</v>
      </c>
      <c r="C155" s="24">
        <v>48916</v>
      </c>
      <c r="D155" s="9"/>
      <c r="E155" s="9"/>
      <c r="F155" s="9"/>
    </row>
    <row r="156" spans="1:6" ht="15">
      <c r="A156" s="8" t="s">
        <v>134</v>
      </c>
      <c r="B156" s="14">
        <v>429.99756700000006</v>
      </c>
      <c r="C156" s="24">
        <v>1724414.2379999994</v>
      </c>
      <c r="D156" s="9"/>
      <c r="E156" s="9"/>
      <c r="F156" s="9"/>
    </row>
    <row r="157" spans="1:6" ht="15">
      <c r="A157" s="8" t="s">
        <v>135</v>
      </c>
      <c r="B157" s="14">
        <v>1392.592761</v>
      </c>
      <c r="C157" s="24">
        <v>6446228.008900001</v>
      </c>
      <c r="D157" s="9"/>
      <c r="E157" s="9"/>
      <c r="F157" s="9"/>
    </row>
    <row r="158" spans="1:6" ht="15">
      <c r="A158" s="8" t="s">
        <v>193</v>
      </c>
      <c r="B158" s="14">
        <v>310.96779000000004</v>
      </c>
      <c r="C158" s="24">
        <v>12209603.9477</v>
      </c>
      <c r="D158" s="9"/>
      <c r="E158" s="9"/>
      <c r="F158" s="9"/>
    </row>
    <row r="159" spans="1:6" ht="15">
      <c r="A159" s="8" t="s">
        <v>136</v>
      </c>
      <c r="B159" s="14">
        <v>62.91865</v>
      </c>
      <c r="C159" s="24">
        <v>231911.9695</v>
      </c>
      <c r="D159" s="9"/>
      <c r="E159" s="9"/>
      <c r="F159" s="9"/>
    </row>
    <row r="160" spans="1:6" ht="15">
      <c r="A160" s="8" t="s">
        <v>180</v>
      </c>
      <c r="B160" s="14">
        <v>0.45709</v>
      </c>
      <c r="C160" s="24">
        <v>3440.4</v>
      </c>
      <c r="D160" s="9"/>
      <c r="E160" s="9"/>
      <c r="F160" s="9"/>
    </row>
    <row r="161" spans="1:6" ht="15">
      <c r="A161" s="8" t="s">
        <v>137</v>
      </c>
      <c r="B161" s="14">
        <v>79.06454000000001</v>
      </c>
      <c r="C161" s="24">
        <v>72431.69679999999</v>
      </c>
      <c r="D161" s="9"/>
      <c r="E161" s="9"/>
      <c r="F161" s="9"/>
    </row>
    <row r="162" spans="1:6" ht="15">
      <c r="A162" s="8" t="s">
        <v>196</v>
      </c>
      <c r="B162" s="14">
        <v>440.710189</v>
      </c>
      <c r="C162" s="24">
        <v>8320465.926099999</v>
      </c>
      <c r="D162" s="9"/>
      <c r="E162" s="50"/>
      <c r="F162" s="49"/>
    </row>
    <row r="163" spans="1:6" ht="15">
      <c r="A163" s="8" t="s">
        <v>167</v>
      </c>
      <c r="B163" s="14">
        <v>8.7274</v>
      </c>
      <c r="C163" s="24">
        <v>35084.148</v>
      </c>
      <c r="D163" s="9"/>
      <c r="E163" s="48"/>
      <c r="F163" s="48"/>
    </row>
    <row r="164" spans="1:6" ht="15">
      <c r="A164" s="8" t="s">
        <v>209</v>
      </c>
      <c r="B164" s="14">
        <v>7.72293</v>
      </c>
      <c r="C164" s="24">
        <v>46108.041</v>
      </c>
      <c r="D164" s="9"/>
      <c r="E164" s="49"/>
      <c r="F164" s="49"/>
    </row>
    <row r="165" spans="1:6" ht="15">
      <c r="A165" s="8" t="s">
        <v>173</v>
      </c>
      <c r="B165" s="14">
        <v>166.33202999999997</v>
      </c>
      <c r="C165" s="24">
        <v>5541343.5089</v>
      </c>
      <c r="D165" s="9"/>
      <c r="E165" s="49"/>
      <c r="F165" s="49"/>
    </row>
    <row r="166" spans="1:6" ht="15">
      <c r="A166" s="8" t="s">
        <v>170</v>
      </c>
      <c r="B166" s="14">
        <v>0.25045</v>
      </c>
      <c r="C166" s="24">
        <v>6328.8715</v>
      </c>
      <c r="D166" s="9"/>
      <c r="E166" s="9"/>
      <c r="F166" s="9"/>
    </row>
    <row r="167" spans="1:6" ht="15">
      <c r="A167" s="8" t="s">
        <v>138</v>
      </c>
      <c r="B167" s="14">
        <v>0.24814</v>
      </c>
      <c r="C167" s="24">
        <v>2336.988</v>
      </c>
      <c r="D167" s="9"/>
      <c r="E167" s="9"/>
      <c r="F167" s="9"/>
    </row>
    <row r="168" spans="1:6" ht="15">
      <c r="A168" s="8" t="s">
        <v>141</v>
      </c>
      <c r="B168" s="14">
        <v>0.271</v>
      </c>
      <c r="C168" s="24">
        <v>1200</v>
      </c>
      <c r="D168" s="9"/>
      <c r="E168" s="9"/>
      <c r="F168" s="9"/>
    </row>
    <row r="169" spans="1:6" ht="15">
      <c r="A169" s="8" t="s">
        <v>142</v>
      </c>
      <c r="B169" s="14">
        <v>154.72482</v>
      </c>
      <c r="C169" s="24">
        <v>651006.569</v>
      </c>
      <c r="D169" s="9"/>
      <c r="E169" s="9"/>
      <c r="F169" s="9"/>
    </row>
    <row r="170" spans="1:6" ht="15">
      <c r="A170" s="8" t="s">
        <v>143</v>
      </c>
      <c r="B170" s="14">
        <v>0.30139</v>
      </c>
      <c r="C170" s="24">
        <v>2883.5591000000004</v>
      </c>
      <c r="D170" s="9"/>
      <c r="E170" s="9"/>
      <c r="F170" s="9"/>
    </row>
    <row r="171" spans="1:6" ht="15">
      <c r="A171" s="8" t="s">
        <v>197</v>
      </c>
      <c r="B171" s="14">
        <v>0.004</v>
      </c>
      <c r="C171" s="24">
        <v>4</v>
      </c>
      <c r="D171" s="9"/>
      <c r="E171" s="9"/>
      <c r="F171" s="9"/>
    </row>
    <row r="172" spans="1:6" ht="15">
      <c r="A172" s="8" t="s">
        <v>210</v>
      </c>
      <c r="B172" s="14">
        <v>0.42544</v>
      </c>
      <c r="C172" s="24">
        <v>3175.0237</v>
      </c>
      <c r="D172" s="9"/>
      <c r="E172" s="9"/>
      <c r="F172" s="9"/>
    </row>
    <row r="173" spans="1:6" ht="15">
      <c r="A173" s="8" t="s">
        <v>176</v>
      </c>
      <c r="B173" s="14">
        <v>0.00227</v>
      </c>
      <c r="C173" s="24">
        <v>8.172</v>
      </c>
      <c r="D173" s="9"/>
      <c r="E173" s="9"/>
      <c r="F173" s="9"/>
    </row>
    <row r="174" spans="1:6" ht="15">
      <c r="A174" s="8" t="s">
        <v>144</v>
      </c>
      <c r="B174" s="14">
        <v>0.34518</v>
      </c>
      <c r="C174" s="24">
        <v>10812.52</v>
      </c>
      <c r="D174" s="9"/>
      <c r="E174" s="9"/>
      <c r="F174" s="9"/>
    </row>
    <row r="175" spans="1:6" ht="15">
      <c r="A175" s="8" t="s">
        <v>211</v>
      </c>
      <c r="B175" s="14">
        <v>0.305</v>
      </c>
      <c r="C175" s="24">
        <v>1203.4995</v>
      </c>
      <c r="D175" s="9"/>
      <c r="E175" s="9"/>
      <c r="F175" s="9"/>
    </row>
    <row r="176" spans="1:6" ht="15">
      <c r="A176" s="8" t="s">
        <v>199</v>
      </c>
      <c r="B176" s="14">
        <v>503.2117161</v>
      </c>
      <c r="C176" s="24">
        <v>8938949.726999998</v>
      </c>
      <c r="D176" s="9"/>
      <c r="E176" s="9"/>
      <c r="F176" s="9"/>
    </row>
    <row r="177" spans="1:6" ht="15">
      <c r="A177" s="8" t="s">
        <v>146</v>
      </c>
      <c r="B177" s="14">
        <v>344.64807</v>
      </c>
      <c r="C177" s="24">
        <v>1782288.6468999998</v>
      </c>
      <c r="D177" s="9"/>
      <c r="E177" s="9"/>
      <c r="F177" s="9"/>
    </row>
    <row r="178" spans="1:6" ht="15">
      <c r="A178" s="8" t="s">
        <v>175</v>
      </c>
      <c r="B178" s="14">
        <v>259.86</v>
      </c>
      <c r="C178" s="24">
        <v>1387759.8</v>
      </c>
      <c r="D178" s="9"/>
      <c r="E178" s="9"/>
      <c r="F178" s="9"/>
    </row>
    <row r="179" spans="1:6" ht="15">
      <c r="A179" s="8" t="s">
        <v>148</v>
      </c>
      <c r="B179" s="14">
        <v>0.2</v>
      </c>
      <c r="C179" s="24">
        <v>3950</v>
      </c>
      <c r="D179" s="9"/>
      <c r="E179" s="9"/>
      <c r="F179" s="9"/>
    </row>
    <row r="180" spans="1:6" ht="15">
      <c r="A180" s="8" t="s">
        <v>149</v>
      </c>
      <c r="B180" s="14">
        <v>307.44466000000017</v>
      </c>
      <c r="C180" s="24">
        <v>26077739.782999985</v>
      </c>
      <c r="D180" s="9"/>
      <c r="E180" s="9"/>
      <c r="F180" s="9"/>
    </row>
    <row r="181" spans="1:6" ht="15">
      <c r="A181" s="8" t="s">
        <v>162</v>
      </c>
      <c r="B181" s="14">
        <v>1.466</v>
      </c>
      <c r="C181" s="24">
        <v>18372.021</v>
      </c>
      <c r="D181" s="9"/>
      <c r="E181" s="9"/>
      <c r="F181" s="9"/>
    </row>
    <row r="182" spans="1:6" ht="15">
      <c r="A182" s="8" t="s">
        <v>152</v>
      </c>
      <c r="B182" s="14">
        <v>0.39821569999999995</v>
      </c>
      <c r="C182" s="24">
        <v>10203.5938</v>
      </c>
      <c r="D182" s="9"/>
      <c r="E182" s="9"/>
      <c r="F182" s="9"/>
    </row>
    <row r="183" spans="1:6" ht="15">
      <c r="A183" s="8" t="s">
        <v>201</v>
      </c>
      <c r="B183" s="14">
        <v>27.361739999999998</v>
      </c>
      <c r="C183" s="24">
        <v>455578.85319999995</v>
      </c>
      <c r="D183" s="9"/>
      <c r="E183" s="9"/>
      <c r="F183" s="9"/>
    </row>
    <row r="184" spans="1:6" ht="15">
      <c r="A184" s="8" t="s">
        <v>212</v>
      </c>
      <c r="B184" s="14">
        <v>0.012</v>
      </c>
      <c r="C184" s="24">
        <v>12</v>
      </c>
      <c r="D184" s="9"/>
      <c r="E184" s="9"/>
      <c r="F184" s="9"/>
    </row>
    <row r="185" spans="1:6" ht="15">
      <c r="A185" s="8" t="s">
        <v>155</v>
      </c>
      <c r="B185" s="14">
        <v>60.31543</v>
      </c>
      <c r="C185" s="24">
        <v>142590.8181</v>
      </c>
      <c r="D185" s="9"/>
      <c r="E185" s="9"/>
      <c r="F185" s="9"/>
    </row>
    <row r="186" spans="1:6" ht="15">
      <c r="A186" s="8" t="s">
        <v>178</v>
      </c>
      <c r="B186" s="14">
        <v>68.257</v>
      </c>
      <c r="C186" s="24">
        <v>289853.001</v>
      </c>
      <c r="D186" s="9"/>
      <c r="E186" s="9"/>
      <c r="F186" s="9"/>
    </row>
    <row r="187" spans="1:6" ht="15">
      <c r="A187" s="8" t="s">
        <v>202</v>
      </c>
      <c r="B187" s="14">
        <v>0.06849</v>
      </c>
      <c r="C187" s="24">
        <v>1819.57</v>
      </c>
      <c r="D187" s="9"/>
      <c r="E187" s="9"/>
      <c r="F187" s="9"/>
    </row>
    <row r="188" spans="1:6" ht="15">
      <c r="A188" s="68"/>
      <c r="B188" s="66"/>
      <c r="C188" s="43"/>
      <c r="D188" s="9"/>
      <c r="E188" s="9"/>
      <c r="F188" s="9"/>
    </row>
    <row r="189" spans="1:6" ht="15">
      <c r="A189" s="17" t="s">
        <v>244</v>
      </c>
      <c r="B189" s="9"/>
      <c r="C189" s="9"/>
      <c r="D189" s="9"/>
      <c r="E189" s="9"/>
      <c r="F189" s="9"/>
    </row>
    <row r="190" spans="1:6" ht="15">
      <c r="A190" s="18" t="s">
        <v>4</v>
      </c>
      <c r="B190" s="18"/>
      <c r="C190" s="17"/>
      <c r="D190" s="9"/>
      <c r="E190" s="9"/>
      <c r="F190" s="9"/>
    </row>
    <row r="191" spans="1:6" ht="15">
      <c r="A191" s="18" t="s">
        <v>3</v>
      </c>
      <c r="B191" s="18"/>
      <c r="C191" s="17"/>
      <c r="D191" s="9"/>
      <c r="E191" s="9"/>
      <c r="F191" s="9"/>
    </row>
    <row r="192" spans="1:6" ht="15">
      <c r="A192" s="18" t="s">
        <v>2</v>
      </c>
      <c r="B192" s="18"/>
      <c r="C192" s="17"/>
      <c r="D192" s="9"/>
      <c r="E192" s="9"/>
      <c r="F192" s="9"/>
    </row>
    <row r="193" spans="1:6" ht="15">
      <c r="A193" s="18" t="s">
        <v>1</v>
      </c>
      <c r="B193" s="18"/>
      <c r="C193" s="17"/>
      <c r="D193" s="9"/>
      <c r="E193" s="9"/>
      <c r="F193" s="9"/>
    </row>
    <row r="194" spans="1:6" ht="5.25" customHeight="1">
      <c r="A194" s="17"/>
      <c r="B194" s="18"/>
      <c r="C194" s="17"/>
      <c r="D194" s="9"/>
      <c r="E194" s="9"/>
      <c r="F194" s="9"/>
    </row>
    <row r="195" spans="1:6" ht="15">
      <c r="A195" s="18" t="s">
        <v>245</v>
      </c>
      <c r="B195" s="18"/>
      <c r="C195" s="17"/>
      <c r="D195" s="9"/>
      <c r="E195" s="9"/>
      <c r="F195" s="9"/>
    </row>
    <row r="196" spans="1:6" ht="15">
      <c r="A196" s="17" t="s">
        <v>214</v>
      </c>
      <c r="B196" s="17"/>
      <c r="C196" s="17"/>
      <c r="D196" s="9"/>
      <c r="E196" s="9"/>
      <c r="F196" s="9"/>
    </row>
  </sheetData>
  <sheetProtection/>
  <mergeCells count="6">
    <mergeCell ref="B45:C45"/>
    <mergeCell ref="B84:C84"/>
    <mergeCell ref="B139:C139"/>
    <mergeCell ref="B7:C7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F189" sqref="F189"/>
    </sheetView>
  </sheetViews>
  <sheetFormatPr defaultColWidth="11.421875" defaultRowHeight="15"/>
  <cols>
    <col min="1" max="1" width="32.00390625" style="4" customWidth="1"/>
    <col min="2" max="2" width="14.421875" style="4" customWidth="1"/>
    <col min="3" max="3" width="16.7109375" style="4" customWidth="1"/>
    <col min="4" max="4" width="11.57421875" style="9" bestFit="1" customWidth="1"/>
    <col min="5" max="5" width="15.140625" style="9" bestFit="1" customWidth="1"/>
    <col min="6" max="6" width="26.8515625" style="9" customWidth="1"/>
    <col min="7" max="16384" width="11.421875" style="4" customWidth="1"/>
  </cols>
  <sheetData>
    <row r="1" spans="1:3" ht="12.75">
      <c r="A1" s="9"/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6" ht="12.75">
      <c r="A6" s="79" t="s">
        <v>215</v>
      </c>
      <c r="B6" s="79"/>
      <c r="C6" s="79"/>
      <c r="D6" s="57"/>
      <c r="E6" s="57"/>
      <c r="F6" s="57"/>
    </row>
    <row r="7" spans="1:6" ht="12.75">
      <c r="A7" s="76" t="s">
        <v>43</v>
      </c>
      <c r="B7" s="76"/>
      <c r="C7" s="76"/>
      <c r="D7" s="57"/>
      <c r="E7" s="57"/>
      <c r="F7" s="57"/>
    </row>
    <row r="8" spans="1:3" ht="12.75">
      <c r="A8" s="10" t="s">
        <v>42</v>
      </c>
      <c r="B8" s="78" t="s">
        <v>216</v>
      </c>
      <c r="C8" s="82"/>
    </row>
    <row r="9" spans="1:3" ht="12.75">
      <c r="A9" s="11"/>
      <c r="B9" s="12" t="s">
        <v>41</v>
      </c>
      <c r="C9" s="62" t="s">
        <v>40</v>
      </c>
    </row>
    <row r="10" spans="1:6" ht="12.75">
      <c r="A10" s="64" t="s">
        <v>39</v>
      </c>
      <c r="B10" s="60">
        <f>+SUM(B11:B40)</f>
        <v>340862.5546136518</v>
      </c>
      <c r="C10" s="67">
        <f>+SUM(C11:C40)</f>
        <v>134600323.8095001</v>
      </c>
      <c r="D10" s="56"/>
      <c r="E10" s="56"/>
      <c r="F10" s="48"/>
    </row>
    <row r="11" spans="1:5" ht="12.75">
      <c r="A11" s="8" t="s">
        <v>160</v>
      </c>
      <c r="B11" s="14">
        <v>1.22723</v>
      </c>
      <c r="C11" s="24">
        <v>3418.7146</v>
      </c>
      <c r="D11" s="50"/>
      <c r="E11" s="50"/>
    </row>
    <row r="12" spans="1:5" ht="12.75">
      <c r="A12" s="8" t="s">
        <v>124</v>
      </c>
      <c r="B12" s="14">
        <v>0.209</v>
      </c>
      <c r="C12" s="24">
        <v>1707.7800000000002</v>
      </c>
      <c r="E12" s="48"/>
    </row>
    <row r="13" spans="1:5" ht="12.75">
      <c r="A13" s="8" t="s">
        <v>125</v>
      </c>
      <c r="B13" s="14">
        <v>0.068</v>
      </c>
      <c r="C13" s="24">
        <v>1421.7436</v>
      </c>
      <c r="E13" s="48"/>
    </row>
    <row r="14" spans="1:5" ht="12.75">
      <c r="A14" s="8" t="s">
        <v>126</v>
      </c>
      <c r="B14" s="14">
        <v>167.90499599999998</v>
      </c>
      <c r="C14" s="24">
        <v>158457.37399999998</v>
      </c>
      <c r="E14" s="48"/>
    </row>
    <row r="15" spans="1:5" ht="12.75">
      <c r="A15" s="8" t="s">
        <v>128</v>
      </c>
      <c r="B15" s="14">
        <v>11069.559</v>
      </c>
      <c r="C15" s="24">
        <v>1619156.52</v>
      </c>
      <c r="E15" s="48"/>
    </row>
    <row r="16" spans="1:5" ht="12.75">
      <c r="A16" s="8" t="s">
        <v>161</v>
      </c>
      <c r="B16" s="14">
        <v>1.17427</v>
      </c>
      <c r="C16" s="24">
        <v>10467.3022</v>
      </c>
      <c r="E16" s="48"/>
    </row>
    <row r="17" spans="1:5" ht="12.75">
      <c r="A17" s="8" t="s">
        <v>130</v>
      </c>
      <c r="B17" s="14">
        <v>69</v>
      </c>
      <c r="C17" s="24">
        <v>43332</v>
      </c>
      <c r="E17" s="48"/>
    </row>
    <row r="18" spans="1:5" ht="12.75">
      <c r="A18" s="8" t="s">
        <v>190</v>
      </c>
      <c r="B18" s="14">
        <v>0.015</v>
      </c>
      <c r="C18" s="24">
        <v>165</v>
      </c>
      <c r="E18" s="48"/>
    </row>
    <row r="19" spans="1:5" ht="12.75">
      <c r="A19" s="8" t="s">
        <v>131</v>
      </c>
      <c r="B19" s="14">
        <v>16.933790000000002</v>
      </c>
      <c r="C19" s="24">
        <v>47847.6875</v>
      </c>
      <c r="E19" s="48"/>
    </row>
    <row r="20" spans="1:5" ht="12.75">
      <c r="A20" s="8" t="s">
        <v>132</v>
      </c>
      <c r="B20" s="14">
        <v>0.3</v>
      </c>
      <c r="C20" s="24">
        <v>327</v>
      </c>
      <c r="E20" s="48"/>
    </row>
    <row r="21" spans="1:5" ht="12.75">
      <c r="A21" s="8" t="s">
        <v>133</v>
      </c>
      <c r="B21" s="14">
        <v>2.71546</v>
      </c>
      <c r="C21" s="24">
        <v>3199.4912999999997</v>
      </c>
      <c r="E21" s="48"/>
    </row>
    <row r="22" spans="1:5" ht="12.75">
      <c r="A22" s="8" t="s">
        <v>134</v>
      </c>
      <c r="B22" s="14">
        <v>1.515</v>
      </c>
      <c r="C22" s="24">
        <v>1352.62</v>
      </c>
      <c r="E22" s="48"/>
    </row>
    <row r="23" spans="1:5" ht="12.75">
      <c r="A23" s="8" t="s">
        <v>135</v>
      </c>
      <c r="B23" s="14">
        <v>233810.39231870876</v>
      </c>
      <c r="C23" s="24">
        <v>114940425.8952001</v>
      </c>
      <c r="E23" s="48"/>
    </row>
    <row r="24" spans="1:5" ht="12.75">
      <c r="A24" s="8" t="s">
        <v>136</v>
      </c>
      <c r="B24" s="14">
        <v>0.9768985175111111</v>
      </c>
      <c r="C24" s="24">
        <v>775.0428999999999</v>
      </c>
      <c r="E24" s="48"/>
    </row>
    <row r="25" spans="1:5" ht="12.75">
      <c r="A25" s="8" t="s">
        <v>137</v>
      </c>
      <c r="B25" s="14">
        <v>1786.9655431756441</v>
      </c>
      <c r="C25" s="24">
        <v>2505404.7143999985</v>
      </c>
      <c r="E25" s="48"/>
    </row>
    <row r="26" spans="1:5" ht="12.75">
      <c r="A26" s="8" t="s">
        <v>138</v>
      </c>
      <c r="B26" s="14">
        <v>3.723</v>
      </c>
      <c r="C26" s="24">
        <v>3585.2462000000005</v>
      </c>
      <c r="E26" s="48"/>
    </row>
    <row r="27" spans="1:3" ht="12.75">
      <c r="A27" s="8" t="s">
        <v>140</v>
      </c>
      <c r="B27" s="14">
        <v>3.69229</v>
      </c>
      <c r="C27" s="24">
        <v>6571.1918000000005</v>
      </c>
    </row>
    <row r="28" spans="1:3" ht="12.75">
      <c r="A28" s="8" t="s">
        <v>141</v>
      </c>
      <c r="B28" s="14">
        <v>224.36397110000004</v>
      </c>
      <c r="C28" s="24">
        <v>174810.21980000002</v>
      </c>
    </row>
    <row r="29" spans="1:3" ht="12.75">
      <c r="A29" s="8" t="s">
        <v>143</v>
      </c>
      <c r="B29" s="14">
        <v>10050.694</v>
      </c>
      <c r="C29" s="24">
        <v>1390532</v>
      </c>
    </row>
    <row r="30" spans="1:3" ht="12.75">
      <c r="A30" s="8" t="s">
        <v>144</v>
      </c>
      <c r="B30" s="14">
        <v>0.002</v>
      </c>
      <c r="C30" s="24">
        <v>144</v>
      </c>
    </row>
    <row r="31" spans="1:3" ht="12.75">
      <c r="A31" s="8" t="s">
        <v>145</v>
      </c>
      <c r="B31" s="14">
        <v>1.19749</v>
      </c>
      <c r="C31" s="24">
        <v>2433.6589</v>
      </c>
    </row>
    <row r="32" spans="1:3" ht="12.75">
      <c r="A32" s="8" t="s">
        <v>146</v>
      </c>
      <c r="B32" s="14">
        <v>5050.592</v>
      </c>
      <c r="C32" s="24">
        <v>691759.0046</v>
      </c>
    </row>
    <row r="33" spans="1:3" ht="12.75">
      <c r="A33" s="8" t="s">
        <v>147</v>
      </c>
      <c r="B33" s="14">
        <v>0.421</v>
      </c>
      <c r="C33" s="24">
        <v>851.5337</v>
      </c>
    </row>
    <row r="34" spans="1:3" ht="12.75">
      <c r="A34" s="8" t="s">
        <v>148</v>
      </c>
      <c r="B34" s="14">
        <v>0.972</v>
      </c>
      <c r="C34" s="24">
        <v>1169.9888</v>
      </c>
    </row>
    <row r="35" spans="1:3" ht="12.75">
      <c r="A35" s="8" t="s">
        <v>149</v>
      </c>
      <c r="B35" s="14">
        <v>75765.41545199999</v>
      </c>
      <c r="C35" s="24">
        <v>12174256.101200001</v>
      </c>
    </row>
    <row r="36" spans="1:3" ht="12.75">
      <c r="A36" s="8" t="s">
        <v>151</v>
      </c>
      <c r="B36" s="14">
        <v>4.06245185</v>
      </c>
      <c r="C36" s="24">
        <v>20872.280899999998</v>
      </c>
    </row>
    <row r="37" spans="1:3" ht="12.75">
      <c r="A37" s="8" t="s">
        <v>152</v>
      </c>
      <c r="B37" s="14">
        <v>0.67</v>
      </c>
      <c r="C37" s="24">
        <v>6218.4731</v>
      </c>
    </row>
    <row r="38" spans="1:3" ht="12.75">
      <c r="A38" s="8" t="s">
        <v>153</v>
      </c>
      <c r="B38" s="14">
        <v>2400</v>
      </c>
      <c r="C38" s="24">
        <v>280800</v>
      </c>
    </row>
    <row r="39" spans="1:3" ht="12.75">
      <c r="A39" s="8" t="s">
        <v>155</v>
      </c>
      <c r="B39" s="14">
        <v>30.894619999999996</v>
      </c>
      <c r="C39" s="24">
        <v>179735.4181</v>
      </c>
    </row>
    <row r="40" spans="1:3" ht="12.75">
      <c r="A40" s="8" t="s">
        <v>156</v>
      </c>
      <c r="B40" s="14">
        <v>396.8978323000001</v>
      </c>
      <c r="C40" s="24">
        <v>329125.8067</v>
      </c>
    </row>
    <row r="41" spans="1:3" ht="12.75">
      <c r="A41" s="74"/>
      <c r="B41" s="66"/>
      <c r="C41" s="43"/>
    </row>
    <row r="42" spans="1:3" ht="12.75">
      <c r="A42" s="6"/>
      <c r="B42" s="14"/>
      <c r="C42" s="15"/>
    </row>
    <row r="43" spans="1:3" ht="12.75">
      <c r="A43" s="6"/>
      <c r="B43" s="14"/>
      <c r="C43" s="15"/>
    </row>
    <row r="44" spans="1:3" ht="12.75">
      <c r="A44" s="10" t="s">
        <v>42</v>
      </c>
      <c r="B44" s="78" t="s">
        <v>216</v>
      </c>
      <c r="C44" s="82"/>
    </row>
    <row r="45" spans="1:3" ht="12.75">
      <c r="A45" s="11"/>
      <c r="B45" s="12" t="s">
        <v>41</v>
      </c>
      <c r="C45" s="62" t="s">
        <v>40</v>
      </c>
    </row>
    <row r="46" spans="1:6" ht="12.75">
      <c r="A46" s="64" t="s">
        <v>34</v>
      </c>
      <c r="B46" s="60">
        <f>+SUM(B47:B79)</f>
        <v>1388.8929303857635</v>
      </c>
      <c r="C46" s="67">
        <f>+SUM(C47:C79)</f>
        <v>7371529.053439998</v>
      </c>
      <c r="E46" s="49"/>
      <c r="F46" s="49"/>
    </row>
    <row r="47" spans="1:6" ht="12.75">
      <c r="A47" s="8" t="s">
        <v>160</v>
      </c>
      <c r="B47" s="16">
        <v>114.727</v>
      </c>
      <c r="C47" s="70">
        <v>576051.2683</v>
      </c>
      <c r="E47" s="49"/>
      <c r="F47" s="49"/>
    </row>
    <row r="48" spans="1:6" ht="12.75">
      <c r="A48" s="8" t="s">
        <v>124</v>
      </c>
      <c r="B48" s="16">
        <v>0.001</v>
      </c>
      <c r="C48" s="70">
        <v>85.56</v>
      </c>
      <c r="E48" s="49"/>
      <c r="F48" s="49"/>
    </row>
    <row r="49" spans="1:6" ht="12.75">
      <c r="A49" s="8" t="s">
        <v>125</v>
      </c>
      <c r="B49" s="16">
        <v>2.8261700000000003</v>
      </c>
      <c r="C49" s="70">
        <v>21217.9505</v>
      </c>
      <c r="E49" s="49"/>
      <c r="F49" s="49"/>
    </row>
    <row r="50" spans="1:6" ht="12.75">
      <c r="A50" s="8" t="s">
        <v>126</v>
      </c>
      <c r="B50" s="16">
        <v>42.72421429999997</v>
      </c>
      <c r="C50" s="70">
        <v>352887.8892000001</v>
      </c>
      <c r="E50" s="49"/>
      <c r="F50" s="49"/>
    </row>
    <row r="51" spans="1:6" ht="12.75">
      <c r="A51" s="8" t="s">
        <v>166</v>
      </c>
      <c r="B51" s="16">
        <v>19.2</v>
      </c>
      <c r="C51" s="70">
        <v>89946.24</v>
      </c>
      <c r="E51" s="49"/>
      <c r="F51" s="49"/>
    </row>
    <row r="52" spans="1:6" ht="12.75">
      <c r="A52" s="8" t="s">
        <v>161</v>
      </c>
      <c r="B52" s="16">
        <v>38</v>
      </c>
      <c r="C52" s="70">
        <v>178244.375</v>
      </c>
      <c r="E52" s="49"/>
      <c r="F52" s="49"/>
    </row>
    <row r="53" spans="1:6" ht="12.75">
      <c r="A53" s="8" t="s">
        <v>130</v>
      </c>
      <c r="B53" s="16">
        <v>2.851</v>
      </c>
      <c r="C53" s="70">
        <v>21823.361</v>
      </c>
      <c r="E53" s="49"/>
      <c r="F53" s="49"/>
    </row>
    <row r="54" spans="1:6" ht="12.75">
      <c r="A54" s="8" t="s">
        <v>132</v>
      </c>
      <c r="B54" s="16">
        <v>0.30375</v>
      </c>
      <c r="C54" s="70">
        <v>1577.4986</v>
      </c>
      <c r="E54" s="49"/>
      <c r="F54" s="49"/>
    </row>
    <row r="55" spans="1:6" ht="12.75">
      <c r="A55" s="8" t="s">
        <v>133</v>
      </c>
      <c r="B55" s="16">
        <v>18.750790000000002</v>
      </c>
      <c r="C55" s="70">
        <v>175991.11410000004</v>
      </c>
      <c r="E55" s="49"/>
      <c r="F55" s="49"/>
    </row>
    <row r="56" spans="1:6" ht="12.75">
      <c r="A56" s="8" t="s">
        <v>192</v>
      </c>
      <c r="B56" s="16">
        <v>1.8</v>
      </c>
      <c r="C56" s="70">
        <v>11111.04</v>
      </c>
      <c r="E56" s="49"/>
      <c r="F56" s="49"/>
    </row>
    <row r="57" spans="1:6" ht="12.75">
      <c r="A57" s="8" t="s">
        <v>134</v>
      </c>
      <c r="B57" s="16">
        <v>13.9283</v>
      </c>
      <c r="C57" s="70">
        <v>89698.0095</v>
      </c>
      <c r="E57" s="49"/>
      <c r="F57" s="49"/>
    </row>
    <row r="58" spans="1:6" ht="12.75">
      <c r="A58" s="8" t="s">
        <v>135</v>
      </c>
      <c r="B58" s="16">
        <v>261.2551116857636</v>
      </c>
      <c r="C58" s="70">
        <v>2032889.5773999982</v>
      </c>
      <c r="E58" s="49"/>
      <c r="F58" s="49"/>
    </row>
    <row r="59" spans="1:6" ht="12.75">
      <c r="A59" s="8" t="s">
        <v>136</v>
      </c>
      <c r="B59" s="16">
        <v>54</v>
      </c>
      <c r="C59" s="70">
        <v>259604.16000000003</v>
      </c>
      <c r="E59" s="49"/>
      <c r="F59" s="49"/>
    </row>
    <row r="60" spans="1:6" ht="12.75">
      <c r="A60" s="8" t="s">
        <v>137</v>
      </c>
      <c r="B60" s="16">
        <v>265.99123</v>
      </c>
      <c r="C60" s="70">
        <v>328098.26300000004</v>
      </c>
      <c r="E60" s="49"/>
      <c r="F60" s="49"/>
    </row>
    <row r="61" spans="1:6" ht="12.75">
      <c r="A61" s="8" t="s">
        <v>170</v>
      </c>
      <c r="B61" s="16">
        <v>1.1771</v>
      </c>
      <c r="C61" s="70">
        <v>9744.577000000001</v>
      </c>
      <c r="E61" s="49"/>
      <c r="F61" s="49"/>
    </row>
    <row r="62" spans="1:6" ht="12.75">
      <c r="A62" s="8" t="s">
        <v>138</v>
      </c>
      <c r="B62" s="16">
        <v>2.524</v>
      </c>
      <c r="C62" s="70">
        <v>13930.2379</v>
      </c>
      <c r="E62" s="49"/>
      <c r="F62" s="49"/>
    </row>
    <row r="63" spans="1:6" ht="12.75">
      <c r="A63" s="8" t="s">
        <v>140</v>
      </c>
      <c r="B63" s="16">
        <v>1.5241300000000002</v>
      </c>
      <c r="C63" s="70">
        <v>4903.7525000000005</v>
      </c>
      <c r="E63" s="49"/>
      <c r="F63" s="49"/>
    </row>
    <row r="64" spans="1:6" ht="12.75">
      <c r="A64" s="8" t="s">
        <v>141</v>
      </c>
      <c r="B64" s="16">
        <v>24.657520000000005</v>
      </c>
      <c r="C64" s="70">
        <v>237903.7475</v>
      </c>
      <c r="E64" s="49"/>
      <c r="F64" s="49"/>
    </row>
    <row r="65" spans="1:6" ht="12.75">
      <c r="A65" s="8" t="s">
        <v>218</v>
      </c>
      <c r="B65" s="16">
        <v>0.5</v>
      </c>
      <c r="C65" s="70">
        <v>500</v>
      </c>
      <c r="E65" s="49"/>
      <c r="F65" s="49"/>
    </row>
    <row r="66" spans="1:6" ht="12.75">
      <c r="A66" s="8" t="s">
        <v>142</v>
      </c>
      <c r="B66" s="16">
        <v>124.744</v>
      </c>
      <c r="C66" s="70">
        <v>677395.36</v>
      </c>
      <c r="E66" s="49"/>
      <c r="F66" s="49"/>
    </row>
    <row r="67" spans="1:6" ht="12.75">
      <c r="A67" s="75" t="s">
        <v>143</v>
      </c>
      <c r="B67" s="16">
        <v>0.505</v>
      </c>
      <c r="C67" s="70">
        <v>654.9345</v>
      </c>
      <c r="E67" s="49"/>
      <c r="F67" s="49"/>
    </row>
    <row r="68" spans="1:6" ht="12.75">
      <c r="A68" s="8" t="s">
        <v>159</v>
      </c>
      <c r="B68" s="16">
        <v>104.694</v>
      </c>
      <c r="C68" s="70">
        <v>741759.916</v>
      </c>
      <c r="E68" s="49"/>
      <c r="F68" s="49"/>
    </row>
    <row r="69" spans="1:6" ht="12.75">
      <c r="A69" s="8" t="s">
        <v>144</v>
      </c>
      <c r="B69" s="16">
        <v>0.040799999999999996</v>
      </c>
      <c r="C69" s="70">
        <v>15.4387</v>
      </c>
      <c r="E69" s="49"/>
      <c r="F69" s="49"/>
    </row>
    <row r="70" spans="1:6" ht="12.75">
      <c r="A70" s="8" t="s">
        <v>146</v>
      </c>
      <c r="B70" s="16">
        <v>0.092</v>
      </c>
      <c r="C70" s="70">
        <v>240.0004</v>
      </c>
      <c r="E70" s="49"/>
      <c r="F70" s="49"/>
    </row>
    <row r="71" spans="1:6" ht="12.75">
      <c r="A71" s="8" t="s">
        <v>147</v>
      </c>
      <c r="B71" s="16">
        <v>0.00453</v>
      </c>
      <c r="C71" s="70">
        <v>79.1844</v>
      </c>
      <c r="E71" s="49"/>
      <c r="F71" s="49"/>
    </row>
    <row r="72" spans="1:6" ht="12.75">
      <c r="A72" s="8" t="s">
        <v>148</v>
      </c>
      <c r="B72" s="16">
        <v>0.18</v>
      </c>
      <c r="C72" s="70">
        <v>1180.998</v>
      </c>
      <c r="E72" s="49"/>
      <c r="F72" s="49"/>
    </row>
    <row r="73" spans="1:6" ht="12.75">
      <c r="A73" s="8" t="s">
        <v>149</v>
      </c>
      <c r="B73" s="16">
        <v>199.99361999999996</v>
      </c>
      <c r="C73" s="70">
        <v>783097.1178999998</v>
      </c>
      <c r="E73" s="49"/>
      <c r="F73" s="49"/>
    </row>
    <row r="74" spans="1:6" ht="12.75">
      <c r="A74" s="8" t="s">
        <v>150</v>
      </c>
      <c r="B74" s="16">
        <v>0.13607</v>
      </c>
      <c r="C74" s="70">
        <v>1684.81874</v>
      </c>
      <c r="E74" s="49"/>
      <c r="F74" s="49"/>
    </row>
    <row r="75" spans="1:6" ht="12.75">
      <c r="A75" s="8" t="s">
        <v>151</v>
      </c>
      <c r="B75" s="16">
        <v>3.6332</v>
      </c>
      <c r="C75" s="70">
        <v>15766.780299999999</v>
      </c>
      <c r="E75" s="49"/>
      <c r="F75" s="49"/>
    </row>
    <row r="76" spans="1:6" ht="12.75">
      <c r="A76" s="8" t="s">
        <v>162</v>
      </c>
      <c r="B76" s="16">
        <v>24.141219999999997</v>
      </c>
      <c r="C76" s="70">
        <v>223215.70969999995</v>
      </c>
      <c r="E76" s="49"/>
      <c r="F76" s="49"/>
    </row>
    <row r="77" spans="1:6" ht="12.75">
      <c r="A77" s="8" t="s">
        <v>152</v>
      </c>
      <c r="B77" s="16">
        <v>50.429174400000015</v>
      </c>
      <c r="C77" s="70">
        <v>438384.5772000001</v>
      </c>
      <c r="E77" s="49"/>
      <c r="F77" s="49"/>
    </row>
    <row r="78" spans="1:6" ht="12.75">
      <c r="A78" s="8" t="s">
        <v>155</v>
      </c>
      <c r="B78" s="16">
        <v>1.558</v>
      </c>
      <c r="C78" s="70">
        <v>10086.0161</v>
      </c>
      <c r="E78" s="49"/>
      <c r="F78" s="49"/>
    </row>
    <row r="79" spans="1:6" ht="12.75">
      <c r="A79" s="8" t="s">
        <v>164</v>
      </c>
      <c r="B79" s="16">
        <v>12</v>
      </c>
      <c r="C79" s="70">
        <v>71759.58</v>
      </c>
      <c r="E79" s="49"/>
      <c r="F79" s="49"/>
    </row>
    <row r="80" spans="1:6" ht="12.75">
      <c r="A80" s="74"/>
      <c r="B80" s="71"/>
      <c r="C80" s="72"/>
      <c r="E80" s="49"/>
      <c r="F80" s="49"/>
    </row>
    <row r="81" spans="1:6" ht="12.75">
      <c r="A81" s="8"/>
      <c r="B81" s="16"/>
      <c r="C81" s="16"/>
      <c r="E81" s="49"/>
      <c r="F81" s="49"/>
    </row>
    <row r="82" spans="1:6" ht="12.75">
      <c r="A82" s="8"/>
      <c r="B82" s="16"/>
      <c r="C82" s="16"/>
      <c r="E82" s="49"/>
      <c r="F82" s="49"/>
    </row>
    <row r="83" spans="1:6" ht="12.75">
      <c r="A83" s="10" t="s">
        <v>42</v>
      </c>
      <c r="B83" s="78" t="s">
        <v>216</v>
      </c>
      <c r="C83" s="82"/>
      <c r="E83" s="49"/>
      <c r="F83" s="49"/>
    </row>
    <row r="84" spans="1:3" ht="12.75">
      <c r="A84" s="11"/>
      <c r="B84" s="12" t="s">
        <v>41</v>
      </c>
      <c r="C84" s="62" t="s">
        <v>40</v>
      </c>
    </row>
    <row r="85" spans="1:3" ht="12.75">
      <c r="A85" s="64" t="s">
        <v>87</v>
      </c>
      <c r="B85" s="60">
        <f>+SUM(B86:B134)</f>
        <v>67279.05489105902</v>
      </c>
      <c r="C85" s="67">
        <f>+SUM(C86:C134)</f>
        <v>192570094.65880007</v>
      </c>
    </row>
    <row r="86" spans="1:6" ht="12.75">
      <c r="A86" s="8" t="s">
        <v>160</v>
      </c>
      <c r="B86" s="16">
        <v>1913.5002849999998</v>
      </c>
      <c r="C86" s="70">
        <v>6379671.1285999995</v>
      </c>
      <c r="E86" s="49"/>
      <c r="F86" s="49"/>
    </row>
    <row r="87" spans="1:6" ht="12.75">
      <c r="A87" s="8" t="s">
        <v>208</v>
      </c>
      <c r="B87" s="16">
        <v>0.023</v>
      </c>
      <c r="C87" s="70">
        <v>21</v>
      </c>
      <c r="E87" s="49"/>
      <c r="F87" s="49"/>
    </row>
    <row r="88" spans="1:6" ht="12.75">
      <c r="A88" s="8" t="s">
        <v>124</v>
      </c>
      <c r="B88" s="16">
        <v>0.001</v>
      </c>
      <c r="C88" s="70">
        <v>452.2</v>
      </c>
      <c r="E88" s="49"/>
      <c r="F88" s="49"/>
    </row>
    <row r="89" spans="1:6" ht="12.75">
      <c r="A89" s="8" t="s">
        <v>125</v>
      </c>
      <c r="B89" s="16">
        <v>3.6485499999999997</v>
      </c>
      <c r="C89" s="70">
        <v>5841.658700000001</v>
      </c>
      <c r="E89" s="49"/>
      <c r="F89" s="49"/>
    </row>
    <row r="90" spans="1:6" ht="12.75">
      <c r="A90" s="8" t="s">
        <v>126</v>
      </c>
      <c r="B90" s="16">
        <v>0.06559999999999999</v>
      </c>
      <c r="C90" s="70">
        <v>1119.146</v>
      </c>
      <c r="E90" s="49"/>
      <c r="F90" s="49"/>
    </row>
    <row r="91" spans="1:6" ht="12.75">
      <c r="A91" s="8" t="s">
        <v>203</v>
      </c>
      <c r="B91" s="16">
        <v>0.09</v>
      </c>
      <c r="C91" s="70">
        <v>1525.3875</v>
      </c>
      <c r="E91" s="49"/>
      <c r="F91" s="49"/>
    </row>
    <row r="92" spans="1:6" ht="12.75">
      <c r="A92" s="8" t="s">
        <v>128</v>
      </c>
      <c r="B92" s="16">
        <v>0.33804</v>
      </c>
      <c r="C92" s="70">
        <v>529.1827</v>
      </c>
      <c r="E92" s="49"/>
      <c r="F92" s="49"/>
    </row>
    <row r="93" spans="1:6" ht="12.75">
      <c r="A93" s="8" t="s">
        <v>161</v>
      </c>
      <c r="B93" s="16">
        <v>7469.698429999999</v>
      </c>
      <c r="C93" s="70">
        <v>21888555.642999995</v>
      </c>
      <c r="E93" s="49"/>
      <c r="F93" s="49"/>
    </row>
    <row r="94" spans="1:6" ht="12.75">
      <c r="A94" s="8" t="s">
        <v>158</v>
      </c>
      <c r="B94" s="16">
        <v>14.772</v>
      </c>
      <c r="C94" s="70">
        <v>52434.6798</v>
      </c>
      <c r="E94" s="49"/>
      <c r="F94" s="49"/>
    </row>
    <row r="95" spans="1:6" ht="12.75">
      <c r="A95" s="8" t="s">
        <v>130</v>
      </c>
      <c r="B95" s="16">
        <v>0.104</v>
      </c>
      <c r="C95" s="70">
        <v>441.1992</v>
      </c>
      <c r="E95" s="49"/>
      <c r="F95" s="49"/>
    </row>
    <row r="96" spans="1:6" ht="12.75">
      <c r="A96" s="8" t="s">
        <v>190</v>
      </c>
      <c r="B96" s="16">
        <v>0.016</v>
      </c>
      <c r="C96" s="70">
        <v>16</v>
      </c>
      <c r="E96" s="49"/>
      <c r="F96" s="49"/>
    </row>
    <row r="97" spans="1:6" ht="12.75">
      <c r="A97" s="8" t="s">
        <v>132</v>
      </c>
      <c r="B97" s="16">
        <v>0.138</v>
      </c>
      <c r="C97" s="70">
        <v>117.3</v>
      </c>
      <c r="E97" s="49"/>
      <c r="F97" s="49"/>
    </row>
    <row r="98" spans="1:6" ht="12.75">
      <c r="A98" s="8" t="s">
        <v>133</v>
      </c>
      <c r="B98" s="16">
        <v>11.886880000000003</v>
      </c>
      <c r="C98" s="70">
        <v>14028.977099999998</v>
      </c>
      <c r="E98" s="49"/>
      <c r="F98" s="49"/>
    </row>
    <row r="99" spans="1:6" ht="12.75">
      <c r="A99" s="8" t="s">
        <v>204</v>
      </c>
      <c r="B99" s="16">
        <v>6.140759999999999</v>
      </c>
      <c r="C99" s="70">
        <v>7359.8149</v>
      </c>
      <c r="E99" s="49"/>
      <c r="F99" s="49"/>
    </row>
    <row r="100" spans="1:6" ht="12.75">
      <c r="A100" s="8" t="s">
        <v>177</v>
      </c>
      <c r="B100" s="16">
        <v>42</v>
      </c>
      <c r="C100" s="70">
        <v>135639</v>
      </c>
      <c r="E100" s="49"/>
      <c r="F100" s="49"/>
    </row>
    <row r="101" spans="1:6" ht="12.75">
      <c r="A101" s="8" t="s">
        <v>134</v>
      </c>
      <c r="B101" s="16">
        <v>4774.8759199999995</v>
      </c>
      <c r="C101" s="70">
        <v>12718976.805200005</v>
      </c>
      <c r="E101" s="49"/>
      <c r="F101" s="49"/>
    </row>
    <row r="102" spans="1:6" ht="12.75">
      <c r="A102" s="8" t="s">
        <v>135</v>
      </c>
      <c r="B102" s="16">
        <v>20361.556349491788</v>
      </c>
      <c r="C102" s="70">
        <v>54504356.244899996</v>
      </c>
      <c r="E102" s="49"/>
      <c r="F102" s="49"/>
    </row>
    <row r="103" spans="1:6" ht="12.75">
      <c r="A103" s="8" t="s">
        <v>205</v>
      </c>
      <c r="B103" s="16">
        <v>0.04998</v>
      </c>
      <c r="C103" s="70">
        <v>1932.7267</v>
      </c>
      <c r="E103" s="49"/>
      <c r="F103" s="49"/>
    </row>
    <row r="104" spans="1:6" ht="12.75">
      <c r="A104" s="8" t="s">
        <v>136</v>
      </c>
      <c r="B104" s="16">
        <v>223.88101</v>
      </c>
      <c r="C104" s="70">
        <v>734333.5417000001</v>
      </c>
      <c r="E104" s="49"/>
      <c r="F104" s="49"/>
    </row>
    <row r="105" spans="1:6" ht="12.75">
      <c r="A105" s="8" t="s">
        <v>180</v>
      </c>
      <c r="B105" s="16">
        <v>0.47</v>
      </c>
      <c r="C105" s="70">
        <v>319.985</v>
      </c>
      <c r="E105" s="49"/>
      <c r="F105" s="49"/>
    </row>
    <row r="106" spans="1:6" ht="12.75">
      <c r="A106" s="8" t="s">
        <v>179</v>
      </c>
      <c r="B106" s="16">
        <v>9.35039</v>
      </c>
      <c r="C106" s="70">
        <v>43042.7699</v>
      </c>
      <c r="E106" s="49"/>
      <c r="F106" s="49"/>
    </row>
    <row r="107" spans="1:6" ht="12.75">
      <c r="A107" s="8" t="s">
        <v>137</v>
      </c>
      <c r="B107" s="16">
        <v>242.13945230053415</v>
      </c>
      <c r="C107" s="70">
        <v>1314318.7367000016</v>
      </c>
      <c r="E107" s="49"/>
      <c r="F107" s="49"/>
    </row>
    <row r="108" spans="1:6" ht="12.75">
      <c r="A108" s="8" t="s">
        <v>174</v>
      </c>
      <c r="B108" s="16">
        <v>50.401</v>
      </c>
      <c r="C108" s="70">
        <v>105842</v>
      </c>
      <c r="E108" s="49"/>
      <c r="F108" s="49"/>
    </row>
    <row r="109" spans="1:6" ht="12.75">
      <c r="A109" s="8" t="s">
        <v>173</v>
      </c>
      <c r="B109" s="16">
        <v>6552</v>
      </c>
      <c r="C109" s="70">
        <v>17322517.800000004</v>
      </c>
      <c r="E109" s="49"/>
      <c r="F109" s="49"/>
    </row>
    <row r="110" spans="1:6" ht="12.75">
      <c r="A110" s="8" t="s">
        <v>138</v>
      </c>
      <c r="B110" s="16">
        <v>2.74124</v>
      </c>
      <c r="C110" s="70">
        <v>5167.3466</v>
      </c>
      <c r="E110" s="49"/>
      <c r="F110" s="49"/>
    </row>
    <row r="111" spans="1:6" ht="12.75">
      <c r="A111" s="8" t="s">
        <v>140</v>
      </c>
      <c r="B111" s="16">
        <v>1.35323</v>
      </c>
      <c r="C111" s="70">
        <v>1490.0029</v>
      </c>
      <c r="E111" s="49"/>
      <c r="F111" s="49"/>
    </row>
    <row r="112" spans="1:6" ht="12.75">
      <c r="A112" s="8" t="s">
        <v>141</v>
      </c>
      <c r="B112" s="16">
        <v>3.9379800000000005</v>
      </c>
      <c r="C112" s="70">
        <v>4032.2194999999997</v>
      </c>
      <c r="E112" s="49"/>
      <c r="F112" s="49"/>
    </row>
    <row r="113" spans="1:6" ht="12.75">
      <c r="A113" s="8" t="s">
        <v>142</v>
      </c>
      <c r="B113" s="16">
        <v>3357.94248</v>
      </c>
      <c r="C113" s="70">
        <v>11378581.3511</v>
      </c>
      <c r="E113" s="49"/>
      <c r="F113" s="49"/>
    </row>
    <row r="114" spans="1:6" ht="12.75">
      <c r="A114" s="8" t="s">
        <v>143</v>
      </c>
      <c r="B114" s="16">
        <v>0.99701</v>
      </c>
      <c r="C114" s="70">
        <v>9696.5868</v>
      </c>
      <c r="E114" s="49"/>
      <c r="F114" s="49"/>
    </row>
    <row r="115" spans="1:6" ht="12.75">
      <c r="A115" s="8" t="s">
        <v>159</v>
      </c>
      <c r="B115" s="16">
        <v>1025.519</v>
      </c>
      <c r="C115" s="70">
        <v>3238062.54</v>
      </c>
      <c r="E115" s="49"/>
      <c r="F115" s="49"/>
    </row>
    <row r="116" spans="1:6" ht="12.75">
      <c r="A116" s="8" t="s">
        <v>176</v>
      </c>
      <c r="B116" s="16">
        <v>604.8</v>
      </c>
      <c r="C116" s="70">
        <v>1632582</v>
      </c>
      <c r="E116" s="49"/>
      <c r="F116" s="49"/>
    </row>
    <row r="117" spans="1:6" ht="12.75">
      <c r="A117" s="8" t="s">
        <v>144</v>
      </c>
      <c r="B117" s="16">
        <v>0.08646000000000001</v>
      </c>
      <c r="C117" s="70">
        <v>676.8959</v>
      </c>
      <c r="E117" s="49"/>
      <c r="F117" s="49"/>
    </row>
    <row r="118" spans="1:6" ht="12.75">
      <c r="A118" s="8" t="s">
        <v>145</v>
      </c>
      <c r="B118" s="16">
        <v>3222.7273999999998</v>
      </c>
      <c r="C118" s="70">
        <v>7963362.9218</v>
      </c>
      <c r="E118" s="49"/>
      <c r="F118" s="49"/>
    </row>
    <row r="119" spans="1:6" ht="12.75">
      <c r="A119" s="8" t="s">
        <v>146</v>
      </c>
      <c r="B119" s="16">
        <v>16042.191769999998</v>
      </c>
      <c r="C119" s="70">
        <v>48582315.32150002</v>
      </c>
      <c r="E119" s="49"/>
      <c r="F119" s="49"/>
    </row>
    <row r="120" spans="1:6" ht="12.75">
      <c r="A120" s="8" t="s">
        <v>147</v>
      </c>
      <c r="B120" s="16">
        <v>15.17018</v>
      </c>
      <c r="C120" s="70">
        <v>209733.73309999998</v>
      </c>
      <c r="E120" s="49"/>
      <c r="F120" s="49"/>
    </row>
    <row r="121" spans="1:6" ht="12.75">
      <c r="A121" s="8" t="s">
        <v>175</v>
      </c>
      <c r="B121" s="16">
        <v>478.8</v>
      </c>
      <c r="C121" s="70">
        <v>1536948</v>
      </c>
      <c r="E121" s="49"/>
      <c r="F121" s="49"/>
    </row>
    <row r="122" spans="1:6" ht="12.75">
      <c r="A122" s="8" t="s">
        <v>148</v>
      </c>
      <c r="B122" s="16">
        <v>0.192</v>
      </c>
      <c r="C122" s="70">
        <v>716.4864</v>
      </c>
      <c r="E122" s="49"/>
      <c r="F122" s="49"/>
    </row>
    <row r="123" spans="1:6" ht="12.75">
      <c r="A123" s="8" t="s">
        <v>149</v>
      </c>
      <c r="B123" s="16">
        <v>711.6693920000004</v>
      </c>
      <c r="C123" s="70">
        <v>2288797.6827999996</v>
      </c>
      <c r="E123" s="49"/>
      <c r="F123" s="49"/>
    </row>
    <row r="124" spans="1:6" ht="12.75">
      <c r="A124" s="8" t="s">
        <v>168</v>
      </c>
      <c r="B124" s="16">
        <v>0.07776999999999999</v>
      </c>
      <c r="C124" s="70">
        <v>5961.6603000000005</v>
      </c>
      <c r="E124" s="49"/>
      <c r="F124" s="49"/>
    </row>
    <row r="125" spans="1:6" ht="12.75">
      <c r="A125" s="8" t="s">
        <v>151</v>
      </c>
      <c r="B125" s="16">
        <v>2.901142266666667</v>
      </c>
      <c r="C125" s="70">
        <v>41202.914899999996</v>
      </c>
      <c r="E125" s="49"/>
      <c r="F125" s="49"/>
    </row>
    <row r="126" spans="1:3" ht="12.75">
      <c r="A126" s="8" t="s">
        <v>162</v>
      </c>
      <c r="B126" s="16">
        <v>3.4653200000000006</v>
      </c>
      <c r="C126" s="70">
        <v>28664.7093</v>
      </c>
    </row>
    <row r="127" spans="1:3" ht="12.75">
      <c r="A127" s="8" t="s">
        <v>152</v>
      </c>
      <c r="B127" s="16">
        <v>6.66149</v>
      </c>
      <c r="C127" s="70">
        <v>17648.2384</v>
      </c>
    </row>
    <row r="128" spans="1:3" ht="12.75">
      <c r="A128" s="8" t="s">
        <v>184</v>
      </c>
      <c r="B128" s="16">
        <v>1.495</v>
      </c>
      <c r="C128" s="70">
        <v>5249.9915</v>
      </c>
    </row>
    <row r="129" spans="1:3" ht="12.75">
      <c r="A129" s="8" t="s">
        <v>207</v>
      </c>
      <c r="B129" s="16">
        <v>15.001</v>
      </c>
      <c r="C129" s="70">
        <v>75760</v>
      </c>
    </row>
    <row r="130" spans="1:3" ht="12.75">
      <c r="A130" s="8" t="s">
        <v>212</v>
      </c>
      <c r="B130" s="16">
        <v>0.35</v>
      </c>
      <c r="C130" s="70">
        <v>2450</v>
      </c>
    </row>
    <row r="131" spans="1:3" ht="12.75">
      <c r="A131" s="8" t="s">
        <v>155</v>
      </c>
      <c r="B131" s="16">
        <v>0.07956999999999999</v>
      </c>
      <c r="C131" s="70">
        <v>330.8499</v>
      </c>
    </row>
    <row r="132" spans="1:3" ht="12.75">
      <c r="A132" s="8" t="s">
        <v>164</v>
      </c>
      <c r="B132" s="16">
        <v>1.045</v>
      </c>
      <c r="C132" s="70">
        <v>4453.3</v>
      </c>
    </row>
    <row r="133" spans="1:3" ht="12.75">
      <c r="A133" s="8" t="s">
        <v>156</v>
      </c>
      <c r="B133" s="16">
        <v>91.31981</v>
      </c>
      <c r="C133" s="70">
        <v>301633.59849999996</v>
      </c>
    </row>
    <row r="134" spans="1:3" ht="12.75">
      <c r="A134" s="8" t="s">
        <v>157</v>
      </c>
      <c r="B134" s="16">
        <v>11.384</v>
      </c>
      <c r="C134" s="70">
        <v>1183.38</v>
      </c>
    </row>
    <row r="135" spans="1:3" ht="12.75">
      <c r="A135" s="74"/>
      <c r="B135" s="71"/>
      <c r="C135" s="72"/>
    </row>
    <row r="136" spans="1:3" ht="12.75">
      <c r="A136" s="8"/>
      <c r="B136" s="16"/>
      <c r="C136" s="16"/>
    </row>
    <row r="137" spans="1:3" ht="12.75">
      <c r="A137" s="6"/>
      <c r="B137" s="16"/>
      <c r="C137" s="16"/>
    </row>
    <row r="138" spans="1:3" ht="12.75">
      <c r="A138" s="10" t="s">
        <v>42</v>
      </c>
      <c r="B138" s="78" t="s">
        <v>216</v>
      </c>
      <c r="C138" s="82"/>
    </row>
    <row r="139" spans="1:3" ht="12.75">
      <c r="A139" s="11"/>
      <c r="B139" s="12" t="s">
        <v>41</v>
      </c>
      <c r="C139" s="62" t="s">
        <v>40</v>
      </c>
    </row>
    <row r="140" spans="1:3" ht="12.75">
      <c r="A140" s="64" t="s">
        <v>17</v>
      </c>
      <c r="B140" s="60">
        <f>+SUM(B141:B180)</f>
        <v>6106.4968389999985</v>
      </c>
      <c r="C140" s="67">
        <f>+SUM(C141:C180)</f>
        <v>88073810.72389996</v>
      </c>
    </row>
    <row r="141" spans="1:3" ht="12.75">
      <c r="A141" s="8" t="s">
        <v>160</v>
      </c>
      <c r="B141" s="16">
        <v>467.97610000000003</v>
      </c>
      <c r="C141" s="70">
        <v>7421092.013599999</v>
      </c>
    </row>
    <row r="142" spans="1:3" ht="12.75">
      <c r="A142" s="8" t="s">
        <v>208</v>
      </c>
      <c r="B142" s="16">
        <v>0.028</v>
      </c>
      <c r="C142" s="70">
        <v>2000.0008</v>
      </c>
    </row>
    <row r="143" spans="1:3" ht="12.75">
      <c r="A143" s="8" t="s">
        <v>220</v>
      </c>
      <c r="B143" s="16">
        <v>0.43</v>
      </c>
      <c r="C143" s="70">
        <v>297</v>
      </c>
    </row>
    <row r="144" spans="1:3" ht="12.75">
      <c r="A144" s="8" t="s">
        <v>186</v>
      </c>
      <c r="B144" s="16">
        <v>0.1075</v>
      </c>
      <c r="C144" s="70">
        <v>546.9923</v>
      </c>
    </row>
    <row r="145" spans="1:3" ht="12.75">
      <c r="A145" s="8" t="s">
        <v>127</v>
      </c>
      <c r="B145" s="16">
        <v>1.1976399999999998</v>
      </c>
      <c r="C145" s="70">
        <v>24800.4119</v>
      </c>
    </row>
    <row r="146" spans="1:3" ht="12.75">
      <c r="A146" s="8" t="s">
        <v>161</v>
      </c>
      <c r="B146" s="16">
        <v>265.87996</v>
      </c>
      <c r="C146" s="70">
        <v>1647903.8672</v>
      </c>
    </row>
    <row r="147" spans="1:3" ht="12.75">
      <c r="A147" s="8" t="s">
        <v>158</v>
      </c>
      <c r="B147" s="16">
        <v>1.2215399999999996</v>
      </c>
      <c r="C147" s="70">
        <v>18522.9321</v>
      </c>
    </row>
    <row r="148" spans="1:3" ht="12.75">
      <c r="A148" s="8" t="s">
        <v>172</v>
      </c>
      <c r="B148" s="16">
        <v>81.70496</v>
      </c>
      <c r="C148" s="70">
        <v>1230569.897</v>
      </c>
    </row>
    <row r="149" spans="1:3" ht="12.75">
      <c r="A149" s="8" t="s">
        <v>189</v>
      </c>
      <c r="B149" s="16">
        <v>0.113</v>
      </c>
      <c r="C149" s="70">
        <v>1132.0001</v>
      </c>
    </row>
    <row r="150" spans="1:3" ht="12.75">
      <c r="A150" s="8" t="s">
        <v>190</v>
      </c>
      <c r="B150" s="16">
        <v>9.219</v>
      </c>
      <c r="C150" s="70">
        <v>2592</v>
      </c>
    </row>
    <row r="151" spans="1:3" ht="12.75">
      <c r="A151" s="8" t="s">
        <v>131</v>
      </c>
      <c r="B151" s="16">
        <v>13.71817</v>
      </c>
      <c r="C151" s="70">
        <v>189666.23810000002</v>
      </c>
    </row>
    <row r="152" spans="1:3" ht="12.75">
      <c r="A152" s="8" t="s">
        <v>132</v>
      </c>
      <c r="B152" s="16">
        <v>0.08214</v>
      </c>
      <c r="C152" s="70">
        <v>3880.1956</v>
      </c>
    </row>
    <row r="153" spans="1:3" ht="12.75">
      <c r="A153" s="8" t="s">
        <v>133</v>
      </c>
      <c r="B153" s="16">
        <v>0.05244</v>
      </c>
      <c r="C153" s="70">
        <v>30</v>
      </c>
    </row>
    <row r="154" spans="1:3" ht="12.75">
      <c r="A154" s="8" t="s">
        <v>177</v>
      </c>
      <c r="B154" s="16">
        <v>1.0325</v>
      </c>
      <c r="C154" s="70">
        <v>19359.375</v>
      </c>
    </row>
    <row r="155" spans="1:3" ht="12.75">
      <c r="A155" s="8" t="s">
        <v>192</v>
      </c>
      <c r="B155" s="16">
        <v>0.844</v>
      </c>
      <c r="C155" s="70">
        <v>35.026</v>
      </c>
    </row>
    <row r="156" spans="1:3" ht="12.75">
      <c r="A156" s="8" t="s">
        <v>134</v>
      </c>
      <c r="B156" s="16">
        <v>375.61147</v>
      </c>
      <c r="C156" s="70">
        <v>1810839.4019999998</v>
      </c>
    </row>
    <row r="157" spans="1:3" ht="12.75">
      <c r="A157" s="8" t="s">
        <v>135</v>
      </c>
      <c r="B157" s="16">
        <v>2443.2376069</v>
      </c>
      <c r="C157" s="70">
        <v>8625500.474800006</v>
      </c>
    </row>
    <row r="158" spans="1:3" ht="12.75">
      <c r="A158" s="8" t="s">
        <v>193</v>
      </c>
      <c r="B158" s="16">
        <v>650.90387</v>
      </c>
      <c r="C158" s="70">
        <v>26679803.071199995</v>
      </c>
    </row>
    <row r="159" spans="1:3" ht="12.75">
      <c r="A159" s="8" t="s">
        <v>136</v>
      </c>
      <c r="B159" s="16">
        <v>38.78466</v>
      </c>
      <c r="C159" s="70">
        <v>88589.994</v>
      </c>
    </row>
    <row r="160" spans="1:3" ht="12.75">
      <c r="A160" s="8" t="s">
        <v>180</v>
      </c>
      <c r="B160" s="16">
        <v>2.2796399999999997</v>
      </c>
      <c r="C160" s="70">
        <v>8425.724600000001</v>
      </c>
    </row>
    <row r="161" spans="1:6" ht="12.75">
      <c r="A161" s="8" t="s">
        <v>137</v>
      </c>
      <c r="B161" s="16">
        <v>87.21260000000001</v>
      </c>
      <c r="C161" s="70">
        <v>34978.8358</v>
      </c>
      <c r="E161" s="50"/>
      <c r="F161" s="49"/>
    </row>
    <row r="162" spans="1:6" ht="12.75">
      <c r="A162" s="8" t="s">
        <v>196</v>
      </c>
      <c r="B162" s="16">
        <v>325.70278920000004</v>
      </c>
      <c r="C162" s="70">
        <v>6089736.629300001</v>
      </c>
      <c r="E162" s="48"/>
      <c r="F162" s="48"/>
    </row>
    <row r="163" spans="1:6" ht="12.75">
      <c r="A163" s="8" t="s">
        <v>173</v>
      </c>
      <c r="B163" s="16">
        <v>52.91148</v>
      </c>
      <c r="C163" s="70">
        <v>1893009.5539000002</v>
      </c>
      <c r="E163" s="49"/>
      <c r="F163" s="49"/>
    </row>
    <row r="164" spans="1:6" ht="12.75">
      <c r="A164" s="8" t="s">
        <v>170</v>
      </c>
      <c r="B164" s="16">
        <v>0.38011</v>
      </c>
      <c r="C164" s="70">
        <v>8349.847</v>
      </c>
      <c r="E164" s="49"/>
      <c r="F164" s="49"/>
    </row>
    <row r="165" spans="1:3" ht="12.75">
      <c r="A165" s="8" t="s">
        <v>141</v>
      </c>
      <c r="B165" s="16">
        <v>0.13</v>
      </c>
      <c r="C165" s="70">
        <v>2431</v>
      </c>
    </row>
    <row r="166" spans="1:3" ht="12.75">
      <c r="A166" s="8" t="s">
        <v>142</v>
      </c>
      <c r="B166" s="16">
        <v>149.88071</v>
      </c>
      <c r="C166" s="70">
        <v>682984.6976</v>
      </c>
    </row>
    <row r="167" spans="1:3" ht="12.75">
      <c r="A167" s="8" t="s">
        <v>143</v>
      </c>
      <c r="B167" s="16">
        <v>0.248</v>
      </c>
      <c r="C167" s="70">
        <v>1491.75</v>
      </c>
    </row>
    <row r="168" spans="1:3" ht="12.75">
      <c r="A168" s="8" t="s">
        <v>211</v>
      </c>
      <c r="B168" s="16">
        <v>0.432</v>
      </c>
      <c r="C168" s="70">
        <v>4269.725</v>
      </c>
    </row>
    <row r="169" spans="1:3" ht="12.75">
      <c r="A169" s="8" t="s">
        <v>199</v>
      </c>
      <c r="B169" s="16">
        <v>306.4722429</v>
      </c>
      <c r="C169" s="70">
        <v>5391051.1147</v>
      </c>
    </row>
    <row r="170" spans="1:3" ht="12.75">
      <c r="A170" s="8" t="s">
        <v>221</v>
      </c>
      <c r="B170" s="16">
        <v>0.03458</v>
      </c>
      <c r="C170" s="70">
        <v>69.16</v>
      </c>
    </row>
    <row r="171" spans="1:3" ht="12.75">
      <c r="A171" s="8" t="s">
        <v>146</v>
      </c>
      <c r="B171" s="16">
        <v>155.97896</v>
      </c>
      <c r="C171" s="70">
        <v>1551645.3166000003</v>
      </c>
    </row>
    <row r="172" spans="1:3" ht="12.75">
      <c r="A172" s="8" t="s">
        <v>175</v>
      </c>
      <c r="B172" s="16">
        <v>170.653</v>
      </c>
      <c r="C172" s="70">
        <v>981894.896</v>
      </c>
    </row>
    <row r="173" spans="1:3" ht="12.75">
      <c r="A173" s="8" t="s">
        <v>149</v>
      </c>
      <c r="B173" s="16">
        <v>449.04260999999985</v>
      </c>
      <c r="C173" s="70">
        <v>23241299.732299984</v>
      </c>
    </row>
    <row r="174" spans="1:3" ht="12.75">
      <c r="A174" s="8" t="s">
        <v>162</v>
      </c>
      <c r="B174" s="16">
        <v>8.89218</v>
      </c>
      <c r="C174" s="70">
        <v>124893.6758</v>
      </c>
    </row>
    <row r="175" spans="1:3" ht="12.75">
      <c r="A175" s="8" t="s">
        <v>152</v>
      </c>
      <c r="B175" s="16">
        <v>0.07814</v>
      </c>
      <c r="C175" s="70">
        <v>1267.8325</v>
      </c>
    </row>
    <row r="176" spans="1:3" ht="12.75">
      <c r="A176" s="8" t="s">
        <v>212</v>
      </c>
      <c r="B176" s="16">
        <v>0.022</v>
      </c>
      <c r="C176" s="70">
        <v>22</v>
      </c>
    </row>
    <row r="177" spans="1:3" ht="12.75">
      <c r="A177" s="8" t="s">
        <v>155</v>
      </c>
      <c r="B177" s="16">
        <v>7.9792</v>
      </c>
      <c r="C177" s="70">
        <v>22082.0196</v>
      </c>
    </row>
    <row r="178" spans="1:3" ht="12.75">
      <c r="A178" s="8" t="s">
        <v>178</v>
      </c>
      <c r="B178" s="16">
        <v>35.13047</v>
      </c>
      <c r="C178" s="70">
        <v>231242.4057</v>
      </c>
    </row>
    <row r="179" spans="1:3" ht="12.75">
      <c r="A179" s="8" t="s">
        <v>222</v>
      </c>
      <c r="B179" s="16">
        <v>0.7415700000000001</v>
      </c>
      <c r="C179" s="70">
        <v>33138.9258</v>
      </c>
    </row>
    <row r="180" spans="1:3" ht="12.75">
      <c r="A180" s="8" t="s">
        <v>223</v>
      </c>
      <c r="B180" s="16">
        <v>0.15</v>
      </c>
      <c r="C180" s="70">
        <v>2364.99</v>
      </c>
    </row>
    <row r="181" spans="1:3" ht="12.75">
      <c r="A181" s="68"/>
      <c r="B181" s="71"/>
      <c r="C181" s="72"/>
    </row>
    <row r="182" spans="1:3" ht="12.75">
      <c r="A182" s="17" t="s">
        <v>244</v>
      </c>
      <c r="C182" s="9"/>
    </row>
    <row r="183" spans="1:3" ht="12.75">
      <c r="A183" s="18" t="s">
        <v>4</v>
      </c>
      <c r="B183" s="18"/>
      <c r="C183" s="17"/>
    </row>
    <row r="184" spans="1:3" ht="12.75">
      <c r="A184" s="18" t="s">
        <v>217</v>
      </c>
      <c r="B184" s="18"/>
      <c r="C184" s="17"/>
    </row>
    <row r="185" spans="1:3" ht="12.75">
      <c r="A185" s="18" t="s">
        <v>2</v>
      </c>
      <c r="B185" s="18"/>
      <c r="C185" s="17"/>
    </row>
    <row r="186" spans="1:3" ht="12.75">
      <c r="A186" s="18" t="s">
        <v>219</v>
      </c>
      <c r="B186" s="18"/>
      <c r="C186" s="17"/>
    </row>
    <row r="187" spans="1:3" ht="8.25" customHeight="1">
      <c r="A187" s="17"/>
      <c r="B187" s="18"/>
      <c r="C187" s="17"/>
    </row>
    <row r="188" spans="1:3" ht="12.75">
      <c r="A188" s="18" t="s">
        <v>245</v>
      </c>
      <c r="B188" s="18"/>
      <c r="C188" s="17"/>
    </row>
    <row r="189" spans="1:3" ht="12.75">
      <c r="A189" s="17" t="s">
        <v>214</v>
      </c>
      <c r="B189" s="17"/>
      <c r="C189" s="17"/>
    </row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</sheetData>
  <sheetProtection/>
  <mergeCells count="6">
    <mergeCell ref="B8:C8"/>
    <mergeCell ref="A6:C6"/>
    <mergeCell ref="A7:C7"/>
    <mergeCell ref="B44:C44"/>
    <mergeCell ref="B83:C83"/>
    <mergeCell ref="B138:C138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1">
      <selection activeCell="E193" sqref="E193"/>
    </sheetView>
  </sheetViews>
  <sheetFormatPr defaultColWidth="11.421875" defaultRowHeight="15"/>
  <cols>
    <col min="1" max="1" width="30.28125" style="4" customWidth="1"/>
    <col min="2" max="2" width="13.00390625" style="4" customWidth="1"/>
    <col min="3" max="3" width="16.00390625" style="4" customWidth="1"/>
    <col min="4" max="4" width="11.57421875" style="9" bestFit="1" customWidth="1"/>
    <col min="5" max="5" width="15.140625" style="9" bestFit="1" customWidth="1"/>
    <col min="6" max="6" width="26.8515625" style="9" customWidth="1"/>
    <col min="7" max="16384" width="11.421875" style="4" customWidth="1"/>
  </cols>
  <sheetData>
    <row r="1" spans="1:3" ht="12.75">
      <c r="A1" s="9"/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6" ht="12.75">
      <c r="A6" s="79" t="s">
        <v>224</v>
      </c>
      <c r="B6" s="79"/>
      <c r="C6" s="79"/>
      <c r="D6" s="57"/>
      <c r="E6" s="57"/>
      <c r="F6" s="57"/>
    </row>
    <row r="7" spans="1:6" ht="12.75">
      <c r="A7" s="76" t="s">
        <v>43</v>
      </c>
      <c r="B7" s="76"/>
      <c r="C7" s="76"/>
      <c r="D7" s="57"/>
      <c r="E7" s="57"/>
      <c r="F7" s="57"/>
    </row>
    <row r="8" spans="1:3" ht="12.75">
      <c r="A8" s="10" t="s">
        <v>42</v>
      </c>
      <c r="B8" s="78" t="s">
        <v>225</v>
      </c>
      <c r="C8" s="82"/>
    </row>
    <row r="9" spans="1:3" ht="12.75">
      <c r="A9" s="11"/>
      <c r="B9" s="12" t="s">
        <v>41</v>
      </c>
      <c r="C9" s="62" t="s">
        <v>40</v>
      </c>
    </row>
    <row r="10" spans="1:6" ht="15.75" customHeight="1">
      <c r="A10" s="64" t="s">
        <v>39</v>
      </c>
      <c r="B10" s="60">
        <f>+SUM(B11:B36)</f>
        <v>344990.47927910014</v>
      </c>
      <c r="C10" s="67">
        <f>+SUM(C11:C36)</f>
        <v>141652427.06720003</v>
      </c>
      <c r="D10" s="56"/>
      <c r="E10" s="56"/>
      <c r="F10" s="48"/>
    </row>
    <row r="11" spans="1:5" ht="12.75">
      <c r="A11" s="8" t="s">
        <v>124</v>
      </c>
      <c r="B11" s="14">
        <v>0.37303</v>
      </c>
      <c r="C11" s="24">
        <v>1231.2</v>
      </c>
      <c r="D11" s="50"/>
      <c r="E11" s="50"/>
    </row>
    <row r="12" spans="1:5" ht="12.75">
      <c r="A12" s="8" t="s">
        <v>125</v>
      </c>
      <c r="B12" s="14">
        <v>0.32682</v>
      </c>
      <c r="C12" s="24">
        <v>1712.0095999999999</v>
      </c>
      <c r="E12" s="48"/>
    </row>
    <row r="13" spans="1:5" ht="12.75">
      <c r="A13" s="8" t="s">
        <v>126</v>
      </c>
      <c r="B13" s="14">
        <v>39.94439999999999</v>
      </c>
      <c r="C13" s="24">
        <v>68411.1303</v>
      </c>
      <c r="E13" s="48"/>
    </row>
    <row r="14" spans="1:5" ht="12.75">
      <c r="A14" s="8" t="s">
        <v>128</v>
      </c>
      <c r="B14" s="14">
        <v>38792.88765999999</v>
      </c>
      <c r="C14" s="24">
        <v>5500317.268300001</v>
      </c>
      <c r="E14" s="48"/>
    </row>
    <row r="15" spans="1:5" ht="12.75">
      <c r="A15" s="8" t="s">
        <v>130</v>
      </c>
      <c r="B15" s="14">
        <v>50.7</v>
      </c>
      <c r="C15" s="24">
        <v>24650.6</v>
      </c>
      <c r="E15" s="48"/>
    </row>
    <row r="16" spans="1:5" ht="12.75">
      <c r="A16" s="8" t="s">
        <v>132</v>
      </c>
      <c r="B16" s="14">
        <v>0.0176331</v>
      </c>
      <c r="C16" s="24">
        <v>131.3488</v>
      </c>
      <c r="E16" s="48"/>
    </row>
    <row r="17" spans="1:5" ht="12.75">
      <c r="A17" s="8" t="s">
        <v>133</v>
      </c>
      <c r="B17" s="14">
        <v>8.695</v>
      </c>
      <c r="C17" s="24">
        <v>6036.758199999999</v>
      </c>
      <c r="E17" s="48"/>
    </row>
    <row r="18" spans="1:5" ht="12.75">
      <c r="A18" s="8" t="s">
        <v>134</v>
      </c>
      <c r="B18" s="14">
        <v>3</v>
      </c>
      <c r="C18" s="24">
        <v>2400</v>
      </c>
      <c r="E18" s="48"/>
    </row>
    <row r="19" spans="1:5" ht="12.75">
      <c r="A19" s="8" t="s">
        <v>135</v>
      </c>
      <c r="B19" s="14">
        <v>207276.99493970012</v>
      </c>
      <c r="C19" s="24">
        <v>114808225.47650005</v>
      </c>
      <c r="E19" s="48"/>
    </row>
    <row r="20" spans="1:5" ht="12.75">
      <c r="A20" s="8" t="s">
        <v>195</v>
      </c>
      <c r="B20" s="14">
        <v>0.2452</v>
      </c>
      <c r="C20" s="24">
        <v>194.198</v>
      </c>
      <c r="E20" s="48"/>
    </row>
    <row r="21" spans="1:5" ht="12.75">
      <c r="A21" s="8" t="s">
        <v>179</v>
      </c>
      <c r="B21" s="14">
        <v>0.01</v>
      </c>
      <c r="C21" s="24">
        <v>26</v>
      </c>
      <c r="E21" s="48"/>
    </row>
    <row r="22" spans="1:5" ht="12.75">
      <c r="A22" s="8" t="s">
        <v>137</v>
      </c>
      <c r="B22" s="14">
        <v>1933.6416502999996</v>
      </c>
      <c r="C22" s="24">
        <v>4445235.949399999</v>
      </c>
      <c r="E22" s="48"/>
    </row>
    <row r="23" spans="1:5" ht="12.75">
      <c r="A23" s="8" t="s">
        <v>138</v>
      </c>
      <c r="B23" s="14">
        <v>9.49155</v>
      </c>
      <c r="C23" s="24">
        <v>9401.764700000002</v>
      </c>
      <c r="E23" s="48"/>
    </row>
    <row r="24" spans="1:5" ht="12.75">
      <c r="A24" s="8" t="s">
        <v>140</v>
      </c>
      <c r="B24" s="14">
        <v>7.39072</v>
      </c>
      <c r="C24" s="24">
        <v>5976.8769999999995</v>
      </c>
      <c r="E24" s="48"/>
    </row>
    <row r="25" spans="1:5" ht="12.75">
      <c r="A25" s="8" t="s">
        <v>141</v>
      </c>
      <c r="B25" s="14">
        <v>214.98752000000002</v>
      </c>
      <c r="C25" s="24">
        <v>183161.7506</v>
      </c>
      <c r="E25" s="48"/>
    </row>
    <row r="26" spans="1:5" ht="12.75">
      <c r="A26" s="8" t="s">
        <v>143</v>
      </c>
      <c r="B26" s="14">
        <v>0.144</v>
      </c>
      <c r="C26" s="24">
        <v>288</v>
      </c>
      <c r="E26" s="48"/>
    </row>
    <row r="27" spans="1:3" ht="12.75">
      <c r="A27" s="8" t="s">
        <v>145</v>
      </c>
      <c r="B27" s="14">
        <v>3.0576999999999996</v>
      </c>
      <c r="C27" s="24">
        <v>9134.6572</v>
      </c>
    </row>
    <row r="28" spans="1:3" ht="12.75">
      <c r="A28" s="8" t="s">
        <v>146</v>
      </c>
      <c r="B28" s="14">
        <v>3.46475</v>
      </c>
      <c r="C28" s="24">
        <v>3744.2132</v>
      </c>
    </row>
    <row r="29" spans="1:3" ht="12.75">
      <c r="A29" s="8" t="s">
        <v>148</v>
      </c>
      <c r="B29" s="14">
        <v>1.632</v>
      </c>
      <c r="C29" s="24">
        <v>1779.5118</v>
      </c>
    </row>
    <row r="30" spans="1:3" ht="12.75">
      <c r="A30" s="8" t="s">
        <v>149</v>
      </c>
      <c r="B30" s="14">
        <v>90835.92786639997</v>
      </c>
      <c r="C30" s="24">
        <v>15005777.8053</v>
      </c>
    </row>
    <row r="31" spans="1:3" ht="12.75">
      <c r="A31" s="8" t="s">
        <v>151</v>
      </c>
      <c r="B31" s="14">
        <v>27.011007600000003</v>
      </c>
      <c r="C31" s="24">
        <v>123609.7747</v>
      </c>
    </row>
    <row r="32" spans="1:3" ht="12.75">
      <c r="A32" s="8" t="s">
        <v>152</v>
      </c>
      <c r="B32" s="14">
        <v>19.156772</v>
      </c>
      <c r="C32" s="24">
        <v>78604.279</v>
      </c>
    </row>
    <row r="33" spans="1:3" ht="12.75">
      <c r="A33" s="8" t="s">
        <v>226</v>
      </c>
      <c r="B33" s="14">
        <v>1350</v>
      </c>
      <c r="C33" s="24">
        <v>183797.32</v>
      </c>
    </row>
    <row r="34" spans="1:3" ht="12.75">
      <c r="A34" s="8" t="s">
        <v>153</v>
      </c>
      <c r="B34" s="14">
        <v>307.99456</v>
      </c>
      <c r="C34" s="24">
        <v>250392.3878</v>
      </c>
    </row>
    <row r="35" spans="1:3" ht="12.75">
      <c r="A35" s="8" t="s">
        <v>155</v>
      </c>
      <c r="B35" s="14">
        <v>54.84450000000001</v>
      </c>
      <c r="C35" s="24">
        <v>351148.4868</v>
      </c>
    </row>
    <row r="36" spans="1:3" ht="12.75">
      <c r="A36" s="8" t="s">
        <v>156</v>
      </c>
      <c r="B36" s="14">
        <v>4048.54</v>
      </c>
      <c r="C36" s="24">
        <v>587038.3</v>
      </c>
    </row>
    <row r="37" spans="1:3" ht="12.75">
      <c r="A37" s="74"/>
      <c r="B37" s="66"/>
      <c r="C37" s="43"/>
    </row>
    <row r="38" spans="1:3" ht="12.75">
      <c r="A38" s="6"/>
      <c r="B38" s="14"/>
      <c r="C38" s="15"/>
    </row>
    <row r="39" spans="1:3" ht="12.75">
      <c r="A39" s="6"/>
      <c r="B39" s="14"/>
      <c r="C39" s="15"/>
    </row>
    <row r="40" spans="1:3" ht="12.75">
      <c r="A40" s="10" t="s">
        <v>42</v>
      </c>
      <c r="B40" s="78" t="s">
        <v>225</v>
      </c>
      <c r="C40" s="82"/>
    </row>
    <row r="41" spans="1:3" ht="12.75">
      <c r="A41" s="11"/>
      <c r="B41" s="12" t="s">
        <v>41</v>
      </c>
      <c r="C41" s="62" t="s">
        <v>40</v>
      </c>
    </row>
    <row r="42" spans="1:6" ht="16.5" customHeight="1">
      <c r="A42" s="64" t="s">
        <v>242</v>
      </c>
      <c r="B42" s="60">
        <f>+SUM(B43:B75)</f>
        <v>2296.8453537000005</v>
      </c>
      <c r="C42" s="67">
        <f>+SUM(C43:C75)</f>
        <v>12226537.545700002</v>
      </c>
      <c r="E42" s="49"/>
      <c r="F42" s="49"/>
    </row>
    <row r="43" spans="1:6" ht="12.75">
      <c r="A43" s="8" t="s">
        <v>160</v>
      </c>
      <c r="B43" s="16">
        <v>116.9152</v>
      </c>
      <c r="C43" s="70">
        <v>608624.4519</v>
      </c>
      <c r="E43" s="49"/>
      <c r="F43" s="49"/>
    </row>
    <row r="44" spans="1:6" ht="12.75">
      <c r="A44" s="8" t="s">
        <v>124</v>
      </c>
      <c r="B44" s="16">
        <v>0.014</v>
      </c>
      <c r="C44" s="70">
        <v>357.98</v>
      </c>
      <c r="E44" s="49"/>
      <c r="F44" s="49"/>
    </row>
    <row r="45" spans="1:6" ht="12.75">
      <c r="A45" s="8" t="s">
        <v>125</v>
      </c>
      <c r="B45" s="16">
        <v>0.208</v>
      </c>
      <c r="C45" s="70">
        <v>3950</v>
      </c>
      <c r="E45" s="49"/>
      <c r="F45" s="49"/>
    </row>
    <row r="46" spans="1:6" ht="12.75">
      <c r="A46" s="8" t="s">
        <v>126</v>
      </c>
      <c r="B46" s="16">
        <v>39.894100000000016</v>
      </c>
      <c r="C46" s="70">
        <v>331745.7304</v>
      </c>
      <c r="E46" s="49"/>
      <c r="F46" s="49"/>
    </row>
    <row r="47" spans="1:6" ht="12.75">
      <c r="A47" s="8" t="s">
        <v>166</v>
      </c>
      <c r="B47" s="16">
        <v>18.75</v>
      </c>
      <c r="C47" s="70">
        <v>109953.75</v>
      </c>
      <c r="E47" s="49"/>
      <c r="F47" s="49"/>
    </row>
    <row r="48" spans="1:6" ht="12.75">
      <c r="A48" s="8" t="s">
        <v>161</v>
      </c>
      <c r="B48" s="16">
        <v>181.95</v>
      </c>
      <c r="C48" s="70">
        <v>1052989.9499999997</v>
      </c>
      <c r="E48" s="49"/>
      <c r="F48" s="49"/>
    </row>
    <row r="49" spans="1:6" ht="12.75">
      <c r="A49" s="8" t="s">
        <v>158</v>
      </c>
      <c r="B49" s="16">
        <v>9.09009</v>
      </c>
      <c r="C49" s="70">
        <v>76002.03779999999</v>
      </c>
      <c r="E49" s="49"/>
      <c r="F49" s="49"/>
    </row>
    <row r="50" spans="1:6" ht="12.75">
      <c r="A50" s="8" t="s">
        <v>130</v>
      </c>
      <c r="B50" s="16">
        <v>3.709</v>
      </c>
      <c r="C50" s="70">
        <v>31418.452800000003</v>
      </c>
      <c r="E50" s="49"/>
      <c r="F50" s="49"/>
    </row>
    <row r="51" spans="1:6" ht="12.75">
      <c r="A51" s="8" t="s">
        <v>165</v>
      </c>
      <c r="B51" s="16">
        <v>9</v>
      </c>
      <c r="C51" s="70">
        <v>45635.4</v>
      </c>
      <c r="E51" s="49"/>
      <c r="F51" s="49"/>
    </row>
    <row r="52" spans="1:6" ht="12.75">
      <c r="A52" s="8" t="s">
        <v>132</v>
      </c>
      <c r="B52" s="16">
        <v>0.25974189999999997</v>
      </c>
      <c r="C52" s="70">
        <v>1853.8669</v>
      </c>
      <c r="E52" s="49"/>
      <c r="F52" s="49"/>
    </row>
    <row r="53" spans="1:6" ht="12.75">
      <c r="A53" s="8" t="s">
        <v>133</v>
      </c>
      <c r="B53" s="16">
        <v>29.26972</v>
      </c>
      <c r="C53" s="70">
        <v>237847.403</v>
      </c>
      <c r="E53" s="49"/>
      <c r="F53" s="49"/>
    </row>
    <row r="54" spans="1:6" ht="12.75">
      <c r="A54" s="8" t="s">
        <v>192</v>
      </c>
      <c r="B54" s="16">
        <v>0.00025</v>
      </c>
      <c r="C54" s="70">
        <v>0.0007</v>
      </c>
      <c r="E54" s="49"/>
      <c r="F54" s="49"/>
    </row>
    <row r="55" spans="1:6" ht="12.75">
      <c r="A55" s="8" t="s">
        <v>134</v>
      </c>
      <c r="B55" s="16">
        <v>23.671850000000006</v>
      </c>
      <c r="C55" s="70">
        <v>163473.2379</v>
      </c>
      <c r="E55" s="49"/>
      <c r="F55" s="49"/>
    </row>
    <row r="56" spans="1:6" ht="12.75">
      <c r="A56" s="8" t="s">
        <v>135</v>
      </c>
      <c r="B56" s="16">
        <v>331.5455246</v>
      </c>
      <c r="C56" s="70">
        <v>2560206.1957000014</v>
      </c>
      <c r="E56" s="49"/>
      <c r="F56" s="49"/>
    </row>
    <row r="57" spans="1:6" ht="12.75">
      <c r="A57" s="8" t="s">
        <v>136</v>
      </c>
      <c r="B57" s="16">
        <v>59.09986</v>
      </c>
      <c r="C57" s="70">
        <v>332854.98490000004</v>
      </c>
      <c r="E57" s="49"/>
      <c r="F57" s="49"/>
    </row>
    <row r="58" spans="1:6" ht="12.75">
      <c r="A58" s="8" t="s">
        <v>137</v>
      </c>
      <c r="B58" s="16">
        <v>0.12</v>
      </c>
      <c r="C58" s="70">
        <v>369.6</v>
      </c>
      <c r="E58" s="49"/>
      <c r="F58" s="49"/>
    </row>
    <row r="59" spans="1:6" ht="12.75">
      <c r="A59" s="8" t="s">
        <v>167</v>
      </c>
      <c r="B59" s="16">
        <v>3.75</v>
      </c>
      <c r="C59" s="70">
        <v>28935</v>
      </c>
      <c r="E59" s="49"/>
      <c r="F59" s="49"/>
    </row>
    <row r="60" spans="1:6" ht="12.75">
      <c r="A60" s="8" t="s">
        <v>170</v>
      </c>
      <c r="B60" s="16">
        <v>0.40937</v>
      </c>
      <c r="C60" s="70">
        <v>3664.7817000000005</v>
      </c>
      <c r="E60" s="49"/>
      <c r="F60" s="49"/>
    </row>
    <row r="61" spans="1:6" ht="12.75">
      <c r="A61" s="8" t="s">
        <v>138</v>
      </c>
      <c r="B61" s="16">
        <v>11.32816</v>
      </c>
      <c r="C61" s="70">
        <v>37454.8499</v>
      </c>
      <c r="E61" s="49"/>
      <c r="F61" s="49"/>
    </row>
    <row r="62" spans="1:6" ht="12.75">
      <c r="A62" s="8" t="s">
        <v>140</v>
      </c>
      <c r="B62" s="16">
        <v>2.6194387999999997</v>
      </c>
      <c r="C62" s="70">
        <v>8737.9199</v>
      </c>
      <c r="E62" s="49"/>
      <c r="F62" s="49"/>
    </row>
    <row r="63" spans="1:6" ht="12.75">
      <c r="A63" s="75" t="s">
        <v>141</v>
      </c>
      <c r="B63" s="16">
        <v>12.7869</v>
      </c>
      <c r="C63" s="70">
        <v>120492.00330000001</v>
      </c>
      <c r="E63" s="49"/>
      <c r="F63" s="49"/>
    </row>
    <row r="64" spans="1:6" ht="12.75">
      <c r="A64" s="8" t="s">
        <v>218</v>
      </c>
      <c r="B64" s="16">
        <v>57.602</v>
      </c>
      <c r="C64" s="70">
        <v>312218.62</v>
      </c>
      <c r="E64" s="49"/>
      <c r="F64" s="49"/>
    </row>
    <row r="65" spans="1:6" ht="12.75">
      <c r="A65" s="8" t="s">
        <v>142</v>
      </c>
      <c r="B65" s="16">
        <v>176.654</v>
      </c>
      <c r="C65" s="70">
        <v>935328.62</v>
      </c>
      <c r="E65" s="49"/>
      <c r="F65" s="49"/>
    </row>
    <row r="66" spans="1:6" ht="12.75">
      <c r="A66" s="8" t="s">
        <v>143</v>
      </c>
      <c r="B66" s="16">
        <v>0.061</v>
      </c>
      <c r="C66" s="70">
        <v>3042.44</v>
      </c>
      <c r="E66" s="49"/>
      <c r="F66" s="49"/>
    </row>
    <row r="67" spans="1:6" ht="12.75">
      <c r="A67" s="8" t="s">
        <v>159</v>
      </c>
      <c r="B67" s="16">
        <v>114.21</v>
      </c>
      <c r="C67" s="70">
        <v>849081.3690000001</v>
      </c>
      <c r="E67" s="49"/>
      <c r="F67" s="49"/>
    </row>
    <row r="68" spans="1:6" ht="12.75">
      <c r="A68" s="8" t="s">
        <v>146</v>
      </c>
      <c r="B68" s="16">
        <v>0.9914899999999999</v>
      </c>
      <c r="C68" s="70">
        <v>1034.4648</v>
      </c>
      <c r="E68" s="49"/>
      <c r="F68" s="49"/>
    </row>
    <row r="69" spans="1:6" ht="12.75">
      <c r="A69" s="8" t="s">
        <v>148</v>
      </c>
      <c r="B69" s="16">
        <v>0.226</v>
      </c>
      <c r="C69" s="70">
        <v>1470.9888</v>
      </c>
      <c r="E69" s="49"/>
      <c r="F69" s="49"/>
    </row>
    <row r="70" spans="1:6" ht="12.75">
      <c r="A70" s="8" t="s">
        <v>149</v>
      </c>
      <c r="B70" s="16">
        <v>943.2096700000003</v>
      </c>
      <c r="C70" s="70">
        <v>3229517.8382000006</v>
      </c>
      <c r="E70" s="49"/>
      <c r="F70" s="49"/>
    </row>
    <row r="71" spans="1:6" ht="12.75">
      <c r="A71" s="8" t="s">
        <v>227</v>
      </c>
      <c r="B71" s="16">
        <v>0.0183</v>
      </c>
      <c r="C71" s="70">
        <v>34.654</v>
      </c>
      <c r="E71" s="49"/>
      <c r="F71" s="49"/>
    </row>
    <row r="72" spans="1:6" ht="12.75">
      <c r="A72" s="8" t="s">
        <v>168</v>
      </c>
      <c r="B72" s="16">
        <v>37.5</v>
      </c>
      <c r="C72" s="70">
        <v>173613.75</v>
      </c>
      <c r="E72" s="49"/>
      <c r="F72" s="49"/>
    </row>
    <row r="73" spans="1:6" ht="12.75">
      <c r="A73" s="8" t="s">
        <v>151</v>
      </c>
      <c r="B73" s="16">
        <v>36.416568399999996</v>
      </c>
      <c r="C73" s="70">
        <v>290794.37729999964</v>
      </c>
      <c r="E73" s="49"/>
      <c r="F73" s="49"/>
    </row>
    <row r="74" spans="1:6" ht="13.5" customHeight="1">
      <c r="A74" s="8" t="s">
        <v>162</v>
      </c>
      <c r="B74" s="16">
        <v>22.65721</v>
      </c>
      <c r="C74" s="70">
        <v>210330.35249999998</v>
      </c>
      <c r="E74" s="49"/>
      <c r="F74" s="49"/>
    </row>
    <row r="75" spans="1:6" ht="12.75">
      <c r="A75" s="8" t="s">
        <v>152</v>
      </c>
      <c r="B75" s="16">
        <v>52.90790999999999</v>
      </c>
      <c r="C75" s="70">
        <v>463502.4743</v>
      </c>
      <c r="E75" s="49"/>
      <c r="F75" s="49"/>
    </row>
    <row r="76" spans="1:6" ht="12.75">
      <c r="A76" s="74"/>
      <c r="B76" s="71"/>
      <c r="C76" s="72"/>
      <c r="E76" s="49"/>
      <c r="F76" s="49"/>
    </row>
    <row r="77" spans="1:6" ht="12.75">
      <c r="A77" s="8"/>
      <c r="B77" s="16"/>
      <c r="C77" s="16"/>
      <c r="E77" s="49"/>
      <c r="F77" s="49"/>
    </row>
    <row r="78" spans="1:6" ht="12.75">
      <c r="A78" s="8"/>
      <c r="B78" s="16"/>
      <c r="C78" s="16"/>
      <c r="E78" s="49"/>
      <c r="F78" s="49"/>
    </row>
    <row r="79" spans="1:6" ht="12.75">
      <c r="A79" s="10" t="s">
        <v>42</v>
      </c>
      <c r="B79" s="78" t="s">
        <v>225</v>
      </c>
      <c r="C79" s="82"/>
      <c r="E79" s="49"/>
      <c r="F79" s="49"/>
    </row>
    <row r="80" spans="1:3" ht="12.75">
      <c r="A80" s="11"/>
      <c r="B80" s="12" t="s">
        <v>41</v>
      </c>
      <c r="C80" s="62" t="s">
        <v>40</v>
      </c>
    </row>
    <row r="81" spans="1:3" ht="18.75" customHeight="1">
      <c r="A81" s="64" t="s">
        <v>243</v>
      </c>
      <c r="B81" s="60">
        <f>+SUM(B82:B132)</f>
        <v>73807.9038636</v>
      </c>
      <c r="C81" s="67">
        <f>+SUM(C82:C132)</f>
        <v>218117037.13563973</v>
      </c>
    </row>
    <row r="82" spans="1:6" ht="12.75">
      <c r="A82" s="8" t="s">
        <v>160</v>
      </c>
      <c r="B82" s="16">
        <v>1829.3745279999998</v>
      </c>
      <c r="C82" s="70">
        <v>6480330.587700002</v>
      </c>
      <c r="E82" s="49"/>
      <c r="F82" s="49"/>
    </row>
    <row r="83" spans="1:5" ht="12.75">
      <c r="A83" s="8" t="s">
        <v>124</v>
      </c>
      <c r="B83" s="16">
        <v>0.038</v>
      </c>
      <c r="C83" s="70">
        <v>668.44</v>
      </c>
      <c r="D83" s="49"/>
      <c r="E83" s="49"/>
    </row>
    <row r="84" spans="1:6" ht="12.75">
      <c r="A84" s="8" t="s">
        <v>125</v>
      </c>
      <c r="B84" s="16">
        <v>0.185425</v>
      </c>
      <c r="C84" s="70">
        <v>1772.9981</v>
      </c>
      <c r="E84" s="49"/>
      <c r="F84" s="49"/>
    </row>
    <row r="85" spans="1:6" ht="12.75">
      <c r="A85" s="8" t="s">
        <v>126</v>
      </c>
      <c r="B85" s="16">
        <v>0.37697</v>
      </c>
      <c r="C85" s="70">
        <v>2489.4943000000003</v>
      </c>
      <c r="E85" s="49"/>
      <c r="F85" s="49"/>
    </row>
    <row r="86" spans="1:6" ht="12.75">
      <c r="A86" s="8" t="s">
        <v>166</v>
      </c>
      <c r="B86" s="16">
        <v>17.5</v>
      </c>
      <c r="C86" s="70">
        <v>66703</v>
      </c>
      <c r="E86" s="49"/>
      <c r="F86" s="49"/>
    </row>
    <row r="87" spans="1:6" ht="12.75">
      <c r="A87" s="8" t="s">
        <v>127</v>
      </c>
      <c r="B87" s="16">
        <v>0.001</v>
      </c>
      <c r="C87" s="70">
        <v>2</v>
      </c>
      <c r="E87" s="49"/>
      <c r="F87" s="49"/>
    </row>
    <row r="88" spans="1:6" ht="12.75">
      <c r="A88" s="8" t="s">
        <v>128</v>
      </c>
      <c r="B88" s="16">
        <v>3.028</v>
      </c>
      <c r="C88" s="70">
        <v>19074.6102</v>
      </c>
      <c r="E88" s="49"/>
      <c r="F88" s="49"/>
    </row>
    <row r="89" spans="1:6" ht="12.75">
      <c r="A89" s="8" t="s">
        <v>161</v>
      </c>
      <c r="B89" s="16">
        <v>15816.52268</v>
      </c>
      <c r="C89" s="70">
        <v>45724860.66599997</v>
      </c>
      <c r="E89" s="49"/>
      <c r="F89" s="49"/>
    </row>
    <row r="90" spans="1:6" ht="12.75">
      <c r="A90" s="8" t="s">
        <v>158</v>
      </c>
      <c r="B90" s="16">
        <v>1024.3</v>
      </c>
      <c r="C90" s="70">
        <v>2802510</v>
      </c>
      <c r="E90" s="49"/>
      <c r="F90" s="49"/>
    </row>
    <row r="91" spans="1:6" ht="12.75">
      <c r="A91" s="8" t="s">
        <v>130</v>
      </c>
      <c r="B91" s="16">
        <v>20.93325</v>
      </c>
      <c r="C91" s="70">
        <v>241856.4905</v>
      </c>
      <c r="E91" s="49"/>
      <c r="F91" s="49"/>
    </row>
    <row r="92" spans="1:6" ht="12.75">
      <c r="A92" s="8" t="s">
        <v>172</v>
      </c>
      <c r="B92" s="16">
        <v>0.65862</v>
      </c>
      <c r="C92" s="70">
        <v>3603.4998</v>
      </c>
      <c r="E92" s="49"/>
      <c r="F92" s="49"/>
    </row>
    <row r="93" spans="1:6" ht="12.75">
      <c r="A93" s="8" t="s">
        <v>165</v>
      </c>
      <c r="B93" s="16">
        <v>0.1</v>
      </c>
      <c r="C93" s="70">
        <v>405.92</v>
      </c>
      <c r="E93" s="49"/>
      <c r="F93" s="49"/>
    </row>
    <row r="94" spans="1:6" ht="12.75">
      <c r="A94" s="8" t="s">
        <v>132</v>
      </c>
      <c r="B94" s="16">
        <v>3.9904669000000004</v>
      </c>
      <c r="C94" s="70">
        <v>20448.9192</v>
      </c>
      <c r="E94" s="49"/>
      <c r="F94" s="49"/>
    </row>
    <row r="95" spans="1:6" ht="12.75">
      <c r="A95" s="8" t="s">
        <v>191</v>
      </c>
      <c r="B95" s="16">
        <v>0.022</v>
      </c>
      <c r="C95" s="70">
        <v>46</v>
      </c>
      <c r="E95" s="49"/>
      <c r="F95" s="49"/>
    </row>
    <row r="96" spans="1:6" ht="12.75">
      <c r="A96" s="8" t="s">
        <v>177</v>
      </c>
      <c r="B96" s="16">
        <v>15.05</v>
      </c>
      <c r="C96" s="70">
        <v>50793.75</v>
      </c>
      <c r="E96" s="49"/>
      <c r="F96" s="49"/>
    </row>
    <row r="97" spans="1:6" ht="12.75">
      <c r="A97" s="8" t="s">
        <v>192</v>
      </c>
      <c r="B97" s="16">
        <v>0.0002</v>
      </c>
      <c r="C97" s="70">
        <v>0.0016</v>
      </c>
      <c r="E97" s="49"/>
      <c r="F97" s="49"/>
    </row>
    <row r="98" spans="1:6" ht="12.75">
      <c r="A98" s="8" t="s">
        <v>134</v>
      </c>
      <c r="B98" s="16">
        <v>2416.4957099999997</v>
      </c>
      <c r="C98" s="70">
        <v>6403906.5715000015</v>
      </c>
      <c r="E98" s="49"/>
      <c r="F98" s="49"/>
    </row>
    <row r="99" spans="1:6" ht="12.75">
      <c r="A99" s="8" t="s">
        <v>135</v>
      </c>
      <c r="B99" s="16">
        <v>17873.0531875</v>
      </c>
      <c r="C99" s="70">
        <v>49632060.0508</v>
      </c>
      <c r="E99" s="49"/>
      <c r="F99" s="49"/>
    </row>
    <row r="100" spans="1:6" ht="12.75">
      <c r="A100" s="8" t="s">
        <v>136</v>
      </c>
      <c r="B100" s="16">
        <v>169.72646679999997</v>
      </c>
      <c r="C100" s="70">
        <v>713732.8651999999</v>
      </c>
      <c r="E100" s="49"/>
      <c r="F100" s="49"/>
    </row>
    <row r="101" spans="1:6" ht="12.75">
      <c r="A101" s="8" t="s">
        <v>180</v>
      </c>
      <c r="B101" s="16">
        <v>0.806</v>
      </c>
      <c r="C101" s="70">
        <v>770.2271000000001</v>
      </c>
      <c r="E101" s="49"/>
      <c r="F101" s="49"/>
    </row>
    <row r="102" spans="1:6" ht="12.75">
      <c r="A102" s="8" t="s">
        <v>195</v>
      </c>
      <c r="B102" s="16">
        <v>0.2</v>
      </c>
      <c r="C102" s="70">
        <v>1269.8</v>
      </c>
      <c r="E102" s="49"/>
      <c r="F102" s="49"/>
    </row>
    <row r="103" spans="1:6" ht="12.75">
      <c r="A103" s="8" t="s">
        <v>179</v>
      </c>
      <c r="B103" s="16">
        <v>3.35171</v>
      </c>
      <c r="C103" s="70">
        <v>16927.6161</v>
      </c>
      <c r="E103" s="49"/>
      <c r="F103" s="49"/>
    </row>
    <row r="104" spans="1:6" ht="12.75">
      <c r="A104" s="8" t="s">
        <v>137</v>
      </c>
      <c r="B104" s="16">
        <v>169.58047659999997</v>
      </c>
      <c r="C104" s="70">
        <v>1296256.2939397178</v>
      </c>
      <c r="E104" s="49"/>
      <c r="F104" s="49"/>
    </row>
    <row r="105" spans="1:6" ht="12.75">
      <c r="A105" s="8" t="s">
        <v>174</v>
      </c>
      <c r="B105" s="16">
        <v>1562.4</v>
      </c>
      <c r="C105" s="70">
        <v>4122588.96</v>
      </c>
      <c r="E105" s="49"/>
      <c r="F105" s="49"/>
    </row>
    <row r="106" spans="1:6" ht="12.75">
      <c r="A106" s="8" t="s">
        <v>173</v>
      </c>
      <c r="B106" s="16">
        <v>6627.6</v>
      </c>
      <c r="C106" s="70">
        <v>19570773.348000005</v>
      </c>
      <c r="E106" s="49"/>
      <c r="F106" s="49"/>
    </row>
    <row r="107" spans="1:6" ht="12.75">
      <c r="A107" s="8" t="s">
        <v>138</v>
      </c>
      <c r="B107" s="16">
        <v>2.2276399999999996</v>
      </c>
      <c r="C107" s="70">
        <v>9463.3268</v>
      </c>
      <c r="E107" s="49"/>
      <c r="F107" s="49"/>
    </row>
    <row r="108" spans="1:6" ht="12.75">
      <c r="A108" s="8" t="s">
        <v>140</v>
      </c>
      <c r="B108" s="16">
        <v>2.1</v>
      </c>
      <c r="C108" s="70">
        <v>2833</v>
      </c>
      <c r="E108" s="49"/>
      <c r="F108" s="49"/>
    </row>
    <row r="109" spans="1:6" ht="12.75">
      <c r="A109" s="8" t="s">
        <v>142</v>
      </c>
      <c r="B109" s="16">
        <v>2989.46196</v>
      </c>
      <c r="C109" s="70">
        <v>9999324.369999997</v>
      </c>
      <c r="E109" s="49"/>
      <c r="F109" s="49"/>
    </row>
    <row r="110" spans="1:6" ht="12.75">
      <c r="A110" s="8" t="s">
        <v>143</v>
      </c>
      <c r="B110" s="16">
        <v>8.2010934</v>
      </c>
      <c r="C110" s="70">
        <v>63945.0127</v>
      </c>
      <c r="E110" s="49"/>
      <c r="F110" s="49"/>
    </row>
    <row r="111" spans="1:6" ht="12.75">
      <c r="A111" s="8" t="s">
        <v>159</v>
      </c>
      <c r="B111" s="16">
        <v>521.832</v>
      </c>
      <c r="C111" s="70">
        <v>1781987.6199999999</v>
      </c>
      <c r="E111" s="49"/>
      <c r="F111" s="49"/>
    </row>
    <row r="112" spans="1:6" ht="12.75">
      <c r="A112" s="8" t="s">
        <v>176</v>
      </c>
      <c r="B112" s="16">
        <v>428.4</v>
      </c>
      <c r="C112" s="70">
        <v>796546.7999999999</v>
      </c>
      <c r="E112" s="49"/>
      <c r="F112" s="49"/>
    </row>
    <row r="113" spans="1:6" ht="12.75">
      <c r="A113" s="8" t="s">
        <v>145</v>
      </c>
      <c r="B113" s="16">
        <v>1062.9211599999999</v>
      </c>
      <c r="C113" s="70">
        <v>2717742.094</v>
      </c>
      <c r="E113" s="49"/>
      <c r="F113" s="49"/>
    </row>
    <row r="114" spans="1:6" ht="12.75">
      <c r="A114" s="8" t="s">
        <v>169</v>
      </c>
      <c r="B114" s="16">
        <v>10.08</v>
      </c>
      <c r="C114" s="70">
        <v>43344</v>
      </c>
      <c r="E114" s="49"/>
      <c r="F114" s="49"/>
    </row>
    <row r="115" spans="1:6" ht="12.75">
      <c r="A115" s="8" t="s">
        <v>146</v>
      </c>
      <c r="B115" s="16">
        <v>18432.473840000013</v>
      </c>
      <c r="C115" s="70">
        <v>57482958.07690003</v>
      </c>
      <c r="E115" s="49"/>
      <c r="F115" s="49"/>
    </row>
    <row r="116" spans="1:6" ht="12.75">
      <c r="A116" s="8" t="s">
        <v>147</v>
      </c>
      <c r="B116" s="16">
        <v>0.001</v>
      </c>
      <c r="C116" s="70">
        <v>1</v>
      </c>
      <c r="E116" s="49"/>
      <c r="F116" s="49"/>
    </row>
    <row r="117" spans="1:6" ht="12.75">
      <c r="A117" s="8" t="s">
        <v>200</v>
      </c>
      <c r="B117" s="16">
        <v>0.0064</v>
      </c>
      <c r="C117" s="70">
        <v>28.8138</v>
      </c>
      <c r="E117" s="49"/>
      <c r="F117" s="49"/>
    </row>
    <row r="118" spans="1:6" ht="12.75">
      <c r="A118" s="8" t="s">
        <v>175</v>
      </c>
      <c r="B118" s="16">
        <v>554.60285</v>
      </c>
      <c r="C118" s="70">
        <v>1818756.4025</v>
      </c>
      <c r="E118" s="49"/>
      <c r="F118" s="49"/>
    </row>
    <row r="119" spans="1:6" ht="12.75">
      <c r="A119" s="8" t="s">
        <v>148</v>
      </c>
      <c r="B119" s="16">
        <v>0.289</v>
      </c>
      <c r="C119" s="70">
        <v>1190.2465</v>
      </c>
      <c r="E119" s="49"/>
      <c r="F119" s="49"/>
    </row>
    <row r="120" spans="1:6" ht="12.75">
      <c r="A120" s="8" t="s">
        <v>149</v>
      </c>
      <c r="B120" s="16">
        <v>501.3523200000001</v>
      </c>
      <c r="C120" s="70">
        <v>1650001.0668999993</v>
      </c>
      <c r="E120" s="49"/>
      <c r="F120" s="49"/>
    </row>
    <row r="121" spans="1:6" ht="12.75">
      <c r="A121" s="8" t="s">
        <v>168</v>
      </c>
      <c r="B121" s="16">
        <v>0.296415</v>
      </c>
      <c r="C121" s="70">
        <v>3766.8926</v>
      </c>
      <c r="E121" s="49"/>
      <c r="F121" s="49"/>
    </row>
    <row r="122" spans="1:3" ht="12.75">
      <c r="A122" s="8" t="s">
        <v>228</v>
      </c>
      <c r="B122" s="16">
        <v>0.04435</v>
      </c>
      <c r="C122" s="70">
        <v>1104.7585</v>
      </c>
    </row>
    <row r="123" spans="1:3" ht="12.75">
      <c r="A123" s="8" t="s">
        <v>151</v>
      </c>
      <c r="B123" s="16">
        <v>27.562804400000008</v>
      </c>
      <c r="C123" s="70">
        <v>113437.95569999993</v>
      </c>
    </row>
    <row r="124" spans="1:3" ht="12.75">
      <c r="A124" s="8" t="s">
        <v>162</v>
      </c>
      <c r="B124" s="16">
        <v>3.85824</v>
      </c>
      <c r="C124" s="70">
        <v>28245.9125</v>
      </c>
    </row>
    <row r="125" spans="1:3" ht="12.75">
      <c r="A125" s="8" t="s">
        <v>152</v>
      </c>
      <c r="B125" s="16">
        <v>2.5584100000000003</v>
      </c>
      <c r="C125" s="70">
        <v>9756.5959</v>
      </c>
    </row>
    <row r="126" spans="1:3" ht="12.75">
      <c r="A126" s="8" t="s">
        <v>184</v>
      </c>
      <c r="B126" s="16">
        <v>2.002</v>
      </c>
      <c r="C126" s="70">
        <v>7607.6</v>
      </c>
    </row>
    <row r="127" spans="1:3" ht="12.75">
      <c r="A127" s="8" t="s">
        <v>207</v>
      </c>
      <c r="B127" s="16">
        <v>20</v>
      </c>
      <c r="C127" s="70">
        <v>102000</v>
      </c>
    </row>
    <row r="128" spans="1:3" ht="12.75">
      <c r="A128" s="8" t="s">
        <v>212</v>
      </c>
      <c r="B128" s="16">
        <v>0.42</v>
      </c>
      <c r="C128" s="70">
        <v>2457</v>
      </c>
    </row>
    <row r="129" spans="1:3" ht="12.75">
      <c r="A129" s="8" t="s">
        <v>155</v>
      </c>
      <c r="B129" s="16">
        <v>0.32369</v>
      </c>
      <c r="C129" s="70">
        <v>2376.5</v>
      </c>
    </row>
    <row r="130" spans="1:3" ht="12.75">
      <c r="A130" s="8" t="s">
        <v>164</v>
      </c>
      <c r="B130" s="16">
        <v>1.19</v>
      </c>
      <c r="C130" s="70">
        <v>3248.7</v>
      </c>
    </row>
    <row r="131" spans="1:3" ht="12.75">
      <c r="A131" s="8" t="s">
        <v>156</v>
      </c>
      <c r="B131" s="16">
        <v>17.204</v>
      </c>
      <c r="C131" s="70">
        <v>107882.08029999999</v>
      </c>
    </row>
    <row r="132" spans="1:3" ht="12.75">
      <c r="A132" s="8" t="s">
        <v>178</v>
      </c>
      <c r="B132" s="16">
        <v>1663.2</v>
      </c>
      <c r="C132" s="70">
        <v>4193179.2</v>
      </c>
    </row>
    <row r="133" spans="1:3" ht="12.75">
      <c r="A133" s="68"/>
      <c r="B133" s="71"/>
      <c r="C133" s="72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10" t="s">
        <v>42</v>
      </c>
      <c r="B136" s="78" t="s">
        <v>225</v>
      </c>
      <c r="C136" s="82"/>
    </row>
    <row r="137" spans="1:3" ht="12.75">
      <c r="A137" s="11"/>
      <c r="B137" s="12" t="s">
        <v>41</v>
      </c>
      <c r="C137" s="62" t="s">
        <v>40</v>
      </c>
    </row>
    <row r="138" spans="1:3" ht="18" customHeight="1">
      <c r="A138" s="64" t="s">
        <v>17</v>
      </c>
      <c r="B138" s="60">
        <f>+SUM(B139:B196)</f>
        <v>11802.695946400005</v>
      </c>
      <c r="C138" s="67">
        <f>+SUM(C139:C196)</f>
        <v>143042992.98305997</v>
      </c>
    </row>
    <row r="139" spans="1:3" ht="12.75">
      <c r="A139" s="8" t="s">
        <v>160</v>
      </c>
      <c r="B139" s="16">
        <v>446.862492</v>
      </c>
      <c r="C139" s="70">
        <v>14614950.356799994</v>
      </c>
    </row>
    <row r="140" spans="1:3" ht="12.75">
      <c r="A140" s="8" t="s">
        <v>230</v>
      </c>
      <c r="B140" s="16">
        <v>0.04</v>
      </c>
      <c r="C140" s="70">
        <v>132.8</v>
      </c>
    </row>
    <row r="141" spans="1:3" ht="12.75">
      <c r="A141" s="8" t="s">
        <v>186</v>
      </c>
      <c r="B141" s="16">
        <v>0.33164</v>
      </c>
      <c r="C141" s="70">
        <v>3481.94</v>
      </c>
    </row>
    <row r="142" spans="1:3" ht="12.75">
      <c r="A142" s="8" t="s">
        <v>187</v>
      </c>
      <c r="B142" s="16">
        <v>0.42</v>
      </c>
      <c r="C142" s="70">
        <v>13860</v>
      </c>
    </row>
    <row r="143" spans="1:3" ht="12.75">
      <c r="A143" s="8" t="s">
        <v>126</v>
      </c>
      <c r="B143" s="16">
        <v>0.55417</v>
      </c>
      <c r="C143" s="70">
        <v>10857.306199999999</v>
      </c>
    </row>
    <row r="144" spans="1:3" ht="12.75">
      <c r="A144" s="8" t="s">
        <v>231</v>
      </c>
      <c r="B144" s="16">
        <v>0.05776</v>
      </c>
      <c r="C144" s="70">
        <v>8186.288</v>
      </c>
    </row>
    <row r="145" spans="1:3" ht="12.75">
      <c r="A145" s="8" t="s">
        <v>203</v>
      </c>
      <c r="B145" s="16">
        <v>0.2</v>
      </c>
      <c r="C145" s="70">
        <v>9905.5</v>
      </c>
    </row>
    <row r="146" spans="1:3" ht="12.75">
      <c r="A146" s="8" t="s">
        <v>127</v>
      </c>
      <c r="B146" s="16">
        <v>5.33178</v>
      </c>
      <c r="C146" s="70">
        <v>79475.19710000002</v>
      </c>
    </row>
    <row r="147" spans="1:3" ht="12.75">
      <c r="A147" s="8" t="s">
        <v>161</v>
      </c>
      <c r="B147" s="16">
        <v>433.36384000000004</v>
      </c>
      <c r="C147" s="70">
        <v>1486617.4287</v>
      </c>
    </row>
    <row r="148" spans="1:3" ht="12.75">
      <c r="A148" s="8" t="s">
        <v>181</v>
      </c>
      <c r="B148" s="16">
        <v>0.08236</v>
      </c>
      <c r="C148" s="70">
        <v>12644.88</v>
      </c>
    </row>
    <row r="149" spans="1:3" ht="12.75">
      <c r="A149" s="8" t="s">
        <v>232</v>
      </c>
      <c r="B149" s="16">
        <v>0.499</v>
      </c>
      <c r="C149" s="70">
        <v>1599.9936</v>
      </c>
    </row>
    <row r="150" spans="1:3" ht="12.75">
      <c r="A150" s="8" t="s">
        <v>158</v>
      </c>
      <c r="B150" s="16">
        <v>2.94041</v>
      </c>
      <c r="C150" s="70">
        <v>75313.14409999998</v>
      </c>
    </row>
    <row r="151" spans="1:3" ht="12.75">
      <c r="A151" s="8" t="s">
        <v>172</v>
      </c>
      <c r="B151" s="16">
        <v>0.0154432</v>
      </c>
      <c r="C151" s="70">
        <v>62.4998</v>
      </c>
    </row>
    <row r="152" spans="1:3" ht="12.75">
      <c r="A152" s="8" t="s">
        <v>189</v>
      </c>
      <c r="B152" s="16">
        <v>0.04237</v>
      </c>
      <c r="C152" s="70">
        <v>6167.841</v>
      </c>
    </row>
    <row r="153" spans="1:3" ht="12.75">
      <c r="A153" s="8" t="s">
        <v>131</v>
      </c>
      <c r="B153" s="16">
        <v>18.80341</v>
      </c>
      <c r="C153" s="70">
        <v>186565.9515</v>
      </c>
    </row>
    <row r="154" spans="1:3" ht="12.75">
      <c r="A154" s="8" t="s">
        <v>132</v>
      </c>
      <c r="B154" s="16">
        <v>2.2045</v>
      </c>
      <c r="C154" s="70">
        <v>81833.33439999999</v>
      </c>
    </row>
    <row r="155" spans="1:3" ht="12.75">
      <c r="A155" s="8" t="s">
        <v>133</v>
      </c>
      <c r="B155" s="16">
        <v>0.07552</v>
      </c>
      <c r="C155" s="70">
        <v>1596.6508</v>
      </c>
    </row>
    <row r="156" spans="1:3" ht="12.75">
      <c r="A156" s="8" t="s">
        <v>191</v>
      </c>
      <c r="B156" s="16">
        <v>16.779</v>
      </c>
      <c r="C156" s="70">
        <v>67116</v>
      </c>
    </row>
    <row r="157" spans="1:3" ht="12.75">
      <c r="A157" s="8" t="s">
        <v>234</v>
      </c>
      <c r="B157" s="16">
        <v>0.839</v>
      </c>
      <c r="C157" s="70">
        <v>35.0702</v>
      </c>
    </row>
    <row r="158" spans="1:3" ht="12.75">
      <c r="A158" s="8" t="s">
        <v>192</v>
      </c>
      <c r="B158" s="16">
        <v>0.43457</v>
      </c>
      <c r="C158" s="70">
        <v>11656.87</v>
      </c>
    </row>
    <row r="159" spans="1:6" ht="12.75">
      <c r="A159" s="8" t="s">
        <v>134</v>
      </c>
      <c r="B159" s="16">
        <v>396.41143000000005</v>
      </c>
      <c r="C159" s="70">
        <v>2871273.2689999994</v>
      </c>
      <c r="E159" s="50"/>
      <c r="F159" s="49"/>
    </row>
    <row r="160" spans="1:6" ht="12.75">
      <c r="A160" s="8" t="s">
        <v>135</v>
      </c>
      <c r="B160" s="16">
        <v>4056.445179599999</v>
      </c>
      <c r="C160" s="70">
        <v>22587595.573899984</v>
      </c>
      <c r="E160" s="48"/>
      <c r="F160" s="48"/>
    </row>
    <row r="161" spans="1:6" ht="12.75">
      <c r="A161" s="8" t="s">
        <v>193</v>
      </c>
      <c r="B161" s="16">
        <v>485.02762000000007</v>
      </c>
      <c r="C161" s="70">
        <v>14298771.9568</v>
      </c>
      <c r="E161" s="49"/>
      <c r="F161" s="49"/>
    </row>
    <row r="162" spans="1:6" ht="12.75">
      <c r="A162" s="8" t="s">
        <v>136</v>
      </c>
      <c r="B162" s="16">
        <v>17.63</v>
      </c>
      <c r="C162" s="70">
        <v>57320</v>
      </c>
      <c r="E162" s="49"/>
      <c r="F162" s="49"/>
    </row>
    <row r="163" spans="1:3" ht="12.75">
      <c r="A163" s="8" t="s">
        <v>180</v>
      </c>
      <c r="B163" s="16">
        <v>4.6807448</v>
      </c>
      <c r="C163" s="70">
        <v>106222.27880000003</v>
      </c>
    </row>
    <row r="164" spans="1:3" ht="12.75">
      <c r="A164" s="8" t="s">
        <v>137</v>
      </c>
      <c r="B164" s="16">
        <v>14.826979999999999</v>
      </c>
      <c r="C164" s="70">
        <v>15132.510299999998</v>
      </c>
    </row>
    <row r="165" spans="1:3" ht="12.75">
      <c r="A165" s="8" t="s">
        <v>196</v>
      </c>
      <c r="B165" s="16">
        <v>798.822962</v>
      </c>
      <c r="C165" s="70">
        <v>15668211.297900006</v>
      </c>
    </row>
    <row r="166" spans="1:3" ht="12.75">
      <c r="A166" s="8" t="s">
        <v>167</v>
      </c>
      <c r="B166" s="16">
        <v>1.7072599999999998</v>
      </c>
      <c r="C166" s="70">
        <v>291771.125</v>
      </c>
    </row>
    <row r="167" spans="1:3" ht="12.75">
      <c r="A167" s="8" t="s">
        <v>173</v>
      </c>
      <c r="B167" s="16">
        <v>23.37416</v>
      </c>
      <c r="C167" s="70">
        <v>1084447.7103</v>
      </c>
    </row>
    <row r="168" spans="1:3" ht="12.75">
      <c r="A168" s="8" t="s">
        <v>236</v>
      </c>
      <c r="B168" s="16">
        <v>0.333</v>
      </c>
      <c r="C168" s="70">
        <v>1860.8028</v>
      </c>
    </row>
    <row r="169" spans="1:3" ht="12.75">
      <c r="A169" s="8" t="s">
        <v>170</v>
      </c>
      <c r="B169" s="16">
        <v>0.06441</v>
      </c>
      <c r="C169" s="70">
        <v>1398.9852</v>
      </c>
    </row>
    <row r="170" spans="1:3" ht="12.75">
      <c r="A170" s="8" t="s">
        <v>141</v>
      </c>
      <c r="B170" s="16">
        <v>0.14764</v>
      </c>
      <c r="C170" s="70">
        <v>4231.3624</v>
      </c>
    </row>
    <row r="171" spans="1:3" ht="12.75">
      <c r="A171" s="8" t="s">
        <v>218</v>
      </c>
      <c r="B171" s="16">
        <v>0.15292000000000003</v>
      </c>
      <c r="C171" s="70">
        <v>13896.2363</v>
      </c>
    </row>
    <row r="172" spans="1:3" ht="12.75">
      <c r="A172" s="8" t="s">
        <v>142</v>
      </c>
      <c r="B172" s="16">
        <v>213.50932</v>
      </c>
      <c r="C172" s="70">
        <v>975454.6262</v>
      </c>
    </row>
    <row r="173" spans="1:3" ht="12.75">
      <c r="A173" s="8" t="s">
        <v>143</v>
      </c>
      <c r="B173" s="16">
        <v>0.04083</v>
      </c>
      <c r="C173" s="70">
        <v>1890</v>
      </c>
    </row>
    <row r="174" spans="1:3" ht="12.75">
      <c r="A174" s="8" t="s">
        <v>210</v>
      </c>
      <c r="B174" s="16">
        <v>0.984</v>
      </c>
      <c r="C174" s="70">
        <v>3850.01</v>
      </c>
    </row>
    <row r="175" spans="1:3" ht="12.75">
      <c r="A175" s="8" t="s">
        <v>238</v>
      </c>
      <c r="B175" s="16">
        <v>0.01275</v>
      </c>
      <c r="C175" s="70">
        <v>2558.96</v>
      </c>
    </row>
    <row r="176" spans="1:3" ht="12.75">
      <c r="A176" s="8" t="s">
        <v>211</v>
      </c>
      <c r="B176" s="16">
        <v>0.445</v>
      </c>
      <c r="C176" s="70">
        <v>4341.909</v>
      </c>
    </row>
    <row r="177" spans="1:3" ht="12.75">
      <c r="A177" s="8" t="s">
        <v>199</v>
      </c>
      <c r="B177" s="16">
        <v>867.25795</v>
      </c>
      <c r="C177" s="70">
        <v>18382180.32416</v>
      </c>
    </row>
    <row r="178" spans="1:3" ht="12.75">
      <c r="A178" s="8" t="s">
        <v>221</v>
      </c>
      <c r="B178" s="16">
        <v>0.02265</v>
      </c>
      <c r="C178" s="70">
        <v>4292.463</v>
      </c>
    </row>
    <row r="179" spans="1:3" ht="12.75">
      <c r="A179" s="8" t="s">
        <v>146</v>
      </c>
      <c r="B179" s="16">
        <v>157.05657079999997</v>
      </c>
      <c r="C179" s="70">
        <v>1906432.3488000003</v>
      </c>
    </row>
    <row r="180" spans="1:3" ht="12.75">
      <c r="A180" s="8" t="s">
        <v>147</v>
      </c>
      <c r="B180" s="16">
        <v>0.001</v>
      </c>
      <c r="C180" s="70">
        <v>3.5</v>
      </c>
    </row>
    <row r="181" spans="1:3" ht="12.75">
      <c r="A181" s="8" t="s">
        <v>175</v>
      </c>
      <c r="B181" s="16">
        <v>547.11762</v>
      </c>
      <c r="C181" s="70">
        <v>2913195.7056</v>
      </c>
    </row>
    <row r="182" spans="1:3" ht="12.75">
      <c r="A182" s="8" t="s">
        <v>149</v>
      </c>
      <c r="B182" s="16">
        <v>3143.5218800000007</v>
      </c>
      <c r="C182" s="70">
        <v>43881521.2089</v>
      </c>
    </row>
    <row r="183" spans="1:3" ht="12.75">
      <c r="A183" s="8" t="s">
        <v>168</v>
      </c>
      <c r="B183" s="16">
        <v>0.02793</v>
      </c>
      <c r="C183" s="70">
        <v>5149.4475</v>
      </c>
    </row>
    <row r="184" spans="1:3" ht="12.75">
      <c r="A184" s="8" t="s">
        <v>150</v>
      </c>
      <c r="B184" s="16">
        <v>0.1285</v>
      </c>
      <c r="C184" s="70">
        <v>21144.1076</v>
      </c>
    </row>
    <row r="185" spans="1:3" ht="12.75">
      <c r="A185" s="8" t="s">
        <v>183</v>
      </c>
      <c r="B185" s="16">
        <v>0.03039</v>
      </c>
      <c r="C185" s="70">
        <v>4367.969</v>
      </c>
    </row>
    <row r="186" spans="1:3" ht="12.75">
      <c r="A186" s="8" t="s">
        <v>162</v>
      </c>
      <c r="B186" s="16">
        <v>6.80415</v>
      </c>
      <c r="C186" s="70">
        <v>76080.3371</v>
      </c>
    </row>
    <row r="187" spans="1:3" ht="12.75">
      <c r="A187" s="8" t="s">
        <v>152</v>
      </c>
      <c r="B187" s="16">
        <v>0.4051</v>
      </c>
      <c r="C187" s="70">
        <v>9442.256800000001</v>
      </c>
    </row>
    <row r="188" spans="1:3" ht="12.75">
      <c r="A188" s="8" t="s">
        <v>207</v>
      </c>
      <c r="B188" s="16">
        <v>4.676614</v>
      </c>
      <c r="C188" s="70">
        <v>24859.912099999998</v>
      </c>
    </row>
    <row r="189" spans="1:3" ht="12.75">
      <c r="A189" s="8" t="s">
        <v>171</v>
      </c>
      <c r="B189" s="16">
        <v>0.001</v>
      </c>
      <c r="C189" s="70">
        <v>1</v>
      </c>
    </row>
    <row r="190" spans="1:3" ht="12.75">
      <c r="A190" s="8" t="s">
        <v>212</v>
      </c>
      <c r="B190" s="16">
        <v>0.022</v>
      </c>
      <c r="C190" s="70">
        <v>22</v>
      </c>
    </row>
    <row r="191" spans="1:3" ht="12.75">
      <c r="A191" s="8" t="s">
        <v>155</v>
      </c>
      <c r="B191" s="16">
        <v>35.86172</v>
      </c>
      <c r="C191" s="70">
        <v>527524.7405</v>
      </c>
    </row>
    <row r="192" spans="1:3" ht="12.75">
      <c r="A192" s="8" t="s">
        <v>164</v>
      </c>
      <c r="B192" s="16">
        <v>0.04276</v>
      </c>
      <c r="C192" s="70">
        <v>9648.872</v>
      </c>
    </row>
    <row r="193" spans="1:3" ht="12.75">
      <c r="A193" s="8" t="s">
        <v>239</v>
      </c>
      <c r="B193" s="16">
        <v>0.01</v>
      </c>
      <c r="C193" s="70">
        <v>10</v>
      </c>
    </row>
    <row r="194" spans="1:3" ht="12.75">
      <c r="A194" s="8" t="s">
        <v>178</v>
      </c>
      <c r="B194" s="16">
        <v>92.98939999999999</v>
      </c>
      <c r="C194" s="70">
        <v>512451.32300000003</v>
      </c>
    </row>
    <row r="195" spans="1:3" ht="12.75">
      <c r="A195" s="8" t="s">
        <v>222</v>
      </c>
      <c r="B195" s="16">
        <v>2.2022399999999998</v>
      </c>
      <c r="C195" s="70">
        <v>100967.7997</v>
      </c>
    </row>
    <row r="196" spans="1:3" ht="12.75">
      <c r="A196" s="8" t="s">
        <v>223</v>
      </c>
      <c r="B196" s="16">
        <v>0.023</v>
      </c>
      <c r="C196" s="70">
        <v>1410.0012</v>
      </c>
    </row>
    <row r="197" spans="1:3" ht="12.75">
      <c r="A197" s="68"/>
      <c r="B197" s="71"/>
      <c r="C197" s="72"/>
    </row>
    <row r="198" spans="1:3" ht="12.75">
      <c r="A198" s="17" t="s">
        <v>244</v>
      </c>
      <c r="B198" s="9"/>
      <c r="C198" s="9"/>
    </row>
    <row r="199" spans="1:8" ht="12.75">
      <c r="A199" s="18" t="s">
        <v>4</v>
      </c>
      <c r="B199" s="18"/>
      <c r="C199" s="17"/>
      <c r="G199" s="9"/>
      <c r="H199" s="9"/>
    </row>
    <row r="200" spans="1:8" ht="12.75">
      <c r="A200" s="18" t="s">
        <v>217</v>
      </c>
      <c r="B200" s="18"/>
      <c r="C200" s="17"/>
      <c r="G200" s="9"/>
      <c r="H200" s="9"/>
    </row>
    <row r="201" spans="1:8" ht="12.75">
      <c r="A201" s="18" t="s">
        <v>2</v>
      </c>
      <c r="B201" s="18"/>
      <c r="C201" s="17"/>
      <c r="G201" s="9"/>
      <c r="H201" s="9"/>
    </row>
    <row r="202" spans="1:8" ht="12.75">
      <c r="A202" s="18" t="s">
        <v>219</v>
      </c>
      <c r="B202" s="18"/>
      <c r="C202" s="17"/>
      <c r="G202" s="9"/>
      <c r="H202" s="9"/>
    </row>
    <row r="203" spans="1:8" ht="8.25" customHeight="1">
      <c r="A203" s="17"/>
      <c r="B203" s="18"/>
      <c r="C203" s="17"/>
      <c r="G203" s="9"/>
      <c r="H203" s="9"/>
    </row>
    <row r="204" spans="1:8" ht="12.75">
      <c r="A204" s="18" t="s">
        <v>245</v>
      </c>
      <c r="B204" s="18"/>
      <c r="C204" s="17"/>
      <c r="G204" s="9"/>
      <c r="H204" s="9"/>
    </row>
    <row r="205" spans="1:8" ht="12.75">
      <c r="A205" s="17" t="s">
        <v>255</v>
      </c>
      <c r="B205" s="17"/>
      <c r="C205" s="17"/>
      <c r="G205" s="9"/>
      <c r="H205" s="9"/>
    </row>
    <row r="206" spans="1:8" ht="12.75">
      <c r="A206" s="9"/>
      <c r="B206" s="9"/>
      <c r="C206" s="9"/>
      <c r="G206" s="9"/>
      <c r="H206" s="9"/>
    </row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</sheetData>
  <sheetProtection/>
  <mergeCells count="6">
    <mergeCell ref="A6:C6"/>
    <mergeCell ref="A7:C7"/>
    <mergeCell ref="B8:C8"/>
    <mergeCell ref="B40:C40"/>
    <mergeCell ref="B79:C79"/>
    <mergeCell ref="B136:C1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31.7109375" style="4" customWidth="1"/>
    <col min="2" max="2" width="14.57421875" style="4" customWidth="1"/>
    <col min="3" max="3" width="17.8515625" style="4" customWidth="1"/>
    <col min="4" max="4" width="11.57421875" style="9" bestFit="1" customWidth="1"/>
    <col min="5" max="5" width="15.140625" style="9" bestFit="1" customWidth="1"/>
    <col min="6" max="6" width="26.8515625" style="9" customWidth="1"/>
    <col min="7" max="16384" width="11.421875" style="4" customWidth="1"/>
  </cols>
  <sheetData>
    <row r="1" spans="1:3" ht="12.75">
      <c r="A1" s="9"/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6" ht="12.75">
      <c r="A6" s="79" t="s">
        <v>247</v>
      </c>
      <c r="B6" s="79"/>
      <c r="C6" s="79"/>
      <c r="D6" s="57"/>
      <c r="E6" s="57"/>
      <c r="F6" s="57"/>
    </row>
    <row r="7" spans="1:6" ht="12.75">
      <c r="A7" s="76" t="s">
        <v>43</v>
      </c>
      <c r="B7" s="76"/>
      <c r="C7" s="76"/>
      <c r="D7" s="57"/>
      <c r="E7" s="57"/>
      <c r="F7" s="57"/>
    </row>
    <row r="8" spans="1:3" ht="12.75">
      <c r="A8" s="10" t="s">
        <v>42</v>
      </c>
      <c r="B8" s="78" t="s">
        <v>248</v>
      </c>
      <c r="C8" s="82"/>
    </row>
    <row r="9" spans="1:3" ht="12.75">
      <c r="A9" s="11"/>
      <c r="B9" s="12" t="s">
        <v>41</v>
      </c>
      <c r="C9" s="62" t="s">
        <v>40</v>
      </c>
    </row>
    <row r="10" spans="1:6" ht="15.75" customHeight="1">
      <c r="A10" s="64" t="s">
        <v>39</v>
      </c>
      <c r="B10" s="60">
        <f>+SUM(B11:B43)</f>
        <v>387736.28258309985</v>
      </c>
      <c r="C10" s="67">
        <f>+SUM(C11:C43)</f>
        <v>176298425.92639995</v>
      </c>
      <c r="D10" s="56"/>
      <c r="E10" s="56"/>
      <c r="F10" s="48"/>
    </row>
    <row r="11" spans="1:5" ht="12.75">
      <c r="A11" s="8" t="s">
        <v>160</v>
      </c>
      <c r="B11" s="14">
        <v>2.7782400000000003</v>
      </c>
      <c r="C11" s="24">
        <v>28834.272900000004</v>
      </c>
      <c r="D11" s="50"/>
      <c r="E11" s="50"/>
    </row>
    <row r="12" spans="1:5" ht="12.75">
      <c r="A12" s="8" t="s">
        <v>124</v>
      </c>
      <c r="B12" s="14">
        <v>0.14305</v>
      </c>
      <c r="C12" s="24">
        <v>2615.17</v>
      </c>
      <c r="E12" s="48"/>
    </row>
    <row r="13" spans="1:5" ht="12.75">
      <c r="A13" s="8" t="s">
        <v>125</v>
      </c>
      <c r="B13" s="14">
        <v>0.18234</v>
      </c>
      <c r="C13" s="24">
        <v>400.0799</v>
      </c>
      <c r="E13" s="48"/>
    </row>
    <row r="14" spans="1:5" ht="12.75">
      <c r="A14" s="8" t="s">
        <v>249</v>
      </c>
      <c r="B14" s="14">
        <v>27.318129999999996</v>
      </c>
      <c r="C14" s="24">
        <v>45891.221000000005</v>
      </c>
      <c r="E14" s="48"/>
    </row>
    <row r="15" spans="1:5" ht="12.75">
      <c r="A15" s="8" t="s">
        <v>127</v>
      </c>
      <c r="B15" s="14">
        <v>0.0567</v>
      </c>
      <c r="C15" s="24">
        <v>62.37</v>
      </c>
      <c r="E15" s="48"/>
    </row>
    <row r="16" spans="1:5" ht="12.75">
      <c r="A16" s="8" t="s">
        <v>128</v>
      </c>
      <c r="B16" s="14">
        <v>36103.429059999995</v>
      </c>
      <c r="C16" s="24">
        <v>5781305.2377</v>
      </c>
      <c r="E16" s="48"/>
    </row>
    <row r="17" spans="1:5" ht="12.75">
      <c r="A17" s="8" t="s">
        <v>158</v>
      </c>
      <c r="B17" s="14">
        <v>0.0863</v>
      </c>
      <c r="C17" s="24">
        <v>44.9977</v>
      </c>
      <c r="E17" s="48"/>
    </row>
    <row r="18" spans="1:5" ht="12.75">
      <c r="A18" s="8" t="s">
        <v>130</v>
      </c>
      <c r="B18" s="14">
        <v>55.0554</v>
      </c>
      <c r="C18" s="24">
        <v>45137.304599999996</v>
      </c>
      <c r="E18" s="48"/>
    </row>
    <row r="19" spans="1:5" ht="12.75">
      <c r="A19" s="8" t="s">
        <v>172</v>
      </c>
      <c r="B19" s="14">
        <v>0.03</v>
      </c>
      <c r="C19" s="24">
        <v>45</v>
      </c>
      <c r="E19" s="48"/>
    </row>
    <row r="20" spans="1:5" ht="12.75">
      <c r="A20" s="8" t="s">
        <v>132</v>
      </c>
      <c r="B20" s="14">
        <v>131.579336</v>
      </c>
      <c r="C20" s="24">
        <v>41130.27040000001</v>
      </c>
      <c r="E20" s="48"/>
    </row>
    <row r="21" spans="1:5" ht="12.75">
      <c r="A21" s="8" t="s">
        <v>134</v>
      </c>
      <c r="B21" s="14">
        <v>505.45386</v>
      </c>
      <c r="C21" s="24">
        <v>470037.4968000001</v>
      </c>
      <c r="E21" s="48"/>
    </row>
    <row r="22" spans="1:5" ht="12.75">
      <c r="A22" s="8" t="s">
        <v>135</v>
      </c>
      <c r="B22" s="14">
        <v>337070.53010269976</v>
      </c>
      <c r="C22" s="24">
        <v>161129774.60269994</v>
      </c>
      <c r="E22" s="48"/>
    </row>
    <row r="23" spans="1:5" ht="12.75">
      <c r="A23" s="8" t="s">
        <v>235</v>
      </c>
      <c r="B23" s="14">
        <v>1.148499</v>
      </c>
      <c r="C23" s="24">
        <v>6515.3598999999995</v>
      </c>
      <c r="E23" s="48"/>
    </row>
    <row r="24" spans="1:5" ht="12.75">
      <c r="A24" s="8" t="s">
        <v>179</v>
      </c>
      <c r="B24" s="14">
        <v>0.73576</v>
      </c>
      <c r="C24" s="24">
        <v>5572.9589000000005</v>
      </c>
      <c r="E24" s="48"/>
    </row>
    <row r="25" spans="1:5" ht="12.75">
      <c r="A25" s="8" t="s">
        <v>137</v>
      </c>
      <c r="B25" s="14">
        <v>1295.1779709999996</v>
      </c>
      <c r="C25" s="24">
        <v>4177433.256300002</v>
      </c>
      <c r="E25" s="48"/>
    </row>
    <row r="26" spans="1:5" ht="12.75">
      <c r="A26" s="8" t="s">
        <v>196</v>
      </c>
      <c r="B26" s="14">
        <v>0.0020952</v>
      </c>
      <c r="C26" s="24">
        <v>126</v>
      </c>
      <c r="E26" s="48"/>
    </row>
    <row r="27" spans="1:3" ht="12.75">
      <c r="A27" s="8" t="s">
        <v>138</v>
      </c>
      <c r="B27" s="14">
        <v>19.50615</v>
      </c>
      <c r="C27" s="24">
        <v>27819.5238</v>
      </c>
    </row>
    <row r="28" spans="1:3" ht="12.75">
      <c r="A28" s="8" t="s">
        <v>142</v>
      </c>
      <c r="B28" s="14">
        <v>0.03786</v>
      </c>
      <c r="C28" s="24">
        <v>75.72</v>
      </c>
    </row>
    <row r="29" spans="1:3" ht="12.75">
      <c r="A29" s="8" t="s">
        <v>143</v>
      </c>
      <c r="B29" s="14">
        <v>41.71846</v>
      </c>
      <c r="C29" s="24">
        <v>275433.1618</v>
      </c>
    </row>
    <row r="30" spans="1:3" ht="12.75">
      <c r="A30" s="8" t="s">
        <v>144</v>
      </c>
      <c r="B30" s="14">
        <v>1.661</v>
      </c>
      <c r="C30" s="24">
        <v>8570.76</v>
      </c>
    </row>
    <row r="31" spans="1:3" ht="12.75">
      <c r="A31" s="8" t="s">
        <v>145</v>
      </c>
      <c r="B31" s="14">
        <v>0.43032</v>
      </c>
      <c r="C31" s="24">
        <v>19031.414</v>
      </c>
    </row>
    <row r="32" spans="1:3" ht="12.75">
      <c r="A32" s="8" t="s">
        <v>146</v>
      </c>
      <c r="B32" s="14">
        <v>5.64098</v>
      </c>
      <c r="C32" s="24">
        <v>16014.688099999998</v>
      </c>
    </row>
    <row r="33" spans="1:3" ht="12.75">
      <c r="A33" s="8" t="s">
        <v>147</v>
      </c>
      <c r="B33" s="14">
        <v>0.04872</v>
      </c>
      <c r="C33" s="24">
        <v>3937.4227999999994</v>
      </c>
    </row>
    <row r="34" spans="1:3" ht="12.75">
      <c r="A34" s="8" t="s">
        <v>148</v>
      </c>
      <c r="B34" s="14">
        <v>0.37539999999999996</v>
      </c>
      <c r="C34" s="24">
        <v>363.78909999999996</v>
      </c>
    </row>
    <row r="35" spans="1:3" ht="12.75">
      <c r="A35" s="8" t="s">
        <v>227</v>
      </c>
      <c r="B35" s="14">
        <v>0.002</v>
      </c>
      <c r="C35" s="24">
        <v>4</v>
      </c>
    </row>
    <row r="36" spans="1:3" ht="12.75">
      <c r="A36" s="8" t="s">
        <v>168</v>
      </c>
      <c r="B36" s="14">
        <v>12.544419999999997</v>
      </c>
      <c r="C36" s="24">
        <v>46507.6645</v>
      </c>
    </row>
    <row r="37" spans="1:3" ht="12.75">
      <c r="A37" s="8" t="s">
        <v>151</v>
      </c>
      <c r="B37" s="14">
        <v>141.5200534</v>
      </c>
      <c r="C37" s="24">
        <v>582671.6897999996</v>
      </c>
    </row>
    <row r="38" spans="1:3" ht="12.75">
      <c r="A38" s="8" t="s">
        <v>152</v>
      </c>
      <c r="B38" s="14">
        <v>18.126585</v>
      </c>
      <c r="C38" s="24">
        <v>78199.34239999998</v>
      </c>
    </row>
    <row r="39" spans="1:3" ht="12.75">
      <c r="A39" s="8" t="s">
        <v>226</v>
      </c>
      <c r="B39" s="14">
        <v>2424.64385</v>
      </c>
      <c r="C39" s="24">
        <v>389430.0503</v>
      </c>
    </row>
    <row r="40" spans="1:3" ht="12.75">
      <c r="A40" s="8" t="s">
        <v>153</v>
      </c>
      <c r="B40" s="14">
        <v>120.28</v>
      </c>
      <c r="C40" s="24">
        <v>90448</v>
      </c>
    </row>
    <row r="41" spans="1:3" ht="12.75">
      <c r="A41" s="8" t="s">
        <v>155</v>
      </c>
      <c r="B41" s="14">
        <v>99.23067999999999</v>
      </c>
      <c r="C41" s="24">
        <v>350842.14599999995</v>
      </c>
    </row>
    <row r="42" spans="1:3" ht="12.75">
      <c r="A42" s="8" t="s">
        <v>250</v>
      </c>
      <c r="B42" s="14">
        <v>52.84995080000001</v>
      </c>
      <c r="C42" s="24">
        <v>302099.7649</v>
      </c>
    </row>
    <row r="43" spans="1:3" ht="12.75">
      <c r="A43" s="8" t="s">
        <v>156</v>
      </c>
      <c r="B43" s="14">
        <v>9603.95931</v>
      </c>
      <c r="C43" s="24">
        <v>2372051.1901</v>
      </c>
    </row>
    <row r="44" spans="1:3" ht="13.5" customHeight="1">
      <c r="A44" s="74"/>
      <c r="B44" s="66"/>
      <c r="C44" s="43"/>
    </row>
    <row r="45" spans="1:3" ht="13.5" customHeight="1">
      <c r="A45" s="6"/>
      <c r="B45" s="14"/>
      <c r="C45" s="15"/>
    </row>
    <row r="46" spans="1:3" ht="14.25" customHeight="1">
      <c r="A46" s="6"/>
      <c r="B46" s="14"/>
      <c r="C46" s="15"/>
    </row>
    <row r="47" spans="1:3" ht="12.75">
      <c r="A47" s="10" t="s">
        <v>42</v>
      </c>
      <c r="B47" s="78" t="s">
        <v>248</v>
      </c>
      <c r="C47" s="82"/>
    </row>
    <row r="48" spans="1:3" ht="12.75">
      <c r="A48" s="11"/>
      <c r="B48" s="12" t="s">
        <v>41</v>
      </c>
      <c r="C48" s="62" t="s">
        <v>40</v>
      </c>
    </row>
    <row r="49" spans="1:6" ht="16.5" customHeight="1">
      <c r="A49" s="64" t="s">
        <v>242</v>
      </c>
      <c r="B49" s="60">
        <f>+SUM(B50:B80)</f>
        <v>6146.641049100006</v>
      </c>
      <c r="C49" s="67">
        <f>+SUM(C50:C80)</f>
        <v>35967609.471499994</v>
      </c>
      <c r="E49" s="49"/>
      <c r="F49" s="49"/>
    </row>
    <row r="50" spans="1:6" ht="12.75">
      <c r="A50" s="8" t="s">
        <v>160</v>
      </c>
      <c r="B50" s="16">
        <v>68.30313000000001</v>
      </c>
      <c r="C50" s="70">
        <v>444108.2479</v>
      </c>
      <c r="E50" s="49"/>
      <c r="F50" s="49"/>
    </row>
    <row r="51" spans="1:6" ht="12.75">
      <c r="A51" s="8" t="s">
        <v>124</v>
      </c>
      <c r="B51" s="16">
        <v>0.1</v>
      </c>
      <c r="C51" s="70">
        <v>193.96</v>
      </c>
      <c r="E51" s="49"/>
      <c r="F51" s="49"/>
    </row>
    <row r="52" spans="1:6" ht="12.75">
      <c r="A52" s="8" t="s">
        <v>125</v>
      </c>
      <c r="B52" s="16">
        <v>1.22325</v>
      </c>
      <c r="C52" s="70">
        <v>7922.6314</v>
      </c>
      <c r="E52" s="49"/>
      <c r="F52" s="49"/>
    </row>
    <row r="53" spans="1:6" ht="12.75">
      <c r="A53" s="8" t="s">
        <v>249</v>
      </c>
      <c r="B53" s="16">
        <v>58.788363499999996</v>
      </c>
      <c r="C53" s="70">
        <v>546214.0399</v>
      </c>
      <c r="E53" s="49"/>
      <c r="F53" s="49"/>
    </row>
    <row r="54" spans="1:6" ht="12.75">
      <c r="A54" s="8" t="s">
        <v>128</v>
      </c>
      <c r="B54" s="16">
        <v>2.0808899999999997</v>
      </c>
      <c r="C54" s="70">
        <v>23888.8973</v>
      </c>
      <c r="E54" s="49"/>
      <c r="F54" s="49"/>
    </row>
    <row r="55" spans="1:6" ht="12.75">
      <c r="A55" s="8" t="s">
        <v>161</v>
      </c>
      <c r="B55" s="16">
        <v>57.15</v>
      </c>
      <c r="C55" s="70">
        <v>348827.985</v>
      </c>
      <c r="E55" s="49"/>
      <c r="F55" s="49"/>
    </row>
    <row r="56" spans="1:6" ht="12.75">
      <c r="A56" s="8" t="s">
        <v>181</v>
      </c>
      <c r="B56" s="16">
        <v>0.246</v>
      </c>
      <c r="C56" s="70">
        <v>2514</v>
      </c>
      <c r="E56" s="49"/>
      <c r="F56" s="49"/>
    </row>
    <row r="57" spans="1:6" ht="12.75">
      <c r="A57" s="8" t="s">
        <v>158</v>
      </c>
      <c r="B57" s="16">
        <v>20.071669999999997</v>
      </c>
      <c r="C57" s="70">
        <v>180928.97710000002</v>
      </c>
      <c r="E57" s="49"/>
      <c r="F57" s="49"/>
    </row>
    <row r="58" spans="1:6" ht="12.75">
      <c r="A58" s="8" t="s">
        <v>130</v>
      </c>
      <c r="B58" s="16">
        <v>5.055</v>
      </c>
      <c r="C58" s="70">
        <v>44739.2897</v>
      </c>
      <c r="E58" s="49"/>
      <c r="F58" s="49"/>
    </row>
    <row r="59" spans="1:6" ht="12.75">
      <c r="A59" s="8" t="s">
        <v>172</v>
      </c>
      <c r="B59" s="16">
        <v>0.961</v>
      </c>
      <c r="C59" s="70">
        <v>8134.28</v>
      </c>
      <c r="E59" s="49"/>
      <c r="F59" s="49"/>
    </row>
    <row r="60" spans="1:6" ht="12.75">
      <c r="A60" s="8" t="s">
        <v>132</v>
      </c>
      <c r="B60" s="16">
        <v>0.024</v>
      </c>
      <c r="C60" s="70">
        <v>22.2192</v>
      </c>
      <c r="E60" s="49"/>
      <c r="F60" s="49"/>
    </row>
    <row r="61" spans="1:6" ht="12.75">
      <c r="A61" s="8" t="s">
        <v>134</v>
      </c>
      <c r="B61" s="16">
        <v>25.65496</v>
      </c>
      <c r="C61" s="70">
        <v>213696.12609999996</v>
      </c>
      <c r="E61" s="49"/>
      <c r="F61" s="49"/>
    </row>
    <row r="62" spans="1:6" ht="12.75">
      <c r="A62" s="8" t="s">
        <v>135</v>
      </c>
      <c r="B62" s="16">
        <v>5328.364689000005</v>
      </c>
      <c r="C62" s="70">
        <v>29952120.623499997</v>
      </c>
      <c r="E62" s="49"/>
      <c r="F62" s="49"/>
    </row>
    <row r="63" spans="1:6" ht="12.75">
      <c r="A63" s="8" t="s">
        <v>136</v>
      </c>
      <c r="B63" s="16">
        <v>73.32</v>
      </c>
      <c r="C63" s="70">
        <v>428627.508</v>
      </c>
      <c r="E63" s="49"/>
      <c r="F63" s="49"/>
    </row>
    <row r="64" spans="1:6" ht="12.75">
      <c r="A64" s="8" t="s">
        <v>179</v>
      </c>
      <c r="B64" s="16">
        <v>0.6497800000000001</v>
      </c>
      <c r="C64" s="70">
        <v>7449.628199999999</v>
      </c>
      <c r="E64" s="49"/>
      <c r="F64" s="49"/>
    </row>
    <row r="65" spans="1:6" ht="12.75">
      <c r="A65" s="8" t="s">
        <v>170</v>
      </c>
      <c r="B65" s="16">
        <v>0.44883999999999996</v>
      </c>
      <c r="C65" s="70">
        <v>4627.0961</v>
      </c>
      <c r="E65" s="49"/>
      <c r="F65" s="49"/>
    </row>
    <row r="66" spans="1:6" ht="12.75">
      <c r="A66" s="8" t="s">
        <v>138</v>
      </c>
      <c r="B66" s="16">
        <v>12.979809999999999</v>
      </c>
      <c r="C66" s="70">
        <v>120394.58620000002</v>
      </c>
      <c r="E66" s="49"/>
      <c r="F66" s="49"/>
    </row>
    <row r="67" spans="1:6" ht="12.75">
      <c r="A67" s="8" t="s">
        <v>218</v>
      </c>
      <c r="B67" s="16">
        <v>19.2</v>
      </c>
      <c r="C67" s="70">
        <v>137566.08</v>
      </c>
      <c r="E67" s="49"/>
      <c r="F67" s="49"/>
    </row>
    <row r="68" spans="1:6" ht="12.75">
      <c r="A68" s="8" t="s">
        <v>142</v>
      </c>
      <c r="B68" s="16">
        <v>187.14</v>
      </c>
      <c r="C68" s="70">
        <v>1143744.156</v>
      </c>
      <c r="E68" s="49"/>
      <c r="F68" s="49"/>
    </row>
    <row r="69" spans="1:6" ht="12.75">
      <c r="A69" s="8" t="s">
        <v>143</v>
      </c>
      <c r="B69" s="16">
        <v>0.05</v>
      </c>
      <c r="C69" s="70">
        <v>2609</v>
      </c>
      <c r="E69" s="49"/>
      <c r="F69" s="49"/>
    </row>
    <row r="70" spans="1:6" ht="12.75">
      <c r="A70" s="75" t="s">
        <v>159</v>
      </c>
      <c r="B70" s="16">
        <v>92.642</v>
      </c>
      <c r="C70" s="70">
        <v>688417.7159999999</v>
      </c>
      <c r="E70" s="49"/>
      <c r="F70" s="49"/>
    </row>
    <row r="71" spans="1:6" ht="12.75">
      <c r="A71" s="8" t="s">
        <v>145</v>
      </c>
      <c r="B71" s="16">
        <v>0.0024</v>
      </c>
      <c r="C71" s="70">
        <v>7.008</v>
      </c>
      <c r="E71" s="49"/>
      <c r="F71" s="49"/>
    </row>
    <row r="72" spans="1:6" ht="12.75">
      <c r="A72" s="8" t="s">
        <v>146</v>
      </c>
      <c r="B72" s="16">
        <v>10.84116</v>
      </c>
      <c r="C72" s="70">
        <v>73955.1903</v>
      </c>
      <c r="E72" s="49"/>
      <c r="F72" s="49"/>
    </row>
    <row r="73" spans="1:6" ht="12.75">
      <c r="A73" s="8" t="s">
        <v>227</v>
      </c>
      <c r="B73" s="16">
        <v>0.493</v>
      </c>
      <c r="C73" s="70">
        <v>1464.3600000000001</v>
      </c>
      <c r="E73" s="49"/>
      <c r="F73" s="49"/>
    </row>
    <row r="74" spans="1:6" ht="12.75">
      <c r="A74" s="8" t="s">
        <v>168</v>
      </c>
      <c r="B74" s="16">
        <v>3.30374</v>
      </c>
      <c r="C74" s="70">
        <v>11382.4792</v>
      </c>
      <c r="E74" s="49"/>
      <c r="F74" s="49"/>
    </row>
    <row r="75" spans="1:6" ht="12.75">
      <c r="A75" s="8" t="s">
        <v>251</v>
      </c>
      <c r="B75" s="16">
        <v>0.014</v>
      </c>
      <c r="C75" s="70">
        <v>140.69</v>
      </c>
      <c r="E75" s="49"/>
      <c r="F75" s="49"/>
    </row>
    <row r="76" spans="1:6" ht="12.75">
      <c r="A76" s="8" t="s">
        <v>151</v>
      </c>
      <c r="B76" s="16">
        <v>92.06801660000006</v>
      </c>
      <c r="C76" s="70">
        <v>787320.0819000006</v>
      </c>
      <c r="E76" s="49"/>
      <c r="F76" s="49"/>
    </row>
    <row r="77" spans="1:6" ht="12.75">
      <c r="A77" s="8" t="s">
        <v>162</v>
      </c>
      <c r="B77" s="16">
        <v>8.91093</v>
      </c>
      <c r="C77" s="70">
        <v>82298.8665</v>
      </c>
      <c r="E77" s="49"/>
      <c r="F77" s="49"/>
    </row>
    <row r="78" spans="1:6" ht="12.75">
      <c r="A78" s="8" t="s">
        <v>152</v>
      </c>
      <c r="B78" s="16">
        <v>49.96002000000001</v>
      </c>
      <c r="C78" s="70">
        <v>515944.1661</v>
      </c>
      <c r="E78" s="49"/>
      <c r="F78" s="49"/>
    </row>
    <row r="79" spans="1:6" ht="12.75">
      <c r="A79" s="8" t="s">
        <v>155</v>
      </c>
      <c r="B79" s="16">
        <v>6.434399999999999</v>
      </c>
      <c r="C79" s="70">
        <v>51040.4369</v>
      </c>
      <c r="E79" s="49"/>
      <c r="F79" s="49"/>
    </row>
    <row r="80" spans="1:6" ht="12.75">
      <c r="A80" s="8" t="s">
        <v>164</v>
      </c>
      <c r="B80" s="16">
        <v>20.16</v>
      </c>
      <c r="C80" s="70">
        <v>137309.14500000002</v>
      </c>
      <c r="E80" s="49"/>
      <c r="F80" s="49"/>
    </row>
    <row r="81" spans="1:6" ht="14.25" customHeight="1">
      <c r="A81" s="74"/>
      <c r="B81" s="71"/>
      <c r="C81" s="72"/>
      <c r="E81" s="49"/>
      <c r="F81" s="49"/>
    </row>
    <row r="82" spans="1:6" ht="14.25" customHeight="1">
      <c r="A82" s="8"/>
      <c r="B82" s="16"/>
      <c r="C82" s="16"/>
      <c r="E82" s="49"/>
      <c r="F82" s="49"/>
    </row>
    <row r="83" spans="1:6" ht="15" customHeight="1">
      <c r="A83" s="8"/>
      <c r="B83" s="16"/>
      <c r="C83" s="16"/>
      <c r="E83" s="49"/>
      <c r="F83" s="49"/>
    </row>
    <row r="84" spans="1:6" ht="12.75">
      <c r="A84" s="10" t="s">
        <v>42</v>
      </c>
      <c r="B84" s="78" t="s">
        <v>248</v>
      </c>
      <c r="C84" s="82"/>
      <c r="E84" s="49"/>
      <c r="F84" s="49"/>
    </row>
    <row r="85" spans="1:3" ht="12.75">
      <c r="A85" s="11"/>
      <c r="B85" s="12" t="s">
        <v>41</v>
      </c>
      <c r="C85" s="62" t="s">
        <v>40</v>
      </c>
    </row>
    <row r="86" spans="1:3" ht="18.75" customHeight="1">
      <c r="A86" s="64" t="s">
        <v>243</v>
      </c>
      <c r="B86" s="60">
        <f>+SUM(B87:B134)</f>
        <v>77638.02692140003</v>
      </c>
      <c r="C86" s="67">
        <f>+SUM(C87:C134)</f>
        <v>226244577.96220002</v>
      </c>
    </row>
    <row r="87" spans="1:6" ht="12.75">
      <c r="A87" s="8" t="s">
        <v>229</v>
      </c>
      <c r="B87" s="16">
        <v>0.0007</v>
      </c>
      <c r="C87" s="70">
        <v>1.4</v>
      </c>
      <c r="E87" s="49"/>
      <c r="F87" s="49"/>
    </row>
    <row r="88" spans="1:5" ht="12.75">
      <c r="A88" s="8" t="s">
        <v>160</v>
      </c>
      <c r="B88" s="16">
        <v>1501.2426200000007</v>
      </c>
      <c r="C88" s="70">
        <v>5706594.562499998</v>
      </c>
      <c r="D88" s="49"/>
      <c r="E88" s="49"/>
    </row>
    <row r="89" spans="1:6" ht="12.75">
      <c r="A89" s="8" t="s">
        <v>124</v>
      </c>
      <c r="B89" s="16">
        <v>0.102</v>
      </c>
      <c r="C89" s="70">
        <v>654.78</v>
      </c>
      <c r="E89" s="49"/>
      <c r="F89" s="49"/>
    </row>
    <row r="90" spans="1:6" ht="12.75">
      <c r="A90" s="8" t="s">
        <v>125</v>
      </c>
      <c r="B90" s="16">
        <v>0.1732945</v>
      </c>
      <c r="C90" s="70">
        <v>1458.8925</v>
      </c>
      <c r="E90" s="49"/>
      <c r="F90" s="49"/>
    </row>
    <row r="91" spans="1:6" ht="12.75">
      <c r="A91" s="8" t="s">
        <v>249</v>
      </c>
      <c r="B91" s="16">
        <v>0.6688348999999999</v>
      </c>
      <c r="C91" s="70">
        <v>5134.1176</v>
      </c>
      <c r="E91" s="49"/>
      <c r="F91" s="49"/>
    </row>
    <row r="92" spans="1:6" ht="12.75">
      <c r="A92" s="8" t="s">
        <v>166</v>
      </c>
      <c r="B92" s="16">
        <v>101.065</v>
      </c>
      <c r="C92" s="70">
        <v>328755.32</v>
      </c>
      <c r="E92" s="49"/>
      <c r="F92" s="49"/>
    </row>
    <row r="93" spans="1:6" ht="12.75">
      <c r="A93" s="8" t="s">
        <v>127</v>
      </c>
      <c r="B93" s="16">
        <v>82.1637749</v>
      </c>
      <c r="C93" s="70">
        <v>663557.3375000001</v>
      </c>
      <c r="E93" s="49"/>
      <c r="F93" s="49"/>
    </row>
    <row r="94" spans="1:6" ht="12.75">
      <c r="A94" s="8" t="s">
        <v>128</v>
      </c>
      <c r="B94" s="16">
        <v>73.5331058</v>
      </c>
      <c r="C94" s="70">
        <v>499227.74409999995</v>
      </c>
      <c r="E94" s="49"/>
      <c r="F94" s="49"/>
    </row>
    <row r="95" spans="1:6" ht="12.75">
      <c r="A95" s="8" t="s">
        <v>161</v>
      </c>
      <c r="B95" s="16">
        <v>19015.203270000005</v>
      </c>
      <c r="C95" s="70">
        <v>53463903.66030002</v>
      </c>
      <c r="E95" s="49"/>
      <c r="F95" s="49"/>
    </row>
    <row r="96" spans="1:6" ht="12.75">
      <c r="A96" s="8" t="s">
        <v>188</v>
      </c>
      <c r="B96" s="16">
        <v>0.002</v>
      </c>
      <c r="C96" s="70">
        <v>20</v>
      </c>
      <c r="E96" s="49"/>
      <c r="F96" s="49"/>
    </row>
    <row r="97" spans="1:6" ht="12.75">
      <c r="A97" s="8" t="s">
        <v>158</v>
      </c>
      <c r="B97" s="16">
        <v>413.131</v>
      </c>
      <c r="C97" s="70">
        <v>1438264.2999999998</v>
      </c>
      <c r="E97" s="49"/>
      <c r="F97" s="49"/>
    </row>
    <row r="98" spans="1:6" ht="12.75">
      <c r="A98" s="8" t="s">
        <v>190</v>
      </c>
      <c r="B98" s="16">
        <v>1.96249</v>
      </c>
      <c r="C98" s="70">
        <v>7844.5257</v>
      </c>
      <c r="E98" s="49"/>
      <c r="F98" s="49"/>
    </row>
    <row r="99" spans="1:6" ht="12.75">
      <c r="A99" s="8" t="s">
        <v>132</v>
      </c>
      <c r="B99" s="16">
        <v>0.0215</v>
      </c>
      <c r="C99" s="70">
        <v>9.208400000000001</v>
      </c>
      <c r="E99" s="49"/>
      <c r="F99" s="49"/>
    </row>
    <row r="100" spans="1:6" ht="12.75">
      <c r="A100" s="8" t="s">
        <v>191</v>
      </c>
      <c r="B100" s="16">
        <v>0.041</v>
      </c>
      <c r="C100" s="70">
        <v>50</v>
      </c>
      <c r="E100" s="49"/>
      <c r="F100" s="49"/>
    </row>
    <row r="101" spans="1:6" ht="12.75">
      <c r="A101" s="8" t="s">
        <v>177</v>
      </c>
      <c r="B101" s="16">
        <v>75.6</v>
      </c>
      <c r="C101" s="70">
        <v>253864.80000000002</v>
      </c>
      <c r="E101" s="49"/>
      <c r="F101" s="49"/>
    </row>
    <row r="102" spans="1:6" ht="12.75">
      <c r="A102" s="8" t="s">
        <v>134</v>
      </c>
      <c r="B102" s="16">
        <v>1122.6375599999997</v>
      </c>
      <c r="C102" s="70">
        <v>3257164.4776000003</v>
      </c>
      <c r="E102" s="49"/>
      <c r="F102" s="49"/>
    </row>
    <row r="103" spans="1:6" ht="12.75">
      <c r="A103" s="8" t="s">
        <v>135</v>
      </c>
      <c r="B103" s="16">
        <v>21709.78408330003</v>
      </c>
      <c r="C103" s="70">
        <v>61957049.40979998</v>
      </c>
      <c r="E103" s="49"/>
      <c r="F103" s="49"/>
    </row>
    <row r="104" spans="1:6" ht="12.75">
      <c r="A104" s="8" t="s">
        <v>136</v>
      </c>
      <c r="B104" s="16">
        <v>792.6594660000001</v>
      </c>
      <c r="C104" s="70">
        <v>2836793.2830999997</v>
      </c>
      <c r="E104" s="49"/>
      <c r="F104" s="49"/>
    </row>
    <row r="105" spans="1:6" ht="12.75">
      <c r="A105" s="8" t="s">
        <v>180</v>
      </c>
      <c r="B105" s="16">
        <v>0.452</v>
      </c>
      <c r="C105" s="70">
        <v>279.9688</v>
      </c>
      <c r="E105" s="49"/>
      <c r="F105" s="49"/>
    </row>
    <row r="106" spans="1:6" ht="12.75">
      <c r="A106" s="8" t="s">
        <v>179</v>
      </c>
      <c r="B106" s="16">
        <v>48.39661160000001</v>
      </c>
      <c r="C106" s="70">
        <v>329452.71589999995</v>
      </c>
      <c r="E106" s="49"/>
      <c r="F106" s="49"/>
    </row>
    <row r="107" spans="1:6" ht="12.75">
      <c r="A107" s="8" t="s">
        <v>137</v>
      </c>
      <c r="B107" s="16">
        <v>98.68253</v>
      </c>
      <c r="C107" s="70">
        <v>501161.80130000017</v>
      </c>
      <c r="E107" s="49"/>
      <c r="F107" s="49"/>
    </row>
    <row r="108" spans="1:6" ht="12.75">
      <c r="A108" s="8" t="s">
        <v>174</v>
      </c>
      <c r="B108" s="16">
        <v>5266.8</v>
      </c>
      <c r="C108" s="70">
        <v>13090069.44</v>
      </c>
      <c r="E108" s="49"/>
      <c r="F108" s="49"/>
    </row>
    <row r="109" spans="1:6" ht="12.75">
      <c r="A109" s="8" t="s">
        <v>173</v>
      </c>
      <c r="B109" s="16">
        <v>3024</v>
      </c>
      <c r="C109" s="70">
        <v>9075084.479999999</v>
      </c>
      <c r="E109" s="49"/>
      <c r="F109" s="49"/>
    </row>
    <row r="110" spans="1:6" ht="12.75">
      <c r="A110" s="8" t="s">
        <v>252</v>
      </c>
      <c r="B110" s="16">
        <v>0.006</v>
      </c>
      <c r="C110" s="70">
        <v>24</v>
      </c>
      <c r="E110" s="49"/>
      <c r="F110" s="49"/>
    </row>
    <row r="111" spans="1:6" ht="12.75">
      <c r="A111" s="8" t="s">
        <v>170</v>
      </c>
      <c r="B111" s="16">
        <v>11.948360000000001</v>
      </c>
      <c r="C111" s="70">
        <v>67682.6735</v>
      </c>
      <c r="E111" s="49"/>
      <c r="F111" s="49"/>
    </row>
    <row r="112" spans="1:6" ht="12.75">
      <c r="A112" s="8" t="s">
        <v>138</v>
      </c>
      <c r="B112" s="16">
        <v>2.7682200000000003</v>
      </c>
      <c r="C112" s="70">
        <v>13749.438800000004</v>
      </c>
      <c r="E112" s="49"/>
      <c r="F112" s="49"/>
    </row>
    <row r="113" spans="1:6" ht="12.75">
      <c r="A113" s="8" t="s">
        <v>142</v>
      </c>
      <c r="B113" s="16">
        <v>3830.7497999999996</v>
      </c>
      <c r="C113" s="70">
        <v>12115978.149399998</v>
      </c>
      <c r="E113" s="49"/>
      <c r="F113" s="49"/>
    </row>
    <row r="114" spans="1:6" ht="12.75">
      <c r="A114" s="8" t="s">
        <v>143</v>
      </c>
      <c r="B114" s="16">
        <v>5.0814200000000005</v>
      </c>
      <c r="C114" s="70">
        <v>42929.391</v>
      </c>
      <c r="E114" s="49"/>
      <c r="F114" s="49"/>
    </row>
    <row r="115" spans="1:6" ht="12.75">
      <c r="A115" s="8" t="s">
        <v>159</v>
      </c>
      <c r="B115" s="16">
        <v>663.0919</v>
      </c>
      <c r="C115" s="70">
        <v>2283400.4899999998</v>
      </c>
      <c r="E115" s="49"/>
      <c r="F115" s="49"/>
    </row>
    <row r="116" spans="1:6" ht="12.75">
      <c r="A116" s="8" t="s">
        <v>176</v>
      </c>
      <c r="B116" s="16">
        <v>856.8</v>
      </c>
      <c r="C116" s="70">
        <v>2133482.4</v>
      </c>
      <c r="E116" s="49"/>
      <c r="F116" s="49"/>
    </row>
    <row r="117" spans="1:6" ht="12.75">
      <c r="A117" s="8" t="s">
        <v>145</v>
      </c>
      <c r="B117" s="16">
        <v>4531.07025</v>
      </c>
      <c r="C117" s="70">
        <v>10726414.769999996</v>
      </c>
      <c r="E117" s="49"/>
      <c r="F117" s="49"/>
    </row>
    <row r="118" spans="1:6" ht="12.75">
      <c r="A118" s="8" t="s">
        <v>169</v>
      </c>
      <c r="B118" s="16">
        <v>5.04</v>
      </c>
      <c r="C118" s="70">
        <v>14616</v>
      </c>
      <c r="E118" s="49"/>
      <c r="F118" s="49"/>
    </row>
    <row r="119" spans="1:6" ht="12.75">
      <c r="A119" s="8" t="s">
        <v>146</v>
      </c>
      <c r="B119" s="16">
        <v>13696.697635999995</v>
      </c>
      <c r="C119" s="70">
        <v>41993552.416</v>
      </c>
      <c r="E119" s="49"/>
      <c r="F119" s="49"/>
    </row>
    <row r="120" spans="1:6" ht="12.75">
      <c r="A120" s="8" t="s">
        <v>148</v>
      </c>
      <c r="B120" s="16">
        <v>0.058</v>
      </c>
      <c r="C120" s="70">
        <v>813.9986</v>
      </c>
      <c r="E120" s="49"/>
      <c r="F120" s="49"/>
    </row>
    <row r="121" spans="1:6" ht="12.75">
      <c r="A121" s="8" t="s">
        <v>227</v>
      </c>
      <c r="B121" s="16">
        <v>0.06824000000000001</v>
      </c>
      <c r="C121" s="70">
        <v>2103.2781</v>
      </c>
      <c r="E121" s="49"/>
      <c r="F121" s="49"/>
    </row>
    <row r="122" spans="1:6" ht="12.75">
      <c r="A122" s="8" t="s">
        <v>168</v>
      </c>
      <c r="B122" s="16">
        <v>54.2258078</v>
      </c>
      <c r="C122" s="70">
        <v>250458.83310000002</v>
      </c>
      <c r="E122" s="49"/>
      <c r="F122" s="49"/>
    </row>
    <row r="123" spans="1:6" ht="12.75">
      <c r="A123" s="8" t="s">
        <v>251</v>
      </c>
      <c r="B123" s="16">
        <v>0.0263</v>
      </c>
      <c r="C123" s="70">
        <v>52.6</v>
      </c>
      <c r="E123" s="49"/>
      <c r="F123" s="49"/>
    </row>
    <row r="124" spans="1:6" ht="12.75">
      <c r="A124" s="8" t="s">
        <v>253</v>
      </c>
      <c r="B124" s="16">
        <v>4.91888</v>
      </c>
      <c r="C124" s="70">
        <v>4330.0901</v>
      </c>
      <c r="E124" s="49"/>
      <c r="F124" s="49"/>
    </row>
    <row r="125" spans="1:6" ht="12.75">
      <c r="A125" s="8" t="s">
        <v>151</v>
      </c>
      <c r="B125" s="16">
        <v>89.7948444</v>
      </c>
      <c r="C125" s="70">
        <v>684843.2156999997</v>
      </c>
      <c r="E125" s="49"/>
      <c r="F125" s="49"/>
    </row>
    <row r="126" spans="1:6" ht="12.75">
      <c r="A126" s="8" t="s">
        <v>162</v>
      </c>
      <c r="B126" s="16">
        <v>0.17872</v>
      </c>
      <c r="C126" s="70">
        <v>7111.268800000002</v>
      </c>
      <c r="E126" s="49"/>
      <c r="F126" s="49"/>
    </row>
    <row r="127" spans="1:3" ht="12.75">
      <c r="A127" s="8" t="s">
        <v>152</v>
      </c>
      <c r="B127" s="16">
        <v>1.73725</v>
      </c>
      <c r="C127" s="70">
        <v>10573.2412</v>
      </c>
    </row>
    <row r="128" spans="1:3" ht="12.75">
      <c r="A128" s="8" t="s">
        <v>184</v>
      </c>
      <c r="B128" s="16">
        <v>2.002</v>
      </c>
      <c r="C128" s="70">
        <v>5605.6</v>
      </c>
    </row>
    <row r="129" spans="1:3" ht="12.75">
      <c r="A129" s="8" t="s">
        <v>207</v>
      </c>
      <c r="B129" s="16">
        <v>252</v>
      </c>
      <c r="C129" s="70">
        <v>611956.8</v>
      </c>
    </row>
    <row r="130" spans="1:3" ht="12.75">
      <c r="A130" s="8" t="s">
        <v>212</v>
      </c>
      <c r="B130" s="16">
        <v>0.42</v>
      </c>
      <c r="C130" s="70">
        <v>2520</v>
      </c>
    </row>
    <row r="131" spans="1:3" ht="12.75">
      <c r="A131" s="8" t="s">
        <v>155</v>
      </c>
      <c r="B131" s="16">
        <v>50.70774</v>
      </c>
      <c r="C131" s="70">
        <v>137249.093</v>
      </c>
    </row>
    <row r="132" spans="1:3" ht="12.75">
      <c r="A132" s="8" t="s">
        <v>250</v>
      </c>
      <c r="B132" s="16">
        <v>10.6489598</v>
      </c>
      <c r="C132" s="70">
        <v>108419.6433</v>
      </c>
    </row>
    <row r="133" spans="1:3" ht="12.75">
      <c r="A133" s="8" t="s">
        <v>156</v>
      </c>
      <c r="B133" s="16">
        <v>214.6637524</v>
      </c>
      <c r="C133" s="70">
        <v>1606564.3465</v>
      </c>
    </row>
    <row r="134" spans="1:3" ht="12.75">
      <c r="A134" s="8" t="s">
        <v>157</v>
      </c>
      <c r="B134" s="16">
        <v>25</v>
      </c>
      <c r="C134" s="70">
        <v>3750</v>
      </c>
    </row>
    <row r="135" spans="1:3" ht="12.75">
      <c r="A135" s="68"/>
      <c r="B135" s="71"/>
      <c r="C135" s="72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10" t="s">
        <v>42</v>
      </c>
      <c r="B138" s="78" t="s">
        <v>248</v>
      </c>
      <c r="C138" s="82"/>
    </row>
    <row r="139" spans="1:3" ht="12.75">
      <c r="A139" s="11"/>
      <c r="B139" s="12" t="s">
        <v>41</v>
      </c>
      <c r="C139" s="62" t="s">
        <v>40</v>
      </c>
    </row>
    <row r="140" spans="1:3" ht="18" customHeight="1">
      <c r="A140" s="64" t="s">
        <v>17</v>
      </c>
      <c r="B140" s="60">
        <f>+SUM(B141:B201)</f>
        <v>14021.935540399993</v>
      </c>
      <c r="C140" s="67">
        <f>+SUM(C141:C201)</f>
        <v>187320997.04050007</v>
      </c>
    </row>
    <row r="141" spans="1:3" ht="12.75">
      <c r="A141" s="8" t="s">
        <v>160</v>
      </c>
      <c r="B141" s="16">
        <v>568.75829</v>
      </c>
      <c r="C141" s="70">
        <v>12297461.529700002</v>
      </c>
    </row>
    <row r="142" spans="1:3" ht="12.75">
      <c r="A142" s="8" t="s">
        <v>208</v>
      </c>
      <c r="B142" s="16">
        <v>0.15422</v>
      </c>
      <c r="C142" s="70">
        <v>771.1</v>
      </c>
    </row>
    <row r="143" spans="1:3" ht="12.75">
      <c r="A143" s="8" t="s">
        <v>249</v>
      </c>
      <c r="B143" s="16">
        <v>0.8783299999999999</v>
      </c>
      <c r="C143" s="70">
        <v>10155.645500000002</v>
      </c>
    </row>
    <row r="144" spans="1:3" ht="12.75">
      <c r="A144" s="8" t="s">
        <v>230</v>
      </c>
      <c r="B144" s="16">
        <v>250.98710999999997</v>
      </c>
      <c r="C144" s="70">
        <v>655994.8021000001</v>
      </c>
    </row>
    <row r="145" spans="1:3" ht="12.75">
      <c r="A145" s="8" t="s">
        <v>186</v>
      </c>
      <c r="B145" s="16">
        <v>4.178</v>
      </c>
      <c r="C145" s="70">
        <v>114158.2669</v>
      </c>
    </row>
    <row r="146" spans="1:3" ht="12.75">
      <c r="A146" s="8" t="s">
        <v>187</v>
      </c>
      <c r="B146" s="16">
        <v>0.976</v>
      </c>
      <c r="C146" s="70">
        <v>23562.4488</v>
      </c>
    </row>
    <row r="147" spans="1:3" ht="12.75">
      <c r="A147" s="8" t="s">
        <v>231</v>
      </c>
      <c r="B147" s="16">
        <v>3.51</v>
      </c>
      <c r="C147" s="70">
        <v>11901.357</v>
      </c>
    </row>
    <row r="148" spans="1:3" ht="12.75">
      <c r="A148" s="8" t="s">
        <v>166</v>
      </c>
      <c r="B148" s="16">
        <v>0.04</v>
      </c>
      <c r="C148" s="70">
        <v>9334.008</v>
      </c>
    </row>
    <row r="149" spans="1:3" ht="12.75">
      <c r="A149" s="8" t="s">
        <v>203</v>
      </c>
      <c r="B149" s="16">
        <v>5.09671</v>
      </c>
      <c r="C149" s="70">
        <v>58485.787200000006</v>
      </c>
    </row>
    <row r="150" spans="1:3" ht="12.75">
      <c r="A150" s="8" t="s">
        <v>127</v>
      </c>
      <c r="B150" s="16">
        <v>13.563759999999998</v>
      </c>
      <c r="C150" s="70">
        <v>438915.1894</v>
      </c>
    </row>
    <row r="151" spans="1:3" ht="12.75">
      <c r="A151" s="8" t="s">
        <v>161</v>
      </c>
      <c r="B151" s="16">
        <v>405.56748</v>
      </c>
      <c r="C151" s="70">
        <v>1545667.6537999997</v>
      </c>
    </row>
    <row r="152" spans="1:3" ht="12.75">
      <c r="A152" s="8" t="s">
        <v>181</v>
      </c>
      <c r="B152" s="16">
        <v>0.22447</v>
      </c>
      <c r="C152" s="70">
        <v>34783.996</v>
      </c>
    </row>
    <row r="153" spans="1:3" ht="12.75">
      <c r="A153" s="8" t="s">
        <v>158</v>
      </c>
      <c r="B153" s="16">
        <v>11.59412</v>
      </c>
      <c r="C153" s="70">
        <v>112792.81840000002</v>
      </c>
    </row>
    <row r="154" spans="1:3" ht="12.75">
      <c r="A154" s="8" t="s">
        <v>172</v>
      </c>
      <c r="B154" s="16">
        <v>1742.98505</v>
      </c>
      <c r="C154" s="70">
        <v>46417906.678599976</v>
      </c>
    </row>
    <row r="155" spans="1:3" ht="12.75">
      <c r="A155" s="8" t="s">
        <v>189</v>
      </c>
      <c r="B155" s="16">
        <v>4.50727</v>
      </c>
      <c r="C155" s="70">
        <v>29843.435400000002</v>
      </c>
    </row>
    <row r="156" spans="1:3" ht="12.75">
      <c r="A156" s="8" t="s">
        <v>190</v>
      </c>
      <c r="B156" s="16">
        <v>106.72366999999998</v>
      </c>
      <c r="C156" s="70">
        <v>38805.4945</v>
      </c>
    </row>
    <row r="157" spans="1:3" ht="12.75">
      <c r="A157" s="8" t="s">
        <v>233</v>
      </c>
      <c r="B157" s="16">
        <v>0.05</v>
      </c>
      <c r="C157" s="70">
        <v>1186.4</v>
      </c>
    </row>
    <row r="158" spans="1:3" ht="12.75">
      <c r="A158" s="8" t="s">
        <v>131</v>
      </c>
      <c r="B158" s="16">
        <v>39.41914</v>
      </c>
      <c r="C158" s="70">
        <v>385155.9617</v>
      </c>
    </row>
    <row r="159" spans="1:3" ht="12.75">
      <c r="A159" s="8" t="s">
        <v>132</v>
      </c>
      <c r="B159" s="16">
        <v>96.26735000000001</v>
      </c>
      <c r="C159" s="70">
        <v>2628089.5248</v>
      </c>
    </row>
    <row r="160" spans="1:3" ht="12.75">
      <c r="A160" s="8" t="s">
        <v>191</v>
      </c>
      <c r="B160" s="16">
        <v>8.096</v>
      </c>
      <c r="C160" s="70">
        <v>32384</v>
      </c>
    </row>
    <row r="161" spans="1:6" ht="12.75">
      <c r="A161" s="8" t="s">
        <v>234</v>
      </c>
      <c r="B161" s="16">
        <v>0.87</v>
      </c>
      <c r="C161" s="70">
        <v>450.051</v>
      </c>
      <c r="E161" s="50"/>
      <c r="F161" s="49"/>
    </row>
    <row r="162" spans="1:6" ht="12.75">
      <c r="A162" s="8" t="s">
        <v>192</v>
      </c>
      <c r="B162" s="16">
        <v>7.649299999999999</v>
      </c>
      <c r="C162" s="70">
        <v>59265.8763</v>
      </c>
      <c r="E162" s="48"/>
      <c r="F162" s="48"/>
    </row>
    <row r="163" spans="1:6" ht="12.75">
      <c r="A163" s="8" t="s">
        <v>254</v>
      </c>
      <c r="B163" s="16">
        <v>4.43</v>
      </c>
      <c r="C163" s="70">
        <v>17797.369599999998</v>
      </c>
      <c r="E163" s="49"/>
      <c r="F163" s="49"/>
    </row>
    <row r="164" spans="1:6" ht="12.75">
      <c r="A164" s="8" t="s">
        <v>134</v>
      </c>
      <c r="B164" s="16">
        <v>356.4470033</v>
      </c>
      <c r="C164" s="70">
        <v>2611550.1258000005</v>
      </c>
      <c r="E164" s="49"/>
      <c r="F164" s="49"/>
    </row>
    <row r="165" spans="1:3" ht="12.75">
      <c r="A165" s="8" t="s">
        <v>135</v>
      </c>
      <c r="B165" s="16">
        <v>6945.099758499994</v>
      </c>
      <c r="C165" s="70">
        <v>67644759.13800013</v>
      </c>
    </row>
    <row r="166" spans="1:3" ht="12.75">
      <c r="A166" s="8" t="s">
        <v>193</v>
      </c>
      <c r="B166" s="16">
        <v>66.0354162</v>
      </c>
      <c r="C166" s="70">
        <v>2157228.7597</v>
      </c>
    </row>
    <row r="167" spans="1:3" ht="12.75">
      <c r="A167" s="8" t="s">
        <v>136</v>
      </c>
      <c r="B167" s="16">
        <v>64.20465</v>
      </c>
      <c r="C167" s="70">
        <v>214440.3015</v>
      </c>
    </row>
    <row r="168" spans="1:3" ht="12.75">
      <c r="A168" s="8" t="s">
        <v>180</v>
      </c>
      <c r="B168" s="16">
        <v>2.0891400000000004</v>
      </c>
      <c r="C168" s="70">
        <v>37844.0466</v>
      </c>
    </row>
    <row r="169" spans="1:3" ht="12.75">
      <c r="A169" s="8" t="s">
        <v>137</v>
      </c>
      <c r="B169" s="16">
        <v>0.1075</v>
      </c>
      <c r="C169" s="70">
        <v>5375</v>
      </c>
    </row>
    <row r="170" spans="1:3" ht="12.75">
      <c r="A170" s="8" t="s">
        <v>196</v>
      </c>
      <c r="B170" s="16">
        <v>1051.3341622</v>
      </c>
      <c r="C170" s="70">
        <v>19076381.1718</v>
      </c>
    </row>
    <row r="171" spans="1:3" ht="12.75">
      <c r="A171" s="8" t="s">
        <v>167</v>
      </c>
      <c r="B171" s="16">
        <v>1.17394</v>
      </c>
      <c r="C171" s="70">
        <v>250537.9299</v>
      </c>
    </row>
    <row r="172" spans="1:3" ht="12.75">
      <c r="A172" s="8" t="s">
        <v>173</v>
      </c>
      <c r="B172" s="16">
        <v>146.44648999999998</v>
      </c>
      <c r="C172" s="70">
        <v>4451877.759800001</v>
      </c>
    </row>
    <row r="173" spans="1:3" ht="12.75">
      <c r="A173" s="8" t="s">
        <v>170</v>
      </c>
      <c r="B173" s="16">
        <v>0.51348</v>
      </c>
      <c r="C173" s="70">
        <v>10059.4211</v>
      </c>
    </row>
    <row r="174" spans="1:3" ht="12.75">
      <c r="A174" s="8" t="s">
        <v>138</v>
      </c>
      <c r="B174" s="16">
        <v>0.07</v>
      </c>
      <c r="C174" s="70">
        <v>1440</v>
      </c>
    </row>
    <row r="175" spans="1:3" ht="12.75">
      <c r="A175" s="8" t="s">
        <v>218</v>
      </c>
      <c r="B175" s="16">
        <v>0.26674000000000003</v>
      </c>
      <c r="C175" s="70">
        <v>16099.7978</v>
      </c>
    </row>
    <row r="176" spans="1:3" ht="12.75">
      <c r="A176" s="8" t="s">
        <v>142</v>
      </c>
      <c r="B176" s="16">
        <v>184.90688</v>
      </c>
      <c r="C176" s="70">
        <v>738889.4146</v>
      </c>
    </row>
    <row r="177" spans="1:3" ht="12.75">
      <c r="A177" s="8" t="s">
        <v>143</v>
      </c>
      <c r="B177" s="16">
        <v>0.24352000000000001</v>
      </c>
      <c r="C177" s="70">
        <v>4064.5562999999997</v>
      </c>
    </row>
    <row r="178" spans="1:3" ht="12.75">
      <c r="A178" s="8" t="s">
        <v>210</v>
      </c>
      <c r="B178" s="16">
        <v>11.48488</v>
      </c>
      <c r="C178" s="70">
        <v>79977.34229999999</v>
      </c>
    </row>
    <row r="179" spans="1:3" ht="12.75">
      <c r="A179" s="8" t="s">
        <v>237</v>
      </c>
      <c r="B179" s="16">
        <v>0.2892</v>
      </c>
      <c r="C179" s="70">
        <v>100000</v>
      </c>
    </row>
    <row r="180" spans="1:3" ht="12.75">
      <c r="A180" s="8" t="s">
        <v>145</v>
      </c>
      <c r="B180" s="16">
        <v>0.045</v>
      </c>
      <c r="C180" s="70">
        <v>3164.6865000000003</v>
      </c>
    </row>
    <row r="181" spans="1:3" ht="12.75">
      <c r="A181" s="8" t="s">
        <v>211</v>
      </c>
      <c r="B181" s="16">
        <v>1.0806099999999998</v>
      </c>
      <c r="C181" s="70">
        <v>6928.924099999999</v>
      </c>
    </row>
    <row r="182" spans="1:3" ht="12.75">
      <c r="A182" s="8" t="s">
        <v>199</v>
      </c>
      <c r="B182" s="16">
        <v>1060.7683114</v>
      </c>
      <c r="C182" s="70">
        <v>17243312.9401</v>
      </c>
    </row>
    <row r="183" spans="1:3" ht="12.75">
      <c r="A183" s="8" t="s">
        <v>221</v>
      </c>
      <c r="B183" s="16">
        <v>1.8</v>
      </c>
      <c r="C183" s="70">
        <v>4531.14</v>
      </c>
    </row>
    <row r="184" spans="1:3" ht="12.75">
      <c r="A184" s="8" t="s">
        <v>146</v>
      </c>
      <c r="B184" s="16">
        <v>217.7613698</v>
      </c>
      <c r="C184" s="70">
        <v>3938417.7143000006</v>
      </c>
    </row>
    <row r="185" spans="1:3" ht="12.75">
      <c r="A185" s="8" t="s">
        <v>147</v>
      </c>
      <c r="B185" s="16">
        <v>0.661</v>
      </c>
      <c r="C185" s="70">
        <v>25527.037700000004</v>
      </c>
    </row>
    <row r="186" spans="1:3" ht="12.75">
      <c r="A186" s="8" t="s">
        <v>175</v>
      </c>
      <c r="B186" s="16">
        <v>434.08979000000005</v>
      </c>
      <c r="C186" s="70">
        <v>2318808.797</v>
      </c>
    </row>
    <row r="187" spans="1:3" ht="12.75">
      <c r="A187" s="8" t="s">
        <v>227</v>
      </c>
      <c r="B187" s="16">
        <v>14.293</v>
      </c>
      <c r="C187" s="70">
        <v>32959.2096</v>
      </c>
    </row>
    <row r="188" spans="1:3" ht="12.75">
      <c r="A188" s="8" t="s">
        <v>168</v>
      </c>
      <c r="B188" s="16">
        <v>0.08327</v>
      </c>
      <c r="C188" s="70">
        <v>19849.5928</v>
      </c>
    </row>
    <row r="189" spans="1:3" ht="12.75">
      <c r="A189" s="8" t="s">
        <v>150</v>
      </c>
      <c r="B189" s="16">
        <v>13.60699</v>
      </c>
      <c r="C189" s="70">
        <v>34255.0067</v>
      </c>
    </row>
    <row r="190" spans="1:3" ht="12.75">
      <c r="A190" s="8" t="s">
        <v>253</v>
      </c>
      <c r="B190" s="16">
        <v>0.36152</v>
      </c>
      <c r="C190" s="70">
        <v>21642.9288</v>
      </c>
    </row>
    <row r="191" spans="1:3" ht="12.75">
      <c r="A191" s="8" t="s">
        <v>151</v>
      </c>
      <c r="B191" s="16">
        <v>9.514</v>
      </c>
      <c r="C191" s="70">
        <v>61725.200000000004</v>
      </c>
    </row>
    <row r="192" spans="1:3" ht="12.75">
      <c r="A192" s="8" t="s">
        <v>183</v>
      </c>
      <c r="B192" s="16">
        <v>0.17478</v>
      </c>
      <c r="C192" s="70">
        <v>37751.638</v>
      </c>
    </row>
    <row r="193" spans="1:3" ht="12.75">
      <c r="A193" s="8" t="s">
        <v>162</v>
      </c>
      <c r="B193" s="16">
        <v>0.13</v>
      </c>
      <c r="C193" s="70">
        <v>6758.102</v>
      </c>
    </row>
    <row r="194" spans="1:3" ht="12.75">
      <c r="A194" s="8" t="s">
        <v>152</v>
      </c>
      <c r="B194" s="16">
        <v>0.08422</v>
      </c>
      <c r="C194" s="70">
        <v>1833.9161</v>
      </c>
    </row>
    <row r="195" spans="1:3" ht="12.75">
      <c r="A195" s="8" t="s">
        <v>201</v>
      </c>
      <c r="B195" s="16">
        <v>0.0205</v>
      </c>
      <c r="C195" s="70">
        <v>205</v>
      </c>
    </row>
    <row r="196" spans="1:3" ht="12.75">
      <c r="A196" s="8" t="s">
        <v>212</v>
      </c>
      <c r="B196" s="16">
        <v>0.042</v>
      </c>
      <c r="C196" s="70">
        <v>39.0012</v>
      </c>
    </row>
    <row r="197" spans="1:3" ht="12.75">
      <c r="A197" s="8" t="s">
        <v>155</v>
      </c>
      <c r="B197" s="16">
        <v>74.944949</v>
      </c>
      <c r="C197" s="70">
        <v>425596.8498</v>
      </c>
    </row>
    <row r="198" spans="1:3" ht="12.75">
      <c r="A198" s="8" t="s">
        <v>164</v>
      </c>
      <c r="B198" s="16">
        <v>0.25820000000000004</v>
      </c>
      <c r="C198" s="70">
        <v>51938.162599999996</v>
      </c>
    </row>
    <row r="199" spans="1:3" ht="12.75">
      <c r="A199" s="8" t="s">
        <v>178</v>
      </c>
      <c r="B199" s="16">
        <v>75.639</v>
      </c>
      <c r="C199" s="70">
        <v>582695.081</v>
      </c>
    </row>
    <row r="200" spans="1:3" ht="12.75">
      <c r="A200" s="8" t="s">
        <v>157</v>
      </c>
      <c r="B200" s="16">
        <v>6.375</v>
      </c>
      <c r="C200" s="70">
        <v>32070.1</v>
      </c>
    </row>
    <row r="201" spans="1:3" ht="12.75">
      <c r="A201" s="8" t="s">
        <v>222</v>
      </c>
      <c r="B201" s="16">
        <v>2.963</v>
      </c>
      <c r="C201" s="70">
        <v>145591.8523</v>
      </c>
    </row>
    <row r="202" spans="1:3" ht="12.75">
      <c r="A202" s="68"/>
      <c r="B202" s="71"/>
      <c r="C202" s="72"/>
    </row>
    <row r="203" spans="1:3" ht="12.75">
      <c r="A203" s="17" t="s">
        <v>244</v>
      </c>
      <c r="B203" s="9"/>
      <c r="C203" s="9"/>
    </row>
    <row r="204" spans="1:8" ht="12.75">
      <c r="A204" s="18" t="s">
        <v>4</v>
      </c>
      <c r="B204" s="18"/>
      <c r="C204" s="17"/>
      <c r="G204" s="9"/>
      <c r="H204" s="9"/>
    </row>
    <row r="205" spans="1:8" ht="12.75">
      <c r="A205" s="18" t="s">
        <v>217</v>
      </c>
      <c r="B205" s="18"/>
      <c r="C205" s="17"/>
      <c r="G205" s="9"/>
      <c r="H205" s="9"/>
    </row>
    <row r="206" spans="1:8" ht="12.75">
      <c r="A206" s="18" t="s">
        <v>2</v>
      </c>
      <c r="B206" s="18"/>
      <c r="C206" s="17"/>
      <c r="G206" s="9"/>
      <c r="H206" s="9"/>
    </row>
    <row r="207" spans="1:8" ht="12.75">
      <c r="A207" s="18" t="s">
        <v>219</v>
      </c>
      <c r="B207" s="18"/>
      <c r="C207" s="17"/>
      <c r="G207" s="9"/>
      <c r="H207" s="9"/>
    </row>
    <row r="208" spans="1:8" ht="8.25" customHeight="1">
      <c r="A208" s="17"/>
      <c r="B208" s="18"/>
      <c r="C208" s="17"/>
      <c r="G208" s="9"/>
      <c r="H208" s="9"/>
    </row>
    <row r="209" spans="1:8" ht="12.75">
      <c r="A209" s="18" t="s">
        <v>245</v>
      </c>
      <c r="B209" s="18"/>
      <c r="C209" s="17"/>
      <c r="G209" s="9"/>
      <c r="H209" s="9"/>
    </row>
    <row r="210" spans="1:8" ht="12.75">
      <c r="A210" s="17" t="s">
        <v>255</v>
      </c>
      <c r="B210" s="17"/>
      <c r="C210" s="17"/>
      <c r="G210" s="9"/>
      <c r="H210" s="9"/>
    </row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</sheetData>
  <sheetProtection/>
  <mergeCells count="6">
    <mergeCell ref="B138:C138"/>
    <mergeCell ref="A6:C6"/>
    <mergeCell ref="A7:C7"/>
    <mergeCell ref="B8:C8"/>
    <mergeCell ref="B47:C47"/>
    <mergeCell ref="B84:C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">
      <selection activeCell="D153" sqref="D153"/>
    </sheetView>
  </sheetViews>
  <sheetFormatPr defaultColWidth="11.421875" defaultRowHeight="15"/>
  <cols>
    <col min="1" max="1" width="31.7109375" style="4" customWidth="1"/>
    <col min="2" max="2" width="14.8515625" style="4" customWidth="1"/>
    <col min="3" max="3" width="17.140625" style="4" customWidth="1"/>
    <col min="4" max="4" width="11.57421875" style="9" bestFit="1" customWidth="1"/>
    <col min="5" max="5" width="15.140625" style="9" bestFit="1" customWidth="1"/>
    <col min="6" max="6" width="26.8515625" style="9" customWidth="1"/>
    <col min="7" max="16384" width="11.421875" style="4" customWidth="1"/>
  </cols>
  <sheetData>
    <row r="1" spans="1:3" ht="12.75">
      <c r="A1" s="9"/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6" ht="12.75">
      <c r="A6" s="79" t="s">
        <v>257</v>
      </c>
      <c r="B6" s="79"/>
      <c r="C6" s="79"/>
      <c r="D6" s="57"/>
      <c r="E6" s="57"/>
      <c r="F6" s="57"/>
    </row>
    <row r="7" spans="1:6" ht="12.75">
      <c r="A7" s="76" t="s">
        <v>43</v>
      </c>
      <c r="B7" s="76"/>
      <c r="C7" s="76"/>
      <c r="D7" s="57"/>
      <c r="E7" s="57"/>
      <c r="F7" s="57"/>
    </row>
    <row r="8" spans="1:3" ht="12.75">
      <c r="A8" s="10" t="s">
        <v>42</v>
      </c>
      <c r="B8" s="78" t="s">
        <v>256</v>
      </c>
      <c r="C8" s="82"/>
    </row>
    <row r="9" spans="1:3" ht="12.75">
      <c r="A9" s="11"/>
      <c r="B9" s="12" t="s">
        <v>41</v>
      </c>
      <c r="C9" s="62" t="s">
        <v>40</v>
      </c>
    </row>
    <row r="10" spans="1:6" ht="15.75" customHeight="1">
      <c r="A10" s="64" t="s">
        <v>39</v>
      </c>
      <c r="B10" s="60">
        <f>+SUM(B11:B30)</f>
        <v>297791.8407011004</v>
      </c>
      <c r="C10" s="67">
        <f>+SUM(C11:C30)</f>
        <v>155758167.25710008</v>
      </c>
      <c r="D10" s="56"/>
      <c r="E10" s="56"/>
      <c r="F10" s="48"/>
    </row>
    <row r="11" spans="1:5" ht="12.75">
      <c r="A11" s="8" t="s">
        <v>160</v>
      </c>
      <c r="B11" s="14">
        <v>11121.737508999991</v>
      </c>
      <c r="C11" s="24">
        <v>6619213.2179</v>
      </c>
      <c r="D11" s="50"/>
      <c r="E11" s="50"/>
    </row>
    <row r="12" spans="1:5" ht="12.75">
      <c r="A12" s="8" t="s">
        <v>161</v>
      </c>
      <c r="B12" s="14">
        <v>1292.4992</v>
      </c>
      <c r="C12" s="24">
        <v>248923.66319999992</v>
      </c>
      <c r="E12" s="48"/>
    </row>
    <row r="13" spans="1:5" ht="12.75">
      <c r="A13" s="8" t="s">
        <v>181</v>
      </c>
      <c r="B13" s="14">
        <v>4.2472520000000005</v>
      </c>
      <c r="C13" s="24">
        <v>6147.7690999999995</v>
      </c>
      <c r="E13" s="48"/>
    </row>
    <row r="14" spans="1:5" ht="12.75">
      <c r="A14" s="8" t="s">
        <v>158</v>
      </c>
      <c r="B14" s="14">
        <v>231136.63352250037</v>
      </c>
      <c r="C14" s="24">
        <v>125114547.29499999</v>
      </c>
      <c r="E14" s="48"/>
    </row>
    <row r="15" spans="1:5" ht="12.75">
      <c r="A15" s="8" t="s">
        <v>189</v>
      </c>
      <c r="B15" s="14">
        <v>0.08</v>
      </c>
      <c r="C15" s="24">
        <v>4320.8</v>
      </c>
      <c r="E15" s="48"/>
    </row>
    <row r="16" spans="1:5" ht="12.75">
      <c r="A16" s="8" t="s">
        <v>192</v>
      </c>
      <c r="B16" s="14">
        <v>0.14346</v>
      </c>
      <c r="C16" s="24">
        <v>6487.1025</v>
      </c>
      <c r="E16" s="48"/>
    </row>
    <row r="17" spans="1:5" ht="12.75">
      <c r="A17" s="8" t="s">
        <v>258</v>
      </c>
      <c r="B17" s="14">
        <v>0.27462000000000003</v>
      </c>
      <c r="C17" s="24">
        <v>860.1386</v>
      </c>
      <c r="E17" s="48"/>
    </row>
    <row r="18" spans="1:5" ht="12.75">
      <c r="A18" s="8" t="s">
        <v>134</v>
      </c>
      <c r="B18" s="14">
        <v>11264.793790000002</v>
      </c>
      <c r="C18" s="24">
        <v>8399712.075600002</v>
      </c>
      <c r="E18" s="48"/>
    </row>
    <row r="19" spans="1:5" ht="12.75">
      <c r="A19" s="8" t="s">
        <v>135</v>
      </c>
      <c r="B19" s="14">
        <v>7231.0053419</v>
      </c>
      <c r="C19" s="24">
        <v>7021637.494599995</v>
      </c>
      <c r="E19" s="48"/>
    </row>
    <row r="20" spans="1:5" ht="12.75">
      <c r="A20" s="8" t="s">
        <v>136</v>
      </c>
      <c r="B20" s="14">
        <v>11948.852159999999</v>
      </c>
      <c r="C20" s="24">
        <v>2041886.4567000004</v>
      </c>
      <c r="E20" s="48"/>
    </row>
    <row r="21" spans="1:5" ht="12.75">
      <c r="A21" s="8" t="s">
        <v>167</v>
      </c>
      <c r="B21" s="14">
        <v>0.8055</v>
      </c>
      <c r="C21" s="24">
        <v>1673.1324</v>
      </c>
      <c r="E21" s="48"/>
    </row>
    <row r="22" spans="1:5" ht="12.75">
      <c r="A22" s="8" t="s">
        <v>259</v>
      </c>
      <c r="B22" s="14">
        <v>0.864</v>
      </c>
      <c r="C22" s="24">
        <v>981.0528</v>
      </c>
      <c r="E22" s="48"/>
    </row>
    <row r="23" spans="1:5" ht="12.75">
      <c r="A23" s="8" t="s">
        <v>142</v>
      </c>
      <c r="B23" s="14">
        <v>11.992</v>
      </c>
      <c r="C23" s="24">
        <v>76160.404</v>
      </c>
      <c r="E23" s="48"/>
    </row>
    <row r="24" spans="1:5" ht="12.75">
      <c r="A24" s="8" t="s">
        <v>146</v>
      </c>
      <c r="B24" s="14">
        <v>1034.5094637</v>
      </c>
      <c r="C24" s="24">
        <v>1121697.4980999997</v>
      </c>
      <c r="E24" s="48"/>
    </row>
    <row r="25" spans="1:5" ht="12.75">
      <c r="A25" s="8" t="s">
        <v>168</v>
      </c>
      <c r="B25" s="14">
        <v>15144.110430100001</v>
      </c>
      <c r="C25" s="24">
        <v>3479344.4583999994</v>
      </c>
      <c r="E25" s="48"/>
    </row>
    <row r="26" spans="1:5" ht="12.75">
      <c r="A26" s="8" t="s">
        <v>260</v>
      </c>
      <c r="B26" s="14">
        <v>50.5411759</v>
      </c>
      <c r="C26" s="24">
        <v>250834.22629999995</v>
      </c>
      <c r="E26" s="48"/>
    </row>
    <row r="27" spans="1:3" ht="12.75">
      <c r="A27" s="8" t="s">
        <v>162</v>
      </c>
      <c r="B27" s="14">
        <v>10.3664</v>
      </c>
      <c r="C27" s="24">
        <v>25794.4566</v>
      </c>
    </row>
    <row r="28" spans="1:3" ht="12.75">
      <c r="A28" s="8" t="s">
        <v>184</v>
      </c>
      <c r="B28" s="14">
        <v>0.006</v>
      </c>
      <c r="C28" s="24">
        <v>123.6276</v>
      </c>
    </row>
    <row r="29" spans="1:3" ht="12.75">
      <c r="A29" s="8" t="s">
        <v>212</v>
      </c>
      <c r="B29" s="14">
        <v>0.12</v>
      </c>
      <c r="C29" s="24">
        <v>329.004</v>
      </c>
    </row>
    <row r="30" spans="1:3" ht="12.75">
      <c r="A30" s="8" t="s">
        <v>155</v>
      </c>
      <c r="B30" s="14">
        <v>7538.258876</v>
      </c>
      <c r="C30" s="24">
        <v>1337493.3837</v>
      </c>
    </row>
    <row r="31" spans="1:3" ht="13.5" customHeight="1">
      <c r="A31" s="74"/>
      <c r="B31" s="66"/>
      <c r="C31" s="43"/>
    </row>
    <row r="32" spans="1:3" ht="13.5" customHeight="1">
      <c r="A32" s="6"/>
      <c r="B32" s="14"/>
      <c r="C32" s="15"/>
    </row>
    <row r="33" spans="1:3" ht="14.25" customHeight="1">
      <c r="A33" s="6"/>
      <c r="B33" s="14"/>
      <c r="C33" s="15"/>
    </row>
    <row r="34" spans="1:3" ht="12.75">
      <c r="A34" s="10" t="s">
        <v>42</v>
      </c>
      <c r="B34" s="78" t="s">
        <v>256</v>
      </c>
      <c r="C34" s="82"/>
    </row>
    <row r="35" spans="1:3" ht="12.75">
      <c r="A35" s="11"/>
      <c r="B35" s="12" t="s">
        <v>41</v>
      </c>
      <c r="C35" s="62" t="s">
        <v>40</v>
      </c>
    </row>
    <row r="36" spans="1:6" ht="16.5" customHeight="1">
      <c r="A36" s="64" t="s">
        <v>242</v>
      </c>
      <c r="B36" s="60">
        <f>+SUM(B37:B57)</f>
        <v>3176.8370483999965</v>
      </c>
      <c r="C36" s="67">
        <f>+SUM(C37:C57)</f>
        <v>19940305.410199985</v>
      </c>
      <c r="E36" s="49"/>
      <c r="F36" s="49"/>
    </row>
    <row r="37" spans="1:6" ht="12.75">
      <c r="A37" s="8" t="s">
        <v>160</v>
      </c>
      <c r="B37" s="16">
        <v>79.94424999999995</v>
      </c>
      <c r="C37" s="70">
        <v>582394.4321000003</v>
      </c>
      <c r="E37" s="49"/>
      <c r="F37" s="49"/>
    </row>
    <row r="38" spans="1:6" ht="12.75">
      <c r="A38" s="8" t="s">
        <v>203</v>
      </c>
      <c r="B38" s="16">
        <v>0.0038</v>
      </c>
      <c r="C38" s="70">
        <v>16.4998</v>
      </c>
      <c r="E38" s="49"/>
      <c r="F38" s="49"/>
    </row>
    <row r="39" spans="1:6" ht="12.75">
      <c r="A39" s="8" t="s">
        <v>161</v>
      </c>
      <c r="B39" s="16">
        <v>1.1409082000000001</v>
      </c>
      <c r="C39" s="70">
        <v>9271.4866</v>
      </c>
      <c r="E39" s="49"/>
      <c r="F39" s="49"/>
    </row>
    <row r="40" spans="1:6" ht="12.75">
      <c r="A40" s="8" t="s">
        <v>158</v>
      </c>
      <c r="B40" s="16">
        <v>2126.6054648999975</v>
      </c>
      <c r="C40" s="70">
        <v>13173810.569199987</v>
      </c>
      <c r="E40" s="49"/>
      <c r="F40" s="49"/>
    </row>
    <row r="41" spans="1:6" ht="12.75">
      <c r="A41" s="8" t="s">
        <v>134</v>
      </c>
      <c r="B41" s="16">
        <v>4.18994</v>
      </c>
      <c r="C41" s="70">
        <v>38854.82000000001</v>
      </c>
      <c r="E41" s="49"/>
      <c r="F41" s="49"/>
    </row>
    <row r="42" spans="1:6" ht="12.75">
      <c r="A42" s="8" t="s">
        <v>135</v>
      </c>
      <c r="B42" s="16">
        <v>240.49424410000006</v>
      </c>
      <c r="C42" s="70">
        <v>1623637.5167999996</v>
      </c>
      <c r="E42" s="49"/>
      <c r="F42" s="49"/>
    </row>
    <row r="43" spans="1:6" ht="12.75">
      <c r="A43" s="8" t="s">
        <v>136</v>
      </c>
      <c r="B43" s="16">
        <v>43.151410000000006</v>
      </c>
      <c r="C43" s="70">
        <v>388523.7510999998</v>
      </c>
      <c r="E43" s="49"/>
      <c r="F43" s="49"/>
    </row>
    <row r="44" spans="1:6" ht="12.75">
      <c r="A44" s="8" t="s">
        <v>167</v>
      </c>
      <c r="B44" s="16">
        <v>0.19050999999999998</v>
      </c>
      <c r="C44" s="70">
        <v>1679.9934</v>
      </c>
      <c r="E44" s="49"/>
      <c r="F44" s="49"/>
    </row>
    <row r="45" spans="1:6" ht="12.75">
      <c r="A45" s="8" t="s">
        <v>174</v>
      </c>
      <c r="B45" s="16">
        <v>0.00683</v>
      </c>
      <c r="C45" s="70">
        <v>72.5558</v>
      </c>
      <c r="E45" s="49"/>
      <c r="F45" s="49"/>
    </row>
    <row r="46" spans="1:6" ht="12.75">
      <c r="A46" s="8" t="s">
        <v>218</v>
      </c>
      <c r="B46" s="16">
        <v>0.04536</v>
      </c>
      <c r="C46" s="70">
        <v>408.8294</v>
      </c>
      <c r="E46" s="49"/>
      <c r="F46" s="49"/>
    </row>
    <row r="47" spans="1:6" ht="12.75">
      <c r="A47" s="8" t="s">
        <v>197</v>
      </c>
      <c r="B47" s="16">
        <v>1.74149</v>
      </c>
      <c r="C47" s="70">
        <v>16391.2522</v>
      </c>
      <c r="E47" s="49"/>
      <c r="F47" s="49"/>
    </row>
    <row r="48" spans="1:6" ht="12.75">
      <c r="A48" s="8" t="s">
        <v>261</v>
      </c>
      <c r="B48" s="16">
        <v>0.01134</v>
      </c>
      <c r="C48" s="70">
        <v>185.5235</v>
      </c>
      <c r="E48" s="49"/>
      <c r="F48" s="49"/>
    </row>
    <row r="49" spans="1:6" ht="12.75">
      <c r="A49" s="8" t="s">
        <v>163</v>
      </c>
      <c r="B49" s="16">
        <v>0.25945</v>
      </c>
      <c r="C49" s="70">
        <v>2212.063</v>
      </c>
      <c r="E49" s="49"/>
      <c r="F49" s="49"/>
    </row>
    <row r="50" spans="1:6" ht="12.75">
      <c r="A50" s="8" t="s">
        <v>146</v>
      </c>
      <c r="B50" s="16">
        <v>9.713550000000001</v>
      </c>
      <c r="C50" s="70">
        <v>91961.5019</v>
      </c>
      <c r="E50" s="49"/>
      <c r="F50" s="49"/>
    </row>
    <row r="51" spans="1:6" ht="12.75">
      <c r="A51" s="8" t="s">
        <v>227</v>
      </c>
      <c r="B51" s="16">
        <v>34.17</v>
      </c>
      <c r="C51" s="70">
        <v>221627.7</v>
      </c>
      <c r="E51" s="49"/>
      <c r="F51" s="49"/>
    </row>
    <row r="52" spans="1:6" ht="12.75">
      <c r="A52" s="8" t="s">
        <v>168</v>
      </c>
      <c r="B52" s="16">
        <v>582.9913979999994</v>
      </c>
      <c r="C52" s="70">
        <v>3304696.159899999</v>
      </c>
      <c r="E52" s="49"/>
      <c r="F52" s="49"/>
    </row>
    <row r="53" spans="1:6" ht="12.75">
      <c r="A53" s="8" t="s">
        <v>260</v>
      </c>
      <c r="B53" s="16">
        <v>24.376283200000003</v>
      </c>
      <c r="C53" s="70">
        <v>220279.74289999998</v>
      </c>
      <c r="E53" s="49"/>
      <c r="F53" s="49"/>
    </row>
    <row r="54" spans="1:6" ht="12.75">
      <c r="A54" s="8" t="s">
        <v>183</v>
      </c>
      <c r="B54" s="16">
        <v>0.05987</v>
      </c>
      <c r="C54" s="70">
        <v>505.2968</v>
      </c>
      <c r="E54" s="49"/>
      <c r="F54" s="49"/>
    </row>
    <row r="55" spans="1:6" ht="12.75">
      <c r="A55" s="8" t="s">
        <v>162</v>
      </c>
      <c r="B55" s="16">
        <v>0.05987</v>
      </c>
      <c r="C55" s="70">
        <v>487.1802</v>
      </c>
      <c r="E55" s="49"/>
      <c r="F55" s="49"/>
    </row>
    <row r="56" spans="1:6" ht="12.75">
      <c r="A56" s="8" t="s">
        <v>155</v>
      </c>
      <c r="B56" s="16">
        <v>27.6584</v>
      </c>
      <c r="C56" s="70">
        <v>263096.3634</v>
      </c>
      <c r="E56" s="49"/>
      <c r="F56" s="49"/>
    </row>
    <row r="57" spans="1:6" ht="12.75">
      <c r="A57" s="75" t="s">
        <v>178</v>
      </c>
      <c r="B57" s="16">
        <v>0.02268</v>
      </c>
      <c r="C57" s="70">
        <v>192.1722</v>
      </c>
      <c r="E57" s="49"/>
      <c r="F57" s="49"/>
    </row>
    <row r="58" spans="1:6" ht="14.25" customHeight="1">
      <c r="A58" s="74"/>
      <c r="B58" s="71"/>
      <c r="C58" s="72"/>
      <c r="E58" s="49"/>
      <c r="F58" s="49"/>
    </row>
    <row r="59" spans="1:6" ht="14.25" customHeight="1">
      <c r="A59" s="8"/>
      <c r="B59" s="16"/>
      <c r="C59" s="16"/>
      <c r="E59" s="49"/>
      <c r="F59" s="49"/>
    </row>
    <row r="60" spans="1:6" ht="15" customHeight="1">
      <c r="A60" s="8"/>
      <c r="B60" s="16"/>
      <c r="C60" s="16"/>
      <c r="E60" s="49"/>
      <c r="F60" s="49"/>
    </row>
    <row r="61" spans="1:6" ht="12.75">
      <c r="A61" s="10" t="s">
        <v>42</v>
      </c>
      <c r="B61" s="78" t="s">
        <v>256</v>
      </c>
      <c r="C61" s="82"/>
      <c r="E61" s="49"/>
      <c r="F61" s="49"/>
    </row>
    <row r="62" spans="1:3" ht="12.75">
      <c r="A62" s="11"/>
      <c r="B62" s="12" t="s">
        <v>41</v>
      </c>
      <c r="C62" s="62" t="s">
        <v>40</v>
      </c>
    </row>
    <row r="63" spans="1:3" ht="18.75" customHeight="1">
      <c r="A63" s="64" t="s">
        <v>243</v>
      </c>
      <c r="B63" s="60">
        <f>+SUM(B64:B92)</f>
        <v>69737.95287549999</v>
      </c>
      <c r="C63" s="67">
        <f>+SUM(C64:C92)</f>
        <v>210927000.37819973</v>
      </c>
    </row>
    <row r="64" spans="1:6" ht="12.75">
      <c r="A64" s="8" t="s">
        <v>160</v>
      </c>
      <c r="B64" s="16">
        <v>3632.7173020000005</v>
      </c>
      <c r="C64" s="70">
        <v>10998317.8995</v>
      </c>
      <c r="E64" s="49"/>
      <c r="F64" s="49"/>
    </row>
    <row r="65" spans="1:5" ht="12.75">
      <c r="A65" s="8" t="s">
        <v>262</v>
      </c>
      <c r="B65" s="16">
        <v>0.21446</v>
      </c>
      <c r="C65" s="70">
        <v>12530.2002</v>
      </c>
      <c r="D65" s="49"/>
      <c r="E65" s="49"/>
    </row>
    <row r="66" spans="1:6" ht="12.75">
      <c r="A66" s="8" t="s">
        <v>231</v>
      </c>
      <c r="B66" s="16">
        <v>100.8</v>
      </c>
      <c r="C66" s="70">
        <v>245246.4</v>
      </c>
      <c r="E66" s="49"/>
      <c r="F66" s="49"/>
    </row>
    <row r="67" spans="1:6" ht="12.75">
      <c r="A67" s="8" t="s">
        <v>161</v>
      </c>
      <c r="B67" s="16">
        <v>152.8822069</v>
      </c>
      <c r="C67" s="70">
        <v>494924.67449999996</v>
      </c>
      <c r="E67" s="49"/>
      <c r="F67" s="49"/>
    </row>
    <row r="68" spans="1:6" ht="12.75">
      <c r="A68" s="8" t="s">
        <v>181</v>
      </c>
      <c r="B68" s="16">
        <v>18.3977065</v>
      </c>
      <c r="C68" s="70">
        <v>50700.3996</v>
      </c>
      <c r="E68" s="49"/>
      <c r="F68" s="49"/>
    </row>
    <row r="69" spans="1:6" ht="12.75">
      <c r="A69" s="8" t="s">
        <v>158</v>
      </c>
      <c r="B69" s="16">
        <v>48428.01785359997</v>
      </c>
      <c r="C69" s="70">
        <v>147177948.67339972</v>
      </c>
      <c r="E69" s="49"/>
      <c r="F69" s="49"/>
    </row>
    <row r="70" spans="1:6" ht="12.75">
      <c r="A70" s="8" t="s">
        <v>263</v>
      </c>
      <c r="B70" s="16">
        <v>0.002</v>
      </c>
      <c r="C70" s="70">
        <v>20</v>
      </c>
      <c r="E70" s="49"/>
      <c r="F70" s="49"/>
    </row>
    <row r="71" spans="1:6" ht="12.75">
      <c r="A71" s="8" t="s">
        <v>258</v>
      </c>
      <c r="B71" s="16">
        <v>0.0012</v>
      </c>
      <c r="C71" s="70">
        <v>14.82</v>
      </c>
      <c r="E71" s="49"/>
      <c r="F71" s="49"/>
    </row>
    <row r="72" spans="1:6" ht="12.75">
      <c r="A72" s="8" t="s">
        <v>134</v>
      </c>
      <c r="B72" s="16">
        <v>129.1169851</v>
      </c>
      <c r="C72" s="70">
        <v>368670.1829</v>
      </c>
      <c r="E72" s="49"/>
      <c r="F72" s="49"/>
    </row>
    <row r="73" spans="1:6" ht="12.75">
      <c r="A73" s="8" t="s">
        <v>135</v>
      </c>
      <c r="B73" s="16">
        <v>6777.406724899998</v>
      </c>
      <c r="C73" s="70">
        <v>20976988.984799992</v>
      </c>
      <c r="E73" s="49"/>
      <c r="F73" s="49"/>
    </row>
    <row r="74" spans="1:6" ht="12.75">
      <c r="A74" s="8" t="s">
        <v>136</v>
      </c>
      <c r="B74" s="16">
        <v>1090.4229858</v>
      </c>
      <c r="C74" s="70">
        <v>3434957.9038</v>
      </c>
      <c r="E74" s="49"/>
      <c r="F74" s="49"/>
    </row>
    <row r="75" spans="1:6" ht="12.75">
      <c r="A75" s="8" t="s">
        <v>264</v>
      </c>
      <c r="B75" s="16">
        <v>0.2478565</v>
      </c>
      <c r="C75" s="70">
        <v>2718.0084</v>
      </c>
      <c r="E75" s="49"/>
      <c r="F75" s="49"/>
    </row>
    <row r="76" spans="1:6" ht="12.75">
      <c r="A76" s="8" t="s">
        <v>167</v>
      </c>
      <c r="B76" s="16">
        <v>0.201316</v>
      </c>
      <c r="C76" s="70">
        <v>13222.9972</v>
      </c>
      <c r="E76" s="49"/>
      <c r="F76" s="49"/>
    </row>
    <row r="77" spans="1:6" ht="12.75">
      <c r="A77" s="8" t="s">
        <v>209</v>
      </c>
      <c r="B77" s="16">
        <v>4.3092</v>
      </c>
      <c r="C77" s="70">
        <v>17690.0263</v>
      </c>
      <c r="E77" s="49"/>
      <c r="F77" s="49"/>
    </row>
    <row r="78" spans="1:6" ht="12.75">
      <c r="A78" s="8" t="s">
        <v>218</v>
      </c>
      <c r="B78" s="16">
        <v>279.06294429999997</v>
      </c>
      <c r="C78" s="70">
        <v>753971.0771000001</v>
      </c>
      <c r="E78" s="49"/>
      <c r="F78" s="49"/>
    </row>
    <row r="79" spans="1:6" ht="12.75">
      <c r="A79" s="8" t="s">
        <v>142</v>
      </c>
      <c r="B79" s="16">
        <v>302.4</v>
      </c>
      <c r="C79" s="70">
        <v>837648</v>
      </c>
      <c r="E79" s="49"/>
      <c r="F79" s="49"/>
    </row>
    <row r="80" spans="1:6" ht="12.75">
      <c r="A80" s="8" t="s">
        <v>159</v>
      </c>
      <c r="B80" s="16">
        <v>0.0014</v>
      </c>
      <c r="C80" s="70">
        <v>5.6</v>
      </c>
      <c r="E80" s="49"/>
      <c r="F80" s="49"/>
    </row>
    <row r="81" spans="1:6" ht="12.75">
      <c r="A81" s="8" t="s">
        <v>163</v>
      </c>
      <c r="B81" s="16">
        <v>151.5978638</v>
      </c>
      <c r="C81" s="70">
        <v>439614.0091</v>
      </c>
      <c r="E81" s="49"/>
      <c r="F81" s="49"/>
    </row>
    <row r="82" spans="1:6" ht="12.75">
      <c r="A82" s="8" t="s">
        <v>146</v>
      </c>
      <c r="B82" s="16">
        <v>680.2527672999998</v>
      </c>
      <c r="C82" s="70">
        <v>2011819.8692000003</v>
      </c>
      <c r="E82" s="49"/>
      <c r="F82" s="49"/>
    </row>
    <row r="83" spans="1:6" ht="12.75">
      <c r="A83" s="8" t="s">
        <v>175</v>
      </c>
      <c r="B83" s="16">
        <v>1.6718939</v>
      </c>
      <c r="C83" s="70">
        <v>4523.8793000000005</v>
      </c>
      <c r="E83" s="49"/>
      <c r="F83" s="49"/>
    </row>
    <row r="84" spans="1:6" ht="12.75">
      <c r="A84" s="8" t="s">
        <v>148</v>
      </c>
      <c r="B84" s="16">
        <v>50.4</v>
      </c>
      <c r="C84" s="70">
        <v>126000</v>
      </c>
      <c r="E84" s="49"/>
      <c r="F84" s="49"/>
    </row>
    <row r="85" spans="1:6" ht="12.75">
      <c r="A85" s="8" t="s">
        <v>168</v>
      </c>
      <c r="B85" s="16">
        <v>4251.0924065</v>
      </c>
      <c r="C85" s="70">
        <v>12495435.415900003</v>
      </c>
      <c r="E85" s="49"/>
      <c r="F85" s="49"/>
    </row>
    <row r="86" spans="1:6" ht="12.75">
      <c r="A86" s="8" t="s">
        <v>150</v>
      </c>
      <c r="B86" s="16">
        <v>0.144</v>
      </c>
      <c r="C86" s="70">
        <v>220.32</v>
      </c>
      <c r="E86" s="49"/>
      <c r="F86" s="49"/>
    </row>
    <row r="87" spans="1:6" ht="12.75">
      <c r="A87" s="8" t="s">
        <v>260</v>
      </c>
      <c r="B87" s="16">
        <v>1674.3717020999995</v>
      </c>
      <c r="C87" s="70">
        <v>4807877.831200001</v>
      </c>
      <c r="E87" s="49"/>
      <c r="F87" s="49"/>
    </row>
    <row r="88" spans="1:6" ht="12.75">
      <c r="A88" s="8" t="s">
        <v>183</v>
      </c>
      <c r="B88" s="16">
        <v>151.2</v>
      </c>
      <c r="C88" s="70">
        <v>447400.8</v>
      </c>
      <c r="E88" s="49"/>
      <c r="F88" s="49"/>
    </row>
    <row r="89" spans="1:6" ht="12.75">
      <c r="A89" s="8" t="s">
        <v>184</v>
      </c>
      <c r="B89" s="16">
        <v>12.46</v>
      </c>
      <c r="C89" s="70">
        <v>47971</v>
      </c>
      <c r="E89" s="49"/>
      <c r="F89" s="49"/>
    </row>
    <row r="90" spans="1:6" ht="12.75">
      <c r="A90" s="8" t="s">
        <v>212</v>
      </c>
      <c r="B90" s="16">
        <v>75.6</v>
      </c>
      <c r="C90" s="70">
        <v>215460</v>
      </c>
      <c r="E90" s="49"/>
      <c r="F90" s="49"/>
    </row>
    <row r="91" spans="1:6" ht="12.75">
      <c r="A91" s="8" t="s">
        <v>155</v>
      </c>
      <c r="B91" s="16">
        <v>1722.5601003000004</v>
      </c>
      <c r="C91" s="70">
        <v>4793830.845799998</v>
      </c>
      <c r="E91" s="49"/>
      <c r="F91" s="49"/>
    </row>
    <row r="92" spans="1:6" ht="12.75">
      <c r="A92" s="8" t="s">
        <v>178</v>
      </c>
      <c r="B92" s="16">
        <v>50.4</v>
      </c>
      <c r="C92" s="70">
        <v>151270.56</v>
      </c>
      <c r="E92" s="49"/>
      <c r="F92" s="49"/>
    </row>
    <row r="93" spans="1:3" ht="12.75">
      <c r="A93" s="68"/>
      <c r="B93" s="71"/>
      <c r="C93" s="72"/>
    </row>
    <row r="94" spans="1:3" ht="12.75">
      <c r="A94" s="9"/>
      <c r="B94" s="9"/>
      <c r="C94" s="9"/>
    </row>
    <row r="95" spans="1:3" ht="12.75">
      <c r="A95" s="9"/>
      <c r="B95" s="9"/>
      <c r="C95" s="9"/>
    </row>
    <row r="96" spans="1:3" ht="12.75">
      <c r="A96" s="10" t="s">
        <v>42</v>
      </c>
      <c r="B96" s="78" t="s">
        <v>256</v>
      </c>
      <c r="C96" s="82"/>
    </row>
    <row r="97" spans="1:3" ht="12.75">
      <c r="A97" s="11"/>
      <c r="B97" s="12" t="s">
        <v>41</v>
      </c>
      <c r="C97" s="62" t="s">
        <v>40</v>
      </c>
    </row>
    <row r="98" spans="1:3" ht="18" customHeight="1">
      <c r="A98" s="64" t="s">
        <v>17</v>
      </c>
      <c r="B98" s="60">
        <f>+SUM(B99:B161)</f>
        <v>54412.02856110001</v>
      </c>
      <c r="C98" s="67">
        <f>+SUM(C99:C161)</f>
        <v>1214312114.4773958</v>
      </c>
    </row>
    <row r="99" spans="1:3" ht="12.75">
      <c r="A99" s="8" t="s">
        <v>160</v>
      </c>
      <c r="B99" s="16">
        <v>267.477924</v>
      </c>
      <c r="C99" s="70">
        <v>5690291.6733</v>
      </c>
    </row>
    <row r="100" spans="1:3" ht="12.75">
      <c r="A100" s="8" t="s">
        <v>208</v>
      </c>
      <c r="B100" s="16">
        <v>0.40776999999999997</v>
      </c>
      <c r="C100" s="70">
        <v>13200.1927</v>
      </c>
    </row>
    <row r="101" spans="1:3" ht="12.75">
      <c r="A101" s="8" t="s">
        <v>126</v>
      </c>
      <c r="B101" s="16">
        <v>9.326</v>
      </c>
      <c r="C101" s="70">
        <v>411350.6152</v>
      </c>
    </row>
    <row r="102" spans="1:3" ht="12.75">
      <c r="A102" s="8" t="s">
        <v>127</v>
      </c>
      <c r="B102" s="16">
        <v>10.2346</v>
      </c>
      <c r="C102" s="70">
        <v>29963.3816</v>
      </c>
    </row>
    <row r="103" spans="1:3" ht="12.75">
      <c r="A103" s="8" t="s">
        <v>265</v>
      </c>
      <c r="B103" s="16">
        <v>0.10449</v>
      </c>
      <c r="C103" s="70">
        <v>2304.5878</v>
      </c>
    </row>
    <row r="104" spans="1:3" ht="12.75">
      <c r="A104" s="8" t="s">
        <v>128</v>
      </c>
      <c r="B104" s="16">
        <v>22.044810000000002</v>
      </c>
      <c r="C104" s="70">
        <v>259985.4667</v>
      </c>
    </row>
    <row r="105" spans="1:3" ht="12.75">
      <c r="A105" s="8" t="s">
        <v>161</v>
      </c>
      <c r="B105" s="16">
        <v>10.09517</v>
      </c>
      <c r="C105" s="70">
        <v>521997.948</v>
      </c>
    </row>
    <row r="106" spans="1:3" ht="12.75">
      <c r="A106" s="8" t="s">
        <v>188</v>
      </c>
      <c r="B106" s="16">
        <v>3.203</v>
      </c>
      <c r="C106" s="70">
        <v>143040.2146</v>
      </c>
    </row>
    <row r="107" spans="1:3" ht="12.75">
      <c r="A107" s="8" t="s">
        <v>129</v>
      </c>
      <c r="B107" s="16">
        <v>23.636190000000003</v>
      </c>
      <c r="C107" s="70">
        <v>229099.2279</v>
      </c>
    </row>
    <row r="108" spans="1:3" ht="12.75">
      <c r="A108" s="8" t="s">
        <v>181</v>
      </c>
      <c r="B108" s="16">
        <v>0.047</v>
      </c>
      <c r="C108" s="70">
        <v>877.9976</v>
      </c>
    </row>
    <row r="109" spans="1:3" ht="12.75">
      <c r="A109" s="8" t="s">
        <v>232</v>
      </c>
      <c r="B109" s="16">
        <v>16.844900000000003</v>
      </c>
      <c r="C109" s="70">
        <v>331126.9104</v>
      </c>
    </row>
    <row r="110" spans="1:3" ht="12.75">
      <c r="A110" s="8" t="s">
        <v>266</v>
      </c>
      <c r="B110" s="16">
        <v>0.717</v>
      </c>
      <c r="C110" s="70">
        <v>70400.0073</v>
      </c>
    </row>
    <row r="111" spans="1:3" ht="12.75">
      <c r="A111" s="8" t="s">
        <v>158</v>
      </c>
      <c r="B111" s="16">
        <v>13.016132</v>
      </c>
      <c r="C111" s="70">
        <v>777898.1088</v>
      </c>
    </row>
    <row r="112" spans="1:3" ht="12.75">
      <c r="A112" s="8" t="s">
        <v>130</v>
      </c>
      <c r="B112" s="16">
        <v>13.04771</v>
      </c>
      <c r="C112" s="70">
        <v>167537.09590000001</v>
      </c>
    </row>
    <row r="113" spans="1:3" ht="12.75">
      <c r="A113" s="8" t="s">
        <v>172</v>
      </c>
      <c r="B113" s="16">
        <v>1.56586</v>
      </c>
      <c r="C113" s="70">
        <v>221163.51619999998</v>
      </c>
    </row>
    <row r="114" spans="1:3" ht="12.75">
      <c r="A114" s="8" t="s">
        <v>189</v>
      </c>
      <c r="B114" s="16">
        <v>0.020370000000000003</v>
      </c>
      <c r="C114" s="70">
        <v>7379.7464</v>
      </c>
    </row>
    <row r="115" spans="1:3" ht="12.75">
      <c r="A115" s="8" t="s">
        <v>131</v>
      </c>
      <c r="B115" s="16">
        <v>0.036</v>
      </c>
      <c r="C115" s="70">
        <v>351.0036</v>
      </c>
    </row>
    <row r="116" spans="1:3" ht="12.75">
      <c r="A116" s="8" t="s">
        <v>132</v>
      </c>
      <c r="B116" s="16">
        <v>22.41343</v>
      </c>
      <c r="C116" s="70">
        <v>288269.384</v>
      </c>
    </row>
    <row r="117" spans="1:3" ht="12.75">
      <c r="A117" s="8" t="s">
        <v>133</v>
      </c>
      <c r="B117" s="16">
        <v>0.051</v>
      </c>
      <c r="C117" s="70">
        <v>2555.0031</v>
      </c>
    </row>
    <row r="118" spans="1:3" ht="12.75">
      <c r="A118" s="8" t="s">
        <v>192</v>
      </c>
      <c r="B118" s="16">
        <v>0.052</v>
      </c>
      <c r="C118" s="70">
        <v>6475.0036</v>
      </c>
    </row>
    <row r="119" spans="1:6" ht="12.75">
      <c r="A119" s="8" t="s">
        <v>134</v>
      </c>
      <c r="B119" s="16">
        <v>395.90869900000007</v>
      </c>
      <c r="C119" s="70">
        <v>6545893.743399998</v>
      </c>
      <c r="E119" s="50"/>
      <c r="F119" s="49"/>
    </row>
    <row r="120" spans="1:6" ht="12.75">
      <c r="A120" s="8" t="s">
        <v>135</v>
      </c>
      <c r="B120" s="16">
        <v>3817.3645553000015</v>
      </c>
      <c r="C120" s="70">
        <v>83470330.498</v>
      </c>
      <c r="E120" s="48"/>
      <c r="F120" s="48"/>
    </row>
    <row r="121" spans="1:6" ht="12.75">
      <c r="A121" s="8" t="s">
        <v>136</v>
      </c>
      <c r="B121" s="16">
        <v>50.442769999999996</v>
      </c>
      <c r="C121" s="70">
        <v>787038.6449</v>
      </c>
      <c r="E121" s="49"/>
      <c r="F121" s="49"/>
    </row>
    <row r="122" spans="1:6" ht="12.75">
      <c r="A122" s="8" t="s">
        <v>180</v>
      </c>
      <c r="B122" s="16">
        <v>34.03433999999999</v>
      </c>
      <c r="C122" s="70">
        <v>605471.628</v>
      </c>
      <c r="E122" s="49"/>
      <c r="F122" s="49"/>
    </row>
    <row r="123" spans="1:3" ht="12.75">
      <c r="A123" s="8" t="s">
        <v>195</v>
      </c>
      <c r="B123" s="16">
        <v>1.69875</v>
      </c>
      <c r="C123" s="70">
        <v>84406.09159999999</v>
      </c>
    </row>
    <row r="124" spans="1:3" ht="12.75">
      <c r="A124" s="8" t="s">
        <v>137</v>
      </c>
      <c r="B124" s="16">
        <v>48628.1415014</v>
      </c>
      <c r="C124" s="70">
        <v>1085487946.3487957</v>
      </c>
    </row>
    <row r="125" spans="1:3" ht="12.75">
      <c r="A125" s="8" t="s">
        <v>196</v>
      </c>
      <c r="B125" s="16">
        <v>9.196159999999999</v>
      </c>
      <c r="C125" s="70">
        <v>168204.7758</v>
      </c>
    </row>
    <row r="126" spans="1:3" ht="12.75">
      <c r="A126" s="8" t="s">
        <v>167</v>
      </c>
      <c r="B126" s="16">
        <v>11.489529999999998</v>
      </c>
      <c r="C126" s="70">
        <v>1013749.7676000001</v>
      </c>
    </row>
    <row r="127" spans="1:3" ht="12.75">
      <c r="A127" s="8" t="s">
        <v>236</v>
      </c>
      <c r="B127" s="16">
        <v>1.1515</v>
      </c>
      <c r="C127" s="70">
        <v>4704.1078</v>
      </c>
    </row>
    <row r="128" spans="1:3" ht="12.75">
      <c r="A128" s="8" t="s">
        <v>170</v>
      </c>
      <c r="B128" s="16">
        <v>0.279</v>
      </c>
      <c r="C128" s="70">
        <v>49125.9961</v>
      </c>
    </row>
    <row r="129" spans="1:3" ht="12.75">
      <c r="A129" s="8" t="s">
        <v>138</v>
      </c>
      <c r="B129" s="16">
        <v>10.84268</v>
      </c>
      <c r="C129" s="70">
        <v>110795.4728</v>
      </c>
    </row>
    <row r="130" spans="1:3" ht="12.75">
      <c r="A130" s="8" t="s">
        <v>218</v>
      </c>
      <c r="B130" s="16">
        <v>13.76425</v>
      </c>
      <c r="C130" s="70">
        <v>168898.4716</v>
      </c>
    </row>
    <row r="131" spans="1:3" ht="12.75">
      <c r="A131" s="8" t="s">
        <v>142</v>
      </c>
      <c r="B131" s="16">
        <v>393.5596583999999</v>
      </c>
      <c r="C131" s="70">
        <v>11849573.852599999</v>
      </c>
    </row>
    <row r="132" spans="1:3" ht="12.75">
      <c r="A132" s="8" t="s">
        <v>143</v>
      </c>
      <c r="B132" s="16">
        <v>3.50102</v>
      </c>
      <c r="C132" s="70">
        <v>312606.0758</v>
      </c>
    </row>
    <row r="133" spans="1:3" ht="12.75">
      <c r="A133" s="8" t="s">
        <v>159</v>
      </c>
      <c r="B133" s="16">
        <v>3.47803</v>
      </c>
      <c r="C133" s="70">
        <v>159260.2041</v>
      </c>
    </row>
    <row r="134" spans="1:3" ht="12.75">
      <c r="A134" s="8" t="s">
        <v>163</v>
      </c>
      <c r="B134" s="16">
        <v>3.42094</v>
      </c>
      <c r="C134" s="70">
        <v>317702.6978</v>
      </c>
    </row>
    <row r="135" spans="1:3" ht="12.75">
      <c r="A135" s="8" t="s">
        <v>210</v>
      </c>
      <c r="B135" s="16">
        <v>3.07151</v>
      </c>
      <c r="C135" s="70">
        <v>265250.728</v>
      </c>
    </row>
    <row r="136" spans="1:3" ht="12.75">
      <c r="A136" s="8" t="s">
        <v>176</v>
      </c>
      <c r="B136" s="16">
        <v>2.56822</v>
      </c>
      <c r="C136" s="70">
        <v>164923.3761</v>
      </c>
    </row>
    <row r="137" spans="1:3" ht="12.75">
      <c r="A137" s="8" t="s">
        <v>238</v>
      </c>
      <c r="B137" s="16">
        <v>0.172</v>
      </c>
      <c r="C137" s="70">
        <v>5758.216</v>
      </c>
    </row>
    <row r="138" spans="1:3" ht="12.75">
      <c r="A138" s="8" t="s">
        <v>145</v>
      </c>
      <c r="B138" s="16">
        <v>132.21410999999998</v>
      </c>
      <c r="C138" s="70">
        <v>1426274.7209</v>
      </c>
    </row>
    <row r="139" spans="1:3" ht="12.75">
      <c r="A139" s="8" t="s">
        <v>267</v>
      </c>
      <c r="B139" s="16">
        <v>7.521</v>
      </c>
      <c r="C139" s="70">
        <v>343344.1794</v>
      </c>
    </row>
    <row r="140" spans="1:3" ht="12.75">
      <c r="A140" s="8" t="s">
        <v>146</v>
      </c>
      <c r="B140" s="16">
        <v>90.60653</v>
      </c>
      <c r="C140" s="70">
        <v>2381641.8748999997</v>
      </c>
    </row>
    <row r="141" spans="1:3" ht="12.75">
      <c r="A141" s="8" t="s">
        <v>268</v>
      </c>
      <c r="B141" s="16">
        <v>10.008</v>
      </c>
      <c r="C141" s="70">
        <v>466272.72</v>
      </c>
    </row>
    <row r="142" spans="1:3" ht="12.75">
      <c r="A142" s="8" t="s">
        <v>147</v>
      </c>
      <c r="B142" s="16">
        <v>85.40091000000001</v>
      </c>
      <c r="C142" s="70">
        <v>1929296.2932</v>
      </c>
    </row>
    <row r="143" spans="1:3" ht="12.75">
      <c r="A143" s="8" t="s">
        <v>200</v>
      </c>
      <c r="B143" s="16">
        <v>0.337</v>
      </c>
      <c r="C143" s="70">
        <v>9375.003</v>
      </c>
    </row>
    <row r="144" spans="1:3" ht="12.75">
      <c r="A144" s="8" t="s">
        <v>269</v>
      </c>
      <c r="B144" s="16">
        <v>0.025079999999999998</v>
      </c>
      <c r="C144" s="70">
        <v>13587.9979</v>
      </c>
    </row>
    <row r="145" spans="1:3" ht="12.75">
      <c r="A145" s="8" t="s">
        <v>149</v>
      </c>
      <c r="B145" s="16">
        <v>0.212</v>
      </c>
      <c r="C145" s="70">
        <v>10970.0036</v>
      </c>
    </row>
    <row r="146" spans="1:3" ht="12.75">
      <c r="A146" s="8" t="s">
        <v>227</v>
      </c>
      <c r="B146" s="16">
        <v>8.86842</v>
      </c>
      <c r="C146" s="70">
        <v>78587.3897</v>
      </c>
    </row>
    <row r="147" spans="1:3" ht="12.75">
      <c r="A147" s="8" t="s">
        <v>168</v>
      </c>
      <c r="B147" s="16">
        <v>0.155</v>
      </c>
      <c r="C147" s="70">
        <v>5584.805</v>
      </c>
    </row>
    <row r="148" spans="1:3" ht="12.75">
      <c r="A148" s="8" t="s">
        <v>150</v>
      </c>
      <c r="B148" s="16">
        <v>27.51254</v>
      </c>
      <c r="C148" s="70">
        <v>447185.9172</v>
      </c>
    </row>
    <row r="149" spans="1:3" ht="12.75">
      <c r="A149" s="8" t="s">
        <v>251</v>
      </c>
      <c r="B149" s="16">
        <v>14.33449</v>
      </c>
      <c r="C149" s="70">
        <v>509182.98</v>
      </c>
    </row>
    <row r="150" spans="1:3" ht="12.75">
      <c r="A150" s="8" t="s">
        <v>260</v>
      </c>
      <c r="B150" s="16">
        <v>178.47465100000005</v>
      </c>
      <c r="C150" s="70">
        <v>4662355.7414</v>
      </c>
    </row>
    <row r="151" spans="1:3" ht="12.75">
      <c r="A151" s="8" t="s">
        <v>162</v>
      </c>
      <c r="B151" s="16">
        <v>0.08676</v>
      </c>
      <c r="C151" s="70">
        <v>2916.4422</v>
      </c>
    </row>
    <row r="152" spans="1:3" ht="12.75">
      <c r="A152" s="8" t="s">
        <v>207</v>
      </c>
      <c r="B152" s="16">
        <v>0.078</v>
      </c>
      <c r="C152" s="70">
        <v>1878.6066</v>
      </c>
    </row>
    <row r="153" spans="1:3" ht="12.75">
      <c r="A153" s="8" t="s">
        <v>171</v>
      </c>
      <c r="B153" s="16">
        <v>0.5</v>
      </c>
      <c r="C153" s="70">
        <v>1500</v>
      </c>
    </row>
    <row r="154" spans="1:3" ht="12.75">
      <c r="A154" s="8" t="s">
        <v>155</v>
      </c>
      <c r="B154" s="16">
        <v>41.9688</v>
      </c>
      <c r="C154" s="70">
        <v>848392.7192999999</v>
      </c>
    </row>
    <row r="155" spans="1:3" ht="12.75">
      <c r="A155" s="8" t="s">
        <v>185</v>
      </c>
      <c r="B155" s="16">
        <v>0.886</v>
      </c>
      <c r="C155" s="70">
        <v>15543.55</v>
      </c>
    </row>
    <row r="156" spans="1:3" ht="12.75">
      <c r="A156" s="8" t="s">
        <v>164</v>
      </c>
      <c r="B156" s="16">
        <v>0.413</v>
      </c>
      <c r="C156" s="70">
        <v>100814.0236</v>
      </c>
    </row>
    <row r="157" spans="1:3" ht="12.75">
      <c r="A157" s="8" t="s">
        <v>156</v>
      </c>
      <c r="B157" s="16">
        <v>0.0508</v>
      </c>
      <c r="C157" s="70">
        <v>896.112</v>
      </c>
    </row>
    <row r="158" spans="1:3" ht="12.75">
      <c r="A158" s="8" t="s">
        <v>178</v>
      </c>
      <c r="B158" s="16">
        <v>0.055</v>
      </c>
      <c r="C158" s="70">
        <v>378.004</v>
      </c>
    </row>
    <row r="159" spans="1:3" ht="12.75">
      <c r="A159" s="8" t="s">
        <v>202</v>
      </c>
      <c r="B159" s="16">
        <v>5.922</v>
      </c>
      <c r="C159" s="70">
        <v>24192.5544</v>
      </c>
    </row>
    <row r="160" spans="1:3" ht="12.75">
      <c r="A160" s="8" t="s">
        <v>157</v>
      </c>
      <c r="B160" s="16">
        <v>7.581</v>
      </c>
      <c r="C160" s="70">
        <v>281835.0354</v>
      </c>
    </row>
    <row r="161" spans="1:3" ht="12.75">
      <c r="A161" s="8" t="s">
        <v>222</v>
      </c>
      <c r="B161" s="16">
        <v>0.391</v>
      </c>
      <c r="C161" s="70">
        <v>3200.0222</v>
      </c>
    </row>
    <row r="162" spans="1:3" ht="12.75">
      <c r="A162" s="68"/>
      <c r="B162" s="71"/>
      <c r="C162" s="72"/>
    </row>
    <row r="163" spans="1:3" ht="12.75">
      <c r="A163" s="17" t="s">
        <v>244</v>
      </c>
      <c r="B163" s="9"/>
      <c r="C163" s="9"/>
    </row>
    <row r="164" spans="1:8" ht="12.75">
      <c r="A164" s="18" t="s">
        <v>4</v>
      </c>
      <c r="B164" s="18"/>
      <c r="C164" s="17"/>
      <c r="G164" s="9"/>
      <c r="H164" s="9"/>
    </row>
    <row r="165" spans="1:8" ht="12.75">
      <c r="A165" s="18" t="s">
        <v>217</v>
      </c>
      <c r="B165" s="18"/>
      <c r="C165" s="17"/>
      <c r="G165" s="9"/>
      <c r="H165" s="9"/>
    </row>
    <row r="166" spans="1:8" ht="12.75">
      <c r="A166" s="18" t="s">
        <v>2</v>
      </c>
      <c r="B166" s="18"/>
      <c r="C166" s="17"/>
      <c r="G166" s="9"/>
      <c r="H166" s="9"/>
    </row>
    <row r="167" spans="1:8" ht="12.75">
      <c r="A167" s="18" t="s">
        <v>219</v>
      </c>
      <c r="B167" s="18"/>
      <c r="C167" s="17"/>
      <c r="G167" s="9"/>
      <c r="H167" s="9"/>
    </row>
    <row r="168" spans="1:8" ht="8.25" customHeight="1">
      <c r="A168" s="17"/>
      <c r="B168" s="18"/>
      <c r="C168" s="17"/>
      <c r="G168" s="9"/>
      <c r="H168" s="9"/>
    </row>
    <row r="169" spans="1:8" ht="12.75">
      <c r="A169" s="18" t="s">
        <v>245</v>
      </c>
      <c r="B169" s="18"/>
      <c r="C169" s="17"/>
      <c r="G169" s="9"/>
      <c r="H169" s="9"/>
    </row>
    <row r="170" spans="1:8" ht="12.75">
      <c r="A170" s="17" t="s">
        <v>255</v>
      </c>
      <c r="B170" s="17"/>
      <c r="C170" s="17"/>
      <c r="G170" s="9"/>
      <c r="H170" s="9"/>
    </row>
    <row r="171" spans="1:8" ht="12.75">
      <c r="A171" s="9"/>
      <c r="B171" s="9"/>
      <c r="C171" s="9"/>
      <c r="G171" s="9"/>
      <c r="H171" s="9"/>
    </row>
  </sheetData>
  <sheetProtection/>
  <mergeCells count="6">
    <mergeCell ref="A6:C6"/>
    <mergeCell ref="A7:C7"/>
    <mergeCell ref="B8:C8"/>
    <mergeCell ref="B34:C34"/>
    <mergeCell ref="B61:C61"/>
    <mergeCell ref="B96:C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Geronimo</dc:creator>
  <cp:keywords/>
  <dc:description/>
  <cp:lastModifiedBy>Nikauris De la Cruz</cp:lastModifiedBy>
  <cp:lastPrinted>2023-04-27T18:09:08Z</cp:lastPrinted>
  <dcterms:created xsi:type="dcterms:W3CDTF">2017-04-06T18:58:54Z</dcterms:created>
  <dcterms:modified xsi:type="dcterms:W3CDTF">2024-04-08T15:24:11Z</dcterms:modified>
  <cp:category/>
  <cp:version/>
  <cp:contentType/>
  <cp:contentStatus/>
</cp:coreProperties>
</file>