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<sst xmlns="http://schemas.openxmlformats.org/spreadsheetml/2006/main" count="112" uniqueCount="89">
  <si>
    <t>IV. Insumos      :</t>
  </si>
  <si>
    <t>II.Preparación de terreno:</t>
  </si>
  <si>
    <t>III. Mano de Obra:</t>
  </si>
  <si>
    <t>I. Semillero             :</t>
  </si>
  <si>
    <t>TOTAL</t>
  </si>
  <si>
    <t>GASTOS SEGURO AGRICOLA.</t>
  </si>
  <si>
    <t>GASTOS ADMINISTRATIVOS</t>
  </si>
  <si>
    <t>SUBTOTAL</t>
  </si>
  <si>
    <t>Hom-Día</t>
  </si>
  <si>
    <t>IV</t>
  </si>
  <si>
    <t>III</t>
  </si>
  <si>
    <t>II</t>
  </si>
  <si>
    <t>I</t>
  </si>
  <si>
    <t>Tarea</t>
  </si>
  <si>
    <t xml:space="preserve">   .3 Rastra (mecanizado)</t>
  </si>
  <si>
    <t xml:space="preserve">   .2 Cruce (Mecanizado)</t>
  </si>
  <si>
    <t xml:space="preserve">   .1 Corte (Mecanizado)</t>
  </si>
  <si>
    <t>2.  Preparación del Terreno</t>
  </si>
  <si>
    <t>Litro</t>
  </si>
  <si>
    <t>Quintal</t>
  </si>
  <si>
    <t xml:space="preserve">   .1 Semilla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</si>
  <si>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</si>
  <si>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</si>
  <si>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</si>
  <si>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</si>
  <si>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</si>
  <si>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</si>
  <si>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</si>
  <si>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</si>
  <si>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</si>
  <si>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</si>
  <si>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/>
  </si>
  <si>
    <t xml:space="preserve"> CARAC. ESPECIAL</t>
  </si>
  <si>
    <t>8 Horas</t>
  </si>
  <si>
    <t>HOMBRE-DIA</t>
  </si>
  <si>
    <t>A</t>
  </si>
  <si>
    <t xml:space="preserve"> CLASIF. TERRENO</t>
  </si>
  <si>
    <t xml:space="preserve"> PREP. TERRENO..</t>
  </si>
  <si>
    <t>QQ 100 Lb</t>
  </si>
  <si>
    <t>Tusa Fina</t>
  </si>
  <si>
    <t xml:space="preserve"> NIVEL INSUMOS...</t>
  </si>
  <si>
    <t xml:space="preserve"> ORIGEN DE AGUAS</t>
  </si>
  <si>
    <t>Directo</t>
  </si>
  <si>
    <t xml:space="preserve"> METODO SIEMBRA.</t>
  </si>
  <si>
    <t>RENDIMIENTO</t>
  </si>
  <si>
    <t>VARIEDAD</t>
  </si>
  <si>
    <t>ENTREVISTAS...</t>
  </si>
  <si>
    <t>AREA APLIC....</t>
  </si>
  <si>
    <t>Maíz</t>
  </si>
  <si>
    <t>4 Meses</t>
  </si>
  <si>
    <t xml:space="preserve"> RUBRO</t>
  </si>
  <si>
    <t xml:space="preserve"> CICLO</t>
  </si>
  <si>
    <t xml:space="preserve"> COSTO CODIGO       </t>
  </si>
  <si>
    <t>0-11-1223A</t>
  </si>
  <si>
    <t>Saco</t>
  </si>
  <si>
    <t>Medio</t>
  </si>
  <si>
    <t>Semi-Mec.</t>
  </si>
  <si>
    <t>Unidad</t>
  </si>
  <si>
    <t>Costo/</t>
  </si>
  <si>
    <t>Coeficiente Técnico por Actividad</t>
  </si>
  <si>
    <t>Participación (%) por Actividad</t>
  </si>
  <si>
    <t>……………………………………………</t>
  </si>
  <si>
    <t>FECHA :</t>
  </si>
  <si>
    <t>Todas Disponibles</t>
  </si>
  <si>
    <t xml:space="preserve">   .2 Fertilizante (15-15-15)</t>
  </si>
  <si>
    <t xml:space="preserve">   .5 Transporte Insumos</t>
  </si>
  <si>
    <t xml:space="preserve">   .6 Pago de Agua INDRHI (4 meses)</t>
  </si>
  <si>
    <t>Notas:</t>
  </si>
  <si>
    <t xml:space="preserve">   .4 Insecticida (Cipermetrina)</t>
  </si>
  <si>
    <t>PAGO INTERESES 8.0% ANUAL (4 meses 2.66%)</t>
  </si>
  <si>
    <t>Regional Sur</t>
  </si>
  <si>
    <t xml:space="preserve">   .3 Herbicida quemasan</t>
  </si>
  <si>
    <t xml:space="preserve">   .4 Surqueo 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</si>
  <si>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</si>
  <si>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Secano</t>
  </si>
  <si>
    <t>5.  Siembra</t>
  </si>
  <si>
    <t>8. Riego (2 aplicaciones)</t>
  </si>
  <si>
    <t>10.  Desyerbo</t>
  </si>
  <si>
    <t>11. Riego (2 aplicaciones)</t>
  </si>
  <si>
    <t>12. Cosecha</t>
  </si>
  <si>
    <t>13. Transporte Interno</t>
  </si>
  <si>
    <t>Viceministerio de Planificación Sectorial Agropecuaria</t>
  </si>
  <si>
    <t>Departamento de Economía Agropecuaria y Estadísticas</t>
  </si>
  <si>
    <t>7. Aplicación  Insecticida (0.0260 Lt. Asodrín)</t>
  </si>
  <si>
    <t>6.  Aplicación Fertilizante (0.1361 QQ 16-20-0)</t>
  </si>
  <si>
    <t>9. Aplicación Insecticida  (0.0260 Lt. Asodrín)</t>
  </si>
  <si>
    <t>Cantidad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</si>
  <si>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Ministerio de Agricultura, Departamento de Economía Agropecuaria y Estadísticas</t>
    </r>
  </si>
  <si>
    <t>Costos Variables de Producción de Maíz, 2022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</si>
</sst>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#,##0.0000_);\(#,##0.0000\)"/>
    <numFmt numFmtId="191" formatCode="_(* #,##0.000_);_(* \(#,##0.000\);_(* &quot;-&quot;??_);_(@_)"/>
    <numFmt numFmtId="192" formatCode="_(* #,##0.0000_);_(* \(#,##0.0000\);_(* &quot;-&quot;??_);_(@_)"/>
    <numFmt numFmtId="193" formatCode="#,##0.0\ _€;\-#,##0.0\ _€"/>
    <numFmt numFmtId="194" formatCode="#,##0.00_ ;\-#,##0.00\ "/>
    <numFmt numFmtId="195" formatCode="_-* #,##0.00_-;\-* #,##0.00_-;_-* &quot;-&quot;??_-;_-@_-"/>
    <numFmt numFmtId="196" formatCode="0.000_)"/>
    <numFmt numFmtId="197" formatCode="0.0_)"/>
    <numFmt numFmtId="198" formatCode="0.000"/>
    <numFmt numFmtId="199" formatCode="#,##0.0_);\(#,##0.0\)"/>
  </numFmts>
  <fonts count="6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 Narrow"/>
      <family val="2"/>
    </font>
    <font>
      <b/>
      <sz val="14"/>
      <color indexed="9"/>
      <name val="Arial Narrow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Arial Narrow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4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3" fontId="51" fillId="33" borderId="0" xfId="47" applyFont="1" applyFill="1" applyBorder="1" applyAlignment="1">
      <alignment/>
    </xf>
    <xf numFmtId="7" fontId="2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189" fontId="6" fillId="33" borderId="0" xfId="0" applyNumberFormat="1" applyFont="1" applyFill="1" applyAlignment="1">
      <alignment/>
    </xf>
    <xf numFmtId="0" fontId="6" fillId="33" borderId="0" xfId="0" applyFont="1" applyFill="1" applyBorder="1" applyAlignment="1" applyProtection="1">
      <alignment horizontal="fill"/>
      <protection/>
    </xf>
    <xf numFmtId="9" fontId="6" fillId="33" borderId="0" xfId="54" applyFont="1" applyFill="1" applyAlignment="1">
      <alignment horizontal="center"/>
    </xf>
    <xf numFmtId="0" fontId="4" fillId="33" borderId="1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9" fontId="6" fillId="33" borderId="12" xfId="54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189" fontId="6" fillId="33" borderId="0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5" xfId="0" applyFont="1" applyFill="1" applyBorder="1" applyAlignment="1" applyProtection="1">
      <alignment horizontal="center"/>
      <protection/>
    </xf>
    <xf numFmtId="9" fontId="6" fillId="33" borderId="16" xfId="54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/>
    </xf>
    <xf numFmtId="9" fontId="6" fillId="33" borderId="0" xfId="54" applyFont="1" applyFill="1" applyBorder="1" applyAlignment="1">
      <alignment horizontal="center"/>
    </xf>
    <xf numFmtId="0" fontId="6" fillId="33" borderId="17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9" xfId="0" applyFont="1" applyFill="1" applyBorder="1" applyAlignment="1" applyProtection="1">
      <alignment horizontal="center"/>
      <protection/>
    </xf>
    <xf numFmtId="9" fontId="6" fillId="33" borderId="20" xfId="54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horizontal="fill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fill"/>
      <protection/>
    </xf>
    <xf numFmtId="189" fontId="6" fillId="33" borderId="18" xfId="0" applyNumberFormat="1" applyFont="1" applyFill="1" applyBorder="1" applyAlignment="1" applyProtection="1">
      <alignment horizontal="fill"/>
      <protection/>
    </xf>
    <xf numFmtId="9" fontId="8" fillId="33" borderId="0" xfId="54" applyFont="1" applyFill="1" applyAlignment="1">
      <alignment horizontal="center"/>
    </xf>
    <xf numFmtId="9" fontId="8" fillId="33" borderId="0" xfId="54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2" fillId="34" borderId="13" xfId="0" applyFont="1" applyFill="1" applyBorder="1" applyAlignment="1" applyProtection="1">
      <alignment horizontal="left"/>
      <protection/>
    </xf>
    <xf numFmtId="0" fontId="52" fillId="34" borderId="14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4" fillId="35" borderId="0" xfId="0" applyFont="1" applyFill="1" applyBorder="1" applyAlignment="1">
      <alignment horizontal="centerContinuous"/>
    </xf>
    <xf numFmtId="0" fontId="53" fillId="33" borderId="10" xfId="0" applyFont="1" applyFill="1" applyBorder="1" applyAlignment="1" applyProtection="1">
      <alignment horizontal="left"/>
      <protection/>
    </xf>
    <xf numFmtId="0" fontId="53" fillId="33" borderId="21" xfId="0" applyFont="1" applyFill="1" applyBorder="1" applyAlignment="1">
      <alignment/>
    </xf>
    <xf numFmtId="0" fontId="53" fillId="33" borderId="13" xfId="0" applyFont="1" applyFill="1" applyBorder="1" applyAlignment="1" applyProtection="1">
      <alignment horizontal="fill"/>
      <protection/>
    </xf>
    <xf numFmtId="0" fontId="53" fillId="33" borderId="22" xfId="0" applyFont="1" applyFill="1" applyBorder="1" applyAlignment="1" applyProtection="1">
      <alignment horizontal="fill"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94" fontId="54" fillId="33" borderId="0" xfId="0" applyNumberFormat="1" applyFont="1" applyFill="1" applyAlignment="1">
      <alignment/>
    </xf>
    <xf numFmtId="194" fontId="54" fillId="33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189" fontId="6" fillId="33" borderId="0" xfId="0" applyNumberFormat="1" applyFont="1" applyFill="1" applyAlignment="1" applyProtection="1">
      <alignment horizontal="center"/>
      <protection/>
    </xf>
    <xf numFmtId="190" fontId="6" fillId="33" borderId="0" xfId="0" applyNumberFormat="1" applyFont="1" applyFill="1" applyAlignment="1" applyProtection="1">
      <alignment horizontal="left"/>
      <protection/>
    </xf>
    <xf numFmtId="2" fontId="6" fillId="33" borderId="0" xfId="0" applyNumberFormat="1" applyFont="1" applyFill="1" applyAlignment="1" applyProtection="1">
      <alignment horizontal="center"/>
      <protection/>
    </xf>
    <xf numFmtId="187" fontId="6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"/>
      <protection/>
    </xf>
    <xf numFmtId="189" fontId="6" fillId="33" borderId="0" xfId="0" applyNumberFormat="1" applyFont="1" applyFill="1" applyAlignment="1" applyProtection="1" quotePrefix="1">
      <alignment horizontal="left"/>
      <protection/>
    </xf>
    <xf numFmtId="0" fontId="10" fillId="33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188" fontId="6" fillId="33" borderId="11" xfId="0" applyNumberFormat="1" applyFont="1" applyFill="1" applyBorder="1" applyAlignment="1" applyProtection="1">
      <alignment horizontal="center"/>
      <protection/>
    </xf>
    <xf numFmtId="188" fontId="6" fillId="33" borderId="15" xfId="0" applyNumberFormat="1" applyFont="1" applyFill="1" applyBorder="1" applyAlignment="1" applyProtection="1">
      <alignment horizontal="center"/>
      <protection/>
    </xf>
    <xf numFmtId="188" fontId="6" fillId="33" borderId="19" xfId="0" applyNumberFormat="1" applyFont="1" applyFill="1" applyBorder="1" applyAlignment="1" applyProtection="1">
      <alignment horizontal="center"/>
      <protection/>
    </xf>
    <xf numFmtId="192" fontId="6" fillId="33" borderId="15" xfId="47" applyNumberFormat="1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2" fillId="34" borderId="1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39" fontId="6" fillId="33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 locked="0"/>
    </xf>
    <xf numFmtId="10" fontId="57" fillId="33" borderId="11" xfId="0" applyNumberFormat="1" applyFont="1" applyFill="1" applyBorder="1" applyAlignment="1" applyProtection="1">
      <alignment horizontal="center"/>
      <protection/>
    </xf>
    <xf numFmtId="10" fontId="57" fillId="33" borderId="15" xfId="0" applyNumberFormat="1" applyFont="1" applyFill="1" applyBorder="1" applyAlignment="1" applyProtection="1">
      <alignment horizontal="center"/>
      <protection/>
    </xf>
    <xf numFmtId="10" fontId="2" fillId="33" borderId="0" xfId="0" applyNumberFormat="1" applyFont="1" applyFill="1" applyAlignment="1" applyProtection="1">
      <alignment horizontal="center"/>
      <protection/>
    </xf>
    <xf numFmtId="39" fontId="6" fillId="33" borderId="11" xfId="0" applyNumberFormat="1" applyFont="1" applyFill="1" applyBorder="1" applyAlignment="1" applyProtection="1">
      <alignment horizontal="center"/>
      <protection/>
    </xf>
    <xf numFmtId="39" fontId="6" fillId="33" borderId="15" xfId="0" applyNumberFormat="1" applyFont="1" applyFill="1" applyBorder="1" applyAlignment="1" applyProtection="1">
      <alignment horizontal="center"/>
      <protection/>
    </xf>
    <xf numFmtId="189" fontId="6" fillId="33" borderId="19" xfId="0" applyNumberFormat="1" applyFont="1" applyFill="1" applyBorder="1" applyAlignment="1" applyProtection="1">
      <alignment horizontal="center"/>
      <protection/>
    </xf>
    <xf numFmtId="189" fontId="6" fillId="33" borderId="15" xfId="47" applyNumberFormat="1" applyFont="1" applyFill="1" applyBorder="1" applyAlignment="1" applyProtection="1">
      <alignment horizontal="center"/>
      <protection/>
    </xf>
    <xf numFmtId="39" fontId="6" fillId="33" borderId="0" xfId="0" applyNumberFormat="1" applyFont="1" applyFill="1" applyBorder="1" applyAlignment="1" applyProtection="1">
      <alignment horizontal="center"/>
      <protection/>
    </xf>
    <xf numFmtId="7" fontId="57" fillId="33" borderId="11" xfId="0" applyNumberFormat="1" applyFont="1" applyFill="1" applyBorder="1" applyAlignment="1" applyProtection="1">
      <alignment horizontal="center"/>
      <protection/>
    </xf>
    <xf numFmtId="2" fontId="53" fillId="33" borderId="15" xfId="0" applyNumberFormat="1" applyFont="1" applyFill="1" applyBorder="1" applyAlignment="1" applyProtection="1">
      <alignment horizontal="center"/>
      <protection/>
    </xf>
    <xf numFmtId="43" fontId="5" fillId="33" borderId="0" xfId="47" applyFont="1" applyFill="1" applyBorder="1" applyAlignment="1">
      <alignment horizontal="center"/>
    </xf>
    <xf numFmtId="7" fontId="2" fillId="33" borderId="0" xfId="0" applyNumberFormat="1" applyFont="1" applyFill="1" applyAlignment="1" applyProtection="1">
      <alignment horizontal="center"/>
      <protection/>
    </xf>
    <xf numFmtId="39" fontId="4" fillId="35" borderId="0" xfId="0" applyNumberFormat="1" applyFont="1" applyFill="1" applyBorder="1" applyAlignment="1" applyProtection="1">
      <alignment horizontal="center"/>
      <protection/>
    </xf>
    <xf numFmtId="39" fontId="4" fillId="33" borderId="20" xfId="0" applyNumberFormat="1" applyFont="1" applyFill="1" applyBorder="1" applyAlignment="1" applyProtection="1">
      <alignment horizontal="center"/>
      <protection/>
    </xf>
    <xf numFmtId="189" fontId="6" fillId="33" borderId="12" xfId="0" applyNumberFormat="1" applyFont="1" applyFill="1" applyBorder="1" applyAlignment="1" applyProtection="1">
      <alignment horizontal="center"/>
      <protection/>
    </xf>
    <xf numFmtId="39" fontId="6" fillId="33" borderId="12" xfId="0" applyNumberFormat="1" applyFont="1" applyFill="1" applyBorder="1" applyAlignment="1" applyProtection="1">
      <alignment horizontal="center"/>
      <protection/>
    </xf>
    <xf numFmtId="4" fontId="52" fillId="34" borderId="16" xfId="0" applyNumberFormat="1" applyFont="1" applyFill="1" applyBorder="1" applyAlignment="1" applyProtection="1">
      <alignment horizontal="center"/>
      <protection/>
    </xf>
    <xf numFmtId="10" fontId="57" fillId="33" borderId="12" xfId="0" applyNumberFormat="1" applyFont="1" applyFill="1" applyBorder="1" applyAlignment="1" applyProtection="1">
      <alignment horizontal="center"/>
      <protection/>
    </xf>
    <xf numFmtId="10" fontId="57" fillId="33" borderId="16" xfId="0" applyNumberFormat="1" applyFont="1" applyFill="1" applyBorder="1" applyAlignment="1" applyProtection="1">
      <alignment horizontal="center"/>
      <protection/>
    </xf>
    <xf numFmtId="4" fontId="4" fillId="35" borderId="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4" fontId="6" fillId="33" borderId="11" xfId="47" applyNumberFormat="1" applyFont="1" applyFill="1" applyBorder="1" applyAlignment="1">
      <alignment horizontal="center"/>
    </xf>
    <xf numFmtId="4" fontId="6" fillId="33" borderId="15" xfId="47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 applyProtection="1">
      <alignment horizontal="center"/>
      <protection/>
    </xf>
    <xf numFmtId="4" fontId="6" fillId="33" borderId="15" xfId="47" applyNumberFormat="1" applyFont="1" applyFill="1" applyBorder="1" applyAlignment="1" applyProtection="1">
      <alignment horizontal="center"/>
      <protection/>
    </xf>
    <xf numFmtId="4" fontId="6" fillId="33" borderId="0" xfId="47" applyNumberFormat="1" applyFont="1" applyFill="1" applyBorder="1" applyAlignment="1">
      <alignment horizontal="center"/>
    </xf>
    <xf numFmtId="4" fontId="53" fillId="33" borderId="0" xfId="47" applyNumberFormat="1" applyFont="1" applyFill="1" applyBorder="1" applyAlignment="1">
      <alignment horizontal="center"/>
    </xf>
    <xf numFmtId="4" fontId="58" fillId="33" borderId="0" xfId="47" applyNumberFormat="1" applyFont="1" applyFill="1" applyBorder="1" applyAlignment="1">
      <alignment horizontal="center"/>
    </xf>
    <xf numFmtId="4" fontId="10" fillId="33" borderId="0" xfId="47" applyNumberFormat="1" applyFont="1" applyFill="1" applyBorder="1" applyAlignment="1">
      <alignment horizontal="center"/>
    </xf>
    <xf numFmtId="4" fontId="2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47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7" fontId="57" fillId="33" borderId="23" xfId="0" applyNumberFormat="1" applyFont="1" applyFill="1" applyBorder="1" applyAlignment="1" applyProtection="1">
      <alignment horizontal="center"/>
      <protection/>
    </xf>
    <xf numFmtId="39" fontId="53" fillId="33" borderId="15" xfId="0" applyNumberFormat="1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 applyProtection="1">
      <alignment horizontal="fill"/>
      <protection/>
    </xf>
    <xf numFmtId="0" fontId="6" fillId="33" borderId="24" xfId="0" applyFont="1" applyFill="1" applyBorder="1" applyAlignment="1" applyProtection="1">
      <alignment horizontal="center"/>
      <protection/>
    </xf>
    <xf numFmtId="39" fontId="6" fillId="33" borderId="24" xfId="0" applyNumberFormat="1" applyFont="1" applyFill="1" applyBorder="1" applyAlignment="1" applyProtection="1">
      <alignment horizontal="center"/>
      <protection/>
    </xf>
    <xf numFmtId="43" fontId="9" fillId="33" borderId="24" xfId="47" applyFont="1" applyFill="1" applyBorder="1" applyAlignment="1" applyProtection="1">
      <alignment horizontal="center"/>
      <protection/>
    </xf>
    <xf numFmtId="0" fontId="59" fillId="36" borderId="17" xfId="0" applyFont="1" applyFill="1" applyBorder="1" applyAlignment="1" applyProtection="1">
      <alignment horizontal="centerContinuous"/>
      <protection/>
    </xf>
    <xf numFmtId="0" fontId="59" fillId="36" borderId="18" xfId="0" applyFont="1" applyFill="1" applyBorder="1" applyAlignment="1">
      <alignment horizontal="centerContinuous"/>
    </xf>
    <xf numFmtId="0" fontId="59" fillId="36" borderId="18" xfId="0" applyFont="1" applyFill="1" applyBorder="1" applyAlignment="1">
      <alignment horizontal="center"/>
    </xf>
    <xf numFmtId="39" fontId="59" fillId="36" borderId="25" xfId="0" applyNumberFormat="1" applyFont="1" applyFill="1" applyBorder="1" applyAlignment="1" applyProtection="1">
      <alignment horizontal="center"/>
      <protection/>
    </xf>
    <xf numFmtId="0" fontId="58" fillId="36" borderId="26" xfId="0" applyFont="1" applyFill="1" applyBorder="1" applyAlignment="1" applyProtection="1">
      <alignment horizontal="fill"/>
      <protection/>
    </xf>
    <xf numFmtId="0" fontId="58" fillId="36" borderId="27" xfId="0" applyFont="1" applyFill="1" applyBorder="1" applyAlignment="1" applyProtection="1">
      <alignment horizontal="fill"/>
      <protection/>
    </xf>
    <xf numFmtId="0" fontId="58" fillId="36" borderId="27" xfId="0" applyFont="1" applyFill="1" applyBorder="1" applyAlignment="1" applyProtection="1">
      <alignment horizontal="center"/>
      <protection/>
    </xf>
    <xf numFmtId="0" fontId="58" fillId="36" borderId="28" xfId="0" applyFont="1" applyFill="1" applyBorder="1" applyAlignment="1" applyProtection="1">
      <alignment horizontal="center"/>
      <protection/>
    </xf>
    <xf numFmtId="0" fontId="59" fillId="36" borderId="1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59" fillId="36" borderId="29" xfId="0" applyFont="1" applyFill="1" applyBorder="1" applyAlignment="1">
      <alignment horizontal="center"/>
    </xf>
    <xf numFmtId="0" fontId="59" fillId="36" borderId="29" xfId="0" applyFont="1" applyFill="1" applyBorder="1" applyAlignment="1" applyProtection="1">
      <alignment horizontal="center"/>
      <protection/>
    </xf>
    <xf numFmtId="0" fontId="59" fillId="36" borderId="13" xfId="0" applyFont="1" applyFill="1" applyBorder="1" applyAlignment="1" applyProtection="1">
      <alignment horizontal="left"/>
      <protection/>
    </xf>
    <xf numFmtId="0" fontId="59" fillId="36" borderId="14" xfId="0" applyFont="1" applyFill="1" applyBorder="1" applyAlignment="1">
      <alignment/>
    </xf>
    <xf numFmtId="0" fontId="59" fillId="36" borderId="1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53" fillId="33" borderId="23" xfId="0" applyFont="1" applyFill="1" applyBorder="1" applyAlignment="1" applyProtection="1">
      <alignment horizontal="center"/>
      <protection/>
    </xf>
    <xf numFmtId="0" fontId="53" fillId="33" borderId="21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3" fillId="33" borderId="30" xfId="0" applyFont="1" applyFill="1" applyBorder="1" applyAlignment="1" applyProtection="1">
      <alignment horizontal="center"/>
      <protection/>
    </xf>
    <xf numFmtId="0" fontId="53" fillId="33" borderId="22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33" borderId="0" xfId="0" applyFont="1" applyFill="1" applyAlignment="1">
      <alignment horizontal="left"/>
    </xf>
    <xf numFmtId="0" fontId="58" fillId="36" borderId="31" xfId="0" applyFont="1" applyFill="1" applyBorder="1" applyAlignment="1">
      <alignment horizontal="center" vertical="justify"/>
    </xf>
    <xf numFmtId="0" fontId="58" fillId="36" borderId="32" xfId="0" applyFont="1" applyFill="1" applyBorder="1" applyAlignment="1">
      <alignment horizontal="center" vertical="justify"/>
    </xf>
    <xf numFmtId="0" fontId="58" fillId="36" borderId="33" xfId="0" applyFont="1" applyFill="1" applyBorder="1" applyAlignment="1">
      <alignment horizontal="center" vertical="justify"/>
    </xf>
    <xf numFmtId="4" fontId="58" fillId="36" borderId="34" xfId="0" applyNumberFormat="1" applyFont="1" applyFill="1" applyBorder="1" applyAlignment="1">
      <alignment horizontal="center" vertical="justify"/>
    </xf>
    <xf numFmtId="4" fontId="58" fillId="36" borderId="23" xfId="0" applyNumberFormat="1" applyFont="1" applyFill="1" applyBorder="1" applyAlignment="1">
      <alignment horizontal="center" vertical="justify"/>
    </xf>
    <xf numFmtId="4" fontId="58" fillId="36" borderId="3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19050</xdr:rowOff>
    </xdr:from>
    <xdr:to>
      <xdr:col>5</xdr:col>
      <xdr:colOff>495300</xdr:colOff>
      <xdr:row>1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050"/>
          <a:ext cx="1285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2184.8258628816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2062.86313763742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37">
      <selection activeCell="N15" sqref="N15"/>
    </sheetView>
  </sheetViews>
  <sheetFormatPr defaultColWidth="11.00390625" defaultRowHeight="12.75"/>
  <cols>
    <col min="1" max="1" width="14.421875" style="1" customWidth="1"/>
    <col min="2" max="2" width="11.00390625" style="1" customWidth="1"/>
    <col min="3" max="3" width="12.140625" style="1" customWidth="1"/>
    <col min="4" max="4" width="8.7109375" style="82" customWidth="1"/>
    <col min="5" max="5" width="9.57421875" style="82" customWidth="1"/>
    <col min="6" max="6" width="9.57421875" style="1" customWidth="1"/>
    <col min="7" max="7" width="9.00390625" style="82" customWidth="1"/>
    <col min="8" max="8" width="10.57421875" style="82" customWidth="1"/>
    <col min="9" max="9" width="11.8515625" style="120" customWidth="1"/>
    <col min="10" max="10" width="11.8515625" style="3" customWidth="1"/>
    <col min="11" max="11" width="8.00390625" style="52" customWidth="1"/>
    <col min="12" max="13" width="8.00390625" style="5" customWidth="1"/>
    <col min="14" max="20" width="11.00390625" style="1" customWidth="1"/>
    <col min="21" max="21" width="12.140625" style="1" customWidth="1"/>
    <col min="22" max="16384" width="11.00390625" style="1" customWidth="1"/>
  </cols>
  <sheetData>
    <row r="1" spans="1:9" ht="39" customHeight="1">
      <c r="A1" s="150"/>
      <c r="B1" s="150"/>
      <c r="C1" s="150"/>
      <c r="D1" s="150"/>
      <c r="E1" s="150"/>
      <c r="F1" s="150"/>
      <c r="G1" s="150"/>
      <c r="H1" s="150"/>
      <c r="I1" s="150"/>
    </row>
    <row r="2" spans="1:10" ht="16.5" customHeight="1">
      <c r="A2" s="149" t="s">
        <v>81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5" customHeight="1">
      <c r="A3" s="149" t="s">
        <v>82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26.25" customHeight="1">
      <c r="A4" s="149" t="s">
        <v>88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3.75" customHeight="1">
      <c r="A5" s="46"/>
      <c r="B5" s="47"/>
      <c r="C5" s="47"/>
      <c r="D5" s="71"/>
      <c r="E5" s="71"/>
      <c r="F5" s="47"/>
      <c r="G5" s="71"/>
      <c r="H5" s="97"/>
      <c r="I5" s="104"/>
      <c r="J5" s="47"/>
    </row>
    <row r="6" spans="1:10" ht="12.75" customHeight="1">
      <c r="A6" s="61"/>
      <c r="B6" s="61"/>
      <c r="C6" s="10"/>
      <c r="D6" s="72"/>
      <c r="E6" s="72"/>
      <c r="F6" s="61" t="s">
        <v>50</v>
      </c>
      <c r="G6" s="72"/>
      <c r="H6" s="72" t="s">
        <v>61</v>
      </c>
      <c r="I6" s="105"/>
      <c r="J6" s="11" t="s">
        <v>48</v>
      </c>
    </row>
    <row r="7" spans="1:10" ht="13.5" customHeight="1">
      <c r="A7" s="61" t="s">
        <v>47</v>
      </c>
      <c r="B7" s="61" t="s">
        <v>70</v>
      </c>
      <c r="C7" s="10"/>
      <c r="D7" s="72"/>
      <c r="E7" s="72"/>
      <c r="F7" s="61" t="s">
        <v>51</v>
      </c>
      <c r="G7" s="72"/>
      <c r="H7" s="72" t="s">
        <v>61</v>
      </c>
      <c r="I7" s="105"/>
      <c r="J7" s="62" t="s">
        <v>49</v>
      </c>
    </row>
    <row r="8" spans="1:10" ht="12" customHeight="1">
      <c r="A8" s="61" t="s">
        <v>46</v>
      </c>
      <c r="B8" s="10"/>
      <c r="C8" s="10"/>
      <c r="D8" s="72"/>
      <c r="E8" s="72"/>
      <c r="F8" s="61" t="s">
        <v>52</v>
      </c>
      <c r="G8" s="72"/>
      <c r="H8" s="72" t="s">
        <v>61</v>
      </c>
      <c r="I8" s="105"/>
      <c r="J8" s="61" t="s">
        <v>53</v>
      </c>
    </row>
    <row r="9" spans="1:10" ht="12.75" customHeight="1">
      <c r="A9" s="10"/>
      <c r="B9" s="10"/>
      <c r="C9" s="10"/>
      <c r="D9" s="63" t="s">
        <v>58</v>
      </c>
      <c r="E9" s="72"/>
      <c r="F9" s="61"/>
      <c r="G9" s="72"/>
      <c r="H9" s="72"/>
      <c r="I9" s="105"/>
      <c r="J9" s="61"/>
    </row>
    <row r="10" spans="1:10" ht="14.25" customHeight="1">
      <c r="A10" s="61" t="s">
        <v>45</v>
      </c>
      <c r="B10" s="61" t="s">
        <v>44</v>
      </c>
      <c r="C10" s="63" t="s">
        <v>57</v>
      </c>
      <c r="D10" s="63" t="s">
        <v>57</v>
      </c>
      <c r="E10" s="72"/>
      <c r="F10" s="61" t="s">
        <v>43</v>
      </c>
      <c r="G10" s="72"/>
      <c r="H10" s="72" t="s">
        <v>61</v>
      </c>
      <c r="I10" s="105"/>
      <c r="J10" s="61" t="s">
        <v>42</v>
      </c>
    </row>
    <row r="11" spans="1:10" ht="14.25" customHeight="1">
      <c r="A11" s="61" t="s">
        <v>63</v>
      </c>
      <c r="B11" s="64">
        <v>2.5</v>
      </c>
      <c r="C11" s="61" t="s">
        <v>38</v>
      </c>
      <c r="D11" s="83">
        <f>(H49/B11)</f>
        <v>1348.78978656</v>
      </c>
      <c r="E11" s="72"/>
      <c r="F11" s="61" t="s">
        <v>41</v>
      </c>
      <c r="G11" s="72"/>
      <c r="H11" s="72" t="s">
        <v>61</v>
      </c>
      <c r="I11" s="105"/>
      <c r="J11" s="61" t="s">
        <v>74</v>
      </c>
    </row>
    <row r="12" spans="1:10" ht="14.25" customHeight="1">
      <c r="A12" s="65" t="s">
        <v>39</v>
      </c>
      <c r="B12" s="66"/>
      <c r="C12" s="61"/>
      <c r="D12" s="83"/>
      <c r="E12" s="72"/>
      <c r="F12" s="61" t="s">
        <v>40</v>
      </c>
      <c r="G12" s="72"/>
      <c r="H12" s="72" t="s">
        <v>61</v>
      </c>
      <c r="I12" s="105"/>
      <c r="J12" s="61" t="s">
        <v>55</v>
      </c>
    </row>
    <row r="13" spans="1:10" ht="14.25" customHeight="1">
      <c r="A13" s="10"/>
      <c r="B13" s="12"/>
      <c r="C13" s="10"/>
      <c r="D13" s="72"/>
      <c r="E13" s="72"/>
      <c r="F13" s="61" t="s">
        <v>37</v>
      </c>
      <c r="G13" s="72"/>
      <c r="H13" s="72" t="s">
        <v>61</v>
      </c>
      <c r="I13" s="105"/>
      <c r="J13" s="61" t="s">
        <v>56</v>
      </c>
    </row>
    <row r="14" spans="1:10" ht="12.75" customHeight="1">
      <c r="A14" s="61" t="s">
        <v>34</v>
      </c>
      <c r="B14" s="67" t="s">
        <v>33</v>
      </c>
      <c r="C14" s="11" t="s">
        <v>62</v>
      </c>
      <c r="D14" s="68">
        <v>2022</v>
      </c>
      <c r="E14" s="72"/>
      <c r="F14" s="61" t="s">
        <v>36</v>
      </c>
      <c r="G14" s="72"/>
      <c r="H14" s="72" t="s">
        <v>61</v>
      </c>
      <c r="I14" s="105"/>
      <c r="J14" s="61" t="s">
        <v>35</v>
      </c>
    </row>
    <row r="15" spans="1:10" ht="14.25" customHeight="1" thickBot="1">
      <c r="A15" s="61" t="s">
        <v>30</v>
      </c>
      <c r="B15" s="69">
        <v>500</v>
      </c>
      <c r="C15" s="10"/>
      <c r="D15" s="72"/>
      <c r="E15" s="72"/>
      <c r="F15" s="61" t="s">
        <v>32</v>
      </c>
      <c r="G15" s="72"/>
      <c r="H15" s="72" t="s">
        <v>61</v>
      </c>
      <c r="I15" s="105"/>
      <c r="J15" s="61" t="s">
        <v>31</v>
      </c>
    </row>
    <row r="16" spans="1:12" ht="15" customHeight="1">
      <c r="A16" s="128" t="s">
        <v>29</v>
      </c>
      <c r="B16" s="129"/>
      <c r="C16" s="129"/>
      <c r="D16" s="130"/>
      <c r="E16" s="130"/>
      <c r="F16" s="129"/>
      <c r="G16" s="130"/>
      <c r="H16" s="131"/>
      <c r="I16" s="158" t="s">
        <v>59</v>
      </c>
      <c r="J16" s="155" t="s">
        <v>60</v>
      </c>
      <c r="L16" s="53">
        <f>+(H49+'[1]Hoja1'!$H$55)/2</f>
        <v>2778.4001646408</v>
      </c>
    </row>
    <row r="17" spans="1:12" ht="3" customHeight="1">
      <c r="A17" s="132"/>
      <c r="B17" s="133"/>
      <c r="C17" s="133"/>
      <c r="D17" s="134"/>
      <c r="E17" s="134"/>
      <c r="F17" s="133"/>
      <c r="G17" s="134"/>
      <c r="H17" s="135"/>
      <c r="I17" s="159"/>
      <c r="J17" s="156"/>
      <c r="L17" s="53"/>
    </row>
    <row r="18" spans="1:12" ht="18">
      <c r="A18" s="136"/>
      <c r="B18" s="137"/>
      <c r="C18" s="137"/>
      <c r="D18" s="138"/>
      <c r="E18" s="138"/>
      <c r="F18" s="138"/>
      <c r="G18" s="139" t="s">
        <v>28</v>
      </c>
      <c r="H18" s="139" t="s">
        <v>27</v>
      </c>
      <c r="I18" s="159"/>
      <c r="J18" s="156"/>
      <c r="L18" s="53"/>
    </row>
    <row r="19" spans="1:12" ht="18.75" thickBot="1">
      <c r="A19" s="140" t="s">
        <v>26</v>
      </c>
      <c r="B19" s="141"/>
      <c r="C19" s="141"/>
      <c r="D19" s="142" t="s">
        <v>25</v>
      </c>
      <c r="E19" s="142" t="s">
        <v>86</v>
      </c>
      <c r="F19" s="142" t="s">
        <v>24</v>
      </c>
      <c r="G19" s="142" t="s">
        <v>23</v>
      </c>
      <c r="H19" s="142" t="s">
        <v>22</v>
      </c>
      <c r="I19" s="160"/>
      <c r="J19" s="157"/>
      <c r="L19" s="53"/>
    </row>
    <row r="20" spans="1:12" ht="18">
      <c r="A20" s="15" t="s">
        <v>21</v>
      </c>
      <c r="B20" s="16"/>
      <c r="C20" s="16"/>
      <c r="D20" s="17"/>
      <c r="E20" s="73"/>
      <c r="F20" s="17"/>
      <c r="G20" s="88"/>
      <c r="H20" s="88"/>
      <c r="I20" s="106"/>
      <c r="J20" s="18"/>
      <c r="K20" s="54">
        <f>+(H49+'[2]Hoja1'!$H$55)/2</f>
        <v>2717.4188020187103</v>
      </c>
      <c r="L20" s="53"/>
    </row>
    <row r="21" spans="1:12" ht="14.25" customHeight="1">
      <c r="A21" s="19" t="s">
        <v>20</v>
      </c>
      <c r="B21" s="16"/>
      <c r="C21" s="20"/>
      <c r="D21" s="84"/>
      <c r="E21" s="73">
        <v>0.029</v>
      </c>
      <c r="F21" s="21" t="s">
        <v>19</v>
      </c>
      <c r="G21" s="88">
        <v>800</v>
      </c>
      <c r="H21" s="88">
        <f aca="true" t="shared" si="0" ref="H21:H26">IF(E21*G21,+E21*G21,"        ")</f>
        <v>23.200000000000003</v>
      </c>
      <c r="I21" s="107">
        <f aca="true" t="shared" si="1" ref="I21:I26">E21/B$11</f>
        <v>0.011600000000000001</v>
      </c>
      <c r="J21" s="18">
        <f aca="true" t="shared" si="2" ref="J21:J26">H21/H$49</f>
        <v>0.006880241897195881</v>
      </c>
      <c r="L21" s="53"/>
    </row>
    <row r="22" spans="1:10" ht="13.5" customHeight="1">
      <c r="A22" s="19" t="s">
        <v>64</v>
      </c>
      <c r="B22" s="16"/>
      <c r="C22" s="20"/>
      <c r="D22" s="84"/>
      <c r="E22" s="73">
        <v>0.1</v>
      </c>
      <c r="F22" s="21" t="s">
        <v>19</v>
      </c>
      <c r="G22" s="88">
        <v>2100</v>
      </c>
      <c r="H22" s="88">
        <f t="shared" si="0"/>
        <v>210</v>
      </c>
      <c r="I22" s="107">
        <f t="shared" si="1"/>
        <v>0.04</v>
      </c>
      <c r="J22" s="18">
        <f t="shared" si="2"/>
        <v>0.06227805165565236</v>
      </c>
    </row>
    <row r="23" spans="1:11" ht="13.5" customHeight="1">
      <c r="A23" s="19" t="s">
        <v>71</v>
      </c>
      <c r="B23" s="16"/>
      <c r="C23" s="20"/>
      <c r="D23" s="84"/>
      <c r="E23" s="73">
        <v>0.05</v>
      </c>
      <c r="F23" s="21" t="s">
        <v>18</v>
      </c>
      <c r="G23" s="88">
        <v>350</v>
      </c>
      <c r="H23" s="88">
        <f t="shared" si="0"/>
        <v>17.5</v>
      </c>
      <c r="I23" s="107">
        <f t="shared" si="1"/>
        <v>0.02</v>
      </c>
      <c r="J23" s="18">
        <f t="shared" si="2"/>
        <v>0.00518983763797103</v>
      </c>
      <c r="K23" s="55"/>
    </row>
    <row r="24" spans="1:13" ht="13.5" customHeight="1">
      <c r="A24" s="19" t="s">
        <v>68</v>
      </c>
      <c r="B24" s="16"/>
      <c r="C24" s="16"/>
      <c r="D24" s="17"/>
      <c r="E24" s="73">
        <v>0.125</v>
      </c>
      <c r="F24" s="21" t="s">
        <v>18</v>
      </c>
      <c r="G24" s="88">
        <v>500</v>
      </c>
      <c r="H24" s="88">
        <f t="shared" si="0"/>
        <v>62.5</v>
      </c>
      <c r="I24" s="107">
        <f t="shared" si="1"/>
        <v>0.05</v>
      </c>
      <c r="J24" s="18">
        <f t="shared" si="2"/>
        <v>0.01853513442132511</v>
      </c>
      <c r="K24" s="55"/>
      <c r="M24" s="53"/>
    </row>
    <row r="25" spans="1:13" ht="14.25" customHeight="1">
      <c r="A25" s="19" t="s">
        <v>65</v>
      </c>
      <c r="B25" s="16"/>
      <c r="C25" s="16"/>
      <c r="D25" s="17"/>
      <c r="E25" s="73">
        <v>1</v>
      </c>
      <c r="F25" s="21" t="s">
        <v>13</v>
      </c>
      <c r="G25" s="88">
        <v>100</v>
      </c>
      <c r="H25" s="88">
        <f t="shared" si="0"/>
        <v>100</v>
      </c>
      <c r="I25" s="107">
        <f t="shared" si="1"/>
        <v>0.4</v>
      </c>
      <c r="J25" s="18">
        <f t="shared" si="2"/>
        <v>0.02965621507412017</v>
      </c>
      <c r="M25" s="53"/>
    </row>
    <row r="26" spans="1:13" ht="14.25" customHeight="1">
      <c r="A26" s="19" t="s">
        <v>66</v>
      </c>
      <c r="B26" s="16"/>
      <c r="C26" s="16"/>
      <c r="D26" s="17"/>
      <c r="E26" s="73">
        <v>1</v>
      </c>
      <c r="F26" s="21" t="s">
        <v>13</v>
      </c>
      <c r="G26" s="88">
        <v>24</v>
      </c>
      <c r="H26" s="88">
        <f t="shared" si="0"/>
        <v>24</v>
      </c>
      <c r="I26" s="107">
        <f t="shared" si="1"/>
        <v>0.4</v>
      </c>
      <c r="J26" s="18">
        <f t="shared" si="2"/>
        <v>0.007117491617788841</v>
      </c>
      <c r="M26" s="53"/>
    </row>
    <row r="27" spans="1:13" ht="9" customHeight="1">
      <c r="A27" s="19"/>
      <c r="B27" s="16"/>
      <c r="C27" s="16"/>
      <c r="D27" s="17"/>
      <c r="E27" s="73"/>
      <c r="F27" s="21"/>
      <c r="G27" s="88"/>
      <c r="H27" s="88"/>
      <c r="I27" s="107"/>
      <c r="J27" s="18"/>
      <c r="M27" s="53"/>
    </row>
    <row r="28" spans="1:13" ht="16.5" customHeight="1">
      <c r="A28" s="15" t="s">
        <v>17</v>
      </c>
      <c r="B28" s="22"/>
      <c r="C28" s="16"/>
      <c r="D28" s="17"/>
      <c r="E28" s="73"/>
      <c r="F28" s="17"/>
      <c r="G28" s="88"/>
      <c r="H28" s="88"/>
      <c r="I28" s="107"/>
      <c r="J28" s="18"/>
      <c r="K28" s="56"/>
      <c r="M28" s="53">
        <f>90/16</f>
        <v>5.625</v>
      </c>
    </row>
    <row r="29" spans="1:13" ht="12.75" customHeight="1">
      <c r="A29" s="19" t="s">
        <v>16</v>
      </c>
      <c r="B29" s="16"/>
      <c r="C29" s="16"/>
      <c r="D29" s="17"/>
      <c r="E29" s="73">
        <v>1</v>
      </c>
      <c r="F29" s="21" t="s">
        <v>13</v>
      </c>
      <c r="G29" s="88">
        <v>500</v>
      </c>
      <c r="H29" s="88">
        <f>IF(E29*G29,+E29*G29,"        ")</f>
        <v>500</v>
      </c>
      <c r="I29" s="107">
        <f>E29/B$11</f>
        <v>0.4</v>
      </c>
      <c r="J29" s="18">
        <f>H29/H$49</f>
        <v>0.14828107537060087</v>
      </c>
      <c r="K29" s="55"/>
      <c r="M29" s="53">
        <f>+M28/1000</f>
        <v>0.005625</v>
      </c>
    </row>
    <row r="30" spans="1:13" ht="15" customHeight="1">
      <c r="A30" s="19" t="s">
        <v>15</v>
      </c>
      <c r="B30" s="16"/>
      <c r="C30" s="16"/>
      <c r="D30" s="17"/>
      <c r="E30" s="73">
        <v>1</v>
      </c>
      <c r="F30" s="21" t="s">
        <v>13</v>
      </c>
      <c r="G30" s="88">
        <v>300</v>
      </c>
      <c r="H30" s="88">
        <f>IF(E30*G30,+E30*G30,"        ")</f>
        <v>300</v>
      </c>
      <c r="I30" s="107">
        <f>E30/B$11</f>
        <v>0.4</v>
      </c>
      <c r="J30" s="18">
        <f>H30/H$49</f>
        <v>0.08896864522236052</v>
      </c>
      <c r="K30" s="55"/>
      <c r="M30" s="53"/>
    </row>
    <row r="31" spans="1:13" ht="14.25" customHeight="1">
      <c r="A31" s="19" t="s">
        <v>14</v>
      </c>
      <c r="B31" s="16"/>
      <c r="C31" s="16"/>
      <c r="D31" s="17"/>
      <c r="E31" s="73">
        <v>1</v>
      </c>
      <c r="F31" s="21" t="s">
        <v>13</v>
      </c>
      <c r="G31" s="88">
        <v>300</v>
      </c>
      <c r="H31" s="88">
        <f>IF(E31*G31,+E31*G31,"        ")</f>
        <v>300</v>
      </c>
      <c r="I31" s="107">
        <f>E31/B$11</f>
        <v>0.4</v>
      </c>
      <c r="J31" s="18">
        <f>H31/H$49</f>
        <v>0.08896864522236052</v>
      </c>
      <c r="M31" s="53"/>
    </row>
    <row r="32" spans="1:13" ht="13.5" customHeight="1">
      <c r="A32" s="19" t="s">
        <v>72</v>
      </c>
      <c r="B32" s="16"/>
      <c r="C32" s="16"/>
      <c r="D32" s="17"/>
      <c r="E32" s="73">
        <v>1</v>
      </c>
      <c r="F32" s="21" t="s">
        <v>13</v>
      </c>
      <c r="G32" s="88">
        <v>300</v>
      </c>
      <c r="H32" s="88">
        <f>IF(E32*G32,+E32*G32,"        ")</f>
        <v>300</v>
      </c>
      <c r="I32" s="107">
        <f>E32/B$11</f>
        <v>0.4</v>
      </c>
      <c r="J32" s="18">
        <f>H32/H$49</f>
        <v>0.08896864522236052</v>
      </c>
      <c r="M32" s="53"/>
    </row>
    <row r="33" spans="1:13" ht="8.25" customHeight="1">
      <c r="A33" s="19"/>
      <c r="B33" s="16"/>
      <c r="C33" s="16"/>
      <c r="D33" s="17"/>
      <c r="E33" s="73"/>
      <c r="F33" s="21"/>
      <c r="G33" s="88"/>
      <c r="H33" s="88"/>
      <c r="I33" s="107"/>
      <c r="J33" s="18"/>
      <c r="M33" s="53"/>
    </row>
    <row r="34" spans="1:13" ht="14.25" customHeight="1">
      <c r="A34" s="19" t="s">
        <v>75</v>
      </c>
      <c r="B34" s="16"/>
      <c r="C34" s="16"/>
      <c r="D34" s="21" t="s">
        <v>12</v>
      </c>
      <c r="E34" s="73">
        <v>0.34</v>
      </c>
      <c r="F34" s="21" t="s">
        <v>8</v>
      </c>
      <c r="G34" s="88">
        <v>500</v>
      </c>
      <c r="H34" s="88">
        <f>IF(E34*G34,+E34*G34,"        ")</f>
        <v>170</v>
      </c>
      <c r="I34" s="107">
        <f>E34/B$11</f>
        <v>0.136</v>
      </c>
      <c r="J34" s="18">
        <f aca="true" t="shared" si="3" ref="J34:J40">H34/H$49</f>
        <v>0.05041556562600429</v>
      </c>
      <c r="K34" s="55"/>
      <c r="M34" s="53"/>
    </row>
    <row r="35" spans="1:10" ht="15" customHeight="1">
      <c r="A35" s="19" t="s">
        <v>84</v>
      </c>
      <c r="B35" s="16"/>
      <c r="C35" s="16"/>
      <c r="D35" s="17"/>
      <c r="E35" s="73">
        <v>0.056</v>
      </c>
      <c r="F35" s="17" t="s">
        <v>8</v>
      </c>
      <c r="G35" s="88">
        <v>500</v>
      </c>
      <c r="H35" s="88">
        <v>28</v>
      </c>
      <c r="I35" s="107">
        <v>0.0224</v>
      </c>
      <c r="J35" s="18">
        <f t="shared" si="3"/>
        <v>0.008303740220753648</v>
      </c>
    </row>
    <row r="36" spans="1:10" ht="15.75" customHeight="1">
      <c r="A36" s="19" t="s">
        <v>83</v>
      </c>
      <c r="B36" s="16"/>
      <c r="C36" s="16"/>
      <c r="D36" s="17"/>
      <c r="E36" s="73">
        <v>0.1533</v>
      </c>
      <c r="F36" s="21" t="s">
        <v>8</v>
      </c>
      <c r="G36" s="88">
        <v>500</v>
      </c>
      <c r="H36" s="88">
        <v>76.64999999999999</v>
      </c>
      <c r="I36" s="107">
        <v>0.06132</v>
      </c>
      <c r="J36" s="18">
        <f t="shared" si="3"/>
        <v>0.022731488854313107</v>
      </c>
    </row>
    <row r="37" spans="1:10" ht="14.25" customHeight="1">
      <c r="A37" s="19" t="s">
        <v>76</v>
      </c>
      <c r="B37" s="16"/>
      <c r="C37" s="16"/>
      <c r="D37" s="21" t="s">
        <v>11</v>
      </c>
      <c r="E37" s="73">
        <v>0.1767</v>
      </c>
      <c r="F37" s="21" t="s">
        <v>8</v>
      </c>
      <c r="G37" s="88">
        <v>500</v>
      </c>
      <c r="H37" s="88">
        <f>IF(E37*G37,+E37*G37,"        ")</f>
        <v>88.35</v>
      </c>
      <c r="I37" s="107">
        <f>E37/B$11</f>
        <v>0.07067999999999999</v>
      </c>
      <c r="J37" s="18">
        <f t="shared" si="3"/>
        <v>0.02620126601798517</v>
      </c>
    </row>
    <row r="38" spans="1:10" ht="17.25" customHeight="1">
      <c r="A38" s="19" t="s">
        <v>85</v>
      </c>
      <c r="B38" s="16"/>
      <c r="C38" s="16"/>
      <c r="D38" s="21"/>
      <c r="E38" s="73">
        <v>0.1533</v>
      </c>
      <c r="F38" s="21" t="s">
        <v>8</v>
      </c>
      <c r="G38" s="88">
        <v>500</v>
      </c>
      <c r="H38" s="88">
        <v>76.64999999999999</v>
      </c>
      <c r="I38" s="107">
        <v>0.06132</v>
      </c>
      <c r="J38" s="18">
        <f t="shared" si="3"/>
        <v>0.022731488854313107</v>
      </c>
    </row>
    <row r="39" spans="1:10" ht="15.75" customHeight="1">
      <c r="A39" s="19" t="s">
        <v>77</v>
      </c>
      <c r="B39" s="16"/>
      <c r="C39" s="16"/>
      <c r="D39" s="17"/>
      <c r="E39" s="73">
        <v>0.6233</v>
      </c>
      <c r="F39" s="21" t="s">
        <v>8</v>
      </c>
      <c r="G39" s="88">
        <v>500</v>
      </c>
      <c r="H39" s="88">
        <f>IF(E39*G39,+E39*G39,"        ")</f>
        <v>311.65</v>
      </c>
      <c r="I39" s="107">
        <f>E39/B$11</f>
        <v>0.24931999999999999</v>
      </c>
      <c r="J39" s="18">
        <f t="shared" si="3"/>
        <v>0.0924235942784955</v>
      </c>
    </row>
    <row r="40" spans="1:10" ht="15.75" customHeight="1" thickBot="1">
      <c r="A40" s="23" t="s">
        <v>78</v>
      </c>
      <c r="B40" s="24"/>
      <c r="C40" s="24"/>
      <c r="D40" s="25" t="s">
        <v>10</v>
      </c>
      <c r="E40" s="74">
        <v>0.1767</v>
      </c>
      <c r="F40" s="26" t="s">
        <v>8</v>
      </c>
      <c r="G40" s="89">
        <v>500</v>
      </c>
      <c r="H40" s="89">
        <f>IF(E40*G40,+E40*G40,"        ")</f>
        <v>88.35</v>
      </c>
      <c r="I40" s="108">
        <f>E40/B$11</f>
        <v>0.07067999999999999</v>
      </c>
      <c r="J40" s="27">
        <f t="shared" si="3"/>
        <v>0.02620126601798517</v>
      </c>
    </row>
    <row r="41" spans="1:10" ht="9" customHeight="1" thickBo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</row>
    <row r="42" spans="1:10" ht="18">
      <c r="A42" s="30" t="s">
        <v>79</v>
      </c>
      <c r="B42" s="31"/>
      <c r="C42" s="31"/>
      <c r="D42" s="32" t="s">
        <v>9</v>
      </c>
      <c r="E42" s="75">
        <v>0.6667</v>
      </c>
      <c r="F42" s="33" t="s">
        <v>8</v>
      </c>
      <c r="G42" s="90">
        <v>500</v>
      </c>
      <c r="H42" s="90">
        <f>IF(E42*G42,+E42*G42,"        ")</f>
        <v>333.34999999999997</v>
      </c>
      <c r="I42" s="109">
        <f>E42/B$11</f>
        <v>0.26668</v>
      </c>
      <c r="J42" s="34">
        <f>H42/H$49</f>
        <v>0.09885899294957957</v>
      </c>
    </row>
    <row r="43" spans="1:11" ht="17.25" customHeight="1" thickBot="1">
      <c r="A43" s="23" t="s">
        <v>80</v>
      </c>
      <c r="B43" s="35"/>
      <c r="C43" s="35"/>
      <c r="D43" s="26"/>
      <c r="E43" s="76">
        <v>3</v>
      </c>
      <c r="F43" s="26" t="s">
        <v>54</v>
      </c>
      <c r="G43" s="91">
        <v>70</v>
      </c>
      <c r="H43" s="91">
        <f>IF(E43*G43,+E43*G43,"        ")</f>
        <v>210</v>
      </c>
      <c r="I43" s="110">
        <f>E43/B$11</f>
        <v>1.2</v>
      </c>
      <c r="J43" s="27">
        <f>H43/H$49</f>
        <v>0.06227805165565236</v>
      </c>
      <c r="K43" s="55"/>
    </row>
    <row r="44" spans="1:13" s="4" customFormat="1" ht="18.75" thickBot="1">
      <c r="A44" s="13"/>
      <c r="B44" s="13"/>
      <c r="C44" s="13"/>
      <c r="D44" s="28"/>
      <c r="E44" s="28"/>
      <c r="F44" s="28"/>
      <c r="G44" s="28"/>
      <c r="H44" s="28"/>
      <c r="I44" s="111"/>
      <c r="J44" s="29"/>
      <c r="K44" s="57"/>
      <c r="L44" s="58"/>
      <c r="M44" s="58"/>
    </row>
    <row r="45" spans="1:10" ht="16.5" customHeight="1">
      <c r="A45" s="36" t="s">
        <v>7</v>
      </c>
      <c r="B45" s="37"/>
      <c r="C45" s="38"/>
      <c r="D45" s="77"/>
      <c r="E45" s="77"/>
      <c r="F45" s="37"/>
      <c r="G45" s="77"/>
      <c r="H45" s="98">
        <f>SUM(H21:H43)</f>
        <v>3220.2</v>
      </c>
      <c r="I45" s="112"/>
      <c r="J45" s="14"/>
    </row>
    <row r="46" spans="1:10" ht="15" customHeight="1">
      <c r="A46" s="19" t="s">
        <v>6</v>
      </c>
      <c r="B46" s="16"/>
      <c r="C46" s="13"/>
      <c r="D46" s="28"/>
      <c r="E46" s="28"/>
      <c r="F46" s="13"/>
      <c r="G46" s="78"/>
      <c r="H46" s="99">
        <f>(H45*0.02)</f>
        <v>64.404</v>
      </c>
      <c r="I46" s="112"/>
      <c r="J46" s="14"/>
    </row>
    <row r="47" spans="1:11" ht="12.75">
      <c r="A47" s="19" t="s">
        <v>5</v>
      </c>
      <c r="B47" s="16"/>
      <c r="C47" s="13"/>
      <c r="D47" s="28"/>
      <c r="E47" s="28"/>
      <c r="F47" s="13"/>
      <c r="G47" s="92"/>
      <c r="H47" s="100">
        <v>0</v>
      </c>
      <c r="I47" s="112"/>
      <c r="J47" s="39"/>
      <c r="K47" s="53">
        <f>+H49*0.1</f>
        <v>337.19744664</v>
      </c>
    </row>
    <row r="48" spans="1:11" ht="12.75">
      <c r="A48" s="19" t="s">
        <v>69</v>
      </c>
      <c r="B48" s="16"/>
      <c r="C48" s="16"/>
      <c r="D48" s="78"/>
      <c r="E48" s="78"/>
      <c r="F48" s="16"/>
      <c r="G48" s="78"/>
      <c r="H48" s="100">
        <f>SUM(H45:H46)*0.0266</f>
        <v>87.37046639999998</v>
      </c>
      <c r="I48" s="113">
        <f>+H46+H48</f>
        <v>151.7744664</v>
      </c>
      <c r="J48" s="39"/>
      <c r="K48" s="53"/>
    </row>
    <row r="49" spans="1:11" ht="13.5" thickBot="1">
      <c r="A49" s="44" t="s">
        <v>4</v>
      </c>
      <c r="B49" s="45"/>
      <c r="C49" s="45"/>
      <c r="D49" s="79"/>
      <c r="E49" s="79"/>
      <c r="F49" s="45"/>
      <c r="G49" s="79"/>
      <c r="H49" s="101">
        <f>SUM(H45:H48)</f>
        <v>3371.9744664</v>
      </c>
      <c r="I49" s="112"/>
      <c r="J49" s="39"/>
      <c r="K49" s="53"/>
    </row>
    <row r="50" spans="1:13" s="4" customFormat="1" ht="13.5" thickBot="1">
      <c r="A50" s="123"/>
      <c r="B50" s="124"/>
      <c r="C50" s="124"/>
      <c r="D50" s="125"/>
      <c r="E50" s="125"/>
      <c r="F50" s="124"/>
      <c r="G50" s="126"/>
      <c r="H50" s="127">
        <f>SUM(H46:H48)</f>
        <v>151.7744664</v>
      </c>
      <c r="I50" s="113"/>
      <c r="J50" s="40"/>
      <c r="K50" s="59"/>
      <c r="L50" s="58"/>
      <c r="M50" s="58"/>
    </row>
    <row r="51" spans="1:12" ht="18">
      <c r="A51" s="48" t="s">
        <v>3</v>
      </c>
      <c r="B51" s="49"/>
      <c r="C51" s="121">
        <v>0</v>
      </c>
      <c r="D51" s="85">
        <f>(C51/H49)</f>
        <v>0</v>
      </c>
      <c r="E51" s="146" t="s">
        <v>2</v>
      </c>
      <c r="F51" s="147"/>
      <c r="G51" s="93">
        <f>SUM(H34:H43)</f>
        <v>1383</v>
      </c>
      <c r="H51" s="102">
        <f>(G51/H49)</f>
        <v>0.410145454475082</v>
      </c>
      <c r="I51" s="111"/>
      <c r="J51" s="41"/>
      <c r="L51" s="60"/>
    </row>
    <row r="52" spans="1:12" ht="18.75" thickBot="1">
      <c r="A52" s="50" t="s">
        <v>1</v>
      </c>
      <c r="B52" s="51"/>
      <c r="C52" s="122">
        <f>SUM(H29:H32)</f>
        <v>1400</v>
      </c>
      <c r="D52" s="86">
        <f>(C52/H49)</f>
        <v>0.4151870110376824</v>
      </c>
      <c r="E52" s="151" t="s">
        <v>0</v>
      </c>
      <c r="F52" s="152"/>
      <c r="G52" s="94">
        <f>SUM(H21:H26)</f>
        <v>437.2</v>
      </c>
      <c r="H52" s="103">
        <f>(G52/H49)</f>
        <v>0.12965697230405338</v>
      </c>
      <c r="I52" s="111"/>
      <c r="J52" s="41"/>
      <c r="L52" s="60"/>
    </row>
    <row r="53" spans="1:12" ht="5.25" customHeight="1">
      <c r="A53" s="42"/>
      <c r="B53" s="42"/>
      <c r="C53" s="42"/>
      <c r="D53" s="80"/>
      <c r="E53" s="80"/>
      <c r="F53" s="43"/>
      <c r="G53" s="95"/>
      <c r="H53" s="95"/>
      <c r="I53" s="114"/>
      <c r="J53" s="43"/>
      <c r="K53" s="8">
        <v>200</v>
      </c>
      <c r="L53" s="7"/>
    </row>
    <row r="54" spans="1:12" ht="14.25" customHeight="1">
      <c r="A54" s="70" t="s">
        <v>67</v>
      </c>
      <c r="B54" s="42"/>
      <c r="C54" s="42"/>
      <c r="D54" s="80"/>
      <c r="E54" s="80"/>
      <c r="F54" s="43"/>
      <c r="G54" s="95"/>
      <c r="H54" s="95"/>
      <c r="I54" s="114"/>
      <c r="J54" s="43"/>
      <c r="K54" s="8">
        <v>200</v>
      </c>
      <c r="L54" s="7"/>
    </row>
    <row r="55" spans="1:13" s="2" customFormat="1" ht="36" customHeight="1">
      <c r="A55" s="161" t="s">
        <v>73</v>
      </c>
      <c r="B55" s="161"/>
      <c r="C55" s="161"/>
      <c r="D55" s="161"/>
      <c r="E55" s="161"/>
      <c r="F55" s="161"/>
      <c r="G55" s="161"/>
      <c r="H55" s="161"/>
      <c r="I55" s="161"/>
      <c r="J55" s="161"/>
      <c r="K55" s="8"/>
      <c r="L55" s="7"/>
      <c r="M55" s="7"/>
    </row>
    <row r="56" spans="1:13" s="2" customFormat="1" ht="15.75" customHeight="1">
      <c r="A56" s="143" t="s">
        <v>87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7"/>
      <c r="L56" s="7"/>
      <c r="M56" s="7"/>
    </row>
    <row r="57" spans="1:13" s="2" customFormat="1" ht="1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7"/>
      <c r="L57" s="7"/>
      <c r="M57" s="7"/>
    </row>
    <row r="58" spans="1:13" s="2" customFormat="1" ht="12.75" customHeight="1">
      <c r="A58" s="7"/>
      <c r="B58" s="7"/>
      <c r="C58" s="9"/>
      <c r="D58" s="87"/>
      <c r="E58" s="81"/>
      <c r="F58" s="7"/>
      <c r="G58" s="96"/>
      <c r="H58" s="87"/>
      <c r="I58" s="115"/>
      <c r="J58" s="7"/>
      <c r="K58" s="7"/>
      <c r="L58" s="7"/>
      <c r="M58" s="7"/>
    </row>
    <row r="59" spans="1:13" s="2" customFormat="1" ht="13.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7"/>
    </row>
    <row r="60" spans="1:13" s="2" customFormat="1" ht="13.5">
      <c r="A60" s="7"/>
      <c r="B60" s="7"/>
      <c r="C60" s="7"/>
      <c r="D60" s="81"/>
      <c r="E60" s="81"/>
      <c r="F60" s="7"/>
      <c r="G60" s="81"/>
      <c r="H60" s="81"/>
      <c r="I60" s="116"/>
      <c r="J60" s="7"/>
      <c r="K60" s="7"/>
      <c r="L60" s="7"/>
      <c r="M60" s="7"/>
    </row>
    <row r="61" spans="1:10" ht="18">
      <c r="A61" s="5"/>
      <c r="B61" s="5"/>
      <c r="C61" s="5"/>
      <c r="D61" s="6"/>
      <c r="E61" s="6"/>
      <c r="F61" s="5"/>
      <c r="G61" s="6"/>
      <c r="H61" s="6"/>
      <c r="I61" s="117"/>
      <c r="J61" s="6"/>
    </row>
    <row r="62" ht="18">
      <c r="I62" s="118"/>
    </row>
    <row r="63" ht="18">
      <c r="I63" s="119"/>
    </row>
    <row r="67" spans="1:10" ht="18">
      <c r="A67" s="153"/>
      <c r="B67" s="153"/>
      <c r="C67" s="153"/>
      <c r="D67" s="153"/>
      <c r="E67" s="153"/>
      <c r="F67" s="153"/>
      <c r="G67" s="153"/>
      <c r="H67" s="153"/>
      <c r="I67" s="153"/>
      <c r="J67" s="153"/>
    </row>
  </sheetData>
  <sheetProtection/>
  <mergeCells count="14">
    <mergeCell ref="A67:J67"/>
    <mergeCell ref="A59:L59"/>
    <mergeCell ref="J16:J19"/>
    <mergeCell ref="I16:I19"/>
    <mergeCell ref="A55:J55"/>
    <mergeCell ref="A56:J56"/>
    <mergeCell ref="A57:J57"/>
    <mergeCell ref="E51:F51"/>
    <mergeCell ref="A41:J41"/>
    <mergeCell ref="A4:J4"/>
    <mergeCell ref="A1:I1"/>
    <mergeCell ref="A2:J2"/>
    <mergeCell ref="A3:J3"/>
    <mergeCell ref="E52:F52"/>
  </mergeCells>
  <printOptions/>
  <pageMargins left="0.9055118110236221" right="0.2362204724409449" top="0.984251968503937" bottom="0.15748031496062992" header="0.31496062992125984" footer="1.4566929133858268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2023-07-12T16:13:05Z</cp:lastPrinted>
  <dcterms:created xsi:type="dcterms:W3CDTF">1999-01-22T18:44:52Z</dcterms:created>
  <dcterms:modified xsi:type="dcterms:W3CDTF">2024-05-17T15:11:36Z</dcterms:modified>
  <cp:category/>
  <cp:version/>
  <cp:contentType/>
  <cp:contentStatus/>
</cp:coreProperties>
</file>