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Hoja1" sheetId="1" r:id="rId1"/>
  </sheets>
  <externalReferences>
    <externalReference r:id="rId4"/>
    <externalReference r:id="rId5"/>
  </externalReferences>
  <definedNames>
    <definedName name="_xlnm.Print_Area" localSheetId="0">'Hoja1'!$A$1:$P$69</definedName>
  </definedNames>
  <calcPr fullCalcOnLoad="1"/>
</workbook>
</file>

<file path=xl/sharedStrings.xml><?xml version="1.0" encoding="utf-8"?>
<sst xmlns="http://schemas.openxmlformats.org/spreadsheetml/2006/main" count="113" uniqueCount="90">
  <si>
    <t>IV. Insumos      :</t>
  </si>
  <si>
    <t>II.Preparación de terreno:</t>
  </si>
  <si>
    <t>III. Mano de Obra:</t>
  </si>
  <si>
    <t>I. Semillero             :</t>
  </si>
  <si>
    <t>TOTAL</t>
  </si>
  <si>
    <t>GASTOS SEGURO AGRICOLA.</t>
  </si>
  <si>
    <t>GASTOS ADMINISTRATIVOS</t>
  </si>
  <si>
    <t>SUBTOTAL</t>
  </si>
  <si>
    <t>Hom-Día</t>
  </si>
  <si>
    <t>IV</t>
  </si>
  <si>
    <t>III</t>
  </si>
  <si>
    <t>II</t>
  </si>
  <si>
    <t>I</t>
  </si>
  <si>
    <t>3.  Siembra</t>
  </si>
  <si>
    <t>Tarea</t>
  </si>
  <si>
    <t xml:space="preserve">   .3 Rastra (mecanizado)</t>
  </si>
  <si>
    <t xml:space="preserve">   .2 Cruce (Mecanizado)</t>
  </si>
  <si>
    <t xml:space="preserve">   .1 Corte (Mecanizado)</t>
  </si>
  <si>
    <t>2.  Preparación del Terreno</t>
  </si>
  <si>
    <t>Litro</t>
  </si>
  <si>
    <t>Quintal</t>
  </si>
  <si>
    <t xml:space="preserve">   .1 Semilla</t>
  </si>
  <si>
    <t>1.  Insumos</t>
  </si>
  <si>
    <t xml:space="preserve">  (RD$)</t>
  </si>
  <si>
    <t>/Unidad</t>
  </si>
  <si>
    <t xml:space="preserve"> Unidad</t>
  </si>
  <si>
    <t>Cant.</t>
  </si>
  <si>
    <t xml:space="preserve"> Mes</t>
  </si>
  <si>
    <t xml:space="preserve"> Actividad - Servicios o Insumos</t>
  </si>
  <si>
    <t xml:space="preserve">  Costo</t>
  </si>
  <si>
    <t xml:space="preserve"> Valor</t>
  </si>
  <si>
    <t>COSTOS VARIABLES DE PRODUCCION POR TAREA</t>
  </si>
  <si>
    <t>JORNAL DIARIO :</t>
  </si>
  <si>
    <t/>
  </si>
  <si>
    <t xml:space="preserve"> CARAC. ESPECIAL</t>
  </si>
  <si>
    <t>8 Horas</t>
  </si>
  <si>
    <t>HOMBRE-DIA</t>
  </si>
  <si>
    <t>A</t>
  </si>
  <si>
    <t xml:space="preserve"> CLASIF. TERRENO</t>
  </si>
  <si>
    <t xml:space="preserve"> PREP. TERRENO..</t>
  </si>
  <si>
    <t>QQ 100 Lb</t>
  </si>
  <si>
    <t>Tusa Fina</t>
  </si>
  <si>
    <t xml:space="preserve"> NIVEL INSUMOS...</t>
  </si>
  <si>
    <t xml:space="preserve"> ORIGEN DE AGUAS</t>
  </si>
  <si>
    <t>Directo</t>
  </si>
  <si>
    <t xml:space="preserve"> METODO SIEMBRA.</t>
  </si>
  <si>
    <t>RENDIMIENTO</t>
  </si>
  <si>
    <t>VARIEDAD</t>
  </si>
  <si>
    <t>ENTREVISTAS...</t>
  </si>
  <si>
    <t>AREA APLIC....</t>
  </si>
  <si>
    <t>Maíz</t>
  </si>
  <si>
    <t>4 Meses</t>
  </si>
  <si>
    <t xml:space="preserve"> RUBRO</t>
  </si>
  <si>
    <t xml:space="preserve"> CICLO</t>
  </si>
  <si>
    <t xml:space="preserve"> COSTO CODIGO       </t>
  </si>
  <si>
    <t>0-11-1223A</t>
  </si>
  <si>
    <t>Riego</t>
  </si>
  <si>
    <t>4.  Riego (2 aplicaciones)</t>
  </si>
  <si>
    <t>7. Riego (2 aplicaciones)</t>
  </si>
  <si>
    <t>8. Aplicación Insecticida</t>
  </si>
  <si>
    <t>9.  Desyerbo</t>
  </si>
  <si>
    <t>10. Riego (2 aplicaciones)</t>
  </si>
  <si>
    <t>11. Cosecha</t>
  </si>
  <si>
    <t>12. Transporte Interno</t>
  </si>
  <si>
    <t>Saco</t>
  </si>
  <si>
    <t>Medio</t>
  </si>
  <si>
    <t>Semi-Mec.</t>
  </si>
  <si>
    <t>Unidad</t>
  </si>
  <si>
    <t>Costo/</t>
  </si>
  <si>
    <t>Coeficiente Técnico por Actividad</t>
  </si>
  <si>
    <t>Participación (%) por Actividad</t>
  </si>
  <si>
    <t>……………………………………………</t>
  </si>
  <si>
    <t>FECHA :</t>
  </si>
  <si>
    <t>Todas Disponibles</t>
  </si>
  <si>
    <t xml:space="preserve">   .2 Fertilizante (15-15-15)</t>
  </si>
  <si>
    <t xml:space="preserve">   .5 Transporte Insumos</t>
  </si>
  <si>
    <t xml:space="preserve">   .6 Pago de Agua INDRHI (4 meses)</t>
  </si>
  <si>
    <t>Notas:</t>
  </si>
  <si>
    <t xml:space="preserve">   .4 Insecticida (Cipermetrina)</t>
  </si>
  <si>
    <t>PAGO INTERESES 8.0% ANUAL (4 meses 2.66%)</t>
  </si>
  <si>
    <t>Regional Sur</t>
  </si>
  <si>
    <t xml:space="preserve">   .3 Herbicida quemasan</t>
  </si>
  <si>
    <t xml:space="preserve">   .4 Surqueo </t>
  </si>
  <si>
    <t>Los coeficientes utilizados en la estimación de los costos de producción fueron, actualizados por entrevistas a productores y tecnicos de la regional Sur en el perodo 2020-22.  Se han actualizado anualmente el precio de los insumos (pesticidas, agua y combustible), mano de obra,  actividades de preparación de  terreno y tasa de interés. Precios de los insumos actualizados a marzo 2022.</t>
  </si>
  <si>
    <t>Viceministerio de Planificación Sectorial Agropecuaria</t>
  </si>
  <si>
    <t>Departamento de Economía Agropecuaria y Estadísticas</t>
  </si>
  <si>
    <t>6. Aplicación  Insecticida  (0.0260 Lt. Asodrín)</t>
  </si>
  <si>
    <t>5. Aplicación Fertilizante  (0.1361 QQ 16-20-0)</t>
  </si>
  <si>
    <r>
      <rPr>
        <b/>
        <sz val="9"/>
        <rFont val="Calibri"/>
        <family val="2"/>
      </rPr>
      <t xml:space="preserve">Fuente: </t>
    </r>
    <r>
      <rPr>
        <sz val="9"/>
        <rFont val="Calibri"/>
        <family val="2"/>
      </rPr>
      <t>Ministerio de Agricultura, Departamento de Economía Agropecuaria y Estadísticas</t>
    </r>
  </si>
  <si>
    <t>Costos Variables de Producción de Maíz, 2022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</si>
</sst>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_)"/>
    <numFmt numFmtId="188" formatCode="0.0000_)"/>
    <numFmt numFmtId="189" formatCode="0.00_)"/>
    <numFmt numFmtId="190" formatCode="#,##0.0000_);\(#,##0.0000\)"/>
    <numFmt numFmtId="191" formatCode="_(* #,##0.000_);_(* \(#,##0.000\);_(* &quot;-&quot;??_);_(@_)"/>
    <numFmt numFmtId="192" formatCode="_(* #,##0.0000_);_(* \(#,##0.0000\);_(* &quot;-&quot;??_);_(@_)"/>
    <numFmt numFmtId="193" formatCode="#,##0.0\ _€;\-#,##0.0\ _€"/>
    <numFmt numFmtId="194" formatCode="#,##0.00_ ;\-#,##0.00\ "/>
    <numFmt numFmtId="195" formatCode="_-* #,##0.00_-;\-* #,##0.00_-;_-* &quot;-&quot;??_-;_-@_-"/>
    <numFmt numFmtId="196" formatCode="0.000_)"/>
    <numFmt numFmtId="197" formatCode="0.0_)"/>
    <numFmt numFmtId="198" formatCode="0.000"/>
  </numFmts>
  <fonts count="60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sz val="10"/>
      <color indexed="9"/>
      <name val="Arial Narrow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 Narrow"/>
      <family val="2"/>
    </font>
    <font>
      <b/>
      <sz val="14"/>
      <color indexed="9"/>
      <name val="Arial Narrow"/>
      <family val="2"/>
    </font>
    <font>
      <sz val="9"/>
      <color indexed="9"/>
      <name val="Arial Narrow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4"/>
      <color rgb="FFFF0000"/>
      <name val="Arial Narrow"/>
      <family val="2"/>
    </font>
    <font>
      <b/>
      <sz val="14"/>
      <color theme="0"/>
      <name val="Arial Narrow"/>
      <family val="2"/>
    </font>
    <font>
      <sz val="9"/>
      <color theme="0"/>
      <name val="Arial Narrow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1" fillId="0" borderId="0" xfId="54" applyFont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47" applyFont="1" applyBorder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51" fillId="0" borderId="0" xfId="0" applyFont="1" applyAlignment="1">
      <alignment/>
    </xf>
    <xf numFmtId="0" fontId="2" fillId="33" borderId="0" xfId="0" applyFont="1" applyFill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194" fontId="52" fillId="0" borderId="0" xfId="0" applyNumberFormat="1" applyFont="1" applyFill="1" applyAlignment="1">
      <alignment/>
    </xf>
    <xf numFmtId="194" fontId="52" fillId="0" borderId="0" xfId="0" applyNumberFormat="1" applyFont="1" applyBorder="1" applyAlignment="1">
      <alignment horizontal="center"/>
    </xf>
    <xf numFmtId="194" fontId="52" fillId="0" borderId="0" xfId="0" applyNumberFormat="1" applyFont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Alignment="1">
      <alignment/>
    </xf>
    <xf numFmtId="43" fontId="54" fillId="33" borderId="0" xfId="47" applyFont="1" applyFill="1" applyBorder="1" applyAlignment="1">
      <alignment/>
    </xf>
    <xf numFmtId="7" fontId="2" fillId="33" borderId="0" xfId="0" applyNumberFormat="1" applyFont="1" applyFill="1" applyAlignment="1" applyProtection="1">
      <alignment/>
      <protection/>
    </xf>
    <xf numFmtId="10" fontId="2" fillId="33" borderId="0" xfId="0" applyNumberFormat="1" applyFont="1" applyFill="1" applyAlignment="1" applyProtection="1">
      <alignment/>
      <protection/>
    </xf>
    <xf numFmtId="187" fontId="2" fillId="33" borderId="0" xfId="0" applyNumberFormat="1" applyFont="1" applyFill="1" applyAlignment="1" applyProtection="1">
      <alignment/>
      <protection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4" fillId="33" borderId="0" xfId="0" applyFont="1" applyFill="1" applyAlignment="1" applyProtection="1">
      <alignment horizontal="left"/>
      <protection/>
    </xf>
    <xf numFmtId="189" fontId="5" fillId="33" borderId="0" xfId="0" applyNumberFormat="1" applyFont="1" applyFill="1" applyAlignment="1">
      <alignment/>
    </xf>
    <xf numFmtId="0" fontId="5" fillId="33" borderId="0" xfId="0" applyFont="1" applyFill="1" applyBorder="1" applyAlignment="1" applyProtection="1">
      <alignment horizontal="fill"/>
      <protection/>
    </xf>
    <xf numFmtId="9" fontId="5" fillId="33" borderId="0" xfId="54" applyFont="1" applyFill="1" applyAlignment="1">
      <alignment horizontal="center"/>
    </xf>
    <xf numFmtId="0" fontId="4" fillId="33" borderId="1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188" fontId="5" fillId="33" borderId="11" xfId="0" applyNumberFormat="1" applyFont="1" applyFill="1" applyBorder="1" applyAlignment="1" applyProtection="1">
      <alignment/>
      <protection/>
    </xf>
    <xf numFmtId="0" fontId="5" fillId="33" borderId="11" xfId="0" applyFont="1" applyFill="1" applyBorder="1" applyAlignment="1">
      <alignment horizontal="center"/>
    </xf>
    <xf numFmtId="39" fontId="5" fillId="33" borderId="11" xfId="0" applyNumberFormat="1" applyFont="1" applyFill="1" applyBorder="1" applyAlignment="1" applyProtection="1">
      <alignment/>
      <protection/>
    </xf>
    <xf numFmtId="9" fontId="5" fillId="33" borderId="12" xfId="54" applyFont="1" applyFill="1" applyBorder="1" applyAlignment="1">
      <alignment horizontal="center"/>
    </xf>
    <xf numFmtId="189" fontId="5" fillId="33" borderId="0" xfId="0" applyNumberFormat="1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 horizontal="center"/>
      <protection/>
    </xf>
    <xf numFmtId="43" fontId="5" fillId="33" borderId="11" xfId="47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37" fontId="5" fillId="33" borderId="11" xfId="0" applyNumberFormat="1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/>
      <protection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188" fontId="5" fillId="33" borderId="15" xfId="0" applyNumberFormat="1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 horizontal="center"/>
      <protection/>
    </xf>
    <xf numFmtId="39" fontId="5" fillId="33" borderId="15" xfId="0" applyNumberFormat="1" applyFont="1" applyFill="1" applyBorder="1" applyAlignment="1" applyProtection="1">
      <alignment/>
      <protection/>
    </xf>
    <xf numFmtId="43" fontId="5" fillId="33" borderId="15" xfId="47" applyFont="1" applyFill="1" applyBorder="1" applyAlignment="1">
      <alignment/>
    </xf>
    <xf numFmtId="9" fontId="5" fillId="33" borderId="16" xfId="54" applyFont="1" applyFill="1" applyBorder="1" applyAlignment="1">
      <alignment horizontal="center"/>
    </xf>
    <xf numFmtId="0" fontId="5" fillId="33" borderId="0" xfId="0" applyFont="1" applyFill="1" applyBorder="1" applyAlignment="1" applyProtection="1">
      <alignment horizontal="center"/>
      <protection/>
    </xf>
    <xf numFmtId="39" fontId="5" fillId="33" borderId="0" xfId="0" applyNumberFormat="1" applyFont="1" applyFill="1" applyBorder="1" applyAlignment="1" applyProtection="1">
      <alignment/>
      <protection/>
    </xf>
    <xf numFmtId="43" fontId="5" fillId="33" borderId="0" xfId="47" applyFont="1" applyFill="1" applyBorder="1" applyAlignment="1">
      <alignment/>
    </xf>
    <xf numFmtId="9" fontId="5" fillId="33" borderId="0" xfId="54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189" fontId="5" fillId="33" borderId="11" xfId="0" applyNumberFormat="1" applyFont="1" applyFill="1" applyBorder="1" applyAlignment="1" applyProtection="1">
      <alignment horizontal="right"/>
      <protection/>
    </xf>
    <xf numFmtId="0" fontId="5" fillId="33" borderId="14" xfId="0" applyFont="1" applyFill="1" applyBorder="1" applyAlignment="1" applyProtection="1">
      <alignment horizontal="fill"/>
      <protection/>
    </xf>
    <xf numFmtId="192" fontId="5" fillId="33" borderId="15" xfId="47" applyNumberFormat="1" applyFont="1" applyFill="1" applyBorder="1" applyAlignment="1" applyProtection="1">
      <alignment horizontal="fill"/>
      <protection/>
    </xf>
    <xf numFmtId="189" fontId="5" fillId="33" borderId="15" xfId="47" applyNumberFormat="1" applyFont="1" applyFill="1" applyBorder="1" applyAlignment="1" applyProtection="1">
      <alignment horizontal="right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5" fillId="33" borderId="17" xfId="0" applyFont="1" applyFill="1" applyBorder="1" applyAlignment="1" applyProtection="1">
      <alignment horizontal="fill"/>
      <protection/>
    </xf>
    <xf numFmtId="189" fontId="5" fillId="33" borderId="17" xfId="0" applyNumberFormat="1" applyFont="1" applyFill="1" applyBorder="1" applyAlignment="1" applyProtection="1">
      <alignment horizontal="fill"/>
      <protection/>
    </xf>
    <xf numFmtId="39" fontId="4" fillId="33" borderId="19" xfId="0" applyNumberFormat="1" applyFont="1" applyFill="1" applyBorder="1" applyAlignment="1" applyProtection="1">
      <alignment/>
      <protection/>
    </xf>
    <xf numFmtId="43" fontId="55" fillId="33" borderId="0" xfId="47" applyFont="1" applyFill="1" applyBorder="1" applyAlignment="1">
      <alignment/>
    </xf>
    <xf numFmtId="189" fontId="5" fillId="33" borderId="12" xfId="0" applyNumberFormat="1" applyFont="1" applyFill="1" applyBorder="1" applyAlignment="1" applyProtection="1">
      <alignment/>
      <protection/>
    </xf>
    <xf numFmtId="39" fontId="5" fillId="33" borderId="12" xfId="0" applyNumberFormat="1" applyFont="1" applyFill="1" applyBorder="1" applyAlignment="1" applyProtection="1">
      <alignment/>
      <protection/>
    </xf>
    <xf numFmtId="9" fontId="8" fillId="33" borderId="0" xfId="54" applyFont="1" applyFill="1" applyAlignment="1">
      <alignment horizontal="center"/>
    </xf>
    <xf numFmtId="43" fontId="56" fillId="33" borderId="0" xfId="47" applyFont="1" applyFill="1" applyBorder="1" applyAlignment="1">
      <alignment/>
    </xf>
    <xf numFmtId="9" fontId="8" fillId="33" borderId="0" xfId="54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43" fontId="7" fillId="33" borderId="0" xfId="47" applyFont="1" applyFill="1" applyBorder="1" applyAlignment="1">
      <alignment/>
    </xf>
    <xf numFmtId="43" fontId="9" fillId="33" borderId="0" xfId="47" applyFont="1" applyFill="1" applyBorder="1" applyAlignment="1">
      <alignment/>
    </xf>
    <xf numFmtId="0" fontId="52" fillId="33" borderId="0" xfId="0" applyFont="1" applyFill="1" applyAlignment="1">
      <alignment/>
    </xf>
    <xf numFmtId="0" fontId="4" fillId="34" borderId="0" xfId="0" applyFont="1" applyFill="1" applyBorder="1" applyAlignment="1" applyProtection="1">
      <alignment horizontal="centerContinuous"/>
      <protection/>
    </xf>
    <xf numFmtId="0" fontId="4" fillId="34" borderId="0" xfId="0" applyFont="1" applyFill="1" applyBorder="1" applyAlignment="1">
      <alignment horizontal="centerContinuous"/>
    </xf>
    <xf numFmtId="39" fontId="4" fillId="34" borderId="0" xfId="0" applyNumberFormat="1" applyFont="1" applyFill="1" applyBorder="1" applyAlignment="1" applyProtection="1">
      <alignment horizontal="centerContinuous"/>
      <protection/>
    </xf>
    <xf numFmtId="0" fontId="55" fillId="33" borderId="10" xfId="0" applyFont="1" applyFill="1" applyBorder="1" applyAlignment="1" applyProtection="1">
      <alignment horizontal="left"/>
      <protection/>
    </xf>
    <xf numFmtId="0" fontId="55" fillId="33" borderId="20" xfId="0" applyFont="1" applyFill="1" applyBorder="1" applyAlignment="1">
      <alignment/>
    </xf>
    <xf numFmtId="10" fontId="57" fillId="33" borderId="12" xfId="0" applyNumberFormat="1" applyFont="1" applyFill="1" applyBorder="1" applyAlignment="1" applyProtection="1">
      <alignment/>
      <protection/>
    </xf>
    <xf numFmtId="0" fontId="55" fillId="33" borderId="13" xfId="0" applyFont="1" applyFill="1" applyBorder="1" applyAlignment="1" applyProtection="1">
      <alignment horizontal="fill"/>
      <protection/>
    </xf>
    <xf numFmtId="0" fontId="55" fillId="33" borderId="21" xfId="0" applyFont="1" applyFill="1" applyBorder="1" applyAlignment="1" applyProtection="1">
      <alignment horizontal="fill"/>
      <protection/>
    </xf>
    <xf numFmtId="10" fontId="57" fillId="33" borderId="16" xfId="0" applyNumberFormat="1" applyFont="1" applyFill="1" applyBorder="1" applyAlignment="1" applyProtection="1">
      <alignment/>
      <protection/>
    </xf>
    <xf numFmtId="0" fontId="58" fillId="35" borderId="13" xfId="0" applyFont="1" applyFill="1" applyBorder="1" applyAlignment="1" applyProtection="1">
      <alignment horizontal="left"/>
      <protection/>
    </xf>
    <xf numFmtId="0" fontId="58" fillId="35" borderId="14" xfId="0" applyFont="1" applyFill="1" applyBorder="1" applyAlignment="1" applyProtection="1">
      <alignment horizontal="left"/>
      <protection/>
    </xf>
    <xf numFmtId="4" fontId="58" fillId="35" borderId="16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 applyProtection="1">
      <alignment horizontal="center"/>
      <protection/>
    </xf>
    <xf numFmtId="0" fontId="55" fillId="33" borderId="22" xfId="0" applyFont="1" applyFill="1" applyBorder="1" applyAlignment="1" applyProtection="1">
      <alignment horizontal="left"/>
      <protection/>
    </xf>
    <xf numFmtId="0" fontId="55" fillId="33" borderId="23" xfId="0" applyFont="1" applyFill="1" applyBorder="1" applyAlignment="1" applyProtection="1">
      <alignment horizontal="fill"/>
      <protection/>
    </xf>
    <xf numFmtId="39" fontId="55" fillId="33" borderId="23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center"/>
      <protection/>
    </xf>
    <xf numFmtId="189" fontId="5" fillId="33" borderId="0" xfId="0" applyNumberFormat="1" applyFont="1" applyFill="1" applyAlignment="1" applyProtection="1">
      <alignment horizontal="center"/>
      <protection/>
    </xf>
    <xf numFmtId="39" fontId="5" fillId="33" borderId="0" xfId="0" applyNumberFormat="1" applyFont="1" applyFill="1" applyAlignment="1" applyProtection="1">
      <alignment/>
      <protection/>
    </xf>
    <xf numFmtId="190" fontId="5" fillId="33" borderId="0" xfId="0" applyNumberFormat="1" applyFont="1" applyFill="1" applyAlignment="1" applyProtection="1">
      <alignment horizontal="left"/>
      <protection/>
    </xf>
    <xf numFmtId="2" fontId="5" fillId="33" borderId="0" xfId="0" applyNumberFormat="1" applyFont="1" applyFill="1" applyAlignment="1" applyProtection="1">
      <alignment horizontal="center"/>
      <protection/>
    </xf>
    <xf numFmtId="187" fontId="5" fillId="33" borderId="0" xfId="0" applyNumberFormat="1" applyFont="1" applyFill="1" applyAlignment="1" applyProtection="1">
      <alignment horizontal="left"/>
      <protection/>
    </xf>
    <xf numFmtId="189" fontId="5" fillId="33" borderId="0" xfId="0" applyNumberFormat="1" applyFont="1" applyFill="1" applyAlignment="1" applyProtection="1" quotePrefix="1">
      <alignment horizontal="left"/>
      <protection/>
    </xf>
    <xf numFmtId="7" fontId="57" fillId="33" borderId="24" xfId="0" applyNumberFormat="1" applyFont="1" applyFill="1" applyBorder="1" applyAlignment="1" applyProtection="1">
      <alignment horizontal="center"/>
      <protection/>
    </xf>
    <xf numFmtId="39" fontId="55" fillId="33" borderId="15" xfId="0" applyNumberFormat="1" applyFont="1" applyFill="1" applyBorder="1" applyAlignment="1" applyProtection="1">
      <alignment horizontal="center"/>
      <protection/>
    </xf>
    <xf numFmtId="10" fontId="57" fillId="33" borderId="11" xfId="0" applyNumberFormat="1" applyFont="1" applyFill="1" applyBorder="1" applyAlignment="1" applyProtection="1">
      <alignment horizontal="center"/>
      <protection/>
    </xf>
    <xf numFmtId="10" fontId="57" fillId="33" borderId="15" xfId="0" applyNumberFormat="1" applyFont="1" applyFill="1" applyBorder="1" applyAlignment="1" applyProtection="1">
      <alignment horizontal="center"/>
      <protection/>
    </xf>
    <xf numFmtId="7" fontId="57" fillId="33" borderId="11" xfId="0" applyNumberFormat="1" applyFont="1" applyFill="1" applyBorder="1" applyAlignment="1" applyProtection="1">
      <alignment horizontal="center"/>
      <protection/>
    </xf>
    <xf numFmtId="2" fontId="55" fillId="33" borderId="15" xfId="0" applyNumberFormat="1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59" fillId="36" borderId="18" xfId="0" applyFont="1" applyFill="1" applyBorder="1" applyAlignment="1" applyProtection="1">
      <alignment horizontal="centerContinuous"/>
      <protection/>
    </xf>
    <xf numFmtId="0" fontId="59" fillId="36" borderId="17" xfId="0" applyFont="1" applyFill="1" applyBorder="1" applyAlignment="1">
      <alignment horizontal="centerContinuous"/>
    </xf>
    <xf numFmtId="39" fontId="59" fillId="36" borderId="25" xfId="0" applyNumberFormat="1" applyFont="1" applyFill="1" applyBorder="1" applyAlignment="1" applyProtection="1">
      <alignment horizontal="centerContinuous"/>
      <protection/>
    </xf>
    <xf numFmtId="0" fontId="56" fillId="36" borderId="26" xfId="0" applyFont="1" applyFill="1" applyBorder="1" applyAlignment="1" applyProtection="1">
      <alignment horizontal="fill"/>
      <protection/>
    </xf>
    <xf numFmtId="0" fontId="56" fillId="36" borderId="27" xfId="0" applyFont="1" applyFill="1" applyBorder="1" applyAlignment="1" applyProtection="1">
      <alignment horizontal="fill"/>
      <protection/>
    </xf>
    <xf numFmtId="0" fontId="56" fillId="36" borderId="28" xfId="0" applyFont="1" applyFill="1" applyBorder="1" applyAlignment="1" applyProtection="1">
      <alignment horizontal="fill"/>
      <protection/>
    </xf>
    <xf numFmtId="0" fontId="59" fillId="36" borderId="10" xfId="0" applyFont="1" applyFill="1" applyBorder="1" applyAlignment="1">
      <alignment/>
    </xf>
    <xf numFmtId="0" fontId="59" fillId="36" borderId="0" xfId="0" applyFont="1" applyFill="1" applyBorder="1" applyAlignment="1">
      <alignment/>
    </xf>
    <xf numFmtId="0" fontId="59" fillId="36" borderId="29" xfId="0" applyFont="1" applyFill="1" applyBorder="1" applyAlignment="1">
      <alignment horizontal="center"/>
    </xf>
    <xf numFmtId="0" fontId="59" fillId="36" borderId="29" xfId="0" applyFont="1" applyFill="1" applyBorder="1" applyAlignment="1" applyProtection="1">
      <alignment horizontal="center"/>
      <protection/>
    </xf>
    <xf numFmtId="0" fontId="59" fillId="36" borderId="13" xfId="0" applyFont="1" applyFill="1" applyBorder="1" applyAlignment="1" applyProtection="1">
      <alignment horizontal="left"/>
      <protection/>
    </xf>
    <xf numFmtId="0" fontId="59" fillId="36" borderId="14" xfId="0" applyFont="1" applyFill="1" applyBorder="1" applyAlignment="1">
      <alignment/>
    </xf>
    <xf numFmtId="0" fontId="59" fillId="36" borderId="15" xfId="0" applyFont="1" applyFill="1" applyBorder="1" applyAlignment="1" applyProtection="1">
      <alignment horizontal="center"/>
      <protection/>
    </xf>
    <xf numFmtId="0" fontId="8" fillId="0" borderId="23" xfId="0" applyFont="1" applyBorder="1" applyAlignment="1">
      <alignment/>
    </xf>
    <xf numFmtId="0" fontId="8" fillId="0" borderId="0" xfId="0" applyFont="1" applyAlignment="1">
      <alignment/>
    </xf>
    <xf numFmtId="0" fontId="6" fillId="33" borderId="0" xfId="0" applyFont="1" applyFill="1" applyAlignment="1">
      <alignment horizontal="center" vertical="center"/>
    </xf>
    <xf numFmtId="0" fontId="7" fillId="0" borderId="23" xfId="0" applyFont="1" applyBorder="1" applyAlignment="1" applyProtection="1">
      <alignment horizontal="center"/>
      <protection/>
    </xf>
    <xf numFmtId="0" fontId="55" fillId="33" borderId="30" xfId="0" applyFont="1" applyFill="1" applyBorder="1" applyAlignment="1" applyProtection="1">
      <alignment horizontal="center"/>
      <protection/>
    </xf>
    <xf numFmtId="0" fontId="55" fillId="33" borderId="25" xfId="0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/>
    </xf>
    <xf numFmtId="0" fontId="2" fillId="33" borderId="0" xfId="0" applyFont="1" applyFill="1" applyAlignment="1">
      <alignment horizontal="left"/>
    </xf>
    <xf numFmtId="0" fontId="56" fillId="36" borderId="31" xfId="0" applyFont="1" applyFill="1" applyBorder="1" applyAlignment="1">
      <alignment horizontal="center" vertical="justify"/>
    </xf>
    <xf numFmtId="0" fontId="56" fillId="36" borderId="32" xfId="0" applyFont="1" applyFill="1" applyBorder="1" applyAlignment="1">
      <alignment horizontal="center" vertical="justify"/>
    </xf>
    <xf numFmtId="0" fontId="56" fillId="36" borderId="33" xfId="0" applyFont="1" applyFill="1" applyBorder="1" applyAlignment="1">
      <alignment horizontal="center" vertical="justify"/>
    </xf>
    <xf numFmtId="0" fontId="56" fillId="36" borderId="30" xfId="0" applyFont="1" applyFill="1" applyBorder="1" applyAlignment="1">
      <alignment horizontal="center" vertical="justify"/>
    </xf>
    <xf numFmtId="0" fontId="56" fillId="36" borderId="24" xfId="0" applyFont="1" applyFill="1" applyBorder="1" applyAlignment="1">
      <alignment horizontal="center" vertical="justify"/>
    </xf>
    <xf numFmtId="0" fontId="56" fillId="36" borderId="34" xfId="0" applyFont="1" applyFill="1" applyBorder="1" applyAlignment="1">
      <alignment horizontal="center" vertical="justify"/>
    </xf>
    <xf numFmtId="0" fontId="7" fillId="33" borderId="0" xfId="0" applyFont="1" applyFill="1" applyAlignment="1">
      <alignment horizontal="left" wrapText="1"/>
    </xf>
    <xf numFmtId="0" fontId="7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 wrapText="1"/>
      <protection/>
    </xf>
    <xf numFmtId="0" fontId="55" fillId="33" borderId="34" xfId="0" applyFont="1" applyFill="1" applyBorder="1" applyAlignment="1" applyProtection="1">
      <alignment horizontal="center"/>
      <protection/>
    </xf>
    <xf numFmtId="0" fontId="55" fillId="33" borderId="21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20" xfId="0" applyFont="1" applyFill="1" applyBorder="1" applyAlignment="1" applyProtection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57150</xdr:rowOff>
    </xdr:from>
    <xdr:to>
      <xdr:col>6</xdr:col>
      <xdr:colOff>171450</xdr:colOff>
      <xdr:row>1</xdr:row>
      <xdr:rowOff>47625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150"/>
          <a:ext cx="1304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usto%20rijo\Downloads\Cereales\MAIZ%20SECANO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usto%20rijo\Downloads\Cereales\MAIZ%20SECANO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4"/>
      <sheetName val="Hoja2"/>
      <sheetName val="Hoja3"/>
    </sheetNames>
    <sheetDataSet>
      <sheetData sheetId="0">
        <row r="55">
          <cell r="H55">
            <v>2184.8258628816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4"/>
      <sheetName val="Hoja2"/>
      <sheetName val="Hoja3"/>
    </sheetNames>
    <sheetDataSet>
      <sheetData sheetId="0">
        <row r="55">
          <cell r="H55">
            <v>2062.86313763742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showGridLines="0" tabSelected="1" workbookViewId="0" topLeftCell="A45">
      <selection activeCell="L14" sqref="L14:L15"/>
    </sheetView>
  </sheetViews>
  <sheetFormatPr defaultColWidth="11.00390625" defaultRowHeight="12.75"/>
  <cols>
    <col min="1" max="1" width="14.421875" style="1" customWidth="1"/>
    <col min="2" max="2" width="13.421875" style="1" customWidth="1"/>
    <col min="3" max="3" width="12.00390625" style="1" customWidth="1"/>
    <col min="4" max="4" width="8.7109375" style="1" customWidth="1"/>
    <col min="5" max="5" width="8.00390625" style="1" customWidth="1"/>
    <col min="6" max="6" width="9.57421875" style="1" customWidth="1"/>
    <col min="7" max="7" width="10.28125" style="1" customWidth="1"/>
    <col min="8" max="8" width="12.421875" style="1" customWidth="1"/>
    <col min="9" max="9" width="13.57421875" style="1" customWidth="1"/>
    <col min="10" max="10" width="13.00390625" style="3" customWidth="1"/>
    <col min="11" max="11" width="9.28125" style="13" customWidth="1"/>
    <col min="12" max="12" width="11.00390625" style="1" customWidth="1"/>
    <col min="13" max="13" width="9.00390625" style="1" customWidth="1"/>
    <col min="14" max="16" width="0" style="1" hidden="1" customWidth="1"/>
    <col min="17" max="16384" width="11.00390625" style="1" customWidth="1"/>
  </cols>
  <sheetData>
    <row r="1" spans="1:11" ht="38.25" customHeight="1">
      <c r="A1" s="127"/>
      <c r="B1" s="127"/>
      <c r="C1" s="127"/>
      <c r="D1" s="127"/>
      <c r="E1" s="127"/>
      <c r="F1" s="127"/>
      <c r="G1" s="127"/>
      <c r="H1" s="127"/>
      <c r="I1" s="127"/>
      <c r="J1" s="23"/>
      <c r="K1" s="24"/>
    </row>
    <row r="2" spans="1:11" ht="18.75" customHeight="1">
      <c r="A2" s="123" t="s">
        <v>84</v>
      </c>
      <c r="B2" s="123"/>
      <c r="C2" s="123"/>
      <c r="D2" s="123"/>
      <c r="E2" s="123"/>
      <c r="F2" s="123"/>
      <c r="G2" s="123"/>
      <c r="H2" s="123"/>
      <c r="I2" s="123"/>
      <c r="J2" s="123"/>
      <c r="K2" s="24"/>
    </row>
    <row r="3" spans="1:11" ht="12" customHeight="1">
      <c r="A3" s="123" t="s">
        <v>85</v>
      </c>
      <c r="B3" s="123"/>
      <c r="C3" s="123"/>
      <c r="D3" s="123"/>
      <c r="E3" s="123"/>
      <c r="F3" s="123"/>
      <c r="G3" s="123"/>
      <c r="H3" s="123"/>
      <c r="I3" s="123"/>
      <c r="J3" s="123"/>
      <c r="K3" s="24"/>
    </row>
    <row r="4" spans="1:11" ht="26.25" customHeight="1">
      <c r="A4" s="123" t="s">
        <v>89</v>
      </c>
      <c r="B4" s="123"/>
      <c r="C4" s="123"/>
      <c r="D4" s="123"/>
      <c r="E4" s="123"/>
      <c r="F4" s="123"/>
      <c r="G4" s="123"/>
      <c r="H4" s="123"/>
      <c r="I4" s="123"/>
      <c r="J4" s="123"/>
      <c r="K4" s="24"/>
    </row>
    <row r="5" spans="1:11" ht="4.5" customHeight="1">
      <c r="A5" s="75"/>
      <c r="B5" s="76"/>
      <c r="C5" s="76"/>
      <c r="D5" s="76"/>
      <c r="E5" s="76"/>
      <c r="F5" s="76"/>
      <c r="G5" s="76"/>
      <c r="H5" s="77"/>
      <c r="I5" s="75"/>
      <c r="J5" s="76"/>
      <c r="K5" s="74"/>
    </row>
    <row r="6" spans="1:10" ht="12.75" customHeight="1">
      <c r="A6" s="93"/>
      <c r="B6" s="93"/>
      <c r="C6" s="23"/>
      <c r="D6" s="23"/>
      <c r="E6" s="23"/>
      <c r="F6" s="93" t="s">
        <v>52</v>
      </c>
      <c r="G6" s="23"/>
      <c r="H6" s="23" t="s">
        <v>71</v>
      </c>
      <c r="I6" s="23"/>
      <c r="J6" s="25" t="s">
        <v>50</v>
      </c>
    </row>
    <row r="7" spans="1:10" ht="12.75" customHeight="1">
      <c r="A7" s="93" t="s">
        <v>49</v>
      </c>
      <c r="B7" s="93" t="s">
        <v>80</v>
      </c>
      <c r="C7" s="23"/>
      <c r="D7" s="23"/>
      <c r="E7" s="23"/>
      <c r="F7" s="93" t="s">
        <v>53</v>
      </c>
      <c r="G7" s="23"/>
      <c r="H7" s="23" t="s">
        <v>71</v>
      </c>
      <c r="I7" s="23"/>
      <c r="J7" s="92" t="s">
        <v>51</v>
      </c>
    </row>
    <row r="8" spans="1:10" ht="12.75" customHeight="1">
      <c r="A8" s="93" t="s">
        <v>48</v>
      </c>
      <c r="B8" s="23"/>
      <c r="C8" s="23"/>
      <c r="D8" s="23"/>
      <c r="E8" s="23"/>
      <c r="F8" s="93" t="s">
        <v>54</v>
      </c>
      <c r="G8" s="23"/>
      <c r="H8" s="23" t="s">
        <v>71</v>
      </c>
      <c r="I8" s="23"/>
      <c r="J8" s="93" t="s">
        <v>55</v>
      </c>
    </row>
    <row r="9" spans="1:10" ht="12.75" customHeight="1">
      <c r="A9" s="23"/>
      <c r="B9" s="23"/>
      <c r="C9" s="23"/>
      <c r="D9" s="94" t="s">
        <v>68</v>
      </c>
      <c r="E9" s="23"/>
      <c r="F9" s="93"/>
      <c r="G9" s="23"/>
      <c r="H9" s="23"/>
      <c r="I9" s="23"/>
      <c r="J9" s="93"/>
    </row>
    <row r="10" spans="1:10" ht="12.75" customHeight="1">
      <c r="A10" s="93" t="s">
        <v>47</v>
      </c>
      <c r="B10" s="93" t="s">
        <v>46</v>
      </c>
      <c r="C10" s="94" t="s">
        <v>67</v>
      </c>
      <c r="D10" s="94" t="s">
        <v>67</v>
      </c>
      <c r="E10" s="23"/>
      <c r="F10" s="93" t="s">
        <v>45</v>
      </c>
      <c r="G10" s="23"/>
      <c r="H10" s="23" t="s">
        <v>71</v>
      </c>
      <c r="I10" s="23"/>
      <c r="J10" s="93" t="s">
        <v>44</v>
      </c>
    </row>
    <row r="11" spans="1:10" ht="12.75" customHeight="1">
      <c r="A11" s="93" t="s">
        <v>73</v>
      </c>
      <c r="B11" s="95">
        <v>2.5</v>
      </c>
      <c r="C11" s="93" t="s">
        <v>40</v>
      </c>
      <c r="D11" s="96">
        <f>(H52/B11)</f>
        <v>1413.7831755359998</v>
      </c>
      <c r="E11" s="23"/>
      <c r="F11" s="93" t="s">
        <v>43</v>
      </c>
      <c r="G11" s="23"/>
      <c r="H11" s="23" t="s">
        <v>71</v>
      </c>
      <c r="I11" s="23"/>
      <c r="J11" s="93" t="s">
        <v>56</v>
      </c>
    </row>
    <row r="12" spans="1:10" ht="12.75" customHeight="1">
      <c r="A12" s="97" t="s">
        <v>41</v>
      </c>
      <c r="B12" s="98"/>
      <c r="C12" s="93"/>
      <c r="D12" s="96"/>
      <c r="E12" s="23"/>
      <c r="F12" s="93" t="s">
        <v>42</v>
      </c>
      <c r="G12" s="23"/>
      <c r="H12" s="23" t="s">
        <v>71</v>
      </c>
      <c r="I12" s="23"/>
      <c r="J12" s="93" t="s">
        <v>65</v>
      </c>
    </row>
    <row r="13" spans="1:10" ht="12.75" customHeight="1">
      <c r="A13" s="23"/>
      <c r="B13" s="26"/>
      <c r="C13" s="23"/>
      <c r="D13" s="23"/>
      <c r="E13" s="23"/>
      <c r="F13" s="93" t="s">
        <v>39</v>
      </c>
      <c r="G13" s="23"/>
      <c r="H13" s="23" t="s">
        <v>71</v>
      </c>
      <c r="I13" s="23"/>
      <c r="J13" s="93" t="s">
        <v>66</v>
      </c>
    </row>
    <row r="14" spans="1:10" ht="12.75" customHeight="1">
      <c r="A14" s="93" t="s">
        <v>36</v>
      </c>
      <c r="B14" s="99" t="s">
        <v>35</v>
      </c>
      <c r="C14" s="25" t="s">
        <v>72</v>
      </c>
      <c r="D14" s="87">
        <v>2022</v>
      </c>
      <c r="E14" s="23"/>
      <c r="F14" s="93" t="s">
        <v>38</v>
      </c>
      <c r="G14" s="23"/>
      <c r="H14" s="23" t="s">
        <v>71</v>
      </c>
      <c r="I14" s="23"/>
      <c r="J14" s="93" t="s">
        <v>37</v>
      </c>
    </row>
    <row r="15" spans="1:10" ht="12.75" customHeight="1">
      <c r="A15" s="93" t="s">
        <v>32</v>
      </c>
      <c r="B15" s="100">
        <v>500</v>
      </c>
      <c r="C15" s="23"/>
      <c r="D15" s="23"/>
      <c r="E15" s="23"/>
      <c r="F15" s="93" t="s">
        <v>34</v>
      </c>
      <c r="G15" s="23"/>
      <c r="H15" s="23" t="s">
        <v>71</v>
      </c>
      <c r="I15" s="23"/>
      <c r="J15" s="93" t="s">
        <v>33</v>
      </c>
    </row>
    <row r="16" spans="1:10" ht="4.5" customHeight="1" thickBot="1">
      <c r="A16" s="23"/>
      <c r="B16" s="23"/>
      <c r="C16" s="23"/>
      <c r="D16" s="23"/>
      <c r="E16" s="27"/>
      <c r="F16" s="27"/>
      <c r="G16" s="27"/>
      <c r="H16" s="27"/>
      <c r="I16" s="23"/>
      <c r="J16" s="28"/>
    </row>
    <row r="17" spans="1:12" ht="15" customHeight="1">
      <c r="A17" s="108" t="s">
        <v>31</v>
      </c>
      <c r="B17" s="109"/>
      <c r="C17" s="109"/>
      <c r="D17" s="109"/>
      <c r="E17" s="109"/>
      <c r="F17" s="109"/>
      <c r="G17" s="109"/>
      <c r="H17" s="110"/>
      <c r="I17" s="133" t="s">
        <v>69</v>
      </c>
      <c r="J17" s="130" t="s">
        <v>70</v>
      </c>
      <c r="L17" s="9">
        <f>+(H52+'[1]Hoja1'!$H$55)/2</f>
        <v>2859.6419008608</v>
      </c>
    </row>
    <row r="18" spans="1:12" ht="3" customHeight="1">
      <c r="A18" s="111"/>
      <c r="B18" s="112"/>
      <c r="C18" s="112"/>
      <c r="D18" s="112"/>
      <c r="E18" s="112"/>
      <c r="F18" s="112"/>
      <c r="G18" s="112"/>
      <c r="H18" s="113"/>
      <c r="I18" s="134"/>
      <c r="J18" s="131"/>
      <c r="L18" s="9"/>
    </row>
    <row r="19" spans="1:12" ht="15" customHeight="1">
      <c r="A19" s="114"/>
      <c r="B19" s="115"/>
      <c r="C19" s="115"/>
      <c r="D19" s="116"/>
      <c r="E19" s="116"/>
      <c r="F19" s="116"/>
      <c r="G19" s="117" t="s">
        <v>30</v>
      </c>
      <c r="H19" s="117" t="s">
        <v>29</v>
      </c>
      <c r="I19" s="134"/>
      <c r="J19" s="131"/>
      <c r="L19" s="9"/>
    </row>
    <row r="20" spans="1:12" ht="12" customHeight="1" thickBot="1">
      <c r="A20" s="118" t="s">
        <v>28</v>
      </c>
      <c r="B20" s="119"/>
      <c r="C20" s="119"/>
      <c r="D20" s="120" t="s">
        <v>27</v>
      </c>
      <c r="E20" s="120" t="s">
        <v>26</v>
      </c>
      <c r="F20" s="120" t="s">
        <v>25</v>
      </c>
      <c r="G20" s="120" t="s">
        <v>24</v>
      </c>
      <c r="H20" s="120" t="s">
        <v>23</v>
      </c>
      <c r="I20" s="135"/>
      <c r="J20" s="132"/>
      <c r="L20" s="9"/>
    </row>
    <row r="21" spans="1:12" ht="14.25" customHeight="1">
      <c r="A21" s="29" t="s">
        <v>22</v>
      </c>
      <c r="B21" s="30"/>
      <c r="C21" s="30"/>
      <c r="D21" s="31"/>
      <c r="E21" s="32"/>
      <c r="F21" s="33"/>
      <c r="G21" s="34"/>
      <c r="H21" s="34"/>
      <c r="I21" s="31"/>
      <c r="J21" s="35"/>
      <c r="K21" s="18">
        <f>+(H52+'[2]Hoja1'!$H$55)/2</f>
        <v>2798.6605382387097</v>
      </c>
      <c r="L21" s="9"/>
    </row>
    <row r="22" spans="1:12" ht="14.25" customHeight="1">
      <c r="A22" s="107" t="s">
        <v>21</v>
      </c>
      <c r="B22" s="30"/>
      <c r="C22" s="36"/>
      <c r="D22" s="37"/>
      <c r="E22" s="32">
        <v>0.029</v>
      </c>
      <c r="F22" s="38" t="s">
        <v>20</v>
      </c>
      <c r="G22" s="34">
        <v>800</v>
      </c>
      <c r="H22" s="34">
        <f aca="true" t="shared" si="0" ref="H22:H27">IF(E22*G22,+E22*G22,"        ")</f>
        <v>23.200000000000003</v>
      </c>
      <c r="I22" s="39">
        <f aca="true" t="shared" si="1" ref="I22:I27">E22/B$11</f>
        <v>0.011600000000000001</v>
      </c>
      <c r="J22" s="35">
        <f aca="true" t="shared" si="2" ref="J22:J27">H22/H$52</f>
        <v>0.006563948532264663</v>
      </c>
      <c r="K22" s="12"/>
      <c r="L22" s="9"/>
    </row>
    <row r="23" spans="1:11" ht="14.25" customHeight="1">
      <c r="A23" s="107" t="s">
        <v>74</v>
      </c>
      <c r="B23" s="30"/>
      <c r="C23" s="36"/>
      <c r="D23" s="37"/>
      <c r="E23" s="32">
        <v>0.1</v>
      </c>
      <c r="F23" s="38" t="s">
        <v>20</v>
      </c>
      <c r="G23" s="34">
        <v>2350</v>
      </c>
      <c r="H23" s="34">
        <f t="shared" si="0"/>
        <v>235</v>
      </c>
      <c r="I23" s="39">
        <f t="shared" si="1"/>
        <v>0.04</v>
      </c>
      <c r="J23" s="35">
        <f t="shared" si="2"/>
        <v>0.0664882717707843</v>
      </c>
      <c r="K23" s="12"/>
    </row>
    <row r="24" spans="1:11" ht="14.25" customHeight="1">
      <c r="A24" s="107" t="s">
        <v>81</v>
      </c>
      <c r="B24" s="30"/>
      <c r="C24" s="36"/>
      <c r="D24" s="37"/>
      <c r="E24" s="32">
        <v>0.05</v>
      </c>
      <c r="F24" s="38" t="s">
        <v>19</v>
      </c>
      <c r="G24" s="34">
        <v>350</v>
      </c>
      <c r="H24" s="34">
        <f t="shared" si="0"/>
        <v>17.5</v>
      </c>
      <c r="I24" s="39">
        <f t="shared" si="1"/>
        <v>0.02</v>
      </c>
      <c r="J24" s="35">
        <f t="shared" si="2"/>
        <v>0.004951254280803086</v>
      </c>
      <c r="K24" s="14"/>
    </row>
    <row r="25" spans="1:13" ht="14.25" customHeight="1">
      <c r="A25" s="107" t="s">
        <v>78</v>
      </c>
      <c r="B25" s="30"/>
      <c r="C25" s="30"/>
      <c r="D25" s="31"/>
      <c r="E25" s="32">
        <v>0.125</v>
      </c>
      <c r="F25" s="38" t="s">
        <v>19</v>
      </c>
      <c r="G25" s="34">
        <v>500</v>
      </c>
      <c r="H25" s="34">
        <f t="shared" si="0"/>
        <v>62.5</v>
      </c>
      <c r="I25" s="39">
        <f t="shared" si="1"/>
        <v>0.05</v>
      </c>
      <c r="J25" s="35">
        <f t="shared" si="2"/>
        <v>0.017683051002868162</v>
      </c>
      <c r="K25" s="14"/>
      <c r="M25" s="9"/>
    </row>
    <row r="26" spans="1:13" ht="14.25" customHeight="1">
      <c r="A26" s="107" t="s">
        <v>75</v>
      </c>
      <c r="B26" s="30"/>
      <c r="C26" s="30"/>
      <c r="D26" s="31"/>
      <c r="E26" s="32">
        <v>1</v>
      </c>
      <c r="F26" s="38" t="s">
        <v>14</v>
      </c>
      <c r="G26" s="34">
        <v>100</v>
      </c>
      <c r="H26" s="34">
        <f t="shared" si="0"/>
        <v>100</v>
      </c>
      <c r="I26" s="39">
        <f t="shared" si="1"/>
        <v>0.4</v>
      </c>
      <c r="J26" s="35">
        <f t="shared" si="2"/>
        <v>0.02829288160458906</v>
      </c>
      <c r="K26" s="12"/>
      <c r="M26" s="9"/>
    </row>
    <row r="27" spans="1:13" ht="14.25" customHeight="1">
      <c r="A27" s="107" t="s">
        <v>76</v>
      </c>
      <c r="B27" s="30"/>
      <c r="C27" s="30"/>
      <c r="D27" s="31"/>
      <c r="E27" s="32">
        <v>1</v>
      </c>
      <c r="F27" s="38" t="s">
        <v>14</v>
      </c>
      <c r="G27" s="34">
        <v>24</v>
      </c>
      <c r="H27" s="34">
        <f t="shared" si="0"/>
        <v>24</v>
      </c>
      <c r="I27" s="39">
        <f t="shared" si="1"/>
        <v>0.4</v>
      </c>
      <c r="J27" s="35">
        <f t="shared" si="2"/>
        <v>0.006790291585101375</v>
      </c>
      <c r="K27" s="12"/>
      <c r="M27" s="9"/>
    </row>
    <row r="28" spans="1:13" ht="9" customHeight="1">
      <c r="A28" s="40"/>
      <c r="B28" s="30"/>
      <c r="C28" s="30"/>
      <c r="D28" s="31"/>
      <c r="E28" s="32"/>
      <c r="F28" s="33"/>
      <c r="G28" s="34"/>
      <c r="H28" s="34"/>
      <c r="I28" s="39"/>
      <c r="J28" s="35"/>
      <c r="K28" s="12"/>
      <c r="M28" s="9"/>
    </row>
    <row r="29" spans="1:13" ht="14.25" customHeight="1">
      <c r="A29" s="29" t="s">
        <v>18</v>
      </c>
      <c r="B29" s="41"/>
      <c r="C29" s="30"/>
      <c r="D29" s="31"/>
      <c r="E29" s="32"/>
      <c r="F29" s="33"/>
      <c r="G29" s="34"/>
      <c r="H29" s="34"/>
      <c r="I29" s="39"/>
      <c r="J29" s="35"/>
      <c r="K29" s="15"/>
      <c r="M29" s="9">
        <f>90/16</f>
        <v>5.625</v>
      </c>
    </row>
    <row r="30" spans="1:13" ht="14.25" customHeight="1">
      <c r="A30" s="107" t="s">
        <v>17</v>
      </c>
      <c r="B30" s="30"/>
      <c r="C30" s="30"/>
      <c r="D30" s="31"/>
      <c r="E30" s="32">
        <v>1</v>
      </c>
      <c r="F30" s="38" t="s">
        <v>14</v>
      </c>
      <c r="G30" s="34">
        <v>500</v>
      </c>
      <c r="H30" s="34">
        <f aca="true" t="shared" si="3" ref="H30:H36">IF(E30*G30,+E30*G30,"        ")</f>
        <v>500</v>
      </c>
      <c r="I30" s="39">
        <f aca="true" t="shared" si="4" ref="I30:I36">E30/B$11</f>
        <v>0.4</v>
      </c>
      <c r="J30" s="35">
        <f>H30/H$52</f>
        <v>0.1414644080229453</v>
      </c>
      <c r="K30" s="16"/>
      <c r="M30" s="9">
        <f>+M29/1000</f>
        <v>0.005625</v>
      </c>
    </row>
    <row r="31" spans="1:13" ht="14.25" customHeight="1">
      <c r="A31" s="107" t="s">
        <v>16</v>
      </c>
      <c r="B31" s="30"/>
      <c r="C31" s="30"/>
      <c r="D31" s="31"/>
      <c r="E31" s="32">
        <v>1</v>
      </c>
      <c r="F31" s="38" t="s">
        <v>14</v>
      </c>
      <c r="G31" s="34">
        <v>300</v>
      </c>
      <c r="H31" s="34">
        <f t="shared" si="3"/>
        <v>300</v>
      </c>
      <c r="I31" s="39">
        <f t="shared" si="4"/>
        <v>0.4</v>
      </c>
      <c r="J31" s="35">
        <f>H31/H$52</f>
        <v>0.08487864481376718</v>
      </c>
      <c r="K31" s="16"/>
      <c r="M31" s="9"/>
    </row>
    <row r="32" spans="1:13" ht="14.25" customHeight="1">
      <c r="A32" s="107" t="s">
        <v>15</v>
      </c>
      <c r="B32" s="30"/>
      <c r="C32" s="30"/>
      <c r="D32" s="31"/>
      <c r="E32" s="32">
        <v>1</v>
      </c>
      <c r="F32" s="38" t="s">
        <v>14</v>
      </c>
      <c r="G32" s="34">
        <v>300</v>
      </c>
      <c r="H32" s="34">
        <f t="shared" si="3"/>
        <v>300</v>
      </c>
      <c r="I32" s="39">
        <f t="shared" si="4"/>
        <v>0.4</v>
      </c>
      <c r="J32" s="35">
        <f>H32/H$52</f>
        <v>0.08487864481376718</v>
      </c>
      <c r="M32" s="9"/>
    </row>
    <row r="33" spans="1:13" ht="14.25" customHeight="1">
      <c r="A33" s="107" t="s">
        <v>82</v>
      </c>
      <c r="B33" s="30"/>
      <c r="C33" s="30"/>
      <c r="D33" s="31"/>
      <c r="E33" s="32">
        <v>1</v>
      </c>
      <c r="F33" s="38" t="s">
        <v>14</v>
      </c>
      <c r="G33" s="34">
        <v>300</v>
      </c>
      <c r="H33" s="34">
        <f t="shared" si="3"/>
        <v>300</v>
      </c>
      <c r="I33" s="39">
        <f t="shared" si="4"/>
        <v>0.4</v>
      </c>
      <c r="J33" s="35">
        <f>H33/H$52</f>
        <v>0.08487864481376718</v>
      </c>
      <c r="M33" s="9"/>
    </row>
    <row r="34" spans="1:13" ht="9" customHeight="1">
      <c r="A34" s="107"/>
      <c r="B34" s="30"/>
      <c r="C34" s="30"/>
      <c r="D34" s="31"/>
      <c r="E34" s="32"/>
      <c r="F34" s="38"/>
      <c r="G34" s="34"/>
      <c r="H34" s="34"/>
      <c r="I34" s="39"/>
      <c r="J34" s="35"/>
      <c r="M34" s="9"/>
    </row>
    <row r="35" spans="1:13" ht="15" customHeight="1">
      <c r="A35" s="107" t="s">
        <v>13</v>
      </c>
      <c r="B35" s="30"/>
      <c r="C35" s="30"/>
      <c r="D35" s="38" t="s">
        <v>12</v>
      </c>
      <c r="E35" s="32">
        <v>0.34</v>
      </c>
      <c r="F35" s="38" t="s">
        <v>8</v>
      </c>
      <c r="G35" s="34">
        <v>550</v>
      </c>
      <c r="H35" s="34">
        <f t="shared" si="3"/>
        <v>187</v>
      </c>
      <c r="I35" s="39">
        <f t="shared" si="4"/>
        <v>0.136</v>
      </c>
      <c r="J35" s="35">
        <f>H35/H$52</f>
        <v>0.052907688600581544</v>
      </c>
      <c r="K35" s="16"/>
      <c r="M35" s="9"/>
    </row>
    <row r="36" spans="1:10" ht="15" customHeight="1">
      <c r="A36" s="107" t="s">
        <v>57</v>
      </c>
      <c r="B36" s="30"/>
      <c r="C36" s="30"/>
      <c r="D36" s="31"/>
      <c r="E36" s="32">
        <v>0.1767</v>
      </c>
      <c r="F36" s="38" t="s">
        <v>8</v>
      </c>
      <c r="G36" s="34">
        <v>550</v>
      </c>
      <c r="H36" s="34">
        <f t="shared" si="3"/>
        <v>97.185</v>
      </c>
      <c r="I36" s="39">
        <f t="shared" si="4"/>
        <v>0.07067999999999999</v>
      </c>
      <c r="J36" s="35">
        <f>H36/H$52</f>
        <v>0.02749643698741988</v>
      </c>
    </row>
    <row r="37" spans="1:10" ht="15.75" customHeight="1">
      <c r="A37" s="141" t="s">
        <v>87</v>
      </c>
      <c r="B37" s="142"/>
      <c r="C37" s="143"/>
      <c r="D37" s="31"/>
      <c r="E37" s="32">
        <v>0.056</v>
      </c>
      <c r="F37" s="33" t="s">
        <v>8</v>
      </c>
      <c r="G37" s="42">
        <v>550</v>
      </c>
      <c r="H37" s="34">
        <v>30.8</v>
      </c>
      <c r="I37" s="39">
        <v>0.0224</v>
      </c>
      <c r="J37" s="35">
        <f>H37/H$52</f>
        <v>0.008714207534213432</v>
      </c>
    </row>
    <row r="38" spans="1:10" ht="15" customHeight="1">
      <c r="A38" s="107" t="s">
        <v>86</v>
      </c>
      <c r="B38" s="30"/>
      <c r="C38" s="30"/>
      <c r="D38" s="31"/>
      <c r="E38" s="32">
        <v>0.1533</v>
      </c>
      <c r="F38" s="38" t="s">
        <v>8</v>
      </c>
      <c r="G38" s="34">
        <v>550</v>
      </c>
      <c r="H38" s="34">
        <v>84.315</v>
      </c>
      <c r="I38" s="39">
        <v>0.06132</v>
      </c>
      <c r="J38" s="35">
        <f>H38/H$52</f>
        <v>0.023855143124909266</v>
      </c>
    </row>
    <row r="39" spans="1:10" ht="15" customHeight="1">
      <c r="A39" s="107" t="s">
        <v>58</v>
      </c>
      <c r="B39" s="30"/>
      <c r="C39" s="30"/>
      <c r="D39" s="38" t="s">
        <v>11</v>
      </c>
      <c r="E39" s="32">
        <v>0.1767</v>
      </c>
      <c r="F39" s="38" t="s">
        <v>8</v>
      </c>
      <c r="G39" s="34">
        <v>550</v>
      </c>
      <c r="H39" s="34">
        <f>IF(E39*G39,+E39*G39,"        ")</f>
        <v>97.185</v>
      </c>
      <c r="I39" s="39">
        <f>E39/B$11</f>
        <v>0.07067999999999999</v>
      </c>
      <c r="J39" s="35">
        <f>H39/H$52</f>
        <v>0.02749643698741988</v>
      </c>
    </row>
    <row r="40" spans="1:10" ht="15.75" customHeight="1">
      <c r="A40" s="107" t="s">
        <v>59</v>
      </c>
      <c r="B40" s="30"/>
      <c r="C40" s="30"/>
      <c r="D40" s="38"/>
      <c r="E40" s="32"/>
      <c r="F40" s="38"/>
      <c r="G40" s="34"/>
      <c r="H40" s="34"/>
      <c r="I40" s="39"/>
      <c r="J40" s="35"/>
    </row>
    <row r="41" spans="1:10" ht="15" customHeight="1">
      <c r="A41" s="107" t="s">
        <v>60</v>
      </c>
      <c r="B41" s="30"/>
      <c r="C41" s="30"/>
      <c r="D41" s="33"/>
      <c r="E41" s="32">
        <v>0.6233</v>
      </c>
      <c r="F41" s="38" t="s">
        <v>8</v>
      </c>
      <c r="G41" s="34">
        <v>550</v>
      </c>
      <c r="H41" s="34">
        <f>IF(E41*G41,+E41*G41,"        ")</f>
        <v>342.815</v>
      </c>
      <c r="I41" s="39">
        <f>E41/B$11</f>
        <v>0.24931999999999999</v>
      </c>
      <c r="J41" s="35">
        <f>H41/H$52</f>
        <v>0.09699224207277199</v>
      </c>
    </row>
    <row r="42" spans="1:10" ht="15" customHeight="1">
      <c r="A42" s="107" t="s">
        <v>61</v>
      </c>
      <c r="B42" s="30"/>
      <c r="C42" s="30"/>
      <c r="D42" s="33" t="s">
        <v>10</v>
      </c>
      <c r="E42" s="32">
        <v>0.1767</v>
      </c>
      <c r="F42" s="38" t="s">
        <v>8</v>
      </c>
      <c r="G42" s="34">
        <v>550</v>
      </c>
      <c r="H42" s="34">
        <f>IF(E42*G42,+E42*G42,"        ")</f>
        <v>97.185</v>
      </c>
      <c r="I42" s="39">
        <f>E42/B$11</f>
        <v>0.07067999999999999</v>
      </c>
      <c r="J42" s="35">
        <f>H42/H$52</f>
        <v>0.02749643698741988</v>
      </c>
    </row>
    <row r="43" spans="1:10" ht="9.75" customHeight="1" thickBot="1">
      <c r="A43" s="43"/>
      <c r="B43" s="44"/>
      <c r="C43" s="44"/>
      <c r="D43" s="45"/>
      <c r="E43" s="46"/>
      <c r="F43" s="47"/>
      <c r="G43" s="48"/>
      <c r="H43" s="48"/>
      <c r="I43" s="49"/>
      <c r="J43" s="50"/>
    </row>
    <row r="44" spans="1:10" ht="12" customHeight="1" thickBot="1">
      <c r="A44" s="124"/>
      <c r="B44" s="124"/>
      <c r="C44" s="124"/>
      <c r="D44" s="124"/>
      <c r="E44" s="124"/>
      <c r="F44" s="124"/>
      <c r="G44" s="124"/>
      <c r="H44" s="124"/>
      <c r="I44" s="124"/>
      <c r="J44" s="124"/>
    </row>
    <row r="45" spans="1:10" ht="14.25" customHeight="1">
      <c r="A45" s="107" t="s">
        <v>62</v>
      </c>
      <c r="B45" s="30"/>
      <c r="C45" s="30"/>
      <c r="D45" s="33" t="s">
        <v>9</v>
      </c>
      <c r="E45" s="32">
        <v>0.6667</v>
      </c>
      <c r="F45" s="38" t="s">
        <v>8</v>
      </c>
      <c r="G45" s="56">
        <v>550</v>
      </c>
      <c r="H45" s="56">
        <f>IF(E45*G45,+E45*G45,"        ")</f>
        <v>366.685</v>
      </c>
      <c r="I45" s="56">
        <f>E45/B$11</f>
        <v>0.26668</v>
      </c>
      <c r="J45" s="35">
        <f>H45/H$52</f>
        <v>0.1037457529117874</v>
      </c>
    </row>
    <row r="46" spans="1:11" ht="16.5" customHeight="1" thickBot="1">
      <c r="A46" s="43" t="s">
        <v>63</v>
      </c>
      <c r="B46" s="57"/>
      <c r="C46" s="57"/>
      <c r="D46" s="47"/>
      <c r="E46" s="58">
        <v>3</v>
      </c>
      <c r="F46" s="47" t="s">
        <v>64</v>
      </c>
      <c r="G46" s="59">
        <v>70</v>
      </c>
      <c r="H46" s="59">
        <f>IF(E46*G46,+E46*G46,"        ")</f>
        <v>210</v>
      </c>
      <c r="I46" s="59">
        <f>E46/B$11</f>
        <v>1.2</v>
      </c>
      <c r="J46" s="50">
        <f>H46/H$52</f>
        <v>0.05941505136963703</v>
      </c>
      <c r="K46" s="16"/>
    </row>
    <row r="47" spans="1:11" s="4" customFormat="1" ht="12.75" customHeight="1" thickBot="1">
      <c r="A47" s="27"/>
      <c r="B47" s="27"/>
      <c r="C47" s="27"/>
      <c r="D47" s="27"/>
      <c r="E47" s="27"/>
      <c r="F47" s="51"/>
      <c r="G47" s="27"/>
      <c r="H47" s="27"/>
      <c r="I47" s="53"/>
      <c r="J47" s="54"/>
      <c r="K47" s="17"/>
    </row>
    <row r="48" spans="1:10" ht="13.5" customHeight="1">
      <c r="A48" s="60" t="s">
        <v>7</v>
      </c>
      <c r="B48" s="61"/>
      <c r="C48" s="62"/>
      <c r="D48" s="55"/>
      <c r="E48" s="55"/>
      <c r="F48" s="61"/>
      <c r="G48" s="55"/>
      <c r="H48" s="63">
        <f>SUM(H22:H46)</f>
        <v>3375.37</v>
      </c>
      <c r="I48" s="64"/>
      <c r="J48" s="28"/>
    </row>
    <row r="49" spans="1:10" ht="13.5" customHeight="1">
      <c r="A49" s="107" t="s">
        <v>6</v>
      </c>
      <c r="B49" s="30"/>
      <c r="C49" s="27"/>
      <c r="D49" s="27"/>
      <c r="E49" s="27"/>
      <c r="F49" s="27"/>
      <c r="G49" s="30"/>
      <c r="H49" s="65">
        <f>(H48*0.02)</f>
        <v>67.5074</v>
      </c>
      <c r="I49" s="64"/>
      <c r="J49" s="28"/>
    </row>
    <row r="50" spans="1:11" ht="13.5" customHeight="1">
      <c r="A50" s="107" t="s">
        <v>5</v>
      </c>
      <c r="B50" s="30"/>
      <c r="C50" s="27"/>
      <c r="D50" s="27"/>
      <c r="E50" s="27"/>
      <c r="F50" s="27"/>
      <c r="G50" s="52"/>
      <c r="H50" s="66">
        <v>0</v>
      </c>
      <c r="I50" s="64"/>
      <c r="J50" s="67"/>
      <c r="K50" s="9">
        <f>+H52*0.1</f>
        <v>353.445793884</v>
      </c>
    </row>
    <row r="51" spans="1:11" ht="13.5" customHeight="1">
      <c r="A51" s="107" t="s">
        <v>79</v>
      </c>
      <c r="B51" s="30"/>
      <c r="C51" s="30"/>
      <c r="D51" s="30"/>
      <c r="E51" s="30"/>
      <c r="F51" s="30"/>
      <c r="G51" s="30"/>
      <c r="H51" s="66">
        <f>SUM(H48:H49)*0.0266</f>
        <v>91.58053883999999</v>
      </c>
      <c r="I51" s="68">
        <f>+H49+H51</f>
        <v>159.08793884</v>
      </c>
      <c r="J51" s="67"/>
      <c r="K51" s="9"/>
    </row>
    <row r="52" spans="1:11" ht="13.5" customHeight="1" thickBot="1">
      <c r="A52" s="84" t="s">
        <v>4</v>
      </c>
      <c r="B52" s="85"/>
      <c r="C52" s="85"/>
      <c r="D52" s="85"/>
      <c r="E52" s="85"/>
      <c r="F52" s="85"/>
      <c r="G52" s="85"/>
      <c r="H52" s="86">
        <f>SUM(H48:H51)</f>
        <v>3534.4579388399998</v>
      </c>
      <c r="I52" s="64"/>
      <c r="J52" s="67"/>
      <c r="K52" s="9"/>
    </row>
    <row r="53" spans="1:11" s="4" customFormat="1" ht="10.5" customHeight="1" thickBot="1">
      <c r="A53" s="88"/>
      <c r="B53" s="89"/>
      <c r="C53" s="89"/>
      <c r="D53" s="89"/>
      <c r="E53" s="89"/>
      <c r="F53" s="89"/>
      <c r="G53" s="90"/>
      <c r="H53" s="121">
        <f>SUM(H49:H51)</f>
        <v>159.08793884</v>
      </c>
      <c r="I53" s="122"/>
      <c r="J53" s="69"/>
      <c r="K53" s="11"/>
    </row>
    <row r="54" spans="1:12" ht="18" customHeight="1">
      <c r="A54" s="78" t="s">
        <v>3</v>
      </c>
      <c r="B54" s="79"/>
      <c r="C54" s="101">
        <v>0</v>
      </c>
      <c r="D54" s="103">
        <f>(C54/H52)</f>
        <v>0</v>
      </c>
      <c r="E54" s="125" t="s">
        <v>2</v>
      </c>
      <c r="F54" s="126"/>
      <c r="G54" s="105">
        <f>SUM(H35:H46)</f>
        <v>1513.1699999999998</v>
      </c>
      <c r="H54" s="80">
        <f>(G54/H52)</f>
        <v>0.42811939657616027</v>
      </c>
      <c r="I54" s="53"/>
      <c r="J54" s="70"/>
      <c r="L54" s="6"/>
    </row>
    <row r="55" spans="1:12" ht="15.75" customHeight="1" thickBot="1">
      <c r="A55" s="81" t="s">
        <v>1</v>
      </c>
      <c r="B55" s="82"/>
      <c r="C55" s="102">
        <f>SUM(H30:H33)</f>
        <v>1400</v>
      </c>
      <c r="D55" s="104">
        <f>(C55/H52)</f>
        <v>0.39610034246424686</v>
      </c>
      <c r="E55" s="139" t="s">
        <v>0</v>
      </c>
      <c r="F55" s="140"/>
      <c r="G55" s="106">
        <f>SUM(H22:H27)</f>
        <v>462.2</v>
      </c>
      <c r="H55" s="83">
        <f>(G55/H52)</f>
        <v>0.13076969877641065</v>
      </c>
      <c r="I55" s="53"/>
      <c r="J55" s="70"/>
      <c r="L55" s="6"/>
    </row>
    <row r="56" spans="1:12" ht="18.75" customHeight="1">
      <c r="A56" s="91" t="s">
        <v>77</v>
      </c>
      <c r="B56" s="71"/>
      <c r="C56" s="71"/>
      <c r="D56" s="71"/>
      <c r="E56" s="71"/>
      <c r="F56" s="72"/>
      <c r="G56" s="72"/>
      <c r="H56" s="72"/>
      <c r="I56" s="73"/>
      <c r="J56" s="72"/>
      <c r="K56" s="19">
        <v>200</v>
      </c>
      <c r="L56" s="10"/>
    </row>
    <row r="57" spans="1:12" s="2" customFormat="1" ht="36.75" customHeight="1">
      <c r="A57" s="136" t="s">
        <v>83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9"/>
      <c r="L57" s="10"/>
    </row>
    <row r="58" spans="1:12" s="2" customFormat="1" ht="15.75" customHeight="1">
      <c r="A58" s="137" t="s">
        <v>88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0"/>
      <c r="L58" s="10"/>
    </row>
    <row r="59" spans="1:12" s="2" customFormat="1" ht="15" customHeight="1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0"/>
      <c r="L59" s="10"/>
    </row>
    <row r="60" spans="1:12" s="2" customFormat="1" ht="12.75" customHeight="1">
      <c r="A60" s="10"/>
      <c r="B60" s="10"/>
      <c r="C60" s="20"/>
      <c r="D60" s="21"/>
      <c r="E60" s="10"/>
      <c r="F60" s="10"/>
      <c r="G60" s="20"/>
      <c r="H60" s="21"/>
      <c r="I60" s="22"/>
      <c r="J60" s="10"/>
      <c r="K60" s="10"/>
      <c r="L60" s="10"/>
    </row>
    <row r="61" spans="1:12" s="2" customFormat="1" ht="13.5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</row>
    <row r="62" spans="1:12" s="2" customFormat="1" ht="13.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0" ht="18">
      <c r="A63" s="7"/>
      <c r="B63" s="7"/>
      <c r="C63" s="7"/>
      <c r="D63" s="7"/>
      <c r="E63" s="7"/>
      <c r="F63" s="7"/>
      <c r="G63" s="7"/>
      <c r="H63" s="7"/>
      <c r="I63" s="7"/>
      <c r="J63" s="8"/>
    </row>
    <row r="64" ht="18">
      <c r="I64" s="5"/>
    </row>
    <row r="65" ht="18">
      <c r="I65" s="4"/>
    </row>
    <row r="69" spans="1:10" ht="18">
      <c r="A69" s="128"/>
      <c r="B69" s="128"/>
      <c r="C69" s="128"/>
      <c r="D69" s="128"/>
      <c r="E69" s="128"/>
      <c r="F69" s="128"/>
      <c r="G69" s="128"/>
      <c r="H69" s="128"/>
      <c r="I69" s="128"/>
      <c r="J69" s="128"/>
    </row>
  </sheetData>
  <sheetProtection/>
  <mergeCells count="15">
    <mergeCell ref="A4:J4"/>
    <mergeCell ref="A58:J58"/>
    <mergeCell ref="A59:J59"/>
    <mergeCell ref="E55:F55"/>
    <mergeCell ref="A37:C37"/>
    <mergeCell ref="A3:J3"/>
    <mergeCell ref="A44:J44"/>
    <mergeCell ref="E54:F54"/>
    <mergeCell ref="A2:J2"/>
    <mergeCell ref="A1:I1"/>
    <mergeCell ref="A69:J69"/>
    <mergeCell ref="A61:L61"/>
    <mergeCell ref="J17:J20"/>
    <mergeCell ref="I17:I20"/>
    <mergeCell ref="A57:J57"/>
  </mergeCells>
  <printOptions/>
  <pageMargins left="0.9055118110236221" right="0.2362204724409449" top="1.0236220472440944" bottom="0.15748031496062992" header="0.1968503937007874" footer="0.2362204724409449"/>
  <pageSetup horizontalDpi="300" verticalDpi="300" orientation="portrait" scale="71" r:id="rId2"/>
  <colBreaks count="1" manualBreakCount="1">
    <brk id="12" max="7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Ysabel Calderon</cp:lastModifiedBy>
  <cp:lastPrinted>2023-07-12T18:01:11Z</cp:lastPrinted>
  <dcterms:created xsi:type="dcterms:W3CDTF">1999-01-22T18:44:52Z</dcterms:created>
  <dcterms:modified xsi:type="dcterms:W3CDTF">2024-05-17T15:06:06Z</dcterms:modified>
  <cp:category/>
  <cp:version/>
  <cp:contentType/>
  <cp:contentStatus/>
</cp:coreProperties>
</file>