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'Hoja1'!$A$10:$J$86</definedName>
    <definedName name="_xlnm.Print_Titles" localSheetId="0">'Hoja1'!$10:$24</definedName>
  </definedNames>
  <calcPr fullCalcOnLoad="1"/>
</workbook>
</file>

<file path=xl/sharedStrings.xml><?xml version="1.0" encoding="utf-8"?>
<sst xmlns="http://schemas.openxmlformats.org/spreadsheetml/2006/main" count="144" uniqueCount="108">
  <si>
    <t>IV. Insumos      :</t>
  </si>
  <si>
    <t>II.Preparación de terreno:</t>
  </si>
  <si>
    <t>III. Mano de Obra:</t>
  </si>
  <si>
    <t>I. Semillero             :</t>
  </si>
  <si>
    <t>TOTAL</t>
  </si>
  <si>
    <t>GASTOS SEGURO AGRICOLA</t>
  </si>
  <si>
    <t>GASTOS ADMINISTRATIVOS</t>
  </si>
  <si>
    <t>SUBTOTAL</t>
  </si>
  <si>
    <t>Hom-Día</t>
  </si>
  <si>
    <t xml:space="preserve">  IX</t>
  </si>
  <si>
    <t>22.- Cosecha  (3 Recolecciones)</t>
  </si>
  <si>
    <t>21.- Riego (2 aplicaciones)</t>
  </si>
  <si>
    <t xml:space="preserve"> VIII</t>
  </si>
  <si>
    <t>19.- Riego (2 aplicaciones)</t>
  </si>
  <si>
    <t xml:space="preserve"> VII</t>
  </si>
  <si>
    <t>17.- Riego (2 aplicaciones)</t>
  </si>
  <si>
    <t xml:space="preserve">  VI</t>
  </si>
  <si>
    <t>16. Desyerbo  (manual)</t>
  </si>
  <si>
    <t xml:space="preserve">   V</t>
  </si>
  <si>
    <t>14. Riego (2 Aplicaciones)</t>
  </si>
  <si>
    <t xml:space="preserve">  IV</t>
  </si>
  <si>
    <t>12.- Riego (2 aplicaciones)</t>
  </si>
  <si>
    <t xml:space="preserve">  III</t>
  </si>
  <si>
    <t>9.- Desyerbo (manual)</t>
  </si>
  <si>
    <t xml:space="preserve">  II</t>
  </si>
  <si>
    <t>7.- Riego (2 aplicaciones)</t>
  </si>
  <si>
    <t>6.- Desyerbo (manual)</t>
  </si>
  <si>
    <t xml:space="preserve">4.- Riego (2 aplicaciones) </t>
  </si>
  <si>
    <t xml:space="preserve">   I</t>
  </si>
  <si>
    <t>3.- Hoyado y Siembra (manual)</t>
  </si>
  <si>
    <t>Tarea</t>
  </si>
  <si>
    <t>2.- Preparación de Terreno:</t>
  </si>
  <si>
    <t>Kilo</t>
  </si>
  <si>
    <t>Quintal</t>
  </si>
  <si>
    <t>Litro</t>
  </si>
  <si>
    <t>Planta</t>
  </si>
  <si>
    <t>1. Insumos:</t>
  </si>
  <si>
    <t xml:space="preserve">  (RD$)</t>
  </si>
  <si>
    <t>/Unidad</t>
  </si>
  <si>
    <t xml:space="preserve"> Unidad</t>
  </si>
  <si>
    <t>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</si>
  <si>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</si>
  <si>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</si>
  <si>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</si>
  <si>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</si>
  <si>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</si>
  <si>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>A</t>
  </si>
  <si>
    <t xml:space="preserve"> CLASIF. TERRENO</t>
  </si>
  <si>
    <t>8 Horas</t>
  </si>
  <si>
    <t>HOMBRE-DIA</t>
  </si>
  <si>
    <t>Mecanizado</t>
  </si>
  <si>
    <t xml:space="preserve"> PREP. TERRENO..</t>
  </si>
  <si>
    <t>Alto</t>
  </si>
  <si>
    <t xml:space="preserve"> NIVEL INSUMOS...</t>
  </si>
  <si>
    <t>Riego Grav.</t>
  </si>
  <si>
    <t xml:space="preserve"> ORIGEN DE AGUAS</t>
  </si>
  <si>
    <t/>
  </si>
  <si>
    <t>Directo</t>
  </si>
  <si>
    <t xml:space="preserve"> METODO SIEMBRA.</t>
  </si>
  <si>
    <t xml:space="preserve">  Docena</t>
  </si>
  <si>
    <t>Cartagena</t>
  </si>
  <si>
    <t>RENDIMIENTO</t>
  </si>
  <si>
    <t>VARIEDAD</t>
  </si>
  <si>
    <t>ENTREVISTAS...</t>
  </si>
  <si>
    <t>Nacional</t>
  </si>
  <si>
    <t>AREA APLIC....</t>
  </si>
  <si>
    <t>Unidad</t>
  </si>
  <si>
    <t>Costo/</t>
  </si>
  <si>
    <t>12 Meses</t>
  </si>
  <si>
    <t>Lechosa</t>
  </si>
  <si>
    <t xml:space="preserve"> COSTO CODIGO</t>
  </si>
  <si>
    <t xml:space="preserve"> CICLO</t>
  </si>
  <si>
    <t xml:space="preserve"> RUBRO</t>
  </si>
  <si>
    <t xml:space="preserve"> 0-62-0132A</t>
  </si>
  <si>
    <t>CARAC. ESPECIAL</t>
  </si>
  <si>
    <t>-</t>
  </si>
  <si>
    <t>Coeficiente Técnico por Actividad</t>
  </si>
  <si>
    <t>Participacion (%) por Actividad</t>
  </si>
  <si>
    <t>.............................................</t>
  </si>
  <si>
    <t>FECHA :</t>
  </si>
  <si>
    <t>COSTO FOMENTO: desde el año 1 al 3   Y  COSTO MANTENIMIENTO:  del cuarto año en adelante.</t>
  </si>
  <si>
    <t>Una Hectárea equivale a 15.9 tareas.</t>
  </si>
  <si>
    <t>Notas:</t>
  </si>
  <si>
    <t>1. Semilla (Plantas)</t>
  </si>
  <si>
    <t>2. Insecticida (Decis)</t>
  </si>
  <si>
    <t>3. Fertilizantes (15-15-15)</t>
  </si>
  <si>
    <t>4. Fertilizantes (Sulfato de Amonio)</t>
  </si>
  <si>
    <t>5. Fungicida (Dithame M-45)</t>
  </si>
  <si>
    <t xml:space="preserve">1.- Corte </t>
  </si>
  <si>
    <t xml:space="preserve">2.- Cruce </t>
  </si>
  <si>
    <t>3.- Rastra</t>
  </si>
  <si>
    <t>PAGO INTERESES 8.0% ANUAL (12 meses 8.0%)</t>
  </si>
  <si>
    <t>6.Fungicida (Calidan 26 SC)</t>
  </si>
  <si>
    <t xml:space="preserve"> Precios de los insumos actualizados a marzo, 2022.</t>
  </si>
  <si>
    <t>Viceministerio de Planificación Sectorial Agropecuaria</t>
  </si>
  <si>
    <t>Departamento de Economía Agropecuaria y Estadísticas</t>
  </si>
  <si>
    <t xml:space="preserve">                Estimados por la División de Estudios Económicos.</t>
  </si>
  <si>
    <t>5.- Aplicación Fertilizante  (0.5323 QQ 15-15-15)</t>
  </si>
  <si>
    <t>8.- Aplicación de 0.168 Litro (0.0055 Lt. Decis +  0.0875 Kilo  Dithane M-45)</t>
  </si>
  <si>
    <t>10. Aplicación Fertilizante (0.4684 QQ Sulfato de Amonio)</t>
  </si>
  <si>
    <t>11.-Aplicación de 0.1700 Litro (0.0055 Lt. Decis +  0.0875 Kilo Dithane M-45)</t>
  </si>
  <si>
    <t>13. Aplicación de 0.1700 Litro (0.0055 Lt. Decis +  0.0875 Kilo  Dithane M-45)</t>
  </si>
  <si>
    <t>15.-Aplicación 0.19 Litro  (0.0055 Lt. Decis +  0.0875 Kilo  Dithane M-45)</t>
  </si>
  <si>
    <t>18. Aplicación 0.20 Litro (0.0055 Lt Decis +  0.0275 Kilo  Calidan 26 SC)</t>
  </si>
  <si>
    <t>20.Aplicación de 0.20 Litro  (0.0055 Lt Decis +  0.0275 Kilo  Calidan 26 SC)</t>
  </si>
  <si>
    <t>Cantidad</t>
  </si>
  <si>
    <t>Costos Variables de Producción de Lechosa, 2022 (RD$/ tarea)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</si>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</sst>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00_)"/>
    <numFmt numFmtId="188" formatCode="0_)"/>
    <numFmt numFmtId="189" formatCode="0.00_)"/>
    <numFmt numFmtId="190" formatCode="#,##0.0000_);\(#,##0.0000\)"/>
    <numFmt numFmtId="191" formatCode="&quot;$&quot;#,##0.0_);\(&quot;$&quot;#,##0.0\)"/>
    <numFmt numFmtId="192" formatCode="0.000000"/>
    <numFmt numFmtId="193" formatCode="0.00000"/>
    <numFmt numFmtId="194" formatCode="0.0000"/>
    <numFmt numFmtId="195" formatCode="#,##0.00_ ;\-#,##0.00\ "/>
    <numFmt numFmtId="196" formatCode="_-* #,##0.00_-;\-* #,##0.00_-;_-* &quot;-&quot;??_-;_-@_-"/>
    <numFmt numFmtId="197" formatCode="_-* #,##0_-;\-* #,##0_-;_-* &quot;-&quot;??_-;_-@_-"/>
  </numFmts>
  <fonts count="56">
    <font>
      <sz val="10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6"/>
      <name val="Times New Roman"/>
      <family val="1"/>
    </font>
    <font>
      <b/>
      <sz val="16"/>
      <name val="Arial Narrow"/>
      <family val="2"/>
    </font>
    <font>
      <b/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9"/>
      <color indexed="9"/>
      <name val="Calibri"/>
      <family val="2"/>
    </font>
    <font>
      <sz val="10"/>
      <name val="Baskerville Old Face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/>
      <protection/>
    </xf>
    <xf numFmtId="190" fontId="7" fillId="33" borderId="0" xfId="0" applyNumberFormat="1" applyFont="1" applyFill="1" applyAlignment="1" applyProtection="1">
      <alignment horizontal="left"/>
      <protection/>
    </xf>
    <xf numFmtId="39" fontId="7" fillId="33" borderId="0" xfId="0" applyNumberFormat="1" applyFont="1" applyFill="1" applyAlignment="1" applyProtection="1">
      <alignment horizontal="center"/>
      <protection/>
    </xf>
    <xf numFmtId="43" fontId="7" fillId="33" borderId="0" xfId="47" applyFont="1" applyFill="1" applyAlignment="1" applyProtection="1">
      <alignment/>
      <protection/>
    </xf>
    <xf numFmtId="39" fontId="7" fillId="33" borderId="0" xfId="0" applyNumberFormat="1" applyFont="1" applyFill="1" applyAlignment="1" applyProtection="1">
      <alignment/>
      <protection/>
    </xf>
    <xf numFmtId="190" fontId="7" fillId="33" borderId="0" xfId="0" applyNumberFormat="1" applyFont="1" applyFill="1" applyAlignment="1" applyProtection="1">
      <alignment horizontal="center"/>
      <protection/>
    </xf>
    <xf numFmtId="43" fontId="7" fillId="33" borderId="0" xfId="0" applyNumberFormat="1" applyFont="1" applyFill="1" applyAlignment="1" applyProtection="1">
      <alignment/>
      <protection/>
    </xf>
    <xf numFmtId="43" fontId="7" fillId="33" borderId="0" xfId="0" applyNumberFormat="1" applyFont="1" applyFill="1" applyAlignment="1">
      <alignment/>
    </xf>
    <xf numFmtId="43" fontId="7" fillId="33" borderId="0" xfId="47" applyFont="1" applyFill="1" applyAlignment="1">
      <alignment/>
    </xf>
    <xf numFmtId="188" fontId="7" fillId="33" borderId="0" xfId="0" applyNumberFormat="1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169" fontId="7" fillId="33" borderId="0" xfId="0" applyNumberFormat="1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>
      <alignment/>
    </xf>
    <xf numFmtId="189" fontId="7" fillId="33" borderId="0" xfId="0" applyNumberFormat="1" applyFont="1" applyFill="1" applyBorder="1" applyAlignment="1" applyProtection="1">
      <alignment/>
      <protection/>
    </xf>
    <xf numFmtId="39" fontId="7" fillId="33" borderId="0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1" fillId="33" borderId="10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 horizontal="center"/>
    </xf>
    <xf numFmtId="187" fontId="7" fillId="33" borderId="11" xfId="0" applyNumberFormat="1" applyFont="1" applyFill="1" applyBorder="1" applyAlignment="1" applyProtection="1">
      <alignment/>
      <protection/>
    </xf>
    <xf numFmtId="39" fontId="7" fillId="33" borderId="11" xfId="0" applyNumberFormat="1" applyFont="1" applyFill="1" applyBorder="1" applyAlignment="1" applyProtection="1">
      <alignment/>
      <protection/>
    </xf>
    <xf numFmtId="188" fontId="7" fillId="33" borderId="11" xfId="0" applyNumberFormat="1" applyFont="1" applyFill="1" applyBorder="1" applyAlignment="1" applyProtection="1">
      <alignment/>
      <protection/>
    </xf>
    <xf numFmtId="9" fontId="7" fillId="33" borderId="13" xfId="54" applyFont="1" applyFill="1" applyBorder="1" applyAlignment="1">
      <alignment horizontal="center"/>
    </xf>
    <xf numFmtId="0" fontId="53" fillId="33" borderId="1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>
      <alignment/>
    </xf>
    <xf numFmtId="189" fontId="53" fillId="33" borderId="0" xfId="0" applyNumberFormat="1" applyFont="1" applyFill="1" applyBorder="1" applyAlignment="1" applyProtection="1">
      <alignment/>
      <protection/>
    </xf>
    <xf numFmtId="0" fontId="53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 applyProtection="1">
      <alignment horizontal="center"/>
      <protection/>
    </xf>
    <xf numFmtId="194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/>
    </xf>
    <xf numFmtId="195" fontId="7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7" fontId="7" fillId="33" borderId="0" xfId="0" applyNumberFormat="1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187" fontId="7" fillId="33" borderId="16" xfId="0" applyNumberFormat="1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/>
      <protection/>
    </xf>
    <xf numFmtId="43" fontId="7" fillId="33" borderId="16" xfId="0" applyNumberFormat="1" applyFont="1" applyFill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>
      <alignment/>
      <protection/>
    </xf>
    <xf numFmtId="43" fontId="7" fillId="33" borderId="16" xfId="47" applyFont="1" applyFill="1" applyBorder="1" applyAlignment="1">
      <alignment/>
    </xf>
    <xf numFmtId="9" fontId="7" fillId="33" borderId="17" xfId="54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left"/>
      <protection/>
    </xf>
    <xf numFmtId="187" fontId="7" fillId="33" borderId="0" xfId="0" applyNumberFormat="1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fill"/>
      <protection/>
    </xf>
    <xf numFmtId="0" fontId="7" fillId="33" borderId="15" xfId="0" applyFont="1" applyFill="1" applyBorder="1" applyAlignment="1" applyProtection="1">
      <alignment horizontal="fill"/>
      <protection/>
    </xf>
    <xf numFmtId="187" fontId="7" fillId="33" borderId="16" xfId="0" applyNumberFormat="1" applyFont="1" applyFill="1" applyBorder="1" applyAlignment="1" applyProtection="1">
      <alignment horizontal="fill"/>
      <protection/>
    </xf>
    <xf numFmtId="39" fontId="7" fillId="33" borderId="16" xfId="0" applyNumberFormat="1" applyFont="1" applyFill="1" applyBorder="1" applyAlignment="1" applyProtection="1">
      <alignment horizontal="fill"/>
      <protection/>
    </xf>
    <xf numFmtId="0" fontId="7" fillId="33" borderId="0" xfId="0" applyFont="1" applyFill="1" applyBorder="1" applyAlignment="1" applyProtection="1">
      <alignment horizontal="fill"/>
      <protection/>
    </xf>
    <xf numFmtId="187" fontId="7" fillId="33" borderId="0" xfId="0" applyNumberFormat="1" applyFont="1" applyFill="1" applyBorder="1" applyAlignment="1" applyProtection="1">
      <alignment horizontal="fill"/>
      <protection/>
    </xf>
    <xf numFmtId="39" fontId="7" fillId="33" borderId="0" xfId="0" applyNumberFormat="1" applyFont="1" applyFill="1" applyBorder="1" applyAlignment="1" applyProtection="1">
      <alignment horizontal="fill"/>
      <protection/>
    </xf>
    <xf numFmtId="43" fontId="54" fillId="33" borderId="0" xfId="47" applyFont="1" applyFill="1" applyBorder="1" applyAlignment="1">
      <alignment/>
    </xf>
    <xf numFmtId="43" fontId="7" fillId="33" borderId="0" xfId="47" applyFont="1" applyFill="1" applyBorder="1" applyAlignment="1">
      <alignment/>
    </xf>
    <xf numFmtId="0" fontId="9" fillId="33" borderId="18" xfId="0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 horizontal="fill"/>
      <protection/>
    </xf>
    <xf numFmtId="189" fontId="7" fillId="33" borderId="19" xfId="0" applyNumberFormat="1" applyFont="1" applyFill="1" applyBorder="1" applyAlignment="1" applyProtection="1">
      <alignment horizontal="fill"/>
      <protection/>
    </xf>
    <xf numFmtId="39" fontId="9" fillId="33" borderId="20" xfId="0" applyNumberFormat="1" applyFont="1" applyFill="1" applyBorder="1" applyAlignment="1" applyProtection="1">
      <alignment/>
      <protection/>
    </xf>
    <xf numFmtId="43" fontId="53" fillId="33" borderId="0" xfId="47" applyFont="1" applyFill="1" applyAlignment="1">
      <alignment/>
    </xf>
    <xf numFmtId="39" fontId="7" fillId="33" borderId="13" xfId="0" applyNumberFormat="1" applyFont="1" applyFill="1" applyBorder="1" applyAlignment="1" applyProtection="1">
      <alignment/>
      <protection/>
    </xf>
    <xf numFmtId="43" fontId="54" fillId="33" borderId="0" xfId="47" applyFont="1" applyFill="1" applyAlignment="1">
      <alignment/>
    </xf>
    <xf numFmtId="188" fontId="7" fillId="33" borderId="0" xfId="0" applyNumberFormat="1" applyFont="1" applyFill="1" applyBorder="1" applyAlignment="1" applyProtection="1">
      <alignment/>
      <protection/>
    </xf>
    <xf numFmtId="188" fontId="54" fillId="33" borderId="0" xfId="0" applyNumberFormat="1" applyFont="1" applyFill="1" applyAlignment="1" applyProtection="1">
      <alignment/>
      <protection/>
    </xf>
    <xf numFmtId="10" fontId="7" fillId="33" borderId="0" xfId="0" applyNumberFormat="1" applyFont="1" applyFill="1" applyAlignment="1">
      <alignment/>
    </xf>
    <xf numFmtId="188" fontId="7" fillId="33" borderId="0" xfId="0" applyNumberFormat="1" applyFont="1" applyFill="1" applyAlignment="1" applyProtection="1">
      <alignment/>
      <protection/>
    </xf>
    <xf numFmtId="187" fontId="7" fillId="33" borderId="0" xfId="0" applyNumberFormat="1" applyFont="1" applyFill="1" applyAlignment="1" applyProtection="1">
      <alignment/>
      <protection/>
    </xf>
    <xf numFmtId="7" fontId="8" fillId="33" borderId="0" xfId="0" applyNumberFormat="1" applyFont="1" applyFill="1" applyAlignment="1" applyProtection="1">
      <alignment/>
      <protection/>
    </xf>
    <xf numFmtId="10" fontId="8" fillId="33" borderId="0" xfId="0" applyNumberFormat="1" applyFont="1" applyFill="1" applyAlignment="1" applyProtection="1">
      <alignment/>
      <protection/>
    </xf>
    <xf numFmtId="188" fontId="8" fillId="33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189" fontId="7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0" fillId="33" borderId="0" xfId="0" applyFill="1" applyAlignment="1">
      <alignment/>
    </xf>
    <xf numFmtId="0" fontId="55" fillId="34" borderId="14" xfId="0" applyFont="1" applyFill="1" applyBorder="1" applyAlignment="1" applyProtection="1">
      <alignment horizontal="left"/>
      <protection/>
    </xf>
    <xf numFmtId="0" fontId="54" fillId="34" borderId="15" xfId="0" applyFont="1" applyFill="1" applyBorder="1" applyAlignment="1" applyProtection="1">
      <alignment horizontal="fill"/>
      <protection/>
    </xf>
    <xf numFmtId="0" fontId="54" fillId="34" borderId="15" xfId="0" applyFont="1" applyFill="1" applyBorder="1" applyAlignment="1">
      <alignment/>
    </xf>
    <xf numFmtId="39" fontId="55" fillId="34" borderId="17" xfId="0" applyNumberFormat="1" applyFont="1" applyFill="1" applyBorder="1" applyAlignment="1" applyProtection="1">
      <alignment/>
      <protection/>
    </xf>
    <xf numFmtId="0" fontId="7" fillId="33" borderId="21" xfId="0" applyFont="1" applyFill="1" applyBorder="1" applyAlignment="1">
      <alignment/>
    </xf>
    <xf numFmtId="7" fontId="8" fillId="33" borderId="12" xfId="0" applyNumberFormat="1" applyFont="1" applyFill="1" applyBorder="1" applyAlignment="1" applyProtection="1">
      <alignment/>
      <protection/>
    </xf>
    <xf numFmtId="10" fontId="8" fillId="33" borderId="21" xfId="0" applyNumberFormat="1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 horizontal="left"/>
      <protection/>
    </xf>
    <xf numFmtId="10" fontId="8" fillId="33" borderId="20" xfId="0" applyNumberFormat="1" applyFont="1" applyFill="1" applyBorder="1" applyAlignment="1" applyProtection="1">
      <alignment/>
      <protection/>
    </xf>
    <xf numFmtId="0" fontId="7" fillId="33" borderId="22" xfId="0" applyFont="1" applyFill="1" applyBorder="1" applyAlignment="1">
      <alignment/>
    </xf>
    <xf numFmtId="7" fontId="8" fillId="33" borderId="11" xfId="0" applyNumberFormat="1" applyFont="1" applyFill="1" applyBorder="1" applyAlignment="1" applyProtection="1">
      <alignment/>
      <protection/>
    </xf>
    <xf numFmtId="10" fontId="8" fillId="33" borderId="22" xfId="0" applyNumberFormat="1" applyFont="1" applyFill="1" applyBorder="1" applyAlignment="1" applyProtection="1">
      <alignment/>
      <protection/>
    </xf>
    <xf numFmtId="10" fontId="8" fillId="33" borderId="13" xfId="0" applyNumberFormat="1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fill"/>
      <protection/>
    </xf>
    <xf numFmtId="0" fontId="7" fillId="33" borderId="16" xfId="0" applyFont="1" applyFill="1" applyBorder="1" applyAlignment="1" applyProtection="1">
      <alignment horizontal="fill"/>
      <protection/>
    </xf>
    <xf numFmtId="0" fontId="7" fillId="33" borderId="17" xfId="0" applyFont="1" applyFill="1" applyBorder="1" applyAlignment="1" applyProtection="1">
      <alignment horizontal="fill"/>
      <protection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7" fillId="33" borderId="24" xfId="0" applyFont="1" applyFill="1" applyBorder="1" applyAlignment="1" applyProtection="1">
      <alignment horizontal="left"/>
      <protection/>
    </xf>
    <xf numFmtId="0" fontId="7" fillId="33" borderId="24" xfId="0" applyFont="1" applyFill="1" applyBorder="1" applyAlignment="1">
      <alignment/>
    </xf>
    <xf numFmtId="0" fontId="7" fillId="33" borderId="24" xfId="0" applyFont="1" applyFill="1" applyBorder="1" applyAlignment="1">
      <alignment horizontal="center"/>
    </xf>
    <xf numFmtId="187" fontId="7" fillId="33" borderId="24" xfId="0" applyNumberFormat="1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 horizontal="center"/>
      <protection/>
    </xf>
    <xf numFmtId="39" fontId="7" fillId="33" borderId="24" xfId="0" applyNumberFormat="1" applyFont="1" applyFill="1" applyBorder="1" applyAlignment="1" applyProtection="1">
      <alignment/>
      <protection/>
    </xf>
    <xf numFmtId="43" fontId="7" fillId="33" borderId="24" xfId="47" applyFont="1" applyFill="1" applyBorder="1" applyAlignment="1">
      <alignment/>
    </xf>
    <xf numFmtId="187" fontId="53" fillId="33" borderId="11" xfId="0" applyNumberFormat="1" applyFont="1" applyFill="1" applyBorder="1" applyAlignment="1" applyProtection="1">
      <alignment horizontal="center"/>
      <protection/>
    </xf>
    <xf numFmtId="187" fontId="7" fillId="33" borderId="11" xfId="0" applyNumberFormat="1" applyFont="1" applyFill="1" applyBorder="1" applyAlignment="1" applyProtection="1">
      <alignment horizontal="center"/>
      <protection/>
    </xf>
    <xf numFmtId="190" fontId="7" fillId="33" borderId="11" xfId="0" applyNumberFormat="1" applyFont="1" applyFill="1" applyBorder="1" applyAlignment="1" applyProtection="1">
      <alignment horizontal="center"/>
      <protection/>
    </xf>
    <xf numFmtId="39" fontId="7" fillId="33" borderId="11" xfId="0" applyNumberFormat="1" applyFont="1" applyFill="1" applyBorder="1" applyAlignment="1" applyProtection="1">
      <alignment horizontal="center"/>
      <protection/>
    </xf>
    <xf numFmtId="39" fontId="53" fillId="33" borderId="11" xfId="0" applyNumberFormat="1" applyFont="1" applyFill="1" applyBorder="1" applyAlignment="1" applyProtection="1">
      <alignment horizontal="center"/>
      <protection/>
    </xf>
    <xf numFmtId="39" fontId="7" fillId="33" borderId="11" xfId="0" applyNumberFormat="1" applyFont="1" applyFill="1" applyBorder="1" applyAlignment="1">
      <alignment horizontal="center"/>
    </xf>
    <xf numFmtId="43" fontId="7" fillId="33" borderId="11" xfId="47" applyFont="1" applyFill="1" applyBorder="1" applyAlignment="1">
      <alignment horizont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33" borderId="22" xfId="0" applyFont="1" applyFill="1" applyBorder="1" applyAlignment="1" applyProtection="1">
      <alignment horizontal="left" wrapText="1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Border="1" applyAlignment="1" applyProtection="1">
      <alignment horizontal="center"/>
      <protection/>
    </xf>
    <xf numFmtId="0" fontId="55" fillId="35" borderId="25" xfId="0" applyFont="1" applyFill="1" applyBorder="1" applyAlignment="1" applyProtection="1">
      <alignment horizontal="center"/>
      <protection/>
    </xf>
    <xf numFmtId="0" fontId="55" fillId="35" borderId="26" xfId="0" applyFont="1" applyFill="1" applyBorder="1" applyAlignment="1" applyProtection="1">
      <alignment horizontal="center"/>
      <protection/>
    </xf>
    <xf numFmtId="0" fontId="55" fillId="35" borderId="27" xfId="0" applyFont="1" applyFill="1" applyBorder="1" applyAlignment="1" applyProtection="1">
      <alignment horizontal="center"/>
      <protection/>
    </xf>
    <xf numFmtId="0" fontId="54" fillId="35" borderId="28" xfId="0" applyFont="1" applyFill="1" applyBorder="1" applyAlignment="1">
      <alignment horizontal="center" vertical="justify"/>
    </xf>
    <xf numFmtId="0" fontId="54" fillId="35" borderId="29" xfId="0" applyFont="1" applyFill="1" applyBorder="1" applyAlignment="1">
      <alignment horizontal="center" vertical="justify"/>
    </xf>
    <xf numFmtId="0" fontId="54" fillId="35" borderId="30" xfId="0" applyFont="1" applyFill="1" applyBorder="1" applyAlignment="1">
      <alignment/>
    </xf>
    <xf numFmtId="0" fontId="54" fillId="35" borderId="31" xfId="0" applyFont="1" applyFill="1" applyBorder="1" applyAlignment="1">
      <alignment/>
    </xf>
    <xf numFmtId="0" fontId="55" fillId="35" borderId="32" xfId="0" applyFont="1" applyFill="1" applyBorder="1" applyAlignment="1">
      <alignment horizontal="center"/>
    </xf>
    <xf numFmtId="0" fontId="55" fillId="35" borderId="32" xfId="0" applyFont="1" applyFill="1" applyBorder="1" applyAlignment="1" applyProtection="1">
      <alignment horizontal="center"/>
      <protection/>
    </xf>
    <xf numFmtId="0" fontId="54" fillId="35" borderId="33" xfId="0" applyFont="1" applyFill="1" applyBorder="1" applyAlignment="1">
      <alignment horizontal="center" vertical="justify"/>
    </xf>
    <xf numFmtId="0" fontId="54" fillId="35" borderId="34" xfId="0" applyFont="1" applyFill="1" applyBorder="1" applyAlignment="1">
      <alignment horizontal="center" vertical="justify"/>
    </xf>
    <xf numFmtId="0" fontId="55" fillId="35" borderId="14" xfId="0" applyFont="1" applyFill="1" applyBorder="1" applyAlignment="1" applyProtection="1">
      <alignment horizontal="left"/>
      <protection/>
    </xf>
    <xf numFmtId="0" fontId="54" fillId="35" borderId="15" xfId="0" applyFont="1" applyFill="1" applyBorder="1" applyAlignment="1">
      <alignment/>
    </xf>
    <xf numFmtId="0" fontId="55" fillId="35" borderId="16" xfId="0" applyFont="1" applyFill="1" applyBorder="1" applyAlignment="1">
      <alignment horizontal="center"/>
    </xf>
    <xf numFmtId="0" fontId="55" fillId="35" borderId="16" xfId="0" applyFont="1" applyFill="1" applyBorder="1" applyAlignment="1" applyProtection="1">
      <alignment horizontal="center"/>
      <protection/>
    </xf>
    <xf numFmtId="0" fontId="54" fillId="35" borderId="35" xfId="0" applyFont="1" applyFill="1" applyBorder="1" applyAlignment="1">
      <alignment horizontal="center" vertical="justify"/>
    </xf>
    <xf numFmtId="0" fontId="54" fillId="35" borderId="36" xfId="0" applyFont="1" applyFill="1" applyBorder="1" applyAlignment="1">
      <alignment horizontal="center" vertical="justify"/>
    </xf>
    <xf numFmtId="0" fontId="5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0</xdr:rowOff>
    </xdr:from>
    <xdr:to>
      <xdr:col>6</xdr:col>
      <xdr:colOff>95250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A57">
      <selection activeCell="A76" sqref="A76"/>
    </sheetView>
  </sheetViews>
  <sheetFormatPr defaultColWidth="11.00390625" defaultRowHeight="12.75"/>
  <cols>
    <col min="1" max="1" width="9.7109375" style="3" customWidth="1"/>
    <col min="2" max="2" width="13.28125" style="3" customWidth="1"/>
    <col min="3" max="3" width="11.7109375" style="3" customWidth="1"/>
    <col min="4" max="4" width="10.28125" style="3" customWidth="1"/>
    <col min="5" max="5" width="10.421875" style="3" customWidth="1"/>
    <col min="6" max="6" width="10.57421875" style="3" customWidth="1"/>
    <col min="7" max="7" width="11.28125" style="3" customWidth="1"/>
    <col min="8" max="8" width="10.421875" style="3" customWidth="1"/>
    <col min="9" max="9" width="12.28125" style="3" customWidth="1"/>
    <col min="10" max="10" width="13.00390625" style="3" customWidth="1"/>
    <col min="11" max="11" width="9.140625" style="6" customWidth="1"/>
    <col min="12" max="12" width="11.140625" style="6" customWidth="1"/>
    <col min="13" max="13" width="11.00390625" style="6" customWidth="1"/>
    <col min="14" max="16384" width="11.00390625" style="1" customWidth="1"/>
  </cols>
  <sheetData>
    <row r="1" spans="1:20" s="93" customFormat="1" ht="15" customHeight="1">
      <c r="A1" s="114"/>
      <c r="B1" s="114"/>
      <c r="C1" s="114"/>
      <c r="D1" s="114"/>
      <c r="E1" s="114"/>
      <c r="F1" s="114"/>
      <c r="G1" s="114"/>
      <c r="H1" s="115"/>
      <c r="I1" s="114"/>
      <c r="J1" s="114"/>
      <c r="K1" s="114"/>
      <c r="L1" s="92"/>
      <c r="M1" s="92"/>
      <c r="N1" s="92"/>
      <c r="O1" s="92"/>
      <c r="P1" s="92"/>
      <c r="Q1" s="92"/>
      <c r="R1" s="92"/>
      <c r="S1" s="92"/>
      <c r="T1" s="92"/>
    </row>
    <row r="2" spans="1:20" s="93" customFormat="1" ht="13.5">
      <c r="A2" s="94"/>
      <c r="B2" s="94"/>
      <c r="C2" s="94"/>
      <c r="D2" s="94"/>
      <c r="E2" s="94"/>
      <c r="F2" s="94"/>
      <c r="G2" s="94"/>
      <c r="H2" s="94"/>
      <c r="I2" s="115"/>
      <c r="J2" s="114"/>
      <c r="K2" s="114"/>
      <c r="L2" s="114"/>
      <c r="M2" s="92"/>
      <c r="N2" s="92"/>
      <c r="O2" s="92"/>
      <c r="P2" s="92"/>
      <c r="Q2" s="92"/>
      <c r="R2" s="92"/>
      <c r="S2" s="92"/>
      <c r="T2" s="92"/>
    </row>
    <row r="3" spans="1:20" s="93" customFormat="1" ht="13.5">
      <c r="A3" s="94"/>
      <c r="B3" s="94"/>
      <c r="C3" s="94"/>
      <c r="D3" s="94"/>
      <c r="E3" s="94"/>
      <c r="F3" s="94"/>
      <c r="G3" s="94"/>
      <c r="H3" s="94"/>
      <c r="I3" s="115"/>
      <c r="J3" s="114"/>
      <c r="K3" s="114"/>
      <c r="L3" s="114"/>
      <c r="M3" s="92"/>
      <c r="N3" s="92"/>
      <c r="O3" s="92"/>
      <c r="P3" s="92"/>
      <c r="Q3" s="92"/>
      <c r="R3" s="92"/>
      <c r="S3" s="92"/>
      <c r="T3" s="92"/>
    </row>
    <row r="4" spans="1:20" s="93" customFormat="1" ht="15.75" customHeight="1">
      <c r="A4" s="132" t="s">
        <v>94</v>
      </c>
      <c r="B4" s="132"/>
      <c r="C4" s="132"/>
      <c r="D4" s="132"/>
      <c r="E4" s="132"/>
      <c r="F4" s="132"/>
      <c r="G4" s="132"/>
      <c r="H4" s="132"/>
      <c r="I4" s="132"/>
      <c r="J4" s="132"/>
      <c r="K4" s="112"/>
      <c r="L4" s="112"/>
      <c r="M4" s="92"/>
      <c r="N4" s="92"/>
      <c r="O4" s="92"/>
      <c r="P4" s="92"/>
      <c r="Q4" s="92"/>
      <c r="R4" s="92"/>
      <c r="S4" s="92"/>
      <c r="T4" s="92"/>
    </row>
    <row r="5" spans="1:20" s="93" customFormat="1" ht="0.75" customHeight="1">
      <c r="A5" s="132" t="s">
        <v>95</v>
      </c>
      <c r="B5" s="132"/>
      <c r="C5" s="132"/>
      <c r="D5" s="132"/>
      <c r="E5" s="132"/>
      <c r="F5" s="132"/>
      <c r="G5" s="132"/>
      <c r="H5" s="132"/>
      <c r="I5" s="132"/>
      <c r="J5" s="132"/>
      <c r="K5" s="112"/>
      <c r="L5" s="112"/>
      <c r="M5" s="92"/>
      <c r="N5" s="92"/>
      <c r="O5" s="92"/>
      <c r="P5" s="92"/>
      <c r="Q5" s="92"/>
      <c r="R5" s="92"/>
      <c r="S5" s="92"/>
      <c r="T5" s="92"/>
    </row>
    <row r="6" spans="1:10" ht="12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</row>
    <row r="7" spans="1:10" ht="6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1.25" customHeight="1">
      <c r="A8" s="132" t="s">
        <v>106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ht="6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3" s="4" customFormat="1" ht="3.75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7"/>
      <c r="L10" s="7"/>
      <c r="M10" s="7"/>
    </row>
    <row r="11" spans="1:12" ht="12.75">
      <c r="A11" s="8" t="s">
        <v>65</v>
      </c>
      <c r="B11" s="8" t="s">
        <v>64</v>
      </c>
      <c r="C11" s="9"/>
      <c r="D11" s="9"/>
      <c r="E11" s="9"/>
      <c r="F11" s="12" t="s">
        <v>72</v>
      </c>
      <c r="G11" s="13"/>
      <c r="H11" s="9" t="s">
        <v>78</v>
      </c>
      <c r="I11" s="9"/>
      <c r="J11" s="14" t="s">
        <v>69</v>
      </c>
      <c r="K11" s="9"/>
      <c r="L11" s="9"/>
    </row>
    <row r="12" spans="1:12" ht="12.75">
      <c r="A12" s="8" t="s">
        <v>63</v>
      </c>
      <c r="B12" s="9"/>
      <c r="C12" s="9"/>
      <c r="D12" s="9"/>
      <c r="E12" s="9"/>
      <c r="F12" s="12" t="s">
        <v>71</v>
      </c>
      <c r="G12" s="13"/>
      <c r="H12" s="9" t="s">
        <v>78</v>
      </c>
      <c r="I12" s="9"/>
      <c r="J12" s="16" t="s">
        <v>68</v>
      </c>
      <c r="K12" s="9"/>
      <c r="L12" s="9"/>
    </row>
    <row r="13" spans="1:12" ht="12.75">
      <c r="A13" s="9"/>
      <c r="B13" s="9"/>
      <c r="C13" s="10"/>
      <c r="E13" s="9"/>
      <c r="F13" s="12" t="s">
        <v>70</v>
      </c>
      <c r="G13" s="13"/>
      <c r="H13" s="9" t="s">
        <v>78</v>
      </c>
      <c r="I13" s="9"/>
      <c r="J13" s="12" t="s">
        <v>73</v>
      </c>
      <c r="K13" s="9"/>
      <c r="L13" s="9"/>
    </row>
    <row r="14" spans="1:12" ht="12.75">
      <c r="A14" s="15"/>
      <c r="B14" s="15"/>
      <c r="C14" s="11"/>
      <c r="D14" s="11" t="s">
        <v>67</v>
      </c>
      <c r="E14" s="9"/>
      <c r="F14" s="12" t="s">
        <v>71</v>
      </c>
      <c r="G14" s="13"/>
      <c r="H14" s="9" t="s">
        <v>78</v>
      </c>
      <c r="I14" s="9"/>
      <c r="J14" s="16" t="s">
        <v>68</v>
      </c>
      <c r="K14" s="9"/>
      <c r="L14" s="9"/>
    </row>
    <row r="15" spans="1:12" ht="12.75">
      <c r="A15" s="15" t="s">
        <v>62</v>
      </c>
      <c r="B15" s="15" t="s">
        <v>61</v>
      </c>
      <c r="C15" s="11" t="s">
        <v>66</v>
      </c>
      <c r="D15" s="11" t="s">
        <v>66</v>
      </c>
      <c r="E15" s="9"/>
      <c r="F15" s="12" t="s">
        <v>58</v>
      </c>
      <c r="G15" s="13"/>
      <c r="H15" s="9" t="s">
        <v>78</v>
      </c>
      <c r="I15" s="9"/>
      <c r="J15" s="12" t="s">
        <v>57</v>
      </c>
      <c r="K15" s="9"/>
      <c r="L15" s="9"/>
    </row>
    <row r="16" spans="1:12" ht="12.75">
      <c r="A16" s="17" t="s">
        <v>60</v>
      </c>
      <c r="B16" s="18">
        <v>75</v>
      </c>
      <c r="C16" s="17" t="s">
        <v>59</v>
      </c>
      <c r="D16" s="19">
        <f>+H67/B16</f>
        <v>123.79369305732364</v>
      </c>
      <c r="E16" s="9"/>
      <c r="F16" s="12" t="s">
        <v>55</v>
      </c>
      <c r="G16" s="13"/>
      <c r="H16" s="9" t="s">
        <v>78</v>
      </c>
      <c r="I16" s="9"/>
      <c r="J16" s="12" t="s">
        <v>54</v>
      </c>
      <c r="K16" s="9"/>
      <c r="L16" s="9"/>
    </row>
    <row r="17" spans="1:12" ht="12.75">
      <c r="A17" s="17" t="s">
        <v>56</v>
      </c>
      <c r="B17" s="20"/>
      <c r="C17" s="21" t="s">
        <v>56</v>
      </c>
      <c r="D17" s="22"/>
      <c r="E17" s="9"/>
      <c r="F17" s="12" t="s">
        <v>53</v>
      </c>
      <c r="G17" s="13"/>
      <c r="H17" s="9" t="s">
        <v>78</v>
      </c>
      <c r="I17" s="9"/>
      <c r="J17" s="12" t="s">
        <v>52</v>
      </c>
      <c r="K17" s="9"/>
      <c r="L17" s="9"/>
    </row>
    <row r="18" spans="1:12" ht="12.75">
      <c r="A18" s="8"/>
      <c r="B18" s="25"/>
      <c r="C18" s="26"/>
      <c r="D18" s="27"/>
      <c r="E18" s="23"/>
      <c r="F18" s="12" t="s">
        <v>51</v>
      </c>
      <c r="G18" s="13"/>
      <c r="H18" s="9" t="s">
        <v>78</v>
      </c>
      <c r="I18" s="9"/>
      <c r="J18" s="12" t="s">
        <v>50</v>
      </c>
      <c r="K18" s="9"/>
      <c r="L18" s="9"/>
    </row>
    <row r="19" spans="1:12" ht="12.75">
      <c r="A19" s="8" t="s">
        <v>49</v>
      </c>
      <c r="B19" s="25" t="s">
        <v>48</v>
      </c>
      <c r="C19" s="26" t="s">
        <v>79</v>
      </c>
      <c r="D19" s="27">
        <v>2022</v>
      </c>
      <c r="E19" s="9"/>
      <c r="F19" s="12" t="s">
        <v>47</v>
      </c>
      <c r="G19" s="13"/>
      <c r="H19" s="9" t="s">
        <v>78</v>
      </c>
      <c r="I19" s="9"/>
      <c r="J19" s="12" t="s">
        <v>46</v>
      </c>
      <c r="K19" s="9"/>
      <c r="L19" s="9"/>
    </row>
    <row r="20" spans="1:12" ht="12.75">
      <c r="A20" s="8" t="s">
        <v>45</v>
      </c>
      <c r="B20" s="28">
        <v>650</v>
      </c>
      <c r="C20" s="9"/>
      <c r="D20" s="9"/>
      <c r="E20" s="9"/>
      <c r="F20" s="13" t="s">
        <v>74</v>
      </c>
      <c r="G20" s="13"/>
      <c r="H20" s="9" t="s">
        <v>78</v>
      </c>
      <c r="I20" s="9"/>
      <c r="J20" s="13" t="s">
        <v>75</v>
      </c>
      <c r="K20" s="9"/>
      <c r="L20" s="9"/>
    </row>
    <row r="21" spans="1:12" ht="4.5" customHeight="1" thickBot="1">
      <c r="A21" s="29"/>
      <c r="B21" s="30"/>
      <c r="C21" s="29"/>
      <c r="D21" s="29"/>
      <c r="E21" s="29"/>
      <c r="F21" s="29"/>
      <c r="G21" s="29"/>
      <c r="H21" s="31"/>
      <c r="I21" s="9"/>
      <c r="J21" s="9"/>
      <c r="K21" s="9"/>
      <c r="L21" s="9"/>
    </row>
    <row r="22" spans="1:12" ht="21.75" customHeight="1">
      <c r="A22" s="139" t="s">
        <v>44</v>
      </c>
      <c r="B22" s="140"/>
      <c r="C22" s="140"/>
      <c r="D22" s="140"/>
      <c r="E22" s="140"/>
      <c r="F22" s="140"/>
      <c r="G22" s="140"/>
      <c r="H22" s="141"/>
      <c r="I22" s="142" t="s">
        <v>76</v>
      </c>
      <c r="J22" s="143" t="s">
        <v>77</v>
      </c>
      <c r="K22" s="9"/>
      <c r="L22" s="9"/>
    </row>
    <row r="23" spans="1:12" ht="12.75">
      <c r="A23" s="144"/>
      <c r="B23" s="145"/>
      <c r="C23" s="145"/>
      <c r="D23" s="146"/>
      <c r="E23" s="146"/>
      <c r="F23" s="146"/>
      <c r="G23" s="147" t="s">
        <v>43</v>
      </c>
      <c r="H23" s="147" t="s">
        <v>42</v>
      </c>
      <c r="I23" s="148"/>
      <c r="J23" s="149"/>
      <c r="K23" s="9"/>
      <c r="L23" s="9"/>
    </row>
    <row r="24" spans="1:12" ht="13.5" customHeight="1" thickBot="1">
      <c r="A24" s="150" t="s">
        <v>41</v>
      </c>
      <c r="B24" s="151"/>
      <c r="C24" s="151"/>
      <c r="D24" s="152" t="s">
        <v>40</v>
      </c>
      <c r="E24" s="153" t="s">
        <v>105</v>
      </c>
      <c r="F24" s="153" t="s">
        <v>39</v>
      </c>
      <c r="G24" s="153" t="s">
        <v>38</v>
      </c>
      <c r="H24" s="153" t="s">
        <v>37</v>
      </c>
      <c r="I24" s="154"/>
      <c r="J24" s="155"/>
      <c r="K24" s="9"/>
      <c r="L24" s="9"/>
    </row>
    <row r="25" spans="1:12" ht="7.5" customHeight="1">
      <c r="A25" s="32"/>
      <c r="B25" s="29"/>
      <c r="C25" s="29"/>
      <c r="D25" s="33"/>
      <c r="E25" s="34"/>
      <c r="F25" s="34"/>
      <c r="G25" s="34"/>
      <c r="H25" s="34"/>
      <c r="I25" s="35"/>
      <c r="J25" s="36"/>
      <c r="K25" s="9"/>
      <c r="L25" s="9"/>
    </row>
    <row r="26" spans="1:12" ht="12.75">
      <c r="A26" s="37" t="s">
        <v>36</v>
      </c>
      <c r="B26" s="29"/>
      <c r="C26" s="29"/>
      <c r="D26" s="38"/>
      <c r="E26" s="39"/>
      <c r="F26" s="38"/>
      <c r="G26" s="40"/>
      <c r="H26" s="40" t="str">
        <f aca="true" t="shared" si="0" ref="H26:H33">IF(E26*G26,+E26*G26,"        ")</f>
        <v>        </v>
      </c>
      <c r="I26" s="41"/>
      <c r="J26" s="42"/>
      <c r="K26" s="9"/>
      <c r="L26" s="9"/>
    </row>
    <row r="27" spans="1:12" ht="14.25" customHeight="1">
      <c r="A27" s="43" t="s">
        <v>83</v>
      </c>
      <c r="B27" s="44"/>
      <c r="C27" s="45"/>
      <c r="D27" s="46"/>
      <c r="E27" s="124">
        <v>137.5</v>
      </c>
      <c r="F27" s="47" t="s">
        <v>35</v>
      </c>
      <c r="G27" s="128">
        <v>8</v>
      </c>
      <c r="H27" s="128">
        <f t="shared" si="0"/>
        <v>1100</v>
      </c>
      <c r="I27" s="128">
        <f aca="true" t="shared" si="1" ref="I27:I32">E27/B$16</f>
        <v>1.8333333333333333</v>
      </c>
      <c r="J27" s="42">
        <f aca="true" t="shared" si="2" ref="J27:J32">H27/H$67</f>
        <v>0.11847668733717437</v>
      </c>
      <c r="K27" s="9"/>
      <c r="L27" s="24"/>
    </row>
    <row r="28" spans="1:12" ht="15" customHeight="1">
      <c r="A28" s="32" t="s">
        <v>84</v>
      </c>
      <c r="B28" s="29"/>
      <c r="C28" s="29"/>
      <c r="D28" s="48"/>
      <c r="E28" s="125">
        <f>0.48/17.33</f>
        <v>0.027697634160415468</v>
      </c>
      <c r="F28" s="49" t="s">
        <v>34</v>
      </c>
      <c r="G28" s="127">
        <v>1916.67</v>
      </c>
      <c r="H28" s="127">
        <f t="shared" si="0"/>
        <v>53.08722446624352</v>
      </c>
      <c r="I28" s="127">
        <f t="shared" si="1"/>
        <v>0.0003693017888055396</v>
      </c>
      <c r="J28" s="42">
        <f t="shared" si="2"/>
        <v>0.005717816813350479</v>
      </c>
      <c r="K28" s="50"/>
      <c r="L28" s="24"/>
    </row>
    <row r="29" spans="1:12" ht="15.75" customHeight="1">
      <c r="A29" s="32" t="s">
        <v>85</v>
      </c>
      <c r="B29" s="29"/>
      <c r="C29" s="29"/>
      <c r="D29" s="38"/>
      <c r="E29" s="125">
        <f>14/26.3</f>
        <v>0.532319391634981</v>
      </c>
      <c r="F29" s="49" t="s">
        <v>33</v>
      </c>
      <c r="G29" s="127">
        <v>2416.16</v>
      </c>
      <c r="H29" s="127">
        <f t="shared" si="0"/>
        <v>1286.1688212927756</v>
      </c>
      <c r="I29" s="127">
        <f t="shared" si="1"/>
        <v>0.007097591888466413</v>
      </c>
      <c r="J29" s="42">
        <f t="shared" si="2"/>
        <v>0.13852820118466025</v>
      </c>
      <c r="K29" s="9"/>
      <c r="L29" s="9"/>
    </row>
    <row r="30" spans="1:12" ht="14.25" customHeight="1">
      <c r="A30" s="32" t="s">
        <v>86</v>
      </c>
      <c r="B30" s="29"/>
      <c r="C30" s="29"/>
      <c r="D30" s="38"/>
      <c r="E30" s="125">
        <f>18.5/39.5</f>
        <v>0.46835443037974683</v>
      </c>
      <c r="F30" s="49" t="s">
        <v>33</v>
      </c>
      <c r="G30" s="127">
        <v>1474.81</v>
      </c>
      <c r="H30" s="127">
        <f t="shared" si="0"/>
        <v>690.7337974683544</v>
      </c>
      <c r="I30" s="127">
        <f t="shared" si="1"/>
        <v>0.006244725738396625</v>
      </c>
      <c r="J30" s="42">
        <f t="shared" si="2"/>
        <v>0.07439622923261577</v>
      </c>
      <c r="K30" s="9"/>
      <c r="L30" s="9"/>
    </row>
    <row r="31" spans="1:12" ht="13.5" customHeight="1">
      <c r="A31" s="32" t="s">
        <v>87</v>
      </c>
      <c r="B31" s="29"/>
      <c r="C31" s="29"/>
      <c r="D31" s="38"/>
      <c r="E31" s="125">
        <v>0.35</v>
      </c>
      <c r="F31" s="49" t="s">
        <v>32</v>
      </c>
      <c r="G31" s="127">
        <v>470</v>
      </c>
      <c r="H31" s="127">
        <f t="shared" si="0"/>
        <v>164.5</v>
      </c>
      <c r="I31" s="128">
        <f t="shared" si="1"/>
        <v>0.004666666666666666</v>
      </c>
      <c r="J31" s="42">
        <f t="shared" si="2"/>
        <v>0.01771765006087744</v>
      </c>
      <c r="K31" s="9"/>
      <c r="L31" s="9"/>
    </row>
    <row r="32" spans="1:12" ht="13.5" customHeight="1">
      <c r="A32" s="32" t="s">
        <v>92</v>
      </c>
      <c r="B32" s="29"/>
      <c r="C32" s="29"/>
      <c r="D32" s="48"/>
      <c r="E32" s="125">
        <f>1.5/30</f>
        <v>0.05</v>
      </c>
      <c r="F32" s="49" t="s">
        <v>32</v>
      </c>
      <c r="G32" s="127">
        <v>1327</v>
      </c>
      <c r="H32" s="127">
        <f t="shared" si="0"/>
        <v>66.35000000000001</v>
      </c>
      <c r="I32" s="127">
        <f t="shared" si="1"/>
        <v>0.0006666666666666668</v>
      </c>
      <c r="J32" s="42">
        <f t="shared" si="2"/>
        <v>0.007146298368019564</v>
      </c>
      <c r="K32" s="9"/>
      <c r="L32" s="9"/>
    </row>
    <row r="33" spans="1:12" ht="6.75" customHeight="1">
      <c r="A33" s="51"/>
      <c r="B33" s="29"/>
      <c r="C33" s="52"/>
      <c r="D33" s="38"/>
      <c r="E33" s="125"/>
      <c r="F33" s="38"/>
      <c r="G33" s="127"/>
      <c r="H33" s="127" t="str">
        <f t="shared" si="0"/>
        <v>        </v>
      </c>
      <c r="I33" s="130"/>
      <c r="J33" s="42"/>
      <c r="K33" s="9"/>
      <c r="L33" s="9"/>
    </row>
    <row r="34" spans="1:12" ht="12.75">
      <c r="A34" s="37" t="s">
        <v>31</v>
      </c>
      <c r="B34" s="29"/>
      <c r="C34" s="29"/>
      <c r="D34" s="38"/>
      <c r="E34" s="38"/>
      <c r="F34" s="38"/>
      <c r="G34" s="38"/>
      <c r="H34" s="129"/>
      <c r="I34" s="130"/>
      <c r="J34" s="42"/>
      <c r="K34" s="9"/>
      <c r="L34" s="9"/>
    </row>
    <row r="35" spans="1:12" ht="12.75">
      <c r="A35" s="32" t="s">
        <v>88</v>
      </c>
      <c r="B35" s="29"/>
      <c r="C35" s="29"/>
      <c r="D35" s="38"/>
      <c r="E35" s="125">
        <v>1</v>
      </c>
      <c r="F35" s="49" t="s">
        <v>30</v>
      </c>
      <c r="G35" s="127">
        <v>300</v>
      </c>
      <c r="H35" s="127">
        <f>IF(E35*G35,+E35*G35,"        ")</f>
        <v>300</v>
      </c>
      <c r="I35" s="128">
        <f>E35/B$16</f>
        <v>0.013333333333333334</v>
      </c>
      <c r="J35" s="42">
        <f>H35/H$67</f>
        <v>0.032311823819229375</v>
      </c>
      <c r="K35" s="9"/>
      <c r="L35" s="9"/>
    </row>
    <row r="36" spans="1:12" ht="15" customHeight="1">
      <c r="A36" s="32" t="s">
        <v>89</v>
      </c>
      <c r="B36" s="29"/>
      <c r="C36" s="29"/>
      <c r="D36" s="38"/>
      <c r="E36" s="125">
        <v>1</v>
      </c>
      <c r="F36" s="49" t="s">
        <v>30</v>
      </c>
      <c r="G36" s="127">
        <v>250</v>
      </c>
      <c r="H36" s="127">
        <f>IF(E36*G36,+E36*G36,"        ")</f>
        <v>250</v>
      </c>
      <c r="I36" s="127">
        <f>E36/B$16</f>
        <v>0.013333333333333334</v>
      </c>
      <c r="J36" s="42">
        <f>H36/H$67</f>
        <v>0.026926519849357813</v>
      </c>
      <c r="K36" s="50"/>
      <c r="L36" s="9"/>
    </row>
    <row r="37" spans="1:12" ht="15" customHeight="1">
      <c r="A37" s="32" t="s">
        <v>90</v>
      </c>
      <c r="B37" s="29"/>
      <c r="C37" s="29"/>
      <c r="D37" s="38"/>
      <c r="E37" s="126">
        <v>1</v>
      </c>
      <c r="F37" s="49" t="s">
        <v>30</v>
      </c>
      <c r="G37" s="127">
        <v>250</v>
      </c>
      <c r="H37" s="127">
        <f>IF(E37*G37,+E37*G37,"        ")</f>
        <v>250</v>
      </c>
      <c r="I37" s="127">
        <f>E37/B$16</f>
        <v>0.013333333333333334</v>
      </c>
      <c r="J37" s="42">
        <f>H37/H$67</f>
        <v>0.026926519849357813</v>
      </c>
      <c r="K37" s="9"/>
      <c r="L37" s="9"/>
    </row>
    <row r="38" spans="1:12" ht="8.25" customHeight="1">
      <c r="A38" s="51"/>
      <c r="B38" s="29"/>
      <c r="C38" s="29"/>
      <c r="D38" s="38"/>
      <c r="E38" s="38"/>
      <c r="F38" s="38"/>
      <c r="G38" s="38"/>
      <c r="H38" s="129"/>
      <c r="I38" s="130"/>
      <c r="J38" s="42"/>
      <c r="K38" s="9"/>
      <c r="L38" s="9"/>
    </row>
    <row r="39" spans="1:12" ht="12.75" customHeight="1">
      <c r="A39" s="32" t="s">
        <v>29</v>
      </c>
      <c r="B39" s="29"/>
      <c r="C39" s="30"/>
      <c r="D39" s="49" t="s">
        <v>28</v>
      </c>
      <c r="E39" s="125">
        <v>0.3035</v>
      </c>
      <c r="F39" s="49" t="s">
        <v>8</v>
      </c>
      <c r="G39" s="127">
        <f>+B$20</f>
        <v>650</v>
      </c>
      <c r="H39" s="127">
        <f>IF(E39*G39,+E39*G39,"        ")</f>
        <v>197.275</v>
      </c>
      <c r="I39" s="127">
        <f>E39/B$16</f>
        <v>0.004046666666666666</v>
      </c>
      <c r="J39" s="42">
        <f aca="true" t="shared" si="3" ref="J39:J46">H39/H$67</f>
        <v>0.02124771681312825</v>
      </c>
      <c r="K39" s="9"/>
      <c r="L39" s="9"/>
    </row>
    <row r="40" spans="1:12" ht="14.25" customHeight="1">
      <c r="A40" s="32" t="s">
        <v>27</v>
      </c>
      <c r="B40" s="29"/>
      <c r="C40" s="29"/>
      <c r="D40" s="38"/>
      <c r="E40" s="126">
        <v>0.29</v>
      </c>
      <c r="F40" s="49" t="s">
        <v>8</v>
      </c>
      <c r="G40" s="127">
        <f>+B$20</f>
        <v>650</v>
      </c>
      <c r="H40" s="127">
        <f>IF(E40*G40,+E40*G40,"        ")</f>
        <v>188.5</v>
      </c>
      <c r="I40" s="128">
        <f>E40/B$16</f>
        <v>0.0038666666666666663</v>
      </c>
      <c r="J40" s="42">
        <f t="shared" si="3"/>
        <v>0.02030259596641579</v>
      </c>
      <c r="K40" s="50"/>
      <c r="L40" s="9"/>
    </row>
    <row r="41" spans="1:12" ht="26.25" customHeight="1">
      <c r="A41" s="133" t="s">
        <v>97</v>
      </c>
      <c r="B41" s="134"/>
      <c r="C41" s="135"/>
      <c r="D41" s="38"/>
      <c r="E41" s="125">
        <v>0.25</v>
      </c>
      <c r="F41" s="49" t="s">
        <v>8</v>
      </c>
      <c r="G41" s="127">
        <f>+$B$20</f>
        <v>650</v>
      </c>
      <c r="H41" s="127">
        <f>IF(E41*G41,+E41*G41,"        ")</f>
        <v>162.5</v>
      </c>
      <c r="I41" s="128">
        <f>E41/B$16</f>
        <v>0.0033333333333333335</v>
      </c>
      <c r="J41" s="42">
        <f t="shared" si="3"/>
        <v>0.01750223790208258</v>
      </c>
      <c r="K41" s="9"/>
      <c r="L41" s="9"/>
    </row>
    <row r="42" spans="1:12" ht="14.25" customHeight="1">
      <c r="A42" s="32" t="s">
        <v>26</v>
      </c>
      <c r="B42" s="29"/>
      <c r="C42" s="29"/>
      <c r="D42" s="38"/>
      <c r="E42" s="125">
        <v>0.3</v>
      </c>
      <c r="F42" s="49" t="s">
        <v>8</v>
      </c>
      <c r="G42" s="127">
        <f>+$B$20</f>
        <v>650</v>
      </c>
      <c r="H42" s="127">
        <f>IF(E42*G42,+E42*G42,"        ")</f>
        <v>195</v>
      </c>
      <c r="I42" s="127">
        <f>E42/B$16</f>
        <v>0.004</v>
      </c>
      <c r="J42" s="42">
        <f t="shared" si="3"/>
        <v>0.021002685482499093</v>
      </c>
      <c r="K42" s="9"/>
      <c r="L42" s="9"/>
    </row>
    <row r="43" spans="1:12" ht="14.25" customHeight="1">
      <c r="A43" s="32" t="s">
        <v>25</v>
      </c>
      <c r="B43" s="29"/>
      <c r="C43" s="29"/>
      <c r="D43" s="49" t="s">
        <v>24</v>
      </c>
      <c r="E43" s="125">
        <v>0.29</v>
      </c>
      <c r="F43" s="49" t="s">
        <v>8</v>
      </c>
      <c r="G43" s="127">
        <f>+$B$20</f>
        <v>650</v>
      </c>
      <c r="H43" s="127">
        <f>IF(E43*G43,+E43*G43,"        ")</f>
        <v>188.5</v>
      </c>
      <c r="I43" s="128">
        <f>E43/B$16</f>
        <v>0.0038666666666666663</v>
      </c>
      <c r="J43" s="42">
        <f t="shared" si="3"/>
        <v>0.02030259596641579</v>
      </c>
      <c r="K43" s="9"/>
      <c r="L43" s="9"/>
    </row>
    <row r="44" spans="1:12" ht="27" customHeight="1">
      <c r="A44" s="133" t="s">
        <v>98</v>
      </c>
      <c r="B44" s="134"/>
      <c r="C44" s="135"/>
      <c r="D44" s="38"/>
      <c r="E44" s="125">
        <v>0.11</v>
      </c>
      <c r="F44" s="38" t="s">
        <v>8</v>
      </c>
      <c r="G44" s="127">
        <v>650</v>
      </c>
      <c r="H44" s="127">
        <v>71.5</v>
      </c>
      <c r="I44" s="127">
        <v>0.0014666666666666667</v>
      </c>
      <c r="J44" s="42">
        <f t="shared" si="3"/>
        <v>0.007700984676916334</v>
      </c>
      <c r="K44" s="9"/>
      <c r="L44" s="9"/>
    </row>
    <row r="45" spans="1:12" ht="15.75" customHeight="1">
      <c r="A45" s="32" t="s">
        <v>23</v>
      </c>
      <c r="B45" s="29"/>
      <c r="C45" s="29"/>
      <c r="D45" s="49" t="s">
        <v>22</v>
      </c>
      <c r="E45" s="125">
        <v>0.3</v>
      </c>
      <c r="F45" s="49" t="s">
        <v>8</v>
      </c>
      <c r="G45" s="127">
        <f>+$B$20</f>
        <v>650</v>
      </c>
      <c r="H45" s="127">
        <f>IF(E45*G45,+E45*G45,"        ")</f>
        <v>195</v>
      </c>
      <c r="I45" s="128">
        <f>E45/B$16</f>
        <v>0.004</v>
      </c>
      <c r="J45" s="42">
        <f t="shared" si="3"/>
        <v>0.021002685482499093</v>
      </c>
      <c r="K45" s="9"/>
      <c r="L45" s="9"/>
    </row>
    <row r="46" spans="1:12" ht="25.5" customHeight="1">
      <c r="A46" s="133" t="s">
        <v>99</v>
      </c>
      <c r="B46" s="134"/>
      <c r="C46" s="135"/>
      <c r="D46" s="38"/>
      <c r="E46" s="125">
        <v>0.4</v>
      </c>
      <c r="F46" s="38" t="s">
        <v>8</v>
      </c>
      <c r="G46" s="127">
        <v>650</v>
      </c>
      <c r="H46" s="127">
        <v>260</v>
      </c>
      <c r="I46" s="127">
        <v>0.005333333333333334</v>
      </c>
      <c r="J46" s="42">
        <f t="shared" si="3"/>
        <v>0.028003580643332124</v>
      </c>
      <c r="K46" s="9"/>
      <c r="L46" s="9"/>
    </row>
    <row r="47" spans="1:12" ht="5.25" customHeight="1" thickBot="1">
      <c r="A47" s="53"/>
      <c r="B47" s="54"/>
      <c r="C47" s="54"/>
      <c r="D47" s="55"/>
      <c r="E47" s="56"/>
      <c r="F47" s="57"/>
      <c r="G47" s="58"/>
      <c r="H47" s="59"/>
      <c r="I47" s="60"/>
      <c r="J47" s="61"/>
      <c r="K47" s="9"/>
      <c r="L47" s="9"/>
    </row>
    <row r="48" spans="1:12" ht="7.5" customHeight="1" thickBot="1">
      <c r="A48" s="117"/>
      <c r="B48" s="118"/>
      <c r="C48" s="118"/>
      <c r="D48" s="119"/>
      <c r="E48" s="120"/>
      <c r="F48" s="121"/>
      <c r="G48" s="122"/>
      <c r="H48" s="122"/>
      <c r="I48" s="123"/>
      <c r="J48" s="123"/>
      <c r="K48" s="9"/>
      <c r="L48" s="9"/>
    </row>
    <row r="49" spans="1:12" ht="28.5" customHeight="1">
      <c r="A49" s="133" t="s">
        <v>100</v>
      </c>
      <c r="B49" s="134"/>
      <c r="C49" s="135"/>
      <c r="D49" s="38"/>
      <c r="E49" s="125">
        <v>0.12</v>
      </c>
      <c r="F49" s="38" t="s">
        <v>8</v>
      </c>
      <c r="G49" s="127">
        <v>650</v>
      </c>
      <c r="H49" s="127">
        <v>78</v>
      </c>
      <c r="I49" s="127">
        <v>0.0015999999999999999</v>
      </c>
      <c r="J49" s="42">
        <f aca="true" t="shared" si="4" ref="J49:J60">H49/H$67</f>
        <v>0.008401074192999637</v>
      </c>
      <c r="K49" s="9"/>
      <c r="L49" s="9"/>
    </row>
    <row r="50" spans="1:12" ht="15.75" customHeight="1">
      <c r="A50" s="32" t="s">
        <v>21</v>
      </c>
      <c r="B50" s="29"/>
      <c r="C50" s="52"/>
      <c r="D50" s="49" t="s">
        <v>20</v>
      </c>
      <c r="E50" s="125">
        <v>0.29</v>
      </c>
      <c r="F50" s="49" t="s">
        <v>8</v>
      </c>
      <c r="G50" s="127">
        <f>+$B$20</f>
        <v>650</v>
      </c>
      <c r="H50" s="127">
        <f>IF(E50*G50,+E50*G50,"        ")</f>
        <v>188.5</v>
      </c>
      <c r="I50" s="127">
        <f>E50/B$16</f>
        <v>0.0038666666666666663</v>
      </c>
      <c r="J50" s="42">
        <f t="shared" si="4"/>
        <v>0.02030259596641579</v>
      </c>
      <c r="K50" s="9"/>
      <c r="L50" s="9"/>
    </row>
    <row r="51" spans="1:12" ht="29.25" customHeight="1">
      <c r="A51" s="133" t="s">
        <v>101</v>
      </c>
      <c r="B51" s="134"/>
      <c r="C51" s="135"/>
      <c r="D51" s="38"/>
      <c r="E51" s="125">
        <v>0.1</v>
      </c>
      <c r="F51" s="49" t="s">
        <v>8</v>
      </c>
      <c r="G51" s="127">
        <f>+$B$20</f>
        <v>650</v>
      </c>
      <c r="H51" s="127">
        <f>IF(E51*G51,+E51*G51,"        ")</f>
        <v>65</v>
      </c>
      <c r="I51" s="127">
        <f>E51/B$16</f>
        <v>0.0013333333333333335</v>
      </c>
      <c r="J51" s="42">
        <f t="shared" si="4"/>
        <v>0.007000895160833031</v>
      </c>
      <c r="K51" s="9"/>
      <c r="L51" s="9"/>
    </row>
    <row r="52" spans="1:12" ht="16.5" customHeight="1">
      <c r="A52" s="32" t="s">
        <v>19</v>
      </c>
      <c r="B52" s="29"/>
      <c r="C52" s="29"/>
      <c r="D52" s="49" t="s">
        <v>18</v>
      </c>
      <c r="E52" s="125">
        <v>0.29</v>
      </c>
      <c r="F52" s="49" t="s">
        <v>8</v>
      </c>
      <c r="G52" s="127">
        <f>+$B$20</f>
        <v>650</v>
      </c>
      <c r="H52" s="127">
        <f>IF(E52*G52,+E52*G52,"        ")</f>
        <v>188.5</v>
      </c>
      <c r="I52" s="127">
        <f>E52/B$16</f>
        <v>0.0038666666666666663</v>
      </c>
      <c r="J52" s="42">
        <f t="shared" si="4"/>
        <v>0.02030259596641579</v>
      </c>
      <c r="K52" s="9"/>
      <c r="L52" s="9"/>
    </row>
    <row r="53" spans="1:12" ht="28.5" customHeight="1">
      <c r="A53" s="133" t="s">
        <v>102</v>
      </c>
      <c r="B53" s="134"/>
      <c r="C53" s="135"/>
      <c r="D53" s="38"/>
      <c r="E53" s="125">
        <v>0.1</v>
      </c>
      <c r="F53" s="38" t="s">
        <v>8</v>
      </c>
      <c r="G53" s="127">
        <v>650</v>
      </c>
      <c r="H53" s="127">
        <v>65</v>
      </c>
      <c r="I53" s="127">
        <v>0.0013333333333333335</v>
      </c>
      <c r="J53" s="42">
        <f t="shared" si="4"/>
        <v>0.007000895160833031</v>
      </c>
      <c r="K53" s="9"/>
      <c r="L53" s="9"/>
    </row>
    <row r="54" spans="1:12" ht="17.25" customHeight="1">
      <c r="A54" s="32" t="s">
        <v>17</v>
      </c>
      <c r="B54" s="29"/>
      <c r="C54" s="29"/>
      <c r="D54" s="49" t="s">
        <v>16</v>
      </c>
      <c r="E54" s="125">
        <v>0.35</v>
      </c>
      <c r="F54" s="49" t="s">
        <v>8</v>
      </c>
      <c r="G54" s="127">
        <f aca="true" t="shared" si="5" ref="G54:G60">+$B$20</f>
        <v>650</v>
      </c>
      <c r="H54" s="127">
        <f aca="true" t="shared" si="6" ref="H54:H60">IF(E54*G54,+E54*G54,"        ")</f>
        <v>227.49999999999997</v>
      </c>
      <c r="I54" s="127">
        <f aca="true" t="shared" si="7" ref="I54:I60">E54/B$16</f>
        <v>0.004666666666666666</v>
      </c>
      <c r="J54" s="42">
        <f t="shared" si="4"/>
        <v>0.024503133062915607</v>
      </c>
      <c r="K54" s="9"/>
      <c r="L54" s="9"/>
    </row>
    <row r="55" spans="1:12" ht="15" customHeight="1">
      <c r="A55" s="32" t="s">
        <v>15</v>
      </c>
      <c r="B55" s="29"/>
      <c r="C55" s="29"/>
      <c r="D55" s="38"/>
      <c r="E55" s="125">
        <v>0.29</v>
      </c>
      <c r="F55" s="49" t="s">
        <v>8</v>
      </c>
      <c r="G55" s="127">
        <f t="shared" si="5"/>
        <v>650</v>
      </c>
      <c r="H55" s="127">
        <f t="shared" si="6"/>
        <v>188.5</v>
      </c>
      <c r="I55" s="127">
        <f t="shared" si="7"/>
        <v>0.0038666666666666663</v>
      </c>
      <c r="J55" s="42">
        <f t="shared" si="4"/>
        <v>0.02030259596641579</v>
      </c>
      <c r="K55" s="9"/>
      <c r="L55" s="9"/>
    </row>
    <row r="56" spans="1:12" ht="29.25" customHeight="1">
      <c r="A56" s="133" t="s">
        <v>103</v>
      </c>
      <c r="B56" s="134"/>
      <c r="C56" s="135"/>
      <c r="D56" s="49" t="s">
        <v>14</v>
      </c>
      <c r="E56" s="125">
        <v>0.1</v>
      </c>
      <c r="F56" s="49" t="s">
        <v>8</v>
      </c>
      <c r="G56" s="127">
        <f t="shared" si="5"/>
        <v>650</v>
      </c>
      <c r="H56" s="127">
        <f t="shared" si="6"/>
        <v>65</v>
      </c>
      <c r="I56" s="127">
        <f t="shared" si="7"/>
        <v>0.0013333333333333335</v>
      </c>
      <c r="J56" s="42">
        <f t="shared" si="4"/>
        <v>0.007000895160833031</v>
      </c>
      <c r="K56" s="9"/>
      <c r="L56" s="9"/>
    </row>
    <row r="57" spans="1:12" ht="17.25" customHeight="1">
      <c r="A57" s="32" t="s">
        <v>13</v>
      </c>
      <c r="B57" s="29"/>
      <c r="C57" s="29"/>
      <c r="D57" s="38"/>
      <c r="E57" s="125">
        <v>0.29</v>
      </c>
      <c r="F57" s="49" t="s">
        <v>8</v>
      </c>
      <c r="G57" s="127">
        <f t="shared" si="5"/>
        <v>650</v>
      </c>
      <c r="H57" s="127">
        <f t="shared" si="6"/>
        <v>188.5</v>
      </c>
      <c r="I57" s="127">
        <f t="shared" si="7"/>
        <v>0.0038666666666666663</v>
      </c>
      <c r="J57" s="42">
        <f t="shared" si="4"/>
        <v>0.02030259596641579</v>
      </c>
      <c r="K57" s="9"/>
      <c r="L57" s="9"/>
    </row>
    <row r="58" spans="1:12" ht="27.75" customHeight="1">
      <c r="A58" s="133" t="s">
        <v>104</v>
      </c>
      <c r="B58" s="134"/>
      <c r="C58" s="135"/>
      <c r="D58" s="49" t="s">
        <v>12</v>
      </c>
      <c r="E58" s="125">
        <v>0.1</v>
      </c>
      <c r="F58" s="49" t="s">
        <v>8</v>
      </c>
      <c r="G58" s="127">
        <f t="shared" si="5"/>
        <v>650</v>
      </c>
      <c r="H58" s="127">
        <f t="shared" si="6"/>
        <v>65</v>
      </c>
      <c r="I58" s="127">
        <f t="shared" si="7"/>
        <v>0.0013333333333333335</v>
      </c>
      <c r="J58" s="42">
        <f t="shared" si="4"/>
        <v>0.007000895160833031</v>
      </c>
      <c r="K58" s="9"/>
      <c r="L58" s="9"/>
    </row>
    <row r="59" spans="1:12" ht="15.75" customHeight="1">
      <c r="A59" s="32" t="s">
        <v>11</v>
      </c>
      <c r="B59" s="29"/>
      <c r="C59" s="29"/>
      <c r="D59" s="38"/>
      <c r="E59" s="126">
        <v>0.29</v>
      </c>
      <c r="F59" s="49" t="s">
        <v>8</v>
      </c>
      <c r="G59" s="127">
        <f t="shared" si="5"/>
        <v>650</v>
      </c>
      <c r="H59" s="127">
        <f t="shared" si="6"/>
        <v>188.5</v>
      </c>
      <c r="I59" s="127">
        <f t="shared" si="7"/>
        <v>0.0038666666666666663</v>
      </c>
      <c r="J59" s="42">
        <f t="shared" si="4"/>
        <v>0.02030259596641579</v>
      </c>
      <c r="K59" s="9"/>
      <c r="L59" s="9"/>
    </row>
    <row r="60" spans="1:12" ht="16.5" customHeight="1">
      <c r="A60" s="32" t="s">
        <v>10</v>
      </c>
      <c r="B60" s="29"/>
      <c r="C60" s="52"/>
      <c r="D60" s="49" t="s">
        <v>9</v>
      </c>
      <c r="E60" s="125">
        <v>2.0017</v>
      </c>
      <c r="F60" s="49" t="s">
        <v>8</v>
      </c>
      <c r="G60" s="127">
        <f t="shared" si="5"/>
        <v>650</v>
      </c>
      <c r="H60" s="127">
        <f t="shared" si="6"/>
        <v>1301.105</v>
      </c>
      <c r="I60" s="127">
        <f t="shared" si="7"/>
        <v>0.026689333333333332</v>
      </c>
      <c r="J60" s="42">
        <f t="shared" si="4"/>
        <v>0.1401369184343948</v>
      </c>
      <c r="K60" s="50"/>
      <c r="L60" s="9"/>
    </row>
    <row r="61" spans="1:12" ht="6.75" customHeight="1" thickBot="1">
      <c r="A61" s="66"/>
      <c r="B61" s="67"/>
      <c r="C61" s="67"/>
      <c r="D61" s="57"/>
      <c r="E61" s="68"/>
      <c r="F61" s="57"/>
      <c r="G61" s="69"/>
      <c r="H61" s="69"/>
      <c r="I61" s="60"/>
      <c r="J61" s="61"/>
      <c r="K61" s="9"/>
      <c r="L61" s="9"/>
    </row>
    <row r="62" spans="1:13" s="2" customFormat="1" ht="9.75" customHeight="1" thickBot="1">
      <c r="A62" s="70"/>
      <c r="B62" s="70"/>
      <c r="C62" s="70"/>
      <c r="D62" s="62"/>
      <c r="E62" s="71"/>
      <c r="F62" s="70"/>
      <c r="G62" s="72"/>
      <c r="H62" s="72"/>
      <c r="I62" s="73"/>
      <c r="J62" s="74"/>
      <c r="K62" s="29"/>
      <c r="L62" s="29"/>
      <c r="M62" s="116"/>
    </row>
    <row r="63" spans="1:12" ht="18" customHeight="1">
      <c r="A63" s="75" t="s">
        <v>7</v>
      </c>
      <c r="B63" s="76"/>
      <c r="C63" s="77"/>
      <c r="D63" s="65"/>
      <c r="E63" s="65"/>
      <c r="F63" s="76"/>
      <c r="G63" s="65"/>
      <c r="H63" s="78">
        <f>SUM(H27:H60)</f>
        <v>8428.219843227373</v>
      </c>
      <c r="I63" s="79"/>
      <c r="J63" s="79"/>
      <c r="K63" s="9"/>
      <c r="L63" s="9"/>
    </row>
    <row r="64" spans="1:12" ht="12.75">
      <c r="A64" s="32" t="s">
        <v>6</v>
      </c>
      <c r="B64" s="29"/>
      <c r="C64" s="70"/>
      <c r="D64" s="70"/>
      <c r="E64" s="70"/>
      <c r="F64" s="70"/>
      <c r="G64" s="29"/>
      <c r="H64" s="80">
        <f>(H63*0.02)</f>
        <v>168.56439686454746</v>
      </c>
      <c r="I64" s="79"/>
      <c r="J64" s="79"/>
      <c r="K64" s="9"/>
      <c r="L64" s="9"/>
    </row>
    <row r="65" spans="1:12" ht="12.75">
      <c r="A65" s="32" t="s">
        <v>5</v>
      </c>
      <c r="B65" s="29"/>
      <c r="C65" s="70"/>
      <c r="D65" s="70"/>
      <c r="E65" s="70"/>
      <c r="F65" s="70"/>
      <c r="G65" s="31"/>
      <c r="H65" s="80">
        <v>0</v>
      </c>
      <c r="I65" s="81">
        <f>+H64+H65+H66</f>
        <v>856.307136071901</v>
      </c>
      <c r="J65" s="79"/>
      <c r="K65" s="9"/>
      <c r="L65" s="9"/>
    </row>
    <row r="66" spans="1:12" ht="12.75">
      <c r="A66" s="32" t="s">
        <v>91</v>
      </c>
      <c r="B66" s="29"/>
      <c r="C66" s="29"/>
      <c r="D66" s="29"/>
      <c r="E66" s="63"/>
      <c r="F66" s="29"/>
      <c r="G66" s="31"/>
      <c r="H66" s="80">
        <f>SUM(H63:H64)*0.08</f>
        <v>687.7427392073536</v>
      </c>
      <c r="I66" s="79"/>
      <c r="J66" s="79"/>
      <c r="K66" s="9"/>
      <c r="L66" s="9"/>
    </row>
    <row r="67" spans="1:12" ht="13.5" thickBot="1">
      <c r="A67" s="95" t="s">
        <v>4</v>
      </c>
      <c r="B67" s="96"/>
      <c r="C67" s="96"/>
      <c r="D67" s="96"/>
      <c r="E67" s="96"/>
      <c r="F67" s="96"/>
      <c r="G67" s="97"/>
      <c r="H67" s="98">
        <f>SUM(H63:H66)</f>
        <v>9284.526979299273</v>
      </c>
      <c r="I67" s="79"/>
      <c r="J67" s="79"/>
      <c r="K67" s="9"/>
      <c r="L67" s="9"/>
    </row>
    <row r="68" spans="1:13" s="2" customFormat="1" ht="8.25" customHeight="1" thickBot="1">
      <c r="A68" s="70"/>
      <c r="B68" s="70"/>
      <c r="C68" s="70"/>
      <c r="D68" s="70"/>
      <c r="E68" s="70"/>
      <c r="F68" s="70"/>
      <c r="G68" s="70"/>
      <c r="H68" s="70"/>
      <c r="I68" s="82"/>
      <c r="J68" s="29"/>
      <c r="K68" s="29"/>
      <c r="L68" s="29"/>
      <c r="M68" s="116"/>
    </row>
    <row r="69" spans="1:12" ht="13.5" customHeight="1">
      <c r="A69" s="64" t="s">
        <v>3</v>
      </c>
      <c r="B69" s="99"/>
      <c r="C69" s="100">
        <v>0</v>
      </c>
      <c r="D69" s="101">
        <f>(C69/H63)</f>
        <v>0</v>
      </c>
      <c r="E69" s="102" t="s">
        <v>2</v>
      </c>
      <c r="F69" s="99"/>
      <c r="G69" s="100">
        <f>SUM(H39:H60)</f>
        <v>4267.38</v>
      </c>
      <c r="H69" s="103">
        <f>(G69/H63)</f>
        <v>0.5063204424394696</v>
      </c>
      <c r="I69" s="83"/>
      <c r="J69" s="84"/>
      <c r="K69" s="9"/>
      <c r="L69" s="9"/>
    </row>
    <row r="70" spans="1:12" ht="15" customHeight="1">
      <c r="A70" s="32" t="s">
        <v>1</v>
      </c>
      <c r="B70" s="104"/>
      <c r="C70" s="105">
        <f>SUM(H35:H37)</f>
        <v>800</v>
      </c>
      <c r="D70" s="106">
        <f>(C70/H63)</f>
        <v>0.0949192136513682</v>
      </c>
      <c r="E70" s="62" t="s">
        <v>0</v>
      </c>
      <c r="F70" s="104"/>
      <c r="G70" s="105">
        <f>SUM(H26:H32)</f>
        <v>3360.839843227373</v>
      </c>
      <c r="H70" s="107">
        <f>(G70/H63)</f>
        <v>0.39876034390916226</v>
      </c>
      <c r="I70" s="85"/>
      <c r="J70" s="9"/>
      <c r="K70" s="9"/>
      <c r="L70" s="9"/>
    </row>
    <row r="71" spans="1:12" ht="3.75" customHeight="1" thickBot="1">
      <c r="A71" s="66"/>
      <c r="B71" s="108"/>
      <c r="C71" s="109"/>
      <c r="D71" s="109"/>
      <c r="E71" s="67"/>
      <c r="F71" s="108"/>
      <c r="G71" s="109"/>
      <c r="H71" s="110"/>
      <c r="I71" s="9"/>
      <c r="J71" s="9"/>
      <c r="K71" s="9"/>
      <c r="L71" s="9"/>
    </row>
    <row r="72" spans="1:12" ht="19.5" customHeight="1">
      <c r="A72" s="113" t="s">
        <v>82</v>
      </c>
      <c r="B72" s="9"/>
      <c r="C72" s="9"/>
      <c r="D72" s="9"/>
      <c r="E72" s="86"/>
      <c r="F72" s="9"/>
      <c r="G72" s="20"/>
      <c r="H72" s="20"/>
      <c r="I72" s="85"/>
      <c r="J72" s="9"/>
      <c r="K72" s="9"/>
      <c r="L72" s="9"/>
    </row>
    <row r="73" spans="1:12" ht="14.25" customHeight="1">
      <c r="A73" s="137" t="s">
        <v>93</v>
      </c>
      <c r="B73" s="137"/>
      <c r="C73" s="137"/>
      <c r="D73" s="137"/>
      <c r="E73" s="137"/>
      <c r="F73" s="137"/>
      <c r="G73" s="137"/>
      <c r="H73" s="137"/>
      <c r="I73" s="137"/>
      <c r="J73" s="137"/>
      <c r="K73" s="9"/>
      <c r="L73" s="9"/>
    </row>
    <row r="74" spans="1:12" ht="13.5" customHeight="1">
      <c r="A74" s="13" t="s">
        <v>81</v>
      </c>
      <c r="B74" s="13"/>
      <c r="C74" s="87"/>
      <c r="D74" s="88"/>
      <c r="E74" s="13"/>
      <c r="F74" s="13"/>
      <c r="G74" s="87"/>
      <c r="H74" s="88"/>
      <c r="I74" s="89"/>
      <c r="J74" s="90">
        <v>455</v>
      </c>
      <c r="K74" s="13"/>
      <c r="L74" s="13"/>
    </row>
    <row r="75" spans="1:12" ht="12.75">
      <c r="A75" s="136" t="s">
        <v>80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2" ht="12.75">
      <c r="A76" s="13" t="s">
        <v>107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2.75">
      <c r="A77" s="13" t="s">
        <v>96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9"/>
      <c r="B79" s="9"/>
      <c r="C79" s="9"/>
      <c r="D79" s="9"/>
      <c r="E79" s="9"/>
      <c r="F79" s="9"/>
      <c r="G79" s="9"/>
      <c r="H79" s="91"/>
      <c r="I79" s="9"/>
      <c r="J79" s="9"/>
      <c r="K79" s="9"/>
      <c r="L79" s="9"/>
    </row>
    <row r="80" spans="1:1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9"/>
      <c r="L86" s="9"/>
    </row>
    <row r="87" spans="1:12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</sheetData>
  <sheetProtection/>
  <mergeCells count="17">
    <mergeCell ref="A8:J8"/>
    <mergeCell ref="A75:L75"/>
    <mergeCell ref="A73:J73"/>
    <mergeCell ref="A86:J86"/>
    <mergeCell ref="I22:I24"/>
    <mergeCell ref="J22:J24"/>
    <mergeCell ref="A53:C53"/>
    <mergeCell ref="A4:J4"/>
    <mergeCell ref="A5:J6"/>
    <mergeCell ref="A22:H22"/>
    <mergeCell ref="A56:C56"/>
    <mergeCell ref="A58:C58"/>
    <mergeCell ref="A41:C41"/>
    <mergeCell ref="A44:C44"/>
    <mergeCell ref="A46:C46"/>
    <mergeCell ref="A49:C49"/>
    <mergeCell ref="A51:C51"/>
  </mergeCells>
  <printOptions/>
  <pageMargins left="0.76" right="0.2755905511811024" top="0.6299212598425197" bottom="0.9055118110236221" header="0" footer="0"/>
  <pageSetup horizontalDpi="300" verticalDpi="300" orientation="portrait" scale="90" r:id="rId2"/>
  <rowBreaks count="1" manualBreakCount="1">
    <brk id="6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2017-04-25T16:00:32Z</cp:lastPrinted>
  <dcterms:created xsi:type="dcterms:W3CDTF">1999-01-27T14:17:41Z</dcterms:created>
  <dcterms:modified xsi:type="dcterms:W3CDTF">2024-05-08T13:50:56Z</dcterms:modified>
  <cp:category/>
  <cp:version/>
  <cp:contentType/>
  <cp:contentStatus/>
</cp:coreProperties>
</file>