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definedNames>
    <definedName name="_xlnm.Print_Area" localSheetId="0">'Hoja1'!$A$6:$L$61</definedName>
  </definedNames>
  <calcPr fullCalcOnLoad="1"/>
</workbook>
</file>

<file path=xl/sharedStrings.xml><?xml version="1.0" encoding="utf-8"?>
<sst xmlns="http://schemas.openxmlformats.org/spreadsheetml/2006/main" count="108" uniqueCount="84">
  <si>
    <t xml:space="preserve">Valor </t>
  </si>
  <si>
    <t>1er. Año</t>
  </si>
  <si>
    <t>2do. Año</t>
  </si>
  <si>
    <t>3er. Año</t>
  </si>
  <si>
    <t>4-10 Año</t>
  </si>
  <si>
    <t>Costo</t>
  </si>
  <si>
    <t>Cantidad</t>
  </si>
  <si>
    <t>Unidad</t>
  </si>
  <si>
    <t>Unitario</t>
  </si>
  <si>
    <t>Total</t>
  </si>
  <si>
    <t>1- INSUMOS</t>
  </si>
  <si>
    <t xml:space="preserve">   .1 Compra de Plántulas de Siembra</t>
  </si>
  <si>
    <t>Planta</t>
  </si>
  <si>
    <t xml:space="preserve">   .3 Compra de Fertilizante </t>
  </si>
  <si>
    <t xml:space="preserve">      (15-15-15)</t>
  </si>
  <si>
    <t>Quintal</t>
  </si>
  <si>
    <t xml:space="preserve">   .4 Compra de Insecticida </t>
  </si>
  <si>
    <t>Litro</t>
  </si>
  <si>
    <t>2-  PREPARACION DEL TERRENO</t>
  </si>
  <si>
    <t>Tarea</t>
  </si>
  <si>
    <t>3-  MANO DE OBRA</t>
  </si>
  <si>
    <t xml:space="preserve">   .1  Marcado y Alineación</t>
  </si>
  <si>
    <t>Hom-Día</t>
  </si>
  <si>
    <t xml:space="preserve">   .2  Transporte de Plantas</t>
  </si>
  <si>
    <t xml:space="preserve">   .3  Construcción de Hoyos Siembra</t>
  </si>
  <si>
    <t xml:space="preserve">   .4  Construccion de Hoyos Resiembra</t>
  </si>
  <si>
    <t xml:space="preserve">   .5  Transporte de Fertilizantes</t>
  </si>
  <si>
    <t xml:space="preserve">   .6  Aplicación de Fertilizantes</t>
  </si>
  <si>
    <t xml:space="preserve">   .7  Aplicación de Pesticidas</t>
  </si>
  <si>
    <t xml:space="preserve">   .8  Desyerbo (manual)</t>
  </si>
  <si>
    <t xml:space="preserve">   .9  Deschuponado y Poda</t>
  </si>
  <si>
    <t xml:space="preserve">   .10 Recolección y Empaque</t>
  </si>
  <si>
    <t xml:space="preserve"> SUBTOTAL </t>
  </si>
  <si>
    <t xml:space="preserve"> GASTOS ADMINISTRATIVOS (2%)</t>
  </si>
  <si>
    <t>TOTAL GENERAL</t>
  </si>
  <si>
    <t xml:space="preserve">   .6 Compra de Fungicida</t>
  </si>
  <si>
    <t>Total Costo Fomento</t>
  </si>
  <si>
    <t>Notas:</t>
  </si>
  <si>
    <t xml:space="preserve"> GASTOS INTERESES 8.0% ANUAL (12 MESES 8.0%)</t>
  </si>
  <si>
    <t>Participación                                                (%)                                           por Actividad</t>
  </si>
  <si>
    <t xml:space="preserve">      (Decis 100 cc)</t>
  </si>
  <si>
    <t>Limpieza de terreno</t>
  </si>
  <si>
    <t xml:space="preserve">      (Curatani)</t>
  </si>
  <si>
    <t xml:space="preserve">   .9  Desyerbo (manual)</t>
  </si>
  <si>
    <t>Gramos</t>
  </si>
  <si>
    <t xml:space="preserve">  .2  Planta para resiembra</t>
  </si>
  <si>
    <t>planta</t>
  </si>
  <si>
    <t xml:space="preserve"> RUBRO..........</t>
  </si>
  <si>
    <t>................................................</t>
  </si>
  <si>
    <t xml:space="preserve"> CICLO</t>
  </si>
  <si>
    <t>4 Meses</t>
  </si>
  <si>
    <t>Costo/</t>
  </si>
  <si>
    <t xml:space="preserve"> COSTO CODIGO...</t>
  </si>
  <si>
    <t>0-44-0024B</t>
  </si>
  <si>
    <t>VARIEDAD</t>
  </si>
  <si>
    <t>RENDIMIENTO</t>
  </si>
  <si>
    <t xml:space="preserve"> METODO SIEMBRA.</t>
  </si>
  <si>
    <t>Directo</t>
  </si>
  <si>
    <t>Cubana</t>
  </si>
  <si>
    <t>QQ 100 Lb</t>
  </si>
  <si>
    <t xml:space="preserve"> ORIGEN DE AGUAS</t>
  </si>
  <si>
    <t>Secano</t>
  </si>
  <si>
    <t xml:space="preserve"> NIVEL INSUMOS...</t>
  </si>
  <si>
    <t>Medio</t>
  </si>
  <si>
    <t xml:space="preserve"> PREP. TERRENO..</t>
  </si>
  <si>
    <t>Mecanizado</t>
  </si>
  <si>
    <t xml:space="preserve"> CLASIF. TERRENO</t>
  </si>
  <si>
    <t>B</t>
  </si>
  <si>
    <t>HOMBRE-DIA</t>
  </si>
  <si>
    <t>8 Horas</t>
  </si>
  <si>
    <t>FECHA  :</t>
  </si>
  <si>
    <t>2022</t>
  </si>
  <si>
    <t xml:space="preserve"> CARAC. ESPECIAL</t>
  </si>
  <si>
    <t>Aguacate</t>
  </si>
  <si>
    <t>JORNAL DIARIO : 500</t>
  </si>
  <si>
    <t>Los coeficientes utilizados en la estimación de los costos de producción fueron, actualizados por entrevistas a productores y tecnicos de la regional Sur en el perodo 2020-22.  se han actualizado anualmente el precio de los insumos (pesticidas, agua y combustible), mano de obra,  actividades de preparación de  terreno y tasa de interés. Precios de los insumos actualizados a marzo 2022.</t>
  </si>
  <si>
    <t>AREA APLIC.... Ncional</t>
  </si>
  <si>
    <t>Viceministerio de Planificación Sectorial Agropecuaria</t>
  </si>
  <si>
    <t>Departamento de Economía Agropecuaria y Estadísticas</t>
  </si>
  <si>
    <t xml:space="preserve">  -</t>
  </si>
  <si>
    <t xml:space="preserve">    Actividad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</si>
  <si>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Ministerio de Agricultura, Departamento de Economía Agropecuaria y Estadísticas</t>
    </r>
  </si>
  <si>
    <t xml:space="preserve">ENTREVISTAS... </t>
  </si>
  <si>
    <t>Costos Variables de Producción de Aguacate, 2022 (RD$/ tarea)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</si>
</sst>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0.0000_)"/>
    <numFmt numFmtId="189" formatCode="0.000"/>
    <numFmt numFmtId="190" formatCode="0.0_)"/>
    <numFmt numFmtId="191" formatCode="0.000_)"/>
    <numFmt numFmtId="192" formatCode="#,##0.00_ ;\-#,##0.00\ "/>
    <numFmt numFmtId="193" formatCode="0_)"/>
    <numFmt numFmtId="194" formatCode="_-* #,##0.0000\ _€_-;\-* #,##0.0000\ _€_-;_-* &quot;-&quot;????\ _€_-;_-@_-"/>
    <numFmt numFmtId="195" formatCode="_(* #,##0.0000_);_(* \(#,##0.0000\);_(* &quot;-&quot;????_);_(@_)"/>
    <numFmt numFmtId="196" formatCode="#,##0.0000_);\(#,##0.0000\)"/>
    <numFmt numFmtId="197" formatCode="_-* #,##0.00_-;\-* #,##0.00_-;_-* &quot;-&quot;??_-;_-@_-"/>
    <numFmt numFmtId="198" formatCode="_-* #,##0_-;\-* #,##0_-;_-* &quot;-&quot;??_-;_-@_-"/>
    <numFmt numFmtId="199" formatCode="&quot;RD$&quot;#,##0.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1C0A]dddd\,\ d\ &quot;de&quot;\ mmmm\ &quot;de&quot;\ yyyy"/>
    <numFmt numFmtId="205" formatCode="[$-1C0A]h:mm:ss\ AM/PM"/>
    <numFmt numFmtId="206" formatCode="#,##0.0"/>
  </numFmts>
  <fonts count="6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Calibri"/>
      <family val="2"/>
    </font>
    <font>
      <sz val="9.5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7" fontId="3" fillId="0" borderId="0" xfId="0" applyNumberFormat="1" applyFont="1" applyAlignment="1" applyProtection="1">
      <alignment/>
      <protection/>
    </xf>
    <xf numFmtId="188" fontId="3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7" fontId="3" fillId="33" borderId="0" xfId="0" applyNumberFormat="1" applyFont="1" applyFill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0" fontId="56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57" fillId="33" borderId="0" xfId="0" applyFont="1" applyFill="1" applyAlignment="1" applyProtection="1">
      <alignment horizontal="left"/>
      <protection/>
    </xf>
    <xf numFmtId="0" fontId="57" fillId="33" borderId="0" xfId="0" applyFont="1" applyFill="1" applyAlignment="1">
      <alignment/>
    </xf>
    <xf numFmtId="0" fontId="58" fillId="33" borderId="0" xfId="0" applyFont="1" applyFill="1" applyBorder="1" applyAlignment="1" applyProtection="1">
      <alignment horizontal="center"/>
      <protection/>
    </xf>
    <xf numFmtId="0" fontId="57" fillId="33" borderId="0" xfId="0" applyFont="1" applyFill="1" applyAlignment="1">
      <alignment horizontal="center"/>
    </xf>
    <xf numFmtId="0" fontId="57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>
      <alignment horizontal="center"/>
    </xf>
    <xf numFmtId="196" fontId="6" fillId="33" borderId="0" xfId="0" applyNumberFormat="1" applyFont="1" applyFill="1" applyAlignment="1" applyProtection="1">
      <alignment horizontal="left"/>
      <protection/>
    </xf>
    <xf numFmtId="39" fontId="6" fillId="33" borderId="0" xfId="0" applyNumberFormat="1" applyFont="1" applyFill="1" applyAlignment="1" applyProtection="1">
      <alignment horizontal="center"/>
      <protection/>
    </xf>
    <xf numFmtId="196" fontId="6" fillId="33" borderId="0" xfId="0" applyNumberFormat="1" applyFont="1" applyFill="1" applyAlignment="1" applyProtection="1">
      <alignment horizontal="center"/>
      <protection/>
    </xf>
    <xf numFmtId="39" fontId="6" fillId="33" borderId="0" xfId="0" applyNumberFormat="1" applyFont="1" applyFill="1" applyAlignment="1" applyProtection="1">
      <alignment/>
      <protection/>
    </xf>
    <xf numFmtId="196" fontId="57" fillId="33" borderId="0" xfId="0" applyNumberFormat="1" applyFont="1" applyFill="1" applyAlignment="1" applyProtection="1">
      <alignment horizontal="left"/>
      <protection/>
    </xf>
    <xf numFmtId="196" fontId="57" fillId="33" borderId="0" xfId="0" applyNumberFormat="1" applyFont="1" applyFill="1" applyAlignment="1" applyProtection="1">
      <alignment/>
      <protection/>
    </xf>
    <xf numFmtId="39" fontId="57" fillId="33" borderId="0" xfId="0" applyNumberFormat="1" applyFont="1" applyFill="1" applyAlignment="1" applyProtection="1">
      <alignment/>
      <protection/>
    </xf>
    <xf numFmtId="196" fontId="57" fillId="33" borderId="0" xfId="0" applyNumberFormat="1" applyFont="1" applyFill="1" applyAlignment="1" applyProtection="1">
      <alignment horizontal="right"/>
      <protection/>
    </xf>
    <xf numFmtId="198" fontId="7" fillId="33" borderId="0" xfId="50" applyNumberFormat="1" applyFont="1" applyFill="1" applyBorder="1" applyAlignment="1" applyProtection="1">
      <alignment horizontal="left"/>
      <protection/>
    </xf>
    <xf numFmtId="193" fontId="57" fillId="33" borderId="0" xfId="0" applyNumberFormat="1" applyFont="1" applyFill="1" applyAlignment="1" applyProtection="1">
      <alignment horizontal="left"/>
      <protection/>
    </xf>
    <xf numFmtId="0" fontId="59" fillId="33" borderId="0" xfId="0" applyFont="1" applyFill="1" applyAlignment="1" applyProtection="1">
      <alignment horizontal="center"/>
      <protection/>
    </xf>
    <xf numFmtId="49" fontId="60" fillId="33" borderId="0" xfId="0" applyNumberFormat="1" applyFont="1" applyFill="1" applyAlignment="1" applyProtection="1">
      <alignment horizontal="left"/>
      <protection/>
    </xf>
    <xf numFmtId="199" fontId="57" fillId="33" borderId="0" xfId="0" applyNumberFormat="1" applyFont="1" applyFill="1" applyAlignment="1" applyProtection="1" quotePrefix="1">
      <alignment horizontal="left"/>
      <protection/>
    </xf>
    <xf numFmtId="0" fontId="56" fillId="33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3" fontId="2" fillId="33" borderId="0" xfId="47" applyFont="1" applyFill="1" applyBorder="1" applyAlignment="1">
      <alignment/>
    </xf>
    <xf numFmtId="0" fontId="2" fillId="33" borderId="0" xfId="0" applyFont="1" applyFill="1" applyBorder="1" applyAlignment="1">
      <alignment/>
    </xf>
    <xf numFmtId="187" fontId="2" fillId="33" borderId="0" xfId="0" applyNumberFormat="1" applyFont="1" applyFill="1" applyBorder="1" applyAlignment="1">
      <alignment/>
    </xf>
    <xf numFmtId="43" fontId="2" fillId="33" borderId="0" xfId="47" applyFont="1" applyFill="1" applyAlignment="1">
      <alignment/>
    </xf>
    <xf numFmtId="0" fontId="61" fillId="33" borderId="0" xfId="0" applyFont="1" applyFill="1" applyAlignment="1">
      <alignment/>
    </xf>
    <xf numFmtId="39" fontId="62" fillId="33" borderId="0" xfId="0" applyNumberFormat="1" applyFont="1" applyFill="1" applyAlignment="1">
      <alignment/>
    </xf>
    <xf numFmtId="4" fontId="56" fillId="33" borderId="0" xfId="0" applyNumberFormat="1" applyFont="1" applyFill="1" applyBorder="1" applyAlignment="1" applyProtection="1">
      <alignment horizontal="center"/>
      <protection/>
    </xf>
    <xf numFmtId="4" fontId="57" fillId="33" borderId="0" xfId="0" applyNumberFormat="1" applyFont="1" applyFill="1" applyAlignment="1">
      <alignment horizontal="center"/>
    </xf>
    <xf numFmtId="4" fontId="58" fillId="33" borderId="0" xfId="0" applyNumberFormat="1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33" borderId="13" xfId="0" applyFont="1" applyFill="1" applyBorder="1" applyAlignment="1" applyProtection="1">
      <alignment horizontal="left"/>
      <protection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9" fontId="9" fillId="33" borderId="17" xfId="61" applyFont="1" applyFill="1" applyBorder="1" applyAlignment="1">
      <alignment horizontal="center"/>
    </xf>
    <xf numFmtId="0" fontId="8" fillId="33" borderId="18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/>
    </xf>
    <xf numFmtId="188" fontId="8" fillId="33" borderId="11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9" fontId="8" fillId="33" borderId="12" xfId="61" applyFont="1" applyFill="1" applyBorder="1" applyAlignment="1">
      <alignment horizontal="center"/>
    </xf>
    <xf numFmtId="188" fontId="8" fillId="33" borderId="11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8" xfId="0" applyFont="1" applyFill="1" applyBorder="1" applyAlignment="1" applyProtection="1">
      <alignment horizontal="left"/>
      <protection/>
    </xf>
    <xf numFmtId="9" fontId="9" fillId="33" borderId="12" xfId="61" applyFont="1" applyFill="1" applyBorder="1" applyAlignment="1">
      <alignment horizontal="center"/>
    </xf>
    <xf numFmtId="0" fontId="8" fillId="33" borderId="20" xfId="0" applyFont="1" applyFill="1" applyBorder="1" applyAlignment="1" applyProtection="1">
      <alignment horizontal="left"/>
      <protection/>
    </xf>
    <xf numFmtId="0" fontId="8" fillId="33" borderId="21" xfId="0" applyFont="1" applyFill="1" applyBorder="1" applyAlignment="1">
      <alignment/>
    </xf>
    <xf numFmtId="188" fontId="8" fillId="33" borderId="22" xfId="0" applyNumberFormat="1" applyFont="1" applyFill="1" applyBorder="1" applyAlignment="1" applyProtection="1">
      <alignment horizontal="center"/>
      <protection/>
    </xf>
    <xf numFmtId="0" fontId="8" fillId="33" borderId="23" xfId="0" applyFont="1" applyFill="1" applyBorder="1" applyAlignment="1" applyProtection="1">
      <alignment horizontal="center"/>
      <protection/>
    </xf>
    <xf numFmtId="9" fontId="8" fillId="33" borderId="24" xfId="61" applyFont="1" applyFill="1" applyBorder="1" applyAlignment="1">
      <alignment horizontal="center"/>
    </xf>
    <xf numFmtId="0" fontId="8" fillId="33" borderId="25" xfId="0" applyFont="1" applyFill="1" applyBorder="1" applyAlignment="1" applyProtection="1">
      <alignment horizontal="left"/>
      <protection/>
    </xf>
    <xf numFmtId="0" fontId="8" fillId="33" borderId="25" xfId="0" applyFont="1" applyFill="1" applyBorder="1" applyAlignment="1">
      <alignment/>
    </xf>
    <xf numFmtId="188" fontId="8" fillId="33" borderId="25" xfId="0" applyNumberFormat="1" applyFont="1" applyFill="1" applyBorder="1" applyAlignment="1" applyProtection="1">
      <alignment horizontal="center"/>
      <protection/>
    </xf>
    <xf numFmtId="0" fontId="8" fillId="33" borderId="25" xfId="0" applyFont="1" applyFill="1" applyBorder="1" applyAlignment="1" applyProtection="1">
      <alignment horizontal="center"/>
      <protection/>
    </xf>
    <xf numFmtId="9" fontId="8" fillId="33" borderId="25" xfId="61" applyFont="1" applyFill="1" applyBorder="1" applyAlignment="1">
      <alignment horizontal="center"/>
    </xf>
    <xf numFmtId="9" fontId="9" fillId="33" borderId="26" xfId="61" applyFont="1" applyFill="1" applyBorder="1" applyAlignment="1" applyProtection="1">
      <alignment horizontal="center"/>
      <protection/>
    </xf>
    <xf numFmtId="9" fontId="8" fillId="33" borderId="26" xfId="61" applyFont="1" applyFill="1" applyBorder="1" applyAlignment="1" applyProtection="1">
      <alignment horizontal="center"/>
      <protection/>
    </xf>
    <xf numFmtId="9" fontId="8" fillId="33" borderId="27" xfId="61" applyFont="1" applyFill="1" applyBorder="1" applyAlignment="1" applyProtection="1">
      <alignment horizontal="center"/>
      <protection/>
    </xf>
    <xf numFmtId="0" fontId="63" fillId="35" borderId="28" xfId="0" applyFont="1" applyFill="1" applyBorder="1" applyAlignment="1">
      <alignment/>
    </xf>
    <xf numFmtId="0" fontId="63" fillId="35" borderId="25" xfId="0" applyFont="1" applyFill="1" applyBorder="1" applyAlignment="1">
      <alignment/>
    </xf>
    <xf numFmtId="9" fontId="63" fillId="35" borderId="29" xfId="6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63" fillId="35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187" fontId="8" fillId="33" borderId="11" xfId="0" applyNumberFormat="1" applyFont="1" applyFill="1" applyBorder="1" applyAlignment="1" applyProtection="1">
      <alignment horizontal="center"/>
      <protection/>
    </xf>
    <xf numFmtId="43" fontId="8" fillId="33" borderId="11" xfId="47" applyFont="1" applyFill="1" applyBorder="1" applyAlignment="1" applyProtection="1">
      <alignment horizontal="center"/>
      <protection/>
    </xf>
    <xf numFmtId="187" fontId="64" fillId="33" borderId="11" xfId="0" applyNumberFormat="1" applyFont="1" applyFill="1" applyBorder="1" applyAlignment="1" applyProtection="1">
      <alignment horizontal="center"/>
      <protection/>
    </xf>
    <xf numFmtId="187" fontId="64" fillId="33" borderId="22" xfId="0" applyNumberFormat="1" applyFont="1" applyFill="1" applyBorder="1" applyAlignment="1" applyProtection="1">
      <alignment horizontal="center"/>
      <protection/>
    </xf>
    <xf numFmtId="187" fontId="64" fillId="33" borderId="25" xfId="0" applyNumberFormat="1" applyFont="1" applyFill="1" applyBorder="1" applyAlignment="1" applyProtection="1">
      <alignment horizontal="center"/>
      <protection/>
    </xf>
    <xf numFmtId="187" fontId="3" fillId="0" borderId="0" xfId="0" applyNumberFormat="1" applyFont="1" applyAlignment="1" applyProtection="1">
      <alignment horizontal="center"/>
      <protection/>
    </xf>
    <xf numFmtId="4" fontId="0" fillId="33" borderId="0" xfId="0" applyNumberFormat="1" applyFill="1" applyAlignment="1">
      <alignment horizontal="center"/>
    </xf>
    <xf numFmtId="4" fontId="57" fillId="33" borderId="0" xfId="0" applyNumberFormat="1" applyFont="1" applyFill="1" applyAlignment="1" applyProtection="1">
      <alignment horizontal="center"/>
      <protection/>
    </xf>
    <xf numFmtId="4" fontId="9" fillId="34" borderId="11" xfId="0" applyNumberFormat="1" applyFont="1" applyFill="1" applyBorder="1" applyAlignment="1">
      <alignment horizontal="center"/>
    </xf>
    <xf numFmtId="4" fontId="9" fillId="33" borderId="15" xfId="0" applyNumberFormat="1" applyFont="1" applyFill="1" applyBorder="1" applyAlignment="1">
      <alignment horizontal="center"/>
    </xf>
    <xf numFmtId="4" fontId="8" fillId="33" borderId="11" xfId="0" applyNumberFormat="1" applyFont="1" applyFill="1" applyBorder="1" applyAlignment="1" applyProtection="1">
      <alignment horizontal="center"/>
      <protection/>
    </xf>
    <xf numFmtId="4" fontId="8" fillId="33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4" fontId="8" fillId="33" borderId="22" xfId="0" applyNumberFormat="1" applyFont="1" applyFill="1" applyBorder="1" applyAlignment="1" applyProtection="1">
      <alignment horizontal="center"/>
      <protection/>
    </xf>
    <xf numFmtId="4" fontId="8" fillId="33" borderId="25" xfId="0" applyNumberFormat="1" applyFont="1" applyFill="1" applyBorder="1" applyAlignment="1" applyProtection="1">
      <alignment horizontal="center"/>
      <protection/>
    </xf>
    <xf numFmtId="4" fontId="9" fillId="33" borderId="11" xfId="0" applyNumberFormat="1" applyFont="1" applyFill="1" applyBorder="1" applyAlignment="1" applyProtection="1">
      <alignment horizontal="center"/>
      <protection/>
    </xf>
    <xf numFmtId="4" fontId="63" fillId="35" borderId="30" xfId="47" applyNumberFormat="1" applyFont="1" applyFill="1" applyBorder="1" applyAlignment="1">
      <alignment horizontal="center"/>
    </xf>
    <xf numFmtId="4" fontId="8" fillId="33" borderId="0" xfId="47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 applyProtection="1">
      <alignment horizontal="center"/>
      <protection/>
    </xf>
    <xf numFmtId="4" fontId="3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>
      <alignment horizontal="center"/>
    </xf>
    <xf numFmtId="4" fontId="9" fillId="34" borderId="30" xfId="0" applyNumberFormat="1" applyFont="1" applyFill="1" applyBorder="1" applyAlignment="1">
      <alignment horizontal="center"/>
    </xf>
    <xf numFmtId="4" fontId="9" fillId="33" borderId="16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2" xfId="0" applyNumberFormat="1" applyFont="1" applyFill="1" applyBorder="1" applyAlignment="1">
      <alignment horizontal="center"/>
    </xf>
    <xf numFmtId="4" fontId="9" fillId="33" borderId="25" xfId="0" applyNumberFormat="1" applyFont="1" applyFill="1" applyBorder="1" applyAlignment="1">
      <alignment horizontal="center"/>
    </xf>
    <xf numFmtId="4" fontId="9" fillId="33" borderId="22" xfId="0" applyNumberFormat="1" applyFont="1" applyFill="1" applyBorder="1" applyAlignment="1" applyProtection="1">
      <alignment horizontal="center"/>
      <protection/>
    </xf>
    <xf numFmtId="4" fontId="9" fillId="33" borderId="0" xfId="47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/>
    </xf>
    <xf numFmtId="4" fontId="8" fillId="33" borderId="0" xfId="0" applyNumberFormat="1" applyFont="1" applyFill="1" applyAlignment="1" applyProtection="1">
      <alignment horizontal="center"/>
      <protection/>
    </xf>
    <xf numFmtId="4" fontId="8" fillId="33" borderId="11" xfId="47" applyNumberFormat="1" applyFont="1" applyFill="1" applyBorder="1" applyAlignment="1" applyProtection="1">
      <alignment horizontal="center"/>
      <protection/>
    </xf>
    <xf numFmtId="4" fontId="8" fillId="33" borderId="11" xfId="47" applyNumberFormat="1" applyFont="1" applyFill="1" applyBorder="1" applyAlignment="1">
      <alignment horizontal="center"/>
    </xf>
    <xf numFmtId="4" fontId="65" fillId="33" borderId="0" xfId="47" applyNumberFormat="1" applyFont="1" applyFill="1" applyBorder="1" applyAlignment="1">
      <alignment horizontal="center"/>
    </xf>
    <xf numFmtId="4" fontId="8" fillId="33" borderId="0" xfId="0" applyNumberFormat="1" applyFont="1" applyFill="1" applyAlignment="1">
      <alignment horizontal="center"/>
    </xf>
    <xf numFmtId="4" fontId="59" fillId="33" borderId="0" xfId="0" applyNumberFormat="1" applyFont="1" applyFill="1" applyAlignment="1" applyProtection="1">
      <alignment horizontal="center"/>
      <protection/>
    </xf>
    <xf numFmtId="4" fontId="8" fillId="33" borderId="19" xfId="0" applyNumberFormat="1" applyFont="1" applyFill="1" applyBorder="1" applyAlignment="1">
      <alignment horizontal="center"/>
    </xf>
    <xf numFmtId="0" fontId="56" fillId="36" borderId="0" xfId="0" applyFont="1" applyFill="1" applyBorder="1" applyAlignment="1" applyProtection="1">
      <alignment horizontal="center"/>
      <protection/>
    </xf>
    <xf numFmtId="4" fontId="56" fillId="36" borderId="0" xfId="0" applyNumberFormat="1" applyFont="1" applyFill="1" applyBorder="1" applyAlignment="1" applyProtection="1">
      <alignment horizontal="center"/>
      <protection/>
    </xf>
    <xf numFmtId="0" fontId="66" fillId="36" borderId="13" xfId="0" applyFont="1" applyFill="1" applyBorder="1" applyAlignment="1">
      <alignment/>
    </xf>
    <xf numFmtId="0" fontId="66" fillId="36" borderId="16" xfId="0" applyFont="1" applyFill="1" applyBorder="1" applyAlignment="1">
      <alignment/>
    </xf>
    <xf numFmtId="0" fontId="66" fillId="36" borderId="15" xfId="0" applyFont="1" applyFill="1" applyBorder="1" applyAlignment="1">
      <alignment vertical="center"/>
    </xf>
    <xf numFmtId="0" fontId="66" fillId="36" borderId="15" xfId="0" applyFont="1" applyFill="1" applyBorder="1" applyAlignment="1">
      <alignment horizontal="center" vertical="center"/>
    </xf>
    <xf numFmtId="4" fontId="66" fillId="36" borderId="15" xfId="0" applyNumberFormat="1" applyFont="1" applyFill="1" applyBorder="1" applyAlignment="1">
      <alignment horizontal="center" vertical="center"/>
    </xf>
    <xf numFmtId="4" fontId="66" fillId="36" borderId="14" xfId="0" applyNumberFormat="1" applyFont="1" applyFill="1" applyBorder="1" applyAlignment="1">
      <alignment horizontal="center" vertical="center"/>
    </xf>
    <xf numFmtId="4" fontId="66" fillId="36" borderId="15" xfId="0" applyNumberFormat="1" applyFont="1" applyFill="1" applyBorder="1" applyAlignment="1" applyProtection="1">
      <alignment horizontal="center"/>
      <protection/>
    </xf>
    <xf numFmtId="0" fontId="66" fillId="36" borderId="11" xfId="0" applyFont="1" applyFill="1" applyBorder="1" applyAlignment="1" applyProtection="1">
      <alignment horizontal="center" vertical="center"/>
      <protection/>
    </xf>
    <xf numFmtId="4" fontId="66" fillId="36" borderId="11" xfId="0" applyNumberFormat="1" applyFont="1" applyFill="1" applyBorder="1" applyAlignment="1" applyProtection="1">
      <alignment horizontal="center" vertical="center"/>
      <protection/>
    </xf>
    <xf numFmtId="4" fontId="66" fillId="36" borderId="0" xfId="0" applyNumberFormat="1" applyFont="1" applyFill="1" applyBorder="1" applyAlignment="1" applyProtection="1">
      <alignment horizontal="center" vertical="center"/>
      <protection/>
    </xf>
    <xf numFmtId="4" fontId="66" fillId="36" borderId="11" xfId="0" applyNumberFormat="1" applyFont="1" applyFill="1" applyBorder="1" applyAlignment="1" applyProtection="1">
      <alignment horizontal="center"/>
      <protection/>
    </xf>
    <xf numFmtId="0" fontId="66" fillId="36" borderId="20" xfId="0" applyFont="1" applyFill="1" applyBorder="1" applyAlignment="1" applyProtection="1">
      <alignment horizontal="fill"/>
      <protection/>
    </xf>
    <xf numFmtId="0" fontId="66" fillId="36" borderId="23" xfId="0" applyFont="1" applyFill="1" applyBorder="1" applyAlignment="1" applyProtection="1">
      <alignment horizontal="fill"/>
      <protection/>
    </xf>
    <xf numFmtId="0" fontId="66" fillId="36" borderId="22" xfId="0" applyFont="1" applyFill="1" applyBorder="1" applyAlignment="1" applyProtection="1">
      <alignment horizontal="fill"/>
      <protection/>
    </xf>
    <xf numFmtId="0" fontId="66" fillId="36" borderId="22" xfId="0" applyFont="1" applyFill="1" applyBorder="1" applyAlignment="1" applyProtection="1">
      <alignment horizontal="fill" vertical="center"/>
      <protection/>
    </xf>
    <xf numFmtId="0" fontId="66" fillId="36" borderId="22" xfId="0" applyFont="1" applyFill="1" applyBorder="1" applyAlignment="1" applyProtection="1">
      <alignment horizontal="center" vertical="center"/>
      <protection/>
    </xf>
    <xf numFmtId="4" fontId="66" fillId="36" borderId="22" xfId="0" applyNumberFormat="1" applyFont="1" applyFill="1" applyBorder="1" applyAlignment="1" applyProtection="1">
      <alignment horizontal="center" vertical="center"/>
      <protection/>
    </xf>
    <xf numFmtId="4" fontId="66" fillId="36" borderId="21" xfId="0" applyNumberFormat="1" applyFont="1" applyFill="1" applyBorder="1" applyAlignment="1" applyProtection="1">
      <alignment horizontal="center" vertical="center"/>
      <protection/>
    </xf>
    <xf numFmtId="4" fontId="66" fillId="36" borderId="22" xfId="0" applyNumberFormat="1" applyFont="1" applyFill="1" applyBorder="1" applyAlignment="1">
      <alignment horizontal="center"/>
    </xf>
    <xf numFmtId="0" fontId="66" fillId="36" borderId="18" xfId="0" applyFont="1" applyFill="1" applyBorder="1" applyAlignment="1" applyProtection="1">
      <alignment horizontal="center"/>
      <protection/>
    </xf>
    <xf numFmtId="0" fontId="66" fillId="36" borderId="19" xfId="0" applyFont="1" applyFill="1" applyBorder="1" applyAlignment="1" applyProtection="1">
      <alignment horizontal="center"/>
      <protection/>
    </xf>
    <xf numFmtId="0" fontId="37" fillId="33" borderId="0" xfId="0" applyFont="1" applyFill="1" applyAlignment="1">
      <alignment horizontal="center" vertical="center"/>
    </xf>
    <xf numFmtId="0" fontId="3" fillId="33" borderId="0" xfId="0" applyFont="1" applyFill="1" applyAlignment="1" applyProtection="1">
      <alignment horizontal="left" wrapText="1"/>
      <protection/>
    </xf>
    <xf numFmtId="0" fontId="3" fillId="0" borderId="0" xfId="0" applyFont="1" applyAlignment="1">
      <alignment horizontal="center"/>
    </xf>
    <xf numFmtId="0" fontId="60" fillId="33" borderId="0" xfId="0" applyFont="1" applyFill="1" applyBorder="1" applyAlignment="1" applyProtection="1">
      <alignment horizontal="center"/>
      <protection/>
    </xf>
    <xf numFmtId="0" fontId="66" fillId="36" borderId="31" xfId="0" applyFont="1" applyFill="1" applyBorder="1" applyAlignment="1" applyProtection="1">
      <alignment horizontal="center" vertical="justify"/>
      <protection/>
    </xf>
    <xf numFmtId="0" fontId="66" fillId="36" borderId="26" xfId="0" applyFont="1" applyFill="1" applyBorder="1" applyAlignment="1" applyProtection="1">
      <alignment horizontal="center" vertical="justify"/>
      <protection/>
    </xf>
    <xf numFmtId="0" fontId="66" fillId="36" borderId="27" xfId="0" applyFont="1" applyFill="1" applyBorder="1" applyAlignment="1" applyProtection="1">
      <alignment horizontal="center" vertical="justify"/>
      <protection/>
    </xf>
    <xf numFmtId="4" fontId="66" fillId="36" borderId="15" xfId="0" applyNumberFormat="1" applyFont="1" applyFill="1" applyBorder="1" applyAlignment="1" applyProtection="1">
      <alignment horizontal="center" vertical="justify"/>
      <protection/>
    </xf>
    <xf numFmtId="4" fontId="66" fillId="36" borderId="11" xfId="0" applyNumberFormat="1" applyFont="1" applyFill="1" applyBorder="1" applyAlignment="1" applyProtection="1">
      <alignment horizontal="center" vertical="justify"/>
      <protection/>
    </xf>
    <xf numFmtId="0" fontId="3" fillId="33" borderId="0" xfId="0" applyFont="1" applyFill="1" applyAlignment="1">
      <alignment horizontal="left"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>
      <alignment horizontal="left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 5" xfId="52"/>
    <cellStyle name="Millares 6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tas" xfId="60"/>
    <cellStyle name="Percent" xfId="61"/>
    <cellStyle name="Porcentaje 2" xfId="62"/>
    <cellStyle name="Porcentaje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0</xdr:rowOff>
    </xdr:from>
    <xdr:to>
      <xdr:col>6</xdr:col>
      <xdr:colOff>485775</xdr:colOff>
      <xdr:row>2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66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PageLayoutView="0" workbookViewId="0" topLeftCell="A1">
      <selection activeCell="O15" sqref="O15"/>
    </sheetView>
  </sheetViews>
  <sheetFormatPr defaultColWidth="11.00390625" defaultRowHeight="12.75"/>
  <cols>
    <col min="1" max="1" width="9.7109375" style="4" customWidth="1"/>
    <col min="2" max="2" width="21.00390625" style="4" customWidth="1"/>
    <col min="3" max="3" width="10.00390625" style="4" customWidth="1"/>
    <col min="4" max="4" width="9.8515625" style="4" customWidth="1"/>
    <col min="5" max="5" width="9.7109375" style="35" customWidth="1"/>
    <col min="6" max="6" width="9.8515625" style="112" customWidth="1"/>
    <col min="7" max="8" width="10.140625" style="112" customWidth="1"/>
    <col min="9" max="9" width="11.140625" style="123" customWidth="1"/>
    <col min="10" max="10" width="9.28125" style="112" customWidth="1"/>
    <col min="11" max="11" width="10.8515625" style="112" customWidth="1"/>
    <col min="12" max="12" width="12.28125" style="4" customWidth="1"/>
    <col min="13" max="14" width="11.00390625" style="36" customWidth="1"/>
    <col min="15" max="16384" width="11.00390625" style="3" customWidth="1"/>
  </cols>
  <sheetData>
    <row r="1" spans="1:12" ht="20.25" customHeight="1">
      <c r="A1" s="13"/>
      <c r="B1" s="13"/>
      <c r="C1" s="13"/>
      <c r="D1" s="13"/>
      <c r="E1" s="86"/>
      <c r="F1" s="99"/>
      <c r="G1" s="99"/>
      <c r="H1" s="99"/>
      <c r="I1" s="115"/>
      <c r="J1" s="111"/>
      <c r="K1" s="111"/>
      <c r="L1" s="8"/>
    </row>
    <row r="2" spans="1:12" ht="17.25" customHeight="1">
      <c r="A2" s="13"/>
      <c r="B2" s="13"/>
      <c r="C2" s="13"/>
      <c r="D2" s="13"/>
      <c r="E2" s="86"/>
      <c r="F2" s="99"/>
      <c r="G2" s="99"/>
      <c r="H2" s="99"/>
      <c r="I2" s="115"/>
      <c r="J2" s="111"/>
      <c r="K2" s="111"/>
      <c r="L2" s="8"/>
    </row>
    <row r="3" spans="1:12" ht="15" customHeight="1">
      <c r="A3" s="155" t="s">
        <v>77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0.5" customHeight="1">
      <c r="A4" s="155" t="s">
        <v>78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6.7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4" s="1" customFormat="1" ht="18.75" customHeight="1">
      <c r="A6" s="158" t="s">
        <v>83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37"/>
      <c r="N6" s="37"/>
    </row>
    <row r="7" spans="1:14" s="1" customFormat="1" ht="6.75" customHeight="1">
      <c r="A7" s="11"/>
      <c r="B7" s="11"/>
      <c r="C7" s="11"/>
      <c r="D7" s="11"/>
      <c r="E7" s="34"/>
      <c r="F7" s="45"/>
      <c r="G7" s="45"/>
      <c r="H7" s="45"/>
      <c r="I7" s="45"/>
      <c r="J7" s="45"/>
      <c r="K7" s="45"/>
      <c r="L7" s="11"/>
      <c r="M7" s="37"/>
      <c r="N7" s="37"/>
    </row>
    <row r="8" spans="1:14" s="1" customFormat="1" ht="3.75" customHeight="1">
      <c r="A8" s="132"/>
      <c r="B8" s="132"/>
      <c r="C8" s="132"/>
      <c r="D8" s="132"/>
      <c r="E8" s="132"/>
      <c r="F8" s="133"/>
      <c r="G8" s="133"/>
      <c r="H8" s="133"/>
      <c r="I8" s="133"/>
      <c r="J8" s="133"/>
      <c r="K8" s="133"/>
      <c r="L8" s="132"/>
      <c r="M8" s="37"/>
      <c r="N8" s="37"/>
    </row>
    <row r="9" spans="1:14" s="1" customFormat="1" ht="14.25" customHeight="1">
      <c r="A9" s="14" t="s">
        <v>76</v>
      </c>
      <c r="B9" s="14"/>
      <c r="C9" s="15"/>
      <c r="D9" s="15"/>
      <c r="E9" s="17"/>
      <c r="F9" s="100" t="s">
        <v>47</v>
      </c>
      <c r="G9" s="46"/>
      <c r="H9" s="46" t="s">
        <v>48</v>
      </c>
      <c r="I9" s="46"/>
      <c r="J9" s="130" t="s">
        <v>73</v>
      </c>
      <c r="K9" s="47"/>
      <c r="L9" s="16"/>
      <c r="M9" s="37"/>
      <c r="N9" s="37"/>
    </row>
    <row r="10" spans="1:14" s="1" customFormat="1" ht="14.25" customHeight="1">
      <c r="A10" s="14" t="s">
        <v>82</v>
      </c>
      <c r="B10" s="15"/>
      <c r="C10" s="15"/>
      <c r="D10" s="15"/>
      <c r="E10" s="17"/>
      <c r="F10" s="100" t="s">
        <v>49</v>
      </c>
      <c r="G10" s="46"/>
      <c r="H10" s="46" t="s">
        <v>48</v>
      </c>
      <c r="I10" s="46"/>
      <c r="J10" s="100" t="s">
        <v>50</v>
      </c>
      <c r="K10" s="47"/>
      <c r="L10" s="16"/>
      <c r="M10" s="37"/>
      <c r="N10" s="37"/>
    </row>
    <row r="11" spans="1:14" s="1" customFormat="1" ht="14.25" customHeight="1">
      <c r="A11" s="15"/>
      <c r="B11" s="15"/>
      <c r="C11" s="17"/>
      <c r="D11" s="18" t="s">
        <v>51</v>
      </c>
      <c r="E11" s="17"/>
      <c r="F11" s="100" t="s">
        <v>52</v>
      </c>
      <c r="G11" s="46"/>
      <c r="H11" s="46" t="s">
        <v>48</v>
      </c>
      <c r="I11" s="100"/>
      <c r="J11" s="100" t="s">
        <v>53</v>
      </c>
      <c r="K11" s="47"/>
      <c r="L11" s="16"/>
      <c r="M11" s="37"/>
      <c r="N11" s="37"/>
    </row>
    <row r="12" spans="1:14" s="1" customFormat="1" ht="14.25" customHeight="1">
      <c r="A12" s="19" t="s">
        <v>54</v>
      </c>
      <c r="B12" s="19" t="s">
        <v>55</v>
      </c>
      <c r="C12" s="20" t="s">
        <v>7</v>
      </c>
      <c r="D12" s="20" t="s">
        <v>7</v>
      </c>
      <c r="E12" s="17"/>
      <c r="F12" s="100" t="s">
        <v>56</v>
      </c>
      <c r="G12" s="46"/>
      <c r="H12" s="46" t="s">
        <v>48</v>
      </c>
      <c r="I12" s="46"/>
      <c r="J12" s="100" t="s">
        <v>57</v>
      </c>
      <c r="K12" s="47"/>
      <c r="L12" s="16"/>
      <c r="M12" s="37"/>
      <c r="N12" s="37"/>
    </row>
    <row r="13" spans="1:14" s="1" customFormat="1" ht="14.25" customHeight="1">
      <c r="A13" s="21" t="s">
        <v>58</v>
      </c>
      <c r="B13" s="22">
        <v>6.3</v>
      </c>
      <c r="C13" s="23" t="s">
        <v>59</v>
      </c>
      <c r="D13" s="24">
        <f>(H67/B13)</f>
        <v>0</v>
      </c>
      <c r="E13" s="17"/>
      <c r="F13" s="100" t="s">
        <v>60</v>
      </c>
      <c r="G13" s="46"/>
      <c r="H13" s="46" t="s">
        <v>48</v>
      </c>
      <c r="I13" s="46"/>
      <c r="J13" s="100" t="s">
        <v>61</v>
      </c>
      <c r="K13" s="47"/>
      <c r="L13" s="16"/>
      <c r="M13" s="37"/>
      <c r="N13" s="37"/>
    </row>
    <row r="14" spans="1:14" s="1" customFormat="1" ht="14.25" customHeight="1">
      <c r="A14" s="25"/>
      <c r="B14" s="14"/>
      <c r="C14" s="26"/>
      <c r="D14" s="27"/>
      <c r="E14" s="17"/>
      <c r="F14" s="100" t="s">
        <v>62</v>
      </c>
      <c r="G14" s="46"/>
      <c r="H14" s="46" t="s">
        <v>48</v>
      </c>
      <c r="I14" s="46"/>
      <c r="J14" s="100" t="s">
        <v>63</v>
      </c>
      <c r="K14" s="47"/>
      <c r="L14" s="16"/>
      <c r="M14" s="37"/>
      <c r="N14" s="37"/>
    </row>
    <row r="15" spans="1:14" s="1" customFormat="1" ht="13.5" customHeight="1">
      <c r="A15" s="25"/>
      <c r="B15" s="27"/>
      <c r="C15" s="28"/>
      <c r="D15" s="29"/>
      <c r="E15" s="17"/>
      <c r="F15" s="100" t="s">
        <v>64</v>
      </c>
      <c r="G15" s="46"/>
      <c r="H15" s="46" t="s">
        <v>48</v>
      </c>
      <c r="I15" s="46"/>
      <c r="J15" s="100" t="s">
        <v>65</v>
      </c>
      <c r="K15" s="125"/>
      <c r="L15" s="19"/>
      <c r="M15" s="37"/>
      <c r="N15" s="37"/>
    </row>
    <row r="16" spans="1:14" s="1" customFormat="1" ht="10.5" customHeight="1">
      <c r="A16" s="14" t="s">
        <v>68</v>
      </c>
      <c r="B16" s="30" t="s">
        <v>69</v>
      </c>
      <c r="C16" s="15"/>
      <c r="D16" s="27"/>
      <c r="E16" s="17"/>
      <c r="F16" s="100" t="s">
        <v>66</v>
      </c>
      <c r="G16" s="46"/>
      <c r="H16" s="46" t="s">
        <v>48</v>
      </c>
      <c r="I16" s="46"/>
      <c r="J16" s="100" t="s">
        <v>67</v>
      </c>
      <c r="K16" s="125"/>
      <c r="L16" s="19"/>
      <c r="M16" s="37"/>
      <c r="N16" s="37"/>
    </row>
    <row r="17" spans="1:14" s="1" customFormat="1" ht="12.75" customHeight="1" thickBot="1">
      <c r="A17" s="14" t="s">
        <v>74</v>
      </c>
      <c r="B17" s="33">
        <v>550</v>
      </c>
      <c r="C17" s="31" t="s">
        <v>70</v>
      </c>
      <c r="D17" s="32" t="s">
        <v>71</v>
      </c>
      <c r="E17" s="17"/>
      <c r="F17" s="100" t="s">
        <v>72</v>
      </c>
      <c r="G17" s="46"/>
      <c r="H17" s="46" t="s">
        <v>48</v>
      </c>
      <c r="I17" s="46"/>
      <c r="J17" s="100" t="s">
        <v>79</v>
      </c>
      <c r="K17" s="125"/>
      <c r="L17" s="19"/>
      <c r="M17" s="37"/>
      <c r="N17" s="37"/>
    </row>
    <row r="18" spans="1:14" s="1" customFormat="1" ht="12.75" customHeight="1">
      <c r="A18" s="134"/>
      <c r="B18" s="135"/>
      <c r="C18" s="136"/>
      <c r="D18" s="136"/>
      <c r="E18" s="137" t="s">
        <v>0</v>
      </c>
      <c r="F18" s="138" t="s">
        <v>1</v>
      </c>
      <c r="G18" s="138" t="s">
        <v>2</v>
      </c>
      <c r="H18" s="139" t="s">
        <v>3</v>
      </c>
      <c r="I18" s="162" t="s">
        <v>36</v>
      </c>
      <c r="J18" s="140" t="s">
        <v>4</v>
      </c>
      <c r="K18" s="140" t="s">
        <v>5</v>
      </c>
      <c r="L18" s="159" t="s">
        <v>39</v>
      </c>
      <c r="M18" s="37"/>
      <c r="N18" s="37"/>
    </row>
    <row r="19" spans="1:14" s="1" customFormat="1" ht="17.25" customHeight="1">
      <c r="A19" s="153" t="s">
        <v>80</v>
      </c>
      <c r="B19" s="154"/>
      <c r="C19" s="141" t="s">
        <v>6</v>
      </c>
      <c r="D19" s="141" t="s">
        <v>7</v>
      </c>
      <c r="E19" s="141" t="s">
        <v>8</v>
      </c>
      <c r="F19" s="142" t="s">
        <v>5</v>
      </c>
      <c r="G19" s="142" t="s">
        <v>5</v>
      </c>
      <c r="H19" s="143" t="s">
        <v>5</v>
      </c>
      <c r="I19" s="163"/>
      <c r="J19" s="144" t="s">
        <v>5</v>
      </c>
      <c r="K19" s="144" t="s">
        <v>9</v>
      </c>
      <c r="L19" s="160"/>
      <c r="M19" s="38"/>
      <c r="N19" s="38"/>
    </row>
    <row r="20" spans="1:14" s="1" customFormat="1" ht="9" customHeight="1" thickBot="1">
      <c r="A20" s="145"/>
      <c r="B20" s="146"/>
      <c r="C20" s="147"/>
      <c r="D20" s="148"/>
      <c r="E20" s="149"/>
      <c r="F20" s="150"/>
      <c r="G20" s="150"/>
      <c r="H20" s="151"/>
      <c r="I20" s="152"/>
      <c r="J20" s="152"/>
      <c r="K20" s="152"/>
      <c r="L20" s="161"/>
      <c r="M20" s="38"/>
      <c r="N20" s="38"/>
    </row>
    <row r="21" spans="1:14" s="1" customFormat="1" ht="0.75" customHeight="1" thickBot="1">
      <c r="A21" s="48"/>
      <c r="B21" s="49"/>
      <c r="C21" s="49"/>
      <c r="D21" s="49"/>
      <c r="E21" s="87"/>
      <c r="F21" s="101"/>
      <c r="G21" s="101"/>
      <c r="H21" s="101"/>
      <c r="I21" s="116"/>
      <c r="J21" s="101"/>
      <c r="K21" s="101"/>
      <c r="L21" s="50"/>
      <c r="M21" s="38"/>
      <c r="N21" s="38"/>
    </row>
    <row r="22" spans="1:14" ht="16.5" customHeight="1">
      <c r="A22" s="51" t="s">
        <v>10</v>
      </c>
      <c r="B22" s="52"/>
      <c r="C22" s="53"/>
      <c r="D22" s="54"/>
      <c r="E22" s="92"/>
      <c r="F22" s="102">
        <f aca="true" t="shared" si="0" ref="F22:K22">SUM(F23:F30)</f>
        <v>2114.4</v>
      </c>
      <c r="G22" s="102">
        <f t="shared" si="0"/>
        <v>917.8</v>
      </c>
      <c r="H22" s="102">
        <f t="shared" si="0"/>
        <v>1341.2</v>
      </c>
      <c r="I22" s="117">
        <f t="shared" si="0"/>
        <v>4373.4</v>
      </c>
      <c r="J22" s="117">
        <f>SUM(J23:J30)</f>
        <v>1007.9087000000001</v>
      </c>
      <c r="K22" s="102">
        <f t="shared" si="0"/>
        <v>2280.835</v>
      </c>
      <c r="L22" s="55"/>
      <c r="M22" s="39"/>
      <c r="N22" s="40"/>
    </row>
    <row r="23" spans="1:14" ht="12.75" customHeight="1">
      <c r="A23" s="56" t="s">
        <v>11</v>
      </c>
      <c r="B23" s="57"/>
      <c r="C23" s="58">
        <v>18</v>
      </c>
      <c r="D23" s="59" t="s">
        <v>12</v>
      </c>
      <c r="E23" s="93">
        <v>90</v>
      </c>
      <c r="F23" s="103">
        <f>(E23*C23)</f>
        <v>1620</v>
      </c>
      <c r="G23" s="104"/>
      <c r="H23" s="104"/>
      <c r="I23" s="118">
        <f>SUM(F23:H23)</f>
        <v>1620</v>
      </c>
      <c r="J23" s="131"/>
      <c r="K23" s="126">
        <f>(E23*C23)</f>
        <v>1620</v>
      </c>
      <c r="L23" s="60">
        <f>K23/K$51</f>
        <v>0.18997798497114554</v>
      </c>
      <c r="M23" s="39"/>
      <c r="N23" s="41"/>
    </row>
    <row r="24" spans="1:14" ht="12.75" customHeight="1">
      <c r="A24" s="56" t="s">
        <v>45</v>
      </c>
      <c r="B24" s="57"/>
      <c r="C24" s="58">
        <v>5</v>
      </c>
      <c r="D24" s="59" t="s">
        <v>46</v>
      </c>
      <c r="E24" s="93">
        <v>90</v>
      </c>
      <c r="F24" s="103"/>
      <c r="G24" s="104"/>
      <c r="H24" s="104"/>
      <c r="I24" s="118"/>
      <c r="J24" s="131">
        <v>450</v>
      </c>
      <c r="K24" s="126"/>
      <c r="L24" s="60"/>
      <c r="M24" s="39"/>
      <c r="N24" s="41"/>
    </row>
    <row r="25" spans="1:14" ht="12.75" customHeight="1">
      <c r="A25" s="56" t="s">
        <v>13</v>
      </c>
      <c r="B25" s="57"/>
      <c r="C25" s="61"/>
      <c r="D25" s="62"/>
      <c r="E25" s="65"/>
      <c r="F25" s="104"/>
      <c r="G25" s="104"/>
      <c r="H25" s="104"/>
      <c r="I25" s="118"/>
      <c r="J25" s="104"/>
      <c r="K25" s="127"/>
      <c r="L25" s="60"/>
      <c r="M25" s="42"/>
      <c r="N25" s="41"/>
    </row>
    <row r="26" spans="1:14" ht="12.75" customHeight="1">
      <c r="A26" s="56" t="s">
        <v>14</v>
      </c>
      <c r="B26" s="57"/>
      <c r="C26" s="58">
        <v>0.1021</v>
      </c>
      <c r="D26" s="59" t="s">
        <v>15</v>
      </c>
      <c r="E26" s="93">
        <v>2350</v>
      </c>
      <c r="F26" s="103">
        <v>326</v>
      </c>
      <c r="G26" s="103">
        <v>652</v>
      </c>
      <c r="H26" s="103">
        <v>978</v>
      </c>
      <c r="I26" s="118">
        <f>SUM(F26:H26)</f>
        <v>1956</v>
      </c>
      <c r="J26" s="103">
        <f>(K26*0.86)</f>
        <v>206.3441</v>
      </c>
      <c r="K26" s="126">
        <f>(E26*C26)</f>
        <v>239.935</v>
      </c>
      <c r="L26" s="60">
        <f>K26/K$51</f>
        <v>0.02813726408892087</v>
      </c>
      <c r="M26" s="42"/>
      <c r="N26" s="41"/>
    </row>
    <row r="27" spans="1:14" ht="12.75" customHeight="1">
      <c r="A27" s="56" t="s">
        <v>16</v>
      </c>
      <c r="B27" s="57"/>
      <c r="C27" s="61"/>
      <c r="D27" s="62"/>
      <c r="E27" s="65"/>
      <c r="F27" s="103"/>
      <c r="G27" s="103"/>
      <c r="H27" s="103"/>
      <c r="I27" s="105"/>
      <c r="J27" s="103"/>
      <c r="K27" s="126"/>
      <c r="L27" s="60"/>
      <c r="M27" s="42"/>
      <c r="N27" s="41"/>
    </row>
    <row r="28" spans="1:14" ht="12.75" customHeight="1">
      <c r="A28" s="56" t="s">
        <v>40</v>
      </c>
      <c r="B28" s="57"/>
      <c r="C28" s="58">
        <v>0.33</v>
      </c>
      <c r="D28" s="59" t="s">
        <v>17</v>
      </c>
      <c r="E28" s="93">
        <v>430</v>
      </c>
      <c r="F28" s="103">
        <v>142</v>
      </c>
      <c r="G28" s="103">
        <v>213</v>
      </c>
      <c r="H28" s="103">
        <v>284</v>
      </c>
      <c r="I28" s="105">
        <f>SUM(F28:H28)</f>
        <v>639</v>
      </c>
      <c r="J28" s="103">
        <f>(K28*0.824)</f>
        <v>116.9256</v>
      </c>
      <c r="K28" s="126">
        <f>(E28*C28)</f>
        <v>141.9</v>
      </c>
      <c r="L28" s="60">
        <f>K28/K$51</f>
        <v>0.016640664239139232</v>
      </c>
      <c r="M28" s="42"/>
      <c r="N28" s="41"/>
    </row>
    <row r="29" spans="1:14" ht="12.75" customHeight="1">
      <c r="A29" s="56" t="s">
        <v>35</v>
      </c>
      <c r="B29" s="57"/>
      <c r="C29" s="61"/>
      <c r="D29" s="62"/>
      <c r="E29" s="94"/>
      <c r="F29" s="103"/>
      <c r="G29" s="103"/>
      <c r="H29" s="103"/>
      <c r="I29" s="105"/>
      <c r="J29" s="103"/>
      <c r="K29" s="126"/>
      <c r="L29" s="60"/>
      <c r="M29" s="42"/>
      <c r="N29" s="41"/>
    </row>
    <row r="30" spans="1:14" ht="12.75" customHeight="1">
      <c r="A30" s="56" t="s">
        <v>42</v>
      </c>
      <c r="B30" s="57"/>
      <c r="C30" s="58">
        <v>0.62</v>
      </c>
      <c r="D30" s="59" t="s">
        <v>44</v>
      </c>
      <c r="E30" s="93">
        <v>450</v>
      </c>
      <c r="F30" s="103">
        <v>26.4</v>
      </c>
      <c r="G30" s="103">
        <v>52.8</v>
      </c>
      <c r="H30" s="103">
        <v>79.2</v>
      </c>
      <c r="I30" s="105">
        <f aca="true" t="shared" si="1" ref="I30:I46">SUM(F30:H30)</f>
        <v>158.39999999999998</v>
      </c>
      <c r="J30" s="103">
        <f>(K30*0.841)</f>
        <v>234.63899999999998</v>
      </c>
      <c r="K30" s="126">
        <f>(E30*C30)</f>
        <v>279</v>
      </c>
      <c r="L30" s="60">
        <f>K30/K$51</f>
        <v>0.03271843074503062</v>
      </c>
      <c r="M30" s="42"/>
      <c r="N30" s="41"/>
    </row>
    <row r="31" spans="1:17" ht="3.75" customHeight="1">
      <c r="A31" s="64"/>
      <c r="B31" s="57"/>
      <c r="C31" s="65"/>
      <c r="D31" s="62"/>
      <c r="E31" s="65"/>
      <c r="F31" s="103"/>
      <c r="G31" s="103"/>
      <c r="H31" s="103"/>
      <c r="I31" s="105"/>
      <c r="J31" s="103"/>
      <c r="K31" s="103"/>
      <c r="L31" s="60"/>
      <c r="N31" s="41"/>
      <c r="Q31" s="2"/>
    </row>
    <row r="32" spans="1:14" ht="12.75">
      <c r="A32" s="66" t="s">
        <v>18</v>
      </c>
      <c r="B32" s="57"/>
      <c r="C32" s="63"/>
      <c r="D32" s="62"/>
      <c r="E32" s="65"/>
      <c r="F32" s="105">
        <f>SUM(F33:F33)</f>
        <v>500</v>
      </c>
      <c r="G32" s="105"/>
      <c r="H32" s="105"/>
      <c r="I32" s="105">
        <f>SUM(I33:I33)</f>
        <v>500</v>
      </c>
      <c r="J32" s="105"/>
      <c r="K32" s="105">
        <f>SUM(K33:K33)</f>
        <v>500</v>
      </c>
      <c r="L32" s="67"/>
      <c r="N32" s="41"/>
    </row>
    <row r="33" spans="1:14" ht="12.75" customHeight="1">
      <c r="A33" s="56" t="s">
        <v>41</v>
      </c>
      <c r="B33" s="57"/>
      <c r="C33" s="58">
        <v>1</v>
      </c>
      <c r="D33" s="59" t="s">
        <v>19</v>
      </c>
      <c r="E33" s="95">
        <v>500</v>
      </c>
      <c r="F33" s="103">
        <f>E33*C33</f>
        <v>500</v>
      </c>
      <c r="G33" s="103"/>
      <c r="H33" s="103"/>
      <c r="I33" s="105">
        <f>SUM(F33:H33)</f>
        <v>500</v>
      </c>
      <c r="J33" s="103"/>
      <c r="K33" s="103">
        <f>C33*E33</f>
        <v>500</v>
      </c>
      <c r="L33" s="60">
        <f>K33/K$51</f>
        <v>0.05863518054664986</v>
      </c>
      <c r="M33" s="43"/>
      <c r="N33" s="41"/>
    </row>
    <row r="34" spans="1:14" ht="6" customHeight="1">
      <c r="A34" s="64"/>
      <c r="B34" s="57"/>
      <c r="C34" s="65"/>
      <c r="D34" s="62"/>
      <c r="E34" s="65"/>
      <c r="F34" s="103"/>
      <c r="G34" s="103"/>
      <c r="H34" s="103"/>
      <c r="I34" s="118"/>
      <c r="J34" s="103"/>
      <c r="K34" s="103"/>
      <c r="L34" s="60"/>
      <c r="N34" s="41"/>
    </row>
    <row r="35" spans="1:14" ht="12.75">
      <c r="A35" s="66" t="s">
        <v>20</v>
      </c>
      <c r="B35" s="57"/>
      <c r="C35" s="63"/>
      <c r="D35" s="62"/>
      <c r="E35" s="65"/>
      <c r="F35" s="105">
        <f aca="true" t="shared" si="2" ref="F35:K35">SUM(F36:F46)</f>
        <v>3910</v>
      </c>
      <c r="G35" s="105">
        <f t="shared" si="2"/>
        <v>3120</v>
      </c>
      <c r="H35" s="105">
        <f t="shared" si="2"/>
        <v>4370</v>
      </c>
      <c r="I35" s="118">
        <f t="shared" si="2"/>
        <v>11400</v>
      </c>
      <c r="J35" s="105">
        <f t="shared" si="2"/>
        <v>3158.2200000000003</v>
      </c>
      <c r="K35" s="118">
        <f t="shared" si="2"/>
        <v>4960</v>
      </c>
      <c r="L35" s="67"/>
      <c r="N35" s="41"/>
    </row>
    <row r="36" spans="1:14" ht="12.75" customHeight="1">
      <c r="A36" s="56" t="s">
        <v>21</v>
      </c>
      <c r="B36" s="57"/>
      <c r="C36" s="58">
        <v>0.5</v>
      </c>
      <c r="D36" s="59" t="s">
        <v>22</v>
      </c>
      <c r="E36" s="95">
        <v>500</v>
      </c>
      <c r="F36" s="103">
        <f>(E36*C36)</f>
        <v>250</v>
      </c>
      <c r="G36" s="103"/>
      <c r="H36" s="103"/>
      <c r="I36" s="105">
        <f t="shared" si="1"/>
        <v>250</v>
      </c>
      <c r="J36" s="103"/>
      <c r="K36" s="103">
        <f aca="true" t="shared" si="3" ref="K36:K46">(E36*C36)</f>
        <v>250</v>
      </c>
      <c r="L36" s="60">
        <f aca="true" t="shared" si="4" ref="L36:L46">K36/K$51</f>
        <v>0.02931759027332493</v>
      </c>
      <c r="N36" s="41"/>
    </row>
    <row r="37" spans="1:14" ht="12.75" customHeight="1">
      <c r="A37" s="56" t="s">
        <v>23</v>
      </c>
      <c r="B37" s="57"/>
      <c r="C37" s="58">
        <v>0.18</v>
      </c>
      <c r="D37" s="59" t="s">
        <v>22</v>
      </c>
      <c r="E37" s="95">
        <v>500</v>
      </c>
      <c r="F37" s="103">
        <v>90</v>
      </c>
      <c r="G37" s="103"/>
      <c r="H37" s="103"/>
      <c r="I37" s="105">
        <f t="shared" si="1"/>
        <v>90</v>
      </c>
      <c r="J37" s="103"/>
      <c r="K37" s="103">
        <f t="shared" si="3"/>
        <v>90</v>
      </c>
      <c r="L37" s="60">
        <f t="shared" si="4"/>
        <v>0.010554332498396974</v>
      </c>
      <c r="N37" s="41"/>
    </row>
    <row r="38" spans="1:16" ht="12.75" customHeight="1">
      <c r="A38" s="56" t="s">
        <v>24</v>
      </c>
      <c r="B38" s="57"/>
      <c r="C38" s="58">
        <v>0.5</v>
      </c>
      <c r="D38" s="59" t="s">
        <v>22</v>
      </c>
      <c r="E38" s="95">
        <v>500</v>
      </c>
      <c r="F38" s="103">
        <f>(E38*C38)</f>
        <v>250</v>
      </c>
      <c r="G38" s="103"/>
      <c r="H38" s="103"/>
      <c r="I38" s="105">
        <f t="shared" si="1"/>
        <v>250</v>
      </c>
      <c r="J38" s="103"/>
      <c r="K38" s="103">
        <f t="shared" si="3"/>
        <v>250</v>
      </c>
      <c r="L38" s="60">
        <f t="shared" si="4"/>
        <v>0.02931759027332493</v>
      </c>
      <c r="N38" s="41"/>
      <c r="P38" s="7"/>
    </row>
    <row r="39" spans="1:14" ht="12.75" customHeight="1">
      <c r="A39" s="56" t="s">
        <v>25</v>
      </c>
      <c r="B39" s="57"/>
      <c r="C39" s="58">
        <v>0</v>
      </c>
      <c r="D39" s="59" t="s">
        <v>22</v>
      </c>
      <c r="E39" s="95">
        <v>0</v>
      </c>
      <c r="F39" s="103">
        <v>0</v>
      </c>
      <c r="G39" s="103">
        <f>(E39*C39)</f>
        <v>0</v>
      </c>
      <c r="H39" s="103"/>
      <c r="I39" s="105">
        <f t="shared" si="1"/>
        <v>0</v>
      </c>
      <c r="J39" s="103"/>
      <c r="K39" s="103">
        <f t="shared" si="3"/>
        <v>0</v>
      </c>
      <c r="L39" s="60">
        <f t="shared" si="4"/>
        <v>0</v>
      </c>
      <c r="N39" s="41"/>
    </row>
    <row r="40" spans="1:14" ht="12.75" customHeight="1">
      <c r="A40" s="56" t="s">
        <v>26</v>
      </c>
      <c r="B40" s="57"/>
      <c r="C40" s="58">
        <v>1.3</v>
      </c>
      <c r="D40" s="59" t="s">
        <v>22</v>
      </c>
      <c r="E40" s="95">
        <v>500</v>
      </c>
      <c r="F40" s="103">
        <v>650</v>
      </c>
      <c r="G40" s="103">
        <v>500</v>
      </c>
      <c r="H40" s="103">
        <v>500</v>
      </c>
      <c r="I40" s="118">
        <f t="shared" si="1"/>
        <v>1650</v>
      </c>
      <c r="J40" s="103">
        <f>(K40*0.855)</f>
        <v>555.75</v>
      </c>
      <c r="K40" s="103">
        <f t="shared" si="3"/>
        <v>650</v>
      </c>
      <c r="L40" s="60">
        <f t="shared" si="4"/>
        <v>0.07622573471064482</v>
      </c>
      <c r="N40" s="41"/>
    </row>
    <row r="41" spans="1:14" ht="12.75" customHeight="1">
      <c r="A41" s="56" t="s">
        <v>27</v>
      </c>
      <c r="B41" s="57"/>
      <c r="C41" s="58">
        <v>0.5</v>
      </c>
      <c r="D41" s="59" t="s">
        <v>22</v>
      </c>
      <c r="E41" s="95">
        <v>500</v>
      </c>
      <c r="F41" s="103">
        <v>250</v>
      </c>
      <c r="G41" s="103">
        <v>200</v>
      </c>
      <c r="H41" s="103">
        <v>200</v>
      </c>
      <c r="I41" s="118">
        <f t="shared" si="1"/>
        <v>650</v>
      </c>
      <c r="J41" s="103">
        <f>(K41*0.839)</f>
        <v>209.75</v>
      </c>
      <c r="K41" s="103">
        <f t="shared" si="3"/>
        <v>250</v>
      </c>
      <c r="L41" s="60">
        <f t="shared" si="4"/>
        <v>0.02931759027332493</v>
      </c>
      <c r="N41" s="41"/>
    </row>
    <row r="42" spans="1:14" ht="12.75" customHeight="1">
      <c r="A42" s="56" t="s">
        <v>28</v>
      </c>
      <c r="B42" s="57"/>
      <c r="C42" s="58">
        <v>1.04</v>
      </c>
      <c r="D42" s="59" t="s">
        <v>22</v>
      </c>
      <c r="E42" s="95">
        <v>500</v>
      </c>
      <c r="F42" s="103">
        <v>520</v>
      </c>
      <c r="G42" s="103">
        <v>520</v>
      </c>
      <c r="H42" s="103">
        <v>780</v>
      </c>
      <c r="I42" s="118">
        <f t="shared" si="1"/>
        <v>1820</v>
      </c>
      <c r="J42" s="103">
        <f>(K42*0.796)</f>
        <v>413.92</v>
      </c>
      <c r="K42" s="103">
        <f t="shared" si="3"/>
        <v>520</v>
      </c>
      <c r="L42" s="60">
        <f t="shared" si="4"/>
        <v>0.06098058776851586</v>
      </c>
      <c r="N42" s="41"/>
    </row>
    <row r="43" spans="1:14" ht="12.75" customHeight="1">
      <c r="A43" s="56" t="s">
        <v>29</v>
      </c>
      <c r="B43" s="57"/>
      <c r="C43" s="58">
        <v>1.2</v>
      </c>
      <c r="D43" s="59" t="s">
        <v>22</v>
      </c>
      <c r="E43" s="95">
        <v>500</v>
      </c>
      <c r="F43" s="103">
        <v>600</v>
      </c>
      <c r="G43" s="103">
        <v>600</v>
      </c>
      <c r="H43" s="103">
        <v>500</v>
      </c>
      <c r="I43" s="118">
        <f t="shared" si="1"/>
        <v>1700</v>
      </c>
      <c r="J43" s="103">
        <f>(K43*0.652)</f>
        <v>391.2</v>
      </c>
      <c r="K43" s="103">
        <f t="shared" si="3"/>
        <v>600</v>
      </c>
      <c r="L43" s="60">
        <f t="shared" si="4"/>
        <v>0.07036221665597983</v>
      </c>
      <c r="N43" s="41"/>
    </row>
    <row r="44" spans="1:14" ht="12.75" customHeight="1">
      <c r="A44" s="56" t="s">
        <v>30</v>
      </c>
      <c r="B44" s="57"/>
      <c r="C44" s="58">
        <v>1.4</v>
      </c>
      <c r="D44" s="59" t="s">
        <v>22</v>
      </c>
      <c r="E44" s="95">
        <v>500</v>
      </c>
      <c r="F44" s="103">
        <v>700</v>
      </c>
      <c r="G44" s="103">
        <v>700</v>
      </c>
      <c r="H44" s="103">
        <v>840</v>
      </c>
      <c r="I44" s="118">
        <f t="shared" si="1"/>
        <v>2240</v>
      </c>
      <c r="J44" s="103">
        <f>(K44*0.813)</f>
        <v>569.0999999999999</v>
      </c>
      <c r="K44" s="103">
        <f t="shared" si="3"/>
        <v>700</v>
      </c>
      <c r="L44" s="60">
        <f t="shared" si="4"/>
        <v>0.0820892527653098</v>
      </c>
      <c r="N44" s="41"/>
    </row>
    <row r="45" spans="1:14" ht="12.75" customHeight="1">
      <c r="A45" s="56" t="s">
        <v>43</v>
      </c>
      <c r="B45" s="57"/>
      <c r="C45" s="58">
        <v>1.2</v>
      </c>
      <c r="D45" s="59" t="s">
        <v>22</v>
      </c>
      <c r="E45" s="95">
        <v>500</v>
      </c>
      <c r="F45" s="103">
        <v>600</v>
      </c>
      <c r="G45" s="103">
        <v>600</v>
      </c>
      <c r="H45" s="103">
        <v>500</v>
      </c>
      <c r="I45" s="118">
        <f t="shared" si="1"/>
        <v>1700</v>
      </c>
      <c r="J45" s="103"/>
      <c r="K45" s="103">
        <f t="shared" si="3"/>
        <v>600</v>
      </c>
      <c r="L45" s="60">
        <f t="shared" si="4"/>
        <v>0.07036221665597983</v>
      </c>
      <c r="N45" s="41"/>
    </row>
    <row r="46" spans="1:14" ht="12.75" customHeight="1" thickBot="1">
      <c r="A46" s="68" t="s">
        <v>31</v>
      </c>
      <c r="B46" s="69"/>
      <c r="C46" s="70">
        <v>2.1</v>
      </c>
      <c r="D46" s="71" t="s">
        <v>22</v>
      </c>
      <c r="E46" s="96">
        <v>500</v>
      </c>
      <c r="F46" s="106"/>
      <c r="G46" s="106"/>
      <c r="H46" s="106">
        <v>1050</v>
      </c>
      <c r="I46" s="119">
        <f t="shared" si="1"/>
        <v>1050</v>
      </c>
      <c r="J46" s="106">
        <f>(K46*0.97)</f>
        <v>1018.5</v>
      </c>
      <c r="K46" s="106">
        <f t="shared" si="3"/>
        <v>1050</v>
      </c>
      <c r="L46" s="72">
        <f t="shared" si="4"/>
        <v>0.12313387914796471</v>
      </c>
      <c r="N46" s="41"/>
    </row>
    <row r="47" spans="1:14" ht="10.5" customHeight="1" thickBot="1">
      <c r="A47" s="73"/>
      <c r="B47" s="74"/>
      <c r="C47" s="75"/>
      <c r="D47" s="76"/>
      <c r="E47" s="97"/>
      <c r="F47" s="107"/>
      <c r="G47" s="107"/>
      <c r="H47" s="107"/>
      <c r="I47" s="120"/>
      <c r="J47" s="107"/>
      <c r="K47" s="107"/>
      <c r="L47" s="77"/>
      <c r="N47" s="41"/>
    </row>
    <row r="48" spans="1:12" ht="14.25" customHeight="1">
      <c r="A48" s="66" t="s">
        <v>32</v>
      </c>
      <c r="B48" s="57"/>
      <c r="C48" s="57"/>
      <c r="D48" s="57"/>
      <c r="E48" s="88"/>
      <c r="F48" s="108">
        <v>5565</v>
      </c>
      <c r="G48" s="108">
        <v>3438</v>
      </c>
      <c r="H48" s="108">
        <f>H22+H32+H35</f>
        <v>5711.2</v>
      </c>
      <c r="I48" s="108">
        <f>I22+I32+I35</f>
        <v>16273.4</v>
      </c>
      <c r="J48" s="108">
        <f>J22+J32+J35</f>
        <v>4166.1287</v>
      </c>
      <c r="K48" s="108">
        <f>K22+K32+K35</f>
        <v>7740.835</v>
      </c>
      <c r="L48" s="78">
        <f>SUM(L22:L46)</f>
        <v>0.9077705156136527</v>
      </c>
    </row>
    <row r="49" spans="1:13" ht="15" customHeight="1">
      <c r="A49" s="56" t="s">
        <v>33</v>
      </c>
      <c r="B49" s="57"/>
      <c r="C49" s="57"/>
      <c r="D49" s="57"/>
      <c r="E49" s="88"/>
      <c r="F49" s="103">
        <f aca="true" t="shared" si="5" ref="F49:K49">(F48*0.02)</f>
        <v>111.3</v>
      </c>
      <c r="G49" s="103">
        <f t="shared" si="5"/>
        <v>68.76</v>
      </c>
      <c r="H49" s="103">
        <f t="shared" si="5"/>
        <v>114.224</v>
      </c>
      <c r="I49" s="108">
        <f t="shared" si="5"/>
        <v>325.468</v>
      </c>
      <c r="J49" s="103">
        <f t="shared" si="5"/>
        <v>83.322574</v>
      </c>
      <c r="K49" s="103">
        <f t="shared" si="5"/>
        <v>154.8167</v>
      </c>
      <c r="L49" s="79">
        <f>K49/K$51</f>
        <v>0.018155410312273055</v>
      </c>
      <c r="M49" s="44">
        <f>+K49+K50</f>
        <v>786.468836</v>
      </c>
    </row>
    <row r="50" spans="1:12" ht="14.25" customHeight="1" thickBot="1">
      <c r="A50" s="68" t="s">
        <v>38</v>
      </c>
      <c r="B50" s="69"/>
      <c r="C50" s="69"/>
      <c r="D50" s="69"/>
      <c r="E50" s="89"/>
      <c r="F50" s="106">
        <f aca="true" t="shared" si="6" ref="F50:K50">SUM(F48:F49)*0.08</f>
        <v>454.10400000000004</v>
      </c>
      <c r="G50" s="106">
        <f t="shared" si="6"/>
        <v>280.54080000000005</v>
      </c>
      <c r="H50" s="106">
        <f t="shared" si="6"/>
        <v>466.03392</v>
      </c>
      <c r="I50" s="121">
        <f t="shared" si="6"/>
        <v>1327.90944</v>
      </c>
      <c r="J50" s="106">
        <f t="shared" si="6"/>
        <v>339.95610192</v>
      </c>
      <c r="K50" s="106">
        <f t="shared" si="6"/>
        <v>631.652136</v>
      </c>
      <c r="L50" s="80">
        <f>K50/K$51</f>
        <v>0.07407407407407407</v>
      </c>
    </row>
    <row r="51" spans="1:12" ht="17.25" customHeight="1" thickBot="1">
      <c r="A51" s="81" t="s">
        <v>34</v>
      </c>
      <c r="B51" s="82"/>
      <c r="C51" s="82"/>
      <c r="D51" s="82"/>
      <c r="E51" s="90"/>
      <c r="F51" s="109">
        <f aca="true" t="shared" si="7" ref="F51:K51">SUM(F48:F50)</f>
        <v>6130.404</v>
      </c>
      <c r="G51" s="109">
        <f t="shared" si="7"/>
        <v>3787.3008000000004</v>
      </c>
      <c r="H51" s="109">
        <f t="shared" si="7"/>
        <v>6291.45792</v>
      </c>
      <c r="I51" s="109">
        <f t="shared" si="7"/>
        <v>17926.777439999998</v>
      </c>
      <c r="J51" s="109">
        <f t="shared" si="7"/>
        <v>4589.40737592</v>
      </c>
      <c r="K51" s="109">
        <f t="shared" si="7"/>
        <v>8527.303836000001</v>
      </c>
      <c r="L51" s="83">
        <f>+L50+L49+L48</f>
        <v>0.9999999999999999</v>
      </c>
    </row>
    <row r="52" spans="1:12" ht="17.25" customHeight="1">
      <c r="A52" s="84" t="s">
        <v>37</v>
      </c>
      <c r="B52" s="57"/>
      <c r="C52" s="57"/>
      <c r="D52" s="57"/>
      <c r="E52" s="88"/>
      <c r="F52" s="110"/>
      <c r="G52" s="110"/>
      <c r="H52" s="110"/>
      <c r="I52" s="122"/>
      <c r="J52" s="110"/>
      <c r="K52" s="128">
        <v>200</v>
      </c>
      <c r="L52" s="85"/>
    </row>
    <row r="53" spans="1:12" ht="35.25" customHeight="1">
      <c r="A53" s="166" t="s">
        <v>75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28"/>
      <c r="L53" s="85"/>
    </row>
    <row r="54" spans="1:14" s="4" customFormat="1" ht="15.75" customHeight="1">
      <c r="A54" s="165" t="s">
        <v>81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29"/>
      <c r="L54" s="85"/>
      <c r="M54" s="8"/>
      <c r="N54" s="8"/>
    </row>
    <row r="55" spans="1:14" s="4" customFormat="1" ht="18" customHeight="1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11"/>
      <c r="L55" s="8"/>
      <c r="M55" s="8"/>
      <c r="N55" s="8"/>
    </row>
    <row r="56" spans="1:14" s="4" customFormat="1" ht="12.75" customHeight="1">
      <c r="A56" s="8"/>
      <c r="B56" s="8"/>
      <c r="C56" s="9"/>
      <c r="D56" s="10"/>
      <c r="E56" s="91"/>
      <c r="F56" s="111"/>
      <c r="G56" s="114"/>
      <c r="H56" s="114"/>
      <c r="I56" s="114"/>
      <c r="J56" s="111"/>
      <c r="K56" s="111"/>
      <c r="L56" s="8"/>
      <c r="M56" s="8"/>
      <c r="N56" s="8"/>
    </row>
    <row r="57" spans="1:12" ht="13.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</row>
    <row r="58" spans="1:14" s="4" customFormat="1" ht="13.5">
      <c r="A58" s="8"/>
      <c r="B58" s="8"/>
      <c r="C58" s="8"/>
      <c r="D58" s="8"/>
      <c r="E58" s="91"/>
      <c r="F58" s="111"/>
      <c r="G58" s="111"/>
      <c r="H58" s="111"/>
      <c r="I58" s="111"/>
      <c r="J58" s="111"/>
      <c r="K58" s="111"/>
      <c r="L58" s="8"/>
      <c r="M58" s="8"/>
      <c r="N58" s="8"/>
    </row>
    <row r="59" spans="1:14" s="4" customFormat="1" ht="13.5">
      <c r="A59" s="8"/>
      <c r="B59" s="8"/>
      <c r="C59" s="8"/>
      <c r="D59" s="8"/>
      <c r="E59" s="91"/>
      <c r="F59" s="111"/>
      <c r="G59" s="111"/>
      <c r="H59" s="111"/>
      <c r="I59" s="111"/>
      <c r="J59" s="111"/>
      <c r="K59" s="111"/>
      <c r="L59" s="8"/>
      <c r="M59" s="8"/>
      <c r="N59" s="8"/>
    </row>
    <row r="60" spans="1:12" ht="13.5">
      <c r="A60" s="12"/>
      <c r="B60" s="8"/>
      <c r="C60" s="8"/>
      <c r="D60" s="8"/>
      <c r="E60" s="91"/>
      <c r="F60" s="111"/>
      <c r="G60" s="111"/>
      <c r="H60" s="111"/>
      <c r="I60" s="115"/>
      <c r="J60" s="111"/>
      <c r="K60" s="111"/>
      <c r="L60" s="8"/>
    </row>
    <row r="61" spans="1:12" ht="18.75" customHeight="1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</row>
    <row r="72" spans="3:5" ht="13.5">
      <c r="C72" s="5"/>
      <c r="E72" s="98"/>
    </row>
    <row r="73" spans="3:5" ht="13.5">
      <c r="C73" s="5"/>
      <c r="E73" s="98"/>
    </row>
    <row r="74" ht="13.5">
      <c r="E74" s="98"/>
    </row>
    <row r="75" spans="5:11" ht="13.5">
      <c r="E75" s="98"/>
      <c r="F75" s="113"/>
      <c r="G75" s="113"/>
      <c r="H75" s="113"/>
      <c r="I75" s="124"/>
      <c r="J75" s="113"/>
      <c r="K75" s="113"/>
    </row>
    <row r="76" spans="5:11" ht="13.5">
      <c r="E76" s="98"/>
      <c r="F76" s="113"/>
      <c r="G76" s="113"/>
      <c r="H76" s="113"/>
      <c r="I76" s="124"/>
      <c r="J76" s="113"/>
      <c r="K76" s="113"/>
    </row>
    <row r="77" spans="5:11" ht="13.5">
      <c r="E77" s="98"/>
      <c r="F77" s="113"/>
      <c r="G77" s="113"/>
      <c r="H77" s="113"/>
      <c r="I77" s="124"/>
      <c r="J77" s="113"/>
      <c r="K77" s="113"/>
    </row>
    <row r="78" spans="5:11" ht="13.5">
      <c r="E78" s="98"/>
      <c r="F78" s="113"/>
      <c r="G78" s="113"/>
      <c r="H78" s="113"/>
      <c r="I78" s="124"/>
      <c r="J78" s="113"/>
      <c r="K78" s="113"/>
    </row>
    <row r="79" spans="5:11" ht="13.5">
      <c r="E79" s="98"/>
      <c r="F79" s="113"/>
      <c r="G79" s="113"/>
      <c r="H79" s="113"/>
      <c r="I79" s="124"/>
      <c r="J79" s="113"/>
      <c r="K79" s="113"/>
    </row>
    <row r="80" spans="5:11" ht="13.5">
      <c r="E80" s="98"/>
      <c r="F80" s="113"/>
      <c r="G80" s="113"/>
      <c r="H80" s="113"/>
      <c r="I80" s="124"/>
      <c r="J80" s="113"/>
      <c r="K80" s="113"/>
    </row>
    <row r="81" spans="5:11" ht="13.5">
      <c r="E81" s="98"/>
      <c r="F81" s="113"/>
      <c r="G81" s="113"/>
      <c r="H81" s="113"/>
      <c r="I81" s="124"/>
      <c r="J81" s="113"/>
      <c r="K81" s="113"/>
    </row>
    <row r="82" spans="3:11" ht="13.5">
      <c r="C82" s="6"/>
      <c r="E82" s="98"/>
      <c r="F82" s="113"/>
      <c r="G82" s="113"/>
      <c r="H82" s="113"/>
      <c r="I82" s="124"/>
      <c r="J82" s="113"/>
      <c r="K82" s="113"/>
    </row>
    <row r="83" spans="3:11" ht="13.5">
      <c r="C83" s="6"/>
      <c r="E83" s="98"/>
      <c r="F83" s="113"/>
      <c r="G83" s="113"/>
      <c r="H83" s="113"/>
      <c r="I83" s="124"/>
      <c r="J83" s="113"/>
      <c r="K83" s="113"/>
    </row>
    <row r="84" spans="3:11" ht="13.5">
      <c r="C84" s="6"/>
      <c r="E84" s="98"/>
      <c r="F84" s="113"/>
      <c r="G84" s="113"/>
      <c r="H84" s="113"/>
      <c r="I84" s="124"/>
      <c r="J84" s="113"/>
      <c r="K84" s="113"/>
    </row>
    <row r="85" spans="5:11" ht="13.5">
      <c r="E85" s="98"/>
      <c r="F85" s="113"/>
      <c r="G85" s="113"/>
      <c r="H85" s="113"/>
      <c r="I85" s="124"/>
      <c r="J85" s="113"/>
      <c r="K85" s="113"/>
    </row>
    <row r="86" spans="5:11" ht="13.5">
      <c r="E86" s="98"/>
      <c r="F86" s="113"/>
      <c r="G86" s="113"/>
      <c r="H86" s="113"/>
      <c r="I86" s="124"/>
      <c r="J86" s="113"/>
      <c r="K86" s="113"/>
    </row>
    <row r="87" spans="3:11" ht="13.5">
      <c r="C87" s="6"/>
      <c r="E87" s="98"/>
      <c r="F87" s="113"/>
      <c r="G87" s="113"/>
      <c r="H87" s="113"/>
      <c r="I87" s="124"/>
      <c r="J87" s="113"/>
      <c r="K87" s="113"/>
    </row>
    <row r="88" spans="3:11" ht="13.5">
      <c r="C88" s="6"/>
      <c r="E88" s="98"/>
      <c r="F88" s="113"/>
      <c r="G88" s="113"/>
      <c r="H88" s="113"/>
      <c r="I88" s="124"/>
      <c r="J88" s="113"/>
      <c r="K88" s="113"/>
    </row>
    <row r="89" spans="3:11" ht="13.5">
      <c r="C89" s="6"/>
      <c r="E89" s="98"/>
      <c r="F89" s="113"/>
      <c r="G89" s="113"/>
      <c r="H89" s="113"/>
      <c r="I89" s="124"/>
      <c r="J89" s="113"/>
      <c r="K89" s="113"/>
    </row>
    <row r="90" spans="3:11" ht="13.5">
      <c r="C90" s="6"/>
      <c r="E90" s="98"/>
      <c r="F90" s="113"/>
      <c r="G90" s="113"/>
      <c r="H90" s="113"/>
      <c r="I90" s="124"/>
      <c r="J90" s="113"/>
      <c r="K90" s="113"/>
    </row>
    <row r="91" spans="3:11" ht="13.5">
      <c r="C91" s="6"/>
      <c r="E91" s="98"/>
      <c r="F91" s="113"/>
      <c r="G91" s="113"/>
      <c r="H91" s="113"/>
      <c r="I91" s="124"/>
      <c r="J91" s="113"/>
      <c r="K91" s="113"/>
    </row>
    <row r="92" spans="3:11" ht="13.5">
      <c r="C92" s="6"/>
      <c r="E92" s="98"/>
      <c r="F92" s="113"/>
      <c r="G92" s="113"/>
      <c r="H92" s="113"/>
      <c r="I92" s="124"/>
      <c r="J92" s="113"/>
      <c r="K92" s="113"/>
    </row>
    <row r="93" spans="3:11" ht="13.5">
      <c r="C93" s="6"/>
      <c r="E93" s="98"/>
      <c r="F93" s="113"/>
      <c r="G93" s="113"/>
      <c r="H93" s="113"/>
      <c r="I93" s="124"/>
      <c r="J93" s="113"/>
      <c r="K93" s="113"/>
    </row>
    <row r="94" spans="3:11" ht="13.5">
      <c r="C94" s="6"/>
      <c r="E94" s="98"/>
      <c r="F94" s="113"/>
      <c r="G94" s="113"/>
      <c r="H94" s="113"/>
      <c r="I94" s="124"/>
      <c r="J94" s="113"/>
      <c r="K94" s="113"/>
    </row>
    <row r="95" spans="3:11" ht="13.5">
      <c r="C95" s="6"/>
      <c r="E95" s="98"/>
      <c r="F95" s="113"/>
      <c r="G95" s="113"/>
      <c r="H95" s="113"/>
      <c r="I95" s="124"/>
      <c r="J95" s="113"/>
      <c r="K95" s="113"/>
    </row>
    <row r="96" spans="3:11" ht="13.5">
      <c r="C96" s="6"/>
      <c r="E96" s="98"/>
      <c r="F96" s="113"/>
      <c r="G96" s="113"/>
      <c r="H96" s="113"/>
      <c r="I96" s="124"/>
      <c r="J96" s="113"/>
      <c r="K96" s="113"/>
    </row>
  </sheetData>
  <sheetProtection/>
  <mergeCells count="11">
    <mergeCell ref="A53:J53"/>
    <mergeCell ref="A19:B19"/>
    <mergeCell ref="A3:L3"/>
    <mergeCell ref="A4:L5"/>
    <mergeCell ref="A55:J55"/>
    <mergeCell ref="A61:L61"/>
    <mergeCell ref="A6:L6"/>
    <mergeCell ref="L18:L20"/>
    <mergeCell ref="I18:I19"/>
    <mergeCell ref="A57:L57"/>
    <mergeCell ref="A54:J54"/>
  </mergeCells>
  <printOptions/>
  <pageMargins left="0.9055118110236221" right="0.2755905511811024" top="0.4330708661417323" bottom="0.31496062992125984" header="0" footer="0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Ysabel Calderon</cp:lastModifiedBy>
  <cp:lastPrinted>2017-04-25T15:54:09Z</cp:lastPrinted>
  <dcterms:created xsi:type="dcterms:W3CDTF">2007-12-06T17:53:30Z</dcterms:created>
  <dcterms:modified xsi:type="dcterms:W3CDTF">2024-05-17T15:38:01Z</dcterms:modified>
  <cp:category/>
  <cp:version/>
  <cp:contentType/>
  <cp:contentStatus/>
</cp:coreProperties>
</file>