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85" tabRatio="911" firstSheet="4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<sst xmlns="http://schemas.openxmlformats.org/spreadsheetml/2006/main" count="7216" uniqueCount="579">
  <si>
    <t>Batata</t>
  </si>
  <si>
    <t>Ñame</t>
  </si>
  <si>
    <t>Plátano</t>
  </si>
  <si>
    <t>Auyama</t>
  </si>
  <si>
    <t>Berenjena</t>
  </si>
  <si>
    <t>Remolacha</t>
  </si>
  <si>
    <t>Repollo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</si>
  <si>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</si>
  <si>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</si>
  <si>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</si>
  <si>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</si>
  <si>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</si>
  <si>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</si>
  <si>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</si>
  <si>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</si>
  <si>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Lechosa</t>
  </si>
  <si>
    <t>Zanahoria</t>
  </si>
  <si>
    <t>Sorgo</t>
  </si>
  <si>
    <t>Pastos</t>
  </si>
  <si>
    <t>Quintal</t>
  </si>
  <si>
    <t>Mandarina</t>
  </si>
  <si>
    <t>Millar</t>
  </si>
  <si>
    <t>Granadillo</t>
  </si>
  <si>
    <t>Cereza</t>
  </si>
  <si>
    <t>Fresa</t>
  </si>
  <si>
    <t>Chinola</t>
  </si>
  <si>
    <t>M      E     S     E     S</t>
  </si>
  <si>
    <t>Zapote</t>
  </si>
  <si>
    <t>Tabaco</t>
  </si>
  <si>
    <t>Caña negra</t>
  </si>
  <si>
    <t>Cacao</t>
  </si>
  <si>
    <t>Tayota</t>
  </si>
  <si>
    <t>Apio</t>
  </si>
  <si>
    <t>Cundiamor</t>
  </si>
  <si>
    <t>Tindora</t>
  </si>
  <si>
    <t>Bangaña</t>
  </si>
  <si>
    <t>Brócolis</t>
  </si>
  <si>
    <t>Coliflor</t>
  </si>
  <si>
    <t>Rábano</t>
  </si>
  <si>
    <t>Pepino</t>
  </si>
  <si>
    <t>Molondrón</t>
  </si>
  <si>
    <t>Puerro</t>
  </si>
  <si>
    <t>2 de 4</t>
  </si>
  <si>
    <t>Rulo</t>
  </si>
  <si>
    <t>1 de 4</t>
  </si>
  <si>
    <t>Tamarindo</t>
  </si>
  <si>
    <t>Macadamia</t>
  </si>
  <si>
    <t>Fan. 110 Kg</t>
  </si>
  <si>
    <t>Habas</t>
  </si>
  <si>
    <t>3 de 5</t>
  </si>
  <si>
    <t>4 de 5</t>
  </si>
  <si>
    <t>3 de 4</t>
  </si>
  <si>
    <t>4 de 4</t>
  </si>
  <si>
    <t>Ciento</t>
  </si>
  <si>
    <t>Guanábana</t>
  </si>
  <si>
    <t>1 de 5</t>
  </si>
  <si>
    <t>2 de 5</t>
  </si>
  <si>
    <t>5 de 5</t>
  </si>
  <si>
    <t>Maní</t>
  </si>
  <si>
    <t>Pacas</t>
  </si>
  <si>
    <t xml:space="preserve">Promedio </t>
  </si>
  <si>
    <t>Ministerio de Agricultura (M.A)</t>
  </si>
  <si>
    <t>Unidad</t>
  </si>
  <si>
    <t>CEREALES</t>
  </si>
  <si>
    <t>Saco 125 lb</t>
  </si>
  <si>
    <t>RAICES-TUBERCULOS</t>
  </si>
  <si>
    <t>Yuca  (Dulce)</t>
  </si>
  <si>
    <t>Mapuey</t>
  </si>
  <si>
    <t xml:space="preserve">LEGUMINOSAS </t>
  </si>
  <si>
    <t>Arvejas</t>
  </si>
  <si>
    <t>Anconí  (Cowpea-Caupi)</t>
  </si>
  <si>
    <t>MUSACEAS</t>
  </si>
  <si>
    <t>Racimo/60 lb/120 ud</t>
  </si>
  <si>
    <t>Caja/42 lb</t>
  </si>
  <si>
    <t>Racimo</t>
  </si>
  <si>
    <t>OLEAGINOSAS</t>
  </si>
  <si>
    <t>LEGUMBRES-HORTALIZAS</t>
  </si>
  <si>
    <t>Ají  (Morrón)</t>
  </si>
  <si>
    <t xml:space="preserve">Ajo  </t>
  </si>
  <si>
    <t>Berenjena  (Morada)</t>
  </si>
  <si>
    <t>Cebolla (Roja)</t>
  </si>
  <si>
    <t>Cebollín</t>
  </si>
  <si>
    <t>Millar/Paquete</t>
  </si>
  <si>
    <t>Millar/Matas</t>
  </si>
  <si>
    <t>Tomate (Industrial)</t>
  </si>
  <si>
    <t>Vainitas  (Chinas)</t>
  </si>
  <si>
    <t>Guard beans  (Guabin)</t>
  </si>
  <si>
    <t>Berenjena  (China)</t>
  </si>
  <si>
    <t>Parvol</t>
  </si>
  <si>
    <t>PRODUCTOS TRADICIONALES</t>
  </si>
  <si>
    <t>Cacao  (Hispaniola)</t>
  </si>
  <si>
    <t>FRUTALES</t>
  </si>
  <si>
    <t xml:space="preserve">Melón  (Cantaloupe)  </t>
  </si>
  <si>
    <t xml:space="preserve">Melón  (Amarillo) </t>
  </si>
  <si>
    <t xml:space="preserve">Sandía  </t>
  </si>
  <si>
    <t>Mango  (Gota de Oro)</t>
  </si>
  <si>
    <t>Mango  (Banilejo)</t>
  </si>
  <si>
    <t>Mango  (Keit)</t>
  </si>
  <si>
    <t xml:space="preserve">Toronja </t>
  </si>
  <si>
    <t>Piña  (Cayena Lisa)</t>
  </si>
  <si>
    <t>Cubeta/25 lb</t>
  </si>
  <si>
    <t>Níspero</t>
  </si>
  <si>
    <t>Pitahaya</t>
  </si>
  <si>
    <t>Guayaba  (Criolla)</t>
  </si>
  <si>
    <t>Jagua</t>
  </si>
  <si>
    <t>OTROS CULTIVOS</t>
  </si>
  <si>
    <t>Bija</t>
  </si>
  <si>
    <t>Jengibre</t>
  </si>
  <si>
    <t>*** Informaciones sujetas a verificación.</t>
  </si>
  <si>
    <t>Saco/125 lb</t>
  </si>
  <si>
    <t>Berro</t>
  </si>
  <si>
    <t>Cajuil</t>
  </si>
  <si>
    <t>Guayaba  (Injerta)</t>
  </si>
  <si>
    <t>Caqui</t>
  </si>
  <si>
    <t>Sábila</t>
  </si>
  <si>
    <t>Pimienta  (Grano)</t>
  </si>
  <si>
    <t>Apio (Hojas)</t>
  </si>
  <si>
    <t>Papa (Blanca)</t>
  </si>
  <si>
    <t>Espinaca</t>
  </si>
  <si>
    <t>Apio  (Cepas)</t>
  </si>
  <si>
    <t xml:space="preserve">Lechosa (Red Lady)  </t>
  </si>
  <si>
    <t xml:space="preserve">Naranja (Dulce) </t>
  </si>
  <si>
    <t>Musú (Chino)</t>
  </si>
  <si>
    <t>Pimienta  (en Grano)</t>
  </si>
  <si>
    <t>Maíz  (Verde/Dulce)</t>
  </si>
  <si>
    <t>Guandul  (Verde en vaina)</t>
  </si>
  <si>
    <t>Café  (Verde en grano)</t>
  </si>
  <si>
    <t>Septiembre</t>
  </si>
  <si>
    <t>Octubre</t>
  </si>
  <si>
    <t>Noviembre</t>
  </si>
  <si>
    <t>Diciembre</t>
  </si>
  <si>
    <t>Fanega/110 Kg</t>
  </si>
  <si>
    <t>Racimo/60 lb/120 Ud</t>
  </si>
  <si>
    <t>Coco  (de agua)</t>
  </si>
  <si>
    <t>LEGUMBRES-HORTALIZAS (Campo Abierto)</t>
  </si>
  <si>
    <t>Millat/Matas</t>
  </si>
  <si>
    <t xml:space="preserve">Tayota  (Blanca grande)  </t>
  </si>
  <si>
    <t>Rúcula</t>
  </si>
  <si>
    <t>PROD. BAJO  AMB. PROTEGIDO</t>
  </si>
  <si>
    <t>Ají  (Jamaiquino)</t>
  </si>
  <si>
    <t>Tomate (Bugalú)</t>
  </si>
  <si>
    <t>Pepino  (Grande - Tradic.)</t>
  </si>
  <si>
    <t xml:space="preserve">Limón  (Persa)  </t>
  </si>
  <si>
    <t>Cubeta/ 25 lb</t>
  </si>
  <si>
    <t xml:space="preserve">Millar </t>
  </si>
  <si>
    <t xml:space="preserve">              Elaborado:  En la Div. de Captura y Análisis de Precios del Departamento de Economía Agropecuaria y Estadísticas.</t>
  </si>
  <si>
    <t>Pepino  (Chino dulce)</t>
  </si>
  <si>
    <t>Buen Pan</t>
  </si>
  <si>
    <t>Caucho</t>
  </si>
  <si>
    <r>
      <rPr>
        <b/>
        <sz val="10.5"/>
        <color indexed="8"/>
        <rFont val="Arial Narrow"/>
        <family val="2"/>
      </rPr>
      <t>FUENTE:</t>
    </r>
    <r>
      <rPr>
        <sz val="10.5"/>
        <color indexed="8"/>
        <rFont val="Arial Narrow"/>
        <family val="2"/>
      </rPr>
      <t xml:space="preserve"> Ministerio de Agricultura de la República Dominicana, Informes Mensuales de Precios de las Unidades Regionales de Planificación y Economía (URPEs), 2019.-</t>
    </r>
  </si>
  <si>
    <t xml:space="preserve"> PRECIOS PROMEDIOS MENSUALES AL PRODUCTOR DE PRODUCTOS AGROPECUARIOS, ENERO - DICIEMBRE 2020, (En RD$)</t>
  </si>
  <si>
    <t>Variedad</t>
  </si>
  <si>
    <t xml:space="preserve">Arroz   </t>
  </si>
  <si>
    <t xml:space="preserve">Cáscara (en Finca)  </t>
  </si>
  <si>
    <t>Blanco  (Factoría)</t>
  </si>
  <si>
    <t xml:space="preserve">Maíz  </t>
  </si>
  <si>
    <t>Grano</t>
  </si>
  <si>
    <t>Verde/Dulce</t>
  </si>
  <si>
    <t>Amarilla</t>
  </si>
  <si>
    <t>Blanca</t>
  </si>
  <si>
    <t>Coco</t>
  </si>
  <si>
    <t>Morada</t>
  </si>
  <si>
    <t xml:space="preserve">Yuca  </t>
  </si>
  <si>
    <t>Amarga</t>
  </si>
  <si>
    <t>Dulce</t>
  </si>
  <si>
    <t>Guandul (Verde en vaina)</t>
  </si>
  <si>
    <t>Roja</t>
  </si>
  <si>
    <t>Negra</t>
  </si>
  <si>
    <t>Gira o Pinta</t>
  </si>
  <si>
    <t>Macho x Hembra</t>
  </si>
  <si>
    <t xml:space="preserve">FHIA-20 </t>
  </si>
  <si>
    <t>FHIA-21</t>
  </si>
  <si>
    <t xml:space="preserve">Guineo  </t>
  </si>
  <si>
    <t>Verde</t>
  </si>
  <si>
    <t>Orgánico</t>
  </si>
  <si>
    <t xml:space="preserve">Coco </t>
  </si>
  <si>
    <t>Seco</t>
  </si>
  <si>
    <t>Agua</t>
  </si>
  <si>
    <t xml:space="preserve">Ajíes </t>
  </si>
  <si>
    <t>Cubanela</t>
  </si>
  <si>
    <t>Gustoso</t>
  </si>
  <si>
    <t>Picante</t>
  </si>
  <si>
    <t>Cachucha</t>
  </si>
  <si>
    <t>Morrón</t>
  </si>
  <si>
    <t xml:space="preserve">Cebolla </t>
  </si>
  <si>
    <t xml:space="preserve">Cilantro  </t>
  </si>
  <si>
    <t>Ancho</t>
  </si>
  <si>
    <t>Verdurita</t>
  </si>
  <si>
    <t xml:space="preserve">Lechuga  </t>
  </si>
  <si>
    <t>Hojas</t>
  </si>
  <si>
    <t>Repollada</t>
  </si>
  <si>
    <t>Ensalada</t>
  </si>
  <si>
    <t>Industrial</t>
  </si>
  <si>
    <t>Cepas</t>
  </si>
  <si>
    <t>Succhini</t>
  </si>
  <si>
    <t>Habanero</t>
  </si>
  <si>
    <t>Jamaiquino</t>
  </si>
  <si>
    <t>China</t>
  </si>
  <si>
    <t>Bugalú</t>
  </si>
  <si>
    <t>Pepino (Grande - Tradic.)</t>
  </si>
  <si>
    <t>Tayota (Verde)</t>
  </si>
  <si>
    <t xml:space="preserve"> Café  (Verde en grano)</t>
  </si>
  <si>
    <t xml:space="preserve">Cacao  </t>
  </si>
  <si>
    <t xml:space="preserve"> Sánchez</t>
  </si>
  <si>
    <t xml:space="preserve"> Hispaniola</t>
  </si>
  <si>
    <t xml:space="preserve"> Caña (Negra)</t>
  </si>
  <si>
    <t xml:space="preserve"> Tabaco</t>
  </si>
  <si>
    <t xml:space="preserve"> Criollo  </t>
  </si>
  <si>
    <t xml:space="preserve"> Hass</t>
  </si>
  <si>
    <t xml:space="preserve"> Semil-34</t>
  </si>
  <si>
    <t xml:space="preserve"> Popenoe</t>
  </si>
  <si>
    <t xml:space="preserve"> Carla</t>
  </si>
  <si>
    <t xml:space="preserve"> Maradol  </t>
  </si>
  <si>
    <t xml:space="preserve"> Red Lady  </t>
  </si>
  <si>
    <t xml:space="preserve">Melón   </t>
  </si>
  <si>
    <t xml:space="preserve"> Cantaloupe </t>
  </si>
  <si>
    <t xml:space="preserve"> Amarillo</t>
  </si>
  <si>
    <t xml:space="preserve"> Blanco </t>
  </si>
  <si>
    <t xml:space="preserve"> Sandía  </t>
  </si>
  <si>
    <t xml:space="preserve">Mango  </t>
  </si>
  <si>
    <t xml:space="preserve"> Banilejo</t>
  </si>
  <si>
    <t xml:space="preserve"> Keit</t>
  </si>
  <si>
    <t xml:space="preserve"> Yamaguí</t>
  </si>
  <si>
    <t xml:space="preserve"> Zapote</t>
  </si>
  <si>
    <t xml:space="preserve">Limón  </t>
  </si>
  <si>
    <t xml:space="preserve"> Agrio</t>
  </si>
  <si>
    <t xml:space="preserve"> Persa  </t>
  </si>
  <si>
    <t xml:space="preserve">Naranja </t>
  </si>
  <si>
    <t xml:space="preserve"> Agria </t>
  </si>
  <si>
    <t xml:space="preserve"> Dulce </t>
  </si>
  <si>
    <t xml:space="preserve">Piña </t>
  </si>
  <si>
    <t xml:space="preserve"> MD2 </t>
  </si>
  <si>
    <t>Guayaba (Injerta)</t>
  </si>
  <si>
    <t>PECUARIOS</t>
  </si>
  <si>
    <t>Cerdo</t>
  </si>
  <si>
    <t xml:space="preserve"> (Adulto en pie)</t>
  </si>
  <si>
    <t>Kilo</t>
  </si>
  <si>
    <t xml:space="preserve"> (Tierno en pie)</t>
  </si>
  <si>
    <t>Chivo</t>
  </si>
  <si>
    <t xml:space="preserve"> Pollo  (Vivo en pie)</t>
  </si>
  <si>
    <t>Res</t>
  </si>
  <si>
    <t xml:space="preserve"> Macho  (Adulto en pie)</t>
  </si>
  <si>
    <t xml:space="preserve"> Hembra  (Adulta en pie)</t>
  </si>
  <si>
    <t xml:space="preserve"> (Novilla en pie)</t>
  </si>
  <si>
    <t xml:space="preserve"> Huevos (en Granja)</t>
  </si>
  <si>
    <t xml:space="preserve"> Leche  (Líquida, cruda)</t>
  </si>
  <si>
    <t>Litro</t>
  </si>
  <si>
    <r>
      <rPr>
        <b/>
        <sz val="10.5"/>
        <color indexed="8"/>
        <rFont val="Arial Narrow"/>
        <family val="2"/>
      </rPr>
      <t>FUENTE:</t>
    </r>
    <r>
      <rPr>
        <sz val="10.5"/>
        <color indexed="8"/>
        <rFont val="Arial Narrow"/>
        <family val="2"/>
      </rPr>
      <t xml:space="preserve"> Ministerio de Agricultura, Informes Mensuales de Precios de las Unidades Regionales de Planificación y Economía (URPEs), 2020</t>
    </r>
  </si>
  <si>
    <t xml:space="preserve">               Elaborado en el Departamento de Economía Agropecuaria y Estadísticas,  por la División de Captura y Análisis de Precios Agropecuarios.</t>
  </si>
  <si>
    <t>Cerdito  (Tierno en pie)</t>
  </si>
  <si>
    <t>Huevos (en Granja)</t>
  </si>
  <si>
    <t>Leche  (Líquida, cruda)</t>
  </si>
  <si>
    <t xml:space="preserve"> PRECIOS PROMEDIOS MENSUALES AL PRODUCTOR DE PRODUCTOS AGROPECUARIOS, ENERO - DICIEMBRE 2019, (En RD$)</t>
  </si>
  <si>
    <t xml:space="preserve"> PRECIOS PROMEDIOS MENSUALES AL PRODUCTOR DE PRODUCTOS AGROPECUARIOS, ENERO - DICIEMBRE 2018, (En RD$)</t>
  </si>
  <si>
    <t xml:space="preserve"> PRECIOS PROMEDIOS MENSUALES AL PRODUCTOR DE PRODUCTOS AGROPECUARIOS, ENERO - DICIEMBRE 2017, (En RD$)</t>
  </si>
  <si>
    <t>Orégano (Verde en hojas)</t>
  </si>
  <si>
    <t>Ajíes</t>
  </si>
  <si>
    <t>(Grande - Tradic.)</t>
  </si>
  <si>
    <t>(Chino dulce)</t>
  </si>
  <si>
    <t xml:space="preserve">Coco  </t>
  </si>
  <si>
    <t>Criolla</t>
  </si>
  <si>
    <t xml:space="preserve">Tomate </t>
  </si>
  <si>
    <t xml:space="preserve">Apio </t>
  </si>
  <si>
    <t>Cepa</t>
  </si>
  <si>
    <t>(Seco, semillas)</t>
  </si>
  <si>
    <t xml:space="preserve">Aguacate  </t>
  </si>
  <si>
    <t>Benny</t>
  </si>
  <si>
    <t>Tommy</t>
  </si>
  <si>
    <t>Gota de Oro</t>
  </si>
  <si>
    <t>Banilejo</t>
  </si>
  <si>
    <t>Yamaguí</t>
  </si>
  <si>
    <t>Keit</t>
  </si>
  <si>
    <t xml:space="preserve">Mango </t>
  </si>
  <si>
    <t xml:space="preserve">Guayaba </t>
  </si>
  <si>
    <t xml:space="preserve">Cerdo  </t>
  </si>
  <si>
    <t>(Cayena, lisa)</t>
  </si>
  <si>
    <t xml:space="preserve">Habichuela  </t>
  </si>
  <si>
    <t xml:space="preserve">Tomate  </t>
  </si>
  <si>
    <t>Injerta</t>
  </si>
  <si>
    <t xml:space="preserve">Plátano </t>
  </si>
  <si>
    <t xml:space="preserve">Yautía </t>
  </si>
  <si>
    <t xml:space="preserve">Aguacate </t>
  </si>
  <si>
    <t>Yautía</t>
  </si>
  <si>
    <t>Tomate</t>
  </si>
  <si>
    <t xml:space="preserve">Habichuela </t>
  </si>
  <si>
    <t xml:space="preserve">Melón  </t>
  </si>
  <si>
    <t xml:space="preserve">Cantaloupe  </t>
  </si>
  <si>
    <t xml:space="preserve">Amarillo </t>
  </si>
  <si>
    <t xml:space="preserve">Maradol  </t>
  </si>
  <si>
    <t xml:space="preserve">Red Lady  </t>
  </si>
  <si>
    <t>Lechuga  (Hojas)</t>
  </si>
  <si>
    <r>
      <rPr>
        <b/>
        <sz val="10.5"/>
        <color indexed="8"/>
        <rFont val="Arial Narrow"/>
        <family val="2"/>
      </rPr>
      <t>FUENTE:</t>
    </r>
    <r>
      <rPr>
        <sz val="10.5"/>
        <color indexed="8"/>
        <rFont val="Arial Narrow"/>
        <family val="2"/>
      </rPr>
      <t xml:space="preserve"> Ministerio de Agricultura de la República Dominicana, Informes Mensuales de Precios de las Unidades Regionales de Planificación y Economía (URPEs), 2018.-</t>
    </r>
  </si>
  <si>
    <r>
      <rPr>
        <b/>
        <sz val="10.5"/>
        <color indexed="8"/>
        <rFont val="Arial Narrow"/>
        <family val="2"/>
      </rPr>
      <t>FUENTE:</t>
    </r>
    <r>
      <rPr>
        <sz val="10.5"/>
        <color indexed="8"/>
        <rFont val="Arial Narrow"/>
        <family val="2"/>
      </rPr>
      <t xml:space="preserve"> Ministerio de Agricultura de la República Dominicana, Informes Mensuales de Precios de las Unidades Regionales de Planificación y Economía (URPEs), 2017.-</t>
    </r>
  </si>
  <si>
    <t xml:space="preserve">Yautía  </t>
  </si>
  <si>
    <t>Anconí</t>
  </si>
  <si>
    <t xml:space="preserve">Ají </t>
  </si>
  <si>
    <t>Seco (Semillas)</t>
  </si>
  <si>
    <t>Cilantro</t>
  </si>
  <si>
    <t>Calabacín</t>
  </si>
  <si>
    <t>Ají</t>
  </si>
  <si>
    <t>Berenjena (Morada)</t>
  </si>
  <si>
    <t>Cherry</t>
  </si>
  <si>
    <t>Cúrcuma</t>
  </si>
  <si>
    <t xml:space="preserve"> Semíl-34</t>
  </si>
  <si>
    <t xml:space="preserve"> Benny</t>
  </si>
  <si>
    <t xml:space="preserve">Melón Cantaloupe </t>
  </si>
  <si>
    <t>Mango</t>
  </si>
  <si>
    <t>Puntica</t>
  </si>
  <si>
    <t xml:space="preserve">MD2 </t>
  </si>
  <si>
    <t>Cayena (Lisa)</t>
  </si>
  <si>
    <t>Orégano (Verde en hoja)</t>
  </si>
  <si>
    <t xml:space="preserve"> Tierno en pie</t>
  </si>
  <si>
    <t xml:space="preserve"> Chivo (Adulto en pie)</t>
  </si>
  <si>
    <t xml:space="preserve"> Novilla en pie</t>
  </si>
  <si>
    <t xml:space="preserve">                         Elaborado en el Departamento de Economía Agropecuaria y Estadísticas,  por la División de Captura y Análisis de Precios Agropecuarios.</t>
  </si>
  <si>
    <r>
      <rPr>
        <b/>
        <sz val="10"/>
        <color indexed="8"/>
        <rFont val="Arial Narrow"/>
        <family val="2"/>
      </rPr>
      <t>FUENTE:</t>
    </r>
    <r>
      <rPr>
        <sz val="10"/>
        <color indexed="8"/>
        <rFont val="Arial Narrow"/>
        <family val="2"/>
      </rPr>
      <t xml:space="preserve"> Ministerio de Agricultura, Informes Mensuales de Precios de las Unidades Regionales de Planificación y Economía (URPEs).</t>
    </r>
  </si>
  <si>
    <t xml:space="preserve"> </t>
  </si>
  <si>
    <t>1 de 3</t>
  </si>
  <si>
    <t xml:space="preserve">   Precios Promedios Mensuales del Productor de Productos Agrícolas, 2000, (En RD$)</t>
  </si>
  <si>
    <t>Arroz  Cáscara</t>
  </si>
  <si>
    <t>Maíz en grano</t>
  </si>
  <si>
    <t>Papa blanca</t>
  </si>
  <si>
    <t>Yautía amarilla</t>
  </si>
  <si>
    <t>Yautía blanca</t>
  </si>
  <si>
    <t>Yautía Coco</t>
  </si>
  <si>
    <t>Yuca</t>
  </si>
  <si>
    <t>Guineo Verde</t>
  </si>
  <si>
    <t>Guandul Verde Vaina</t>
  </si>
  <si>
    <t>Habichuela roja</t>
  </si>
  <si>
    <t>Habichuela negra</t>
  </si>
  <si>
    <t>Habichuela blanca</t>
  </si>
  <si>
    <t>Arbeja</t>
  </si>
  <si>
    <t>Guisantes</t>
  </si>
  <si>
    <t>Mani</t>
  </si>
  <si>
    <t>Coco seco</t>
  </si>
  <si>
    <t>2 de 3</t>
  </si>
  <si>
    <t>Ají Cubanela</t>
  </si>
  <si>
    <t>Ají Gustoso</t>
  </si>
  <si>
    <t>Ají picante</t>
  </si>
  <si>
    <t>Ajo</t>
  </si>
  <si>
    <t>Cebolla Amarilla</t>
  </si>
  <si>
    <t>Cebolla Roja</t>
  </si>
  <si>
    <t>Cilantro Ancho</t>
  </si>
  <si>
    <t>Sisal</t>
  </si>
  <si>
    <t>Orégano</t>
  </si>
  <si>
    <t>Vainitas</t>
  </si>
  <si>
    <t>Lechuga criolla</t>
  </si>
  <si>
    <t>MIlar</t>
  </si>
  <si>
    <t>Lechuga repollada</t>
  </si>
  <si>
    <t>Tomate ensalada</t>
  </si>
  <si>
    <t>Tomate industrial</t>
  </si>
  <si>
    <t>3 de 3</t>
  </si>
  <si>
    <t>Aguacate</t>
  </si>
  <si>
    <t>Coco de Agua</t>
  </si>
  <si>
    <t>Limón agrio</t>
  </si>
  <si>
    <t>Melón</t>
  </si>
  <si>
    <t>Naranja agria</t>
  </si>
  <si>
    <t>Naranja dulce</t>
  </si>
  <si>
    <t>Piña</t>
  </si>
  <si>
    <t>Toronja</t>
  </si>
  <si>
    <t>Uva</t>
  </si>
  <si>
    <t>Sandía</t>
  </si>
  <si>
    <t>FUENTE: Ministerio de Agricultura de la República Dominicana, Informes Mensuales de Precios de las Unidades Regionales de Planificación y Economía (URPEs), 2000.-</t>
  </si>
  <si>
    <t xml:space="preserve">   Precios Promedios Mensuales del Productor de Productos Agrícolas, 2001, (En RD$)</t>
  </si>
  <si>
    <t>MiIlar</t>
  </si>
  <si>
    <t>Musú Chino</t>
  </si>
  <si>
    <t xml:space="preserve">Aguacate  (Criollo)  </t>
  </si>
  <si>
    <t>Limón (Criollo)</t>
  </si>
  <si>
    <t>Limón (Persa)</t>
  </si>
  <si>
    <t>Melón  (Cantaloupe)</t>
  </si>
  <si>
    <t xml:space="preserve">Naranja (Agria) </t>
  </si>
  <si>
    <t>FUENTE: Ministerio de Agricultura de la República Dominicana, Informes Mensuales de Precios de las Unidades Regionales de Planificación y Economía (URPEs), 2001.-</t>
  </si>
  <si>
    <t xml:space="preserve">   Precios Promedios Mensuales del Productor de Productos Agrícolas, 2002, (En RD$)</t>
  </si>
  <si>
    <t xml:space="preserve">Arroz cáscara (en Finca)  </t>
  </si>
  <si>
    <t>Maíz (en Grano)</t>
  </si>
  <si>
    <t>Maíz (Verde)</t>
  </si>
  <si>
    <t>Yautía  (Amarilla)</t>
  </si>
  <si>
    <t>Yautía  (Blanca)</t>
  </si>
  <si>
    <t>Yautía (Coco)</t>
  </si>
  <si>
    <t>Yautía  (Morada)</t>
  </si>
  <si>
    <t xml:space="preserve">Mapuey </t>
  </si>
  <si>
    <t>Plátano (Macho x Hembra)</t>
  </si>
  <si>
    <t>Guineo  (Verde)</t>
  </si>
  <si>
    <t>Guandul  (Verde en Vaina)</t>
  </si>
  <si>
    <t>Habichuela  (Roja)</t>
  </si>
  <si>
    <t>Habichuela  (Negra)</t>
  </si>
  <si>
    <t>Habichuela (Blanca)</t>
  </si>
  <si>
    <t>Coco  (Seco)</t>
  </si>
  <si>
    <t>Coco  (de Agua)</t>
  </si>
  <si>
    <t>Ají (Cubanela)</t>
  </si>
  <si>
    <t>Ají (Gustoso)</t>
  </si>
  <si>
    <t>Ají (Picante)</t>
  </si>
  <si>
    <t>Cilantro  (Seco, Semillas)</t>
  </si>
  <si>
    <t>Cilantro  (Ancho)</t>
  </si>
  <si>
    <t>Lechuga (en Hojas)</t>
  </si>
  <si>
    <t>Tomate (Ensalada)</t>
  </si>
  <si>
    <t>Caña (Negra)</t>
  </si>
  <si>
    <t>Sandia</t>
  </si>
  <si>
    <t>FUENTE: Ministerio de Agricultura de la República Dominicana, Informes Mensuales de Precios de las Unidades Regionales de Planificación y Economía (URPEs), 2002.-</t>
  </si>
  <si>
    <t xml:space="preserve">   Precios Promedios Mensuales del Productor de Productos Agrícolas, 2003, (En RD$)</t>
  </si>
  <si>
    <t>Yuca  (Amarga)</t>
  </si>
  <si>
    <t>Berenjena (China)</t>
  </si>
  <si>
    <t>Lechuga (Repollada)</t>
  </si>
  <si>
    <t>FUENTE: Ministerio de Agricultura de la República Dominicana, Informes Mensuales de Precios de las Unidades Regionales de Planificación y Economía (URPEs), 2003.-</t>
  </si>
  <si>
    <t xml:space="preserve">   Precios Promedios Mensuales del Productor de Productos Agrícolas, 2004, (En RD$)</t>
  </si>
  <si>
    <t>Rac.</t>
  </si>
  <si>
    <t>Pimienta</t>
  </si>
  <si>
    <t>Pacas/42 lb</t>
  </si>
  <si>
    <t>FUENTE: Ministerio de Agricultura de la República Dominicana, Informes Mensuales de Precios de las Unidades Regionales de Planificación y Economía (URPEs), 2004.-</t>
  </si>
  <si>
    <t xml:space="preserve">   Precios Promedios Mensuales del Productor de Productos Agrícolas, 2005, (En RD$)</t>
  </si>
  <si>
    <t>Guineo  (Orgánico)</t>
  </si>
  <si>
    <t>Caja</t>
  </si>
  <si>
    <t>Ají (Cachucha)</t>
  </si>
  <si>
    <t>Ají (Morrón)</t>
  </si>
  <si>
    <t>M/Mata</t>
  </si>
  <si>
    <t>Cilantrico  (Verdura)</t>
  </si>
  <si>
    <t>Millar/Paq.</t>
  </si>
  <si>
    <t>Tomate (Cherry)</t>
  </si>
  <si>
    <t>Musu (Chino)</t>
  </si>
  <si>
    <t>FUENTE: Ministerio de Agricultura de la República Dominicana, Informes Mensuales de Precios de las Unidades Regionales de Planificación y Economía (URPEs), 2005.-</t>
  </si>
  <si>
    <t xml:space="preserve">   Precios Promedios Mensuales del Productor de Productos Agrícolas, 2006, (En RD$)</t>
  </si>
  <si>
    <t>Arroz Cáscara (en Finca)</t>
  </si>
  <si>
    <t>Aji de Invernadero</t>
  </si>
  <si>
    <t>Brocolis</t>
  </si>
  <si>
    <t>FUENTE: Ministerio de Agricultura de la República Dominicana, Informes Mensuales de Precios de las Unidades Regionales de Planificación y Economía (URPEs), 2006.-</t>
  </si>
  <si>
    <t xml:space="preserve">   Precios Promedios Mensuales del Productor de Productos Agrícolas, 2007, (En RD$)</t>
  </si>
  <si>
    <t>Arroz  blanco  (Factoría)</t>
  </si>
  <si>
    <t>Yautía  (Coco)</t>
  </si>
  <si>
    <t>Arveja</t>
  </si>
  <si>
    <t>FUENTE: Ministerio de Agricultura de la República Dominicana, Informes Mensuales de Precios de las Unidades Regionales de Planificación y Economía (URPEs), 2007.-</t>
  </si>
  <si>
    <t xml:space="preserve">   Precios Promedios Mensuales del Productor de Productos Agrícolas, 2008, (En RD$)</t>
  </si>
  <si>
    <t>Apio (Cepas)</t>
  </si>
  <si>
    <t>FUENTE: Ministerio de Agricultura de la República Dominicana, Informes Mensuales de Precios de las Unidades Regionales de Planificación y Economía (URPEs), 2008.-</t>
  </si>
  <si>
    <t xml:space="preserve">   Precios Promedios Mensuales del Productor de Productos Agrícolas, 2009, (En RD$)</t>
  </si>
  <si>
    <t>Tomate (E. Inv.)</t>
  </si>
  <si>
    <t>Paca/ 42 Lib</t>
  </si>
  <si>
    <t>FUENTE: Ministerio de Agricultura de la República Dominicana, Informes Mensuales de Precios de las Unidades Regionales de Planificación y Economía (URPEs), 2009.-</t>
  </si>
  <si>
    <t xml:space="preserve">   Precios Promedios Mensuales del Productor de Productos Agrícolas, 2010, (En RD$)</t>
  </si>
  <si>
    <t>Saco (125 Lbs)</t>
  </si>
  <si>
    <t>Racimo/60 Lb</t>
  </si>
  <si>
    <t>Caja/42 Lib</t>
  </si>
  <si>
    <t>Rac/22 Lib</t>
  </si>
  <si>
    <t>Ají (Jamaiquino)</t>
  </si>
  <si>
    <t>FUENTE: Ministerio de Agricultura de la República Dominicana, Informes Mensuales de Precios de las Unidades Regionales de Planificación y Economía (URPEs), 2010.-</t>
  </si>
  <si>
    <t>1 de 6</t>
  </si>
  <si>
    <t>2 de 6</t>
  </si>
  <si>
    <t>Ají  (Cubanela)</t>
  </si>
  <si>
    <t>Ají  (Picante)</t>
  </si>
  <si>
    <t>Ají  (Cachucha)</t>
  </si>
  <si>
    <t>3 de 6</t>
  </si>
  <si>
    <t>4 de 6</t>
  </si>
  <si>
    <t>Apio Cepas</t>
  </si>
  <si>
    <t>5 de 6</t>
  </si>
  <si>
    <t>6 de 6</t>
  </si>
  <si>
    <t>Cerdo  (Adulto en pie)</t>
  </si>
  <si>
    <t>Chivo  (Adulto en pie)</t>
  </si>
  <si>
    <t>Huevos (de Gallina)</t>
  </si>
  <si>
    <t>Pollo  (Vivo en pie)</t>
  </si>
  <si>
    <t>Res Macho  (Adulto en pie)</t>
  </si>
  <si>
    <t>Leche  (Líquida, Cruda)</t>
  </si>
  <si>
    <t>FUENTE: Ministerio de Agricultura de la República Dominicana, Informes Mensuales de Precios de las Unidades Regionales de Planificación y Economía (URPEs), 2011.-</t>
  </si>
  <si>
    <t>Ají  (Gustoso)</t>
  </si>
  <si>
    <t>Tomate E. Inv.</t>
  </si>
  <si>
    <t>Paca/42 Lib</t>
  </si>
  <si>
    <t>FUENTE: Ministerio de Agricultura de la República Dominicana, Informes Mensuales de Precios de las Unidades Regionales de Planificación y Economía (URPEs), 2012.-</t>
  </si>
  <si>
    <t>Habichuela  (Blanca)</t>
  </si>
  <si>
    <t>Apio  (Hojas)</t>
  </si>
  <si>
    <t>Pacas/42 Lib</t>
  </si>
  <si>
    <t>FUENTE: Ministerio de Agricultura de la República Dominicana, Informes Mensuales de Precios de las Unidades Regionales de Planificación y Economía (URPEs), 2013.-</t>
  </si>
  <si>
    <t>**.- Informaciones sujetas a modificaciones......</t>
  </si>
  <si>
    <t>Fan. (110 Kg)</t>
  </si>
  <si>
    <t>Racimo/60 Lb/120Ud.</t>
  </si>
  <si>
    <t>Milar</t>
  </si>
  <si>
    <t>FUENTE: Ministerio de Agricultura de la República Dominicana, Informes Mensuales de Precios de las Unidades Regionales de Planificación y Economía (URPEs), 2014.-</t>
  </si>
  <si>
    <t>FUENTE: Ministerio de Agricultura de la República Dominicana, Informes Mensuales de Precios de las Unidades Regionales de Planificación y Economía (URPEs), 2015.-</t>
  </si>
  <si>
    <t>Saco/100 lb</t>
  </si>
  <si>
    <t>Lechuga  (en Hojas)</t>
  </si>
  <si>
    <t>Lechuga  (Repollada)</t>
  </si>
  <si>
    <t>Tomate  (Ensalada)</t>
  </si>
  <si>
    <t>Huacal/100 lb</t>
  </si>
  <si>
    <t>Cacao  (Sánchez)</t>
  </si>
  <si>
    <t>Aguacate  (Hass)</t>
  </si>
  <si>
    <t>Aguacate  (Semil-34)</t>
  </si>
  <si>
    <t>Aguacate  (Popenoe)</t>
  </si>
  <si>
    <t>Aguacate  (Carla)</t>
  </si>
  <si>
    <t xml:space="preserve">Lechosa (Maradol)  </t>
  </si>
  <si>
    <t xml:space="preserve">Melón  (Blanco) </t>
  </si>
  <si>
    <t>Mango  (Tommy)</t>
  </si>
  <si>
    <t>Mango  (Yamaguí)</t>
  </si>
  <si>
    <t xml:space="preserve">Limón Agrio  (Criollo)  </t>
  </si>
  <si>
    <t xml:space="preserve">Limón  Agrio  (Persa)  </t>
  </si>
  <si>
    <t xml:space="preserve">Piña  MD2 </t>
  </si>
  <si>
    <t>Chivito  (En pie)</t>
  </si>
  <si>
    <t>Res Hembra  (Adulta en pie)</t>
  </si>
  <si>
    <t>Res  (Novilla en pie)</t>
  </si>
  <si>
    <t>FUENTE: Ministerio de Agricultura de la República Dominicana, Informes Mensuales de Precios de las Unidades Regionales de Planificación y Economía (URPEs), 2016.-</t>
  </si>
  <si>
    <t xml:space="preserve"> Pastos</t>
  </si>
  <si>
    <t xml:space="preserve">   Precios Promedios Mensuales del Productor de Productos Agropecuarios, 2011, (En RD$)</t>
  </si>
  <si>
    <t xml:space="preserve">   Precios Promedios Mensuales del Productor de Productos Agropecuarios, 2012, (En RD$)</t>
  </si>
  <si>
    <t xml:space="preserve">   Precios Promedios Mensuales del Productor de Productos Agropecuarios, 2013, (En RD$)</t>
  </si>
  <si>
    <t xml:space="preserve">   Precios Promedios Mensuales del Productor de Productos Agropecuarios, 2014, (En RD$)</t>
  </si>
  <si>
    <t xml:space="preserve">   Precios Promedios Mensuales del Productor de Productos Agropecuarios, 2015, (En RD$)</t>
  </si>
  <si>
    <t xml:space="preserve"> PRECIOS PROMEDIOS MENSUALES AL PRODUCTOR DE PRODUCTOS AGROPECUARIOS, 2016 (En RD$)</t>
  </si>
  <si>
    <t xml:space="preserve">      PRECIOS PROMEDIOS MENSUALES AL PRODUCTOR DE PRODUCTOS AGROPECUARIOS, ENERO - DICIEMBRE 2018, (En RD$)</t>
  </si>
  <si>
    <t xml:space="preserve"> Adulto en pie</t>
  </si>
  <si>
    <t xml:space="preserve">       PRECIOS PROMEDIOS MENSUALES AL PRODUCTOR DE PRODUCTOS AGROPECUARIOS, ENERO - DICIEMBRE 2021, (En RD$)</t>
  </si>
  <si>
    <t>Productos</t>
  </si>
  <si>
    <t xml:space="preserve">Plátano  (FHIA-20) </t>
  </si>
  <si>
    <t xml:space="preserve">Plátano  (FHIA-21) </t>
  </si>
  <si>
    <t xml:space="preserve">                                                                             PRECIOS PROMEDIOS MENSUAL AL PRODUCTOR DE PRODUCTOS  AGROPECUARIOS,                                                                              </t>
  </si>
  <si>
    <t>ENERO - DICIEMBRE 2022, (En RD$)</t>
  </si>
  <si>
    <t>Productos/Grupos</t>
  </si>
  <si>
    <t>M    E     S    E   S</t>
  </si>
  <si>
    <t>Verde, dulce</t>
  </si>
  <si>
    <t>Pinta</t>
  </si>
  <si>
    <r>
      <t>Millar/</t>
    </r>
    <r>
      <rPr>
        <b/>
        <sz val="10"/>
        <color indexed="8"/>
        <rFont val="Calibri"/>
        <family val="2"/>
      </rPr>
      <t>Paquete</t>
    </r>
  </si>
  <si>
    <t>Apio hojas</t>
  </si>
  <si>
    <t>Berenjena China</t>
  </si>
  <si>
    <t>Pepino dulce</t>
  </si>
  <si>
    <t xml:space="preserve"> Melón Cantaloupe </t>
  </si>
  <si>
    <t xml:space="preserve"> Mango Keit</t>
  </si>
  <si>
    <t xml:space="preserve"> Criollo</t>
  </si>
  <si>
    <t>Cayena Lisa</t>
  </si>
  <si>
    <t>Guayaba Injerta</t>
  </si>
  <si>
    <t>Chivo (Adulto en pie)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</si>
  <si>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Ministerio de Agricultura, Informes Mensuales de Precios de las Unidades Regionales de Planificación y Economía (URPEs).</t>
    </r>
  </si>
  <si>
    <t xml:space="preserve">                         Elaborado en el Departamento de Economía Agropecuaria y Estadísticas,  por la División de Captura </t>
  </si>
  <si>
    <t xml:space="preserve">                         y Análisis de Precios Agropecuarios.</t>
  </si>
  <si>
    <t xml:space="preserve"> PRECIOS PROMEDIOS MENSUALES AL PRODUCTOR DE PRODUCTOS AGROPECUARIOS,  ENERO - DICIEMBRE 2023, (En RD$)</t>
  </si>
  <si>
    <t>Sept.</t>
  </si>
  <si>
    <t>Oct.</t>
  </si>
  <si>
    <t>Nov.</t>
  </si>
  <si>
    <t>Dic.</t>
  </si>
  <si>
    <t>AGRICOLAS</t>
  </si>
  <si>
    <t xml:space="preserve">Guandul  </t>
  </si>
  <si>
    <t>Verde en vaina</t>
  </si>
  <si>
    <t>Guandul (Grano seco)</t>
  </si>
  <si>
    <t>Grano seco</t>
  </si>
  <si>
    <t>Soya</t>
  </si>
  <si>
    <t>Palma (Africana)</t>
  </si>
  <si>
    <t>Ajonjolí</t>
  </si>
  <si>
    <t xml:space="preserve">Otra variedad </t>
  </si>
  <si>
    <t>Ají (Jalapeño)</t>
  </si>
  <si>
    <t>Citronella</t>
  </si>
  <si>
    <t xml:space="preserve">Pepino  </t>
  </si>
  <si>
    <t xml:space="preserve">Tayota </t>
  </si>
  <si>
    <t xml:space="preserve">Blanca grande  </t>
  </si>
  <si>
    <t xml:space="preserve"> Tommy</t>
  </si>
  <si>
    <t xml:space="preserve"> Gota de Oro</t>
  </si>
  <si>
    <t xml:space="preserve"> Puntica</t>
  </si>
  <si>
    <t xml:space="preserve">Criollo  </t>
  </si>
  <si>
    <t xml:space="preserve">Guayaba  </t>
  </si>
  <si>
    <t>Carambola</t>
  </si>
  <si>
    <t>Mamón</t>
  </si>
  <si>
    <t>Anón</t>
  </si>
  <si>
    <t>Caimito</t>
  </si>
  <si>
    <t>Manzana  (de Oro)</t>
  </si>
  <si>
    <t>Pera  (Criolla)</t>
  </si>
  <si>
    <t>Cto</t>
  </si>
  <si>
    <t>Canela</t>
  </si>
  <si>
    <t>Malagueta</t>
  </si>
  <si>
    <t>Nuez Moscada</t>
  </si>
  <si>
    <t>Vainilla</t>
  </si>
  <si>
    <t>Pan de Fruta</t>
  </si>
  <si>
    <t xml:space="preserve">Quintal </t>
  </si>
  <si>
    <t>BayRum</t>
  </si>
  <si>
    <t>Hierba buena</t>
  </si>
  <si>
    <t>Menta</t>
  </si>
  <si>
    <t>Albahaca</t>
  </si>
  <si>
    <t>Higuereta</t>
  </si>
  <si>
    <t>Palmito</t>
  </si>
  <si>
    <t>Piñon</t>
  </si>
  <si>
    <t>Pino</t>
  </si>
  <si>
    <t>Acacia</t>
  </si>
  <si>
    <t>Caoba</t>
  </si>
  <si>
    <t>Cedro</t>
  </si>
  <si>
    <t>Noni</t>
  </si>
  <si>
    <t>Pejiballe</t>
  </si>
  <si>
    <t>(Tierno en pie)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</si>
</sst>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_);\(#,##0.000\)"/>
    <numFmt numFmtId="193" formatCode="_-* #,##0.000_-;\-* #,##0.000_-;_-* &quot;-&quot;??_-;_-@_-"/>
    <numFmt numFmtId="194" formatCode="0.00_);\(0.00\)"/>
    <numFmt numFmtId="195" formatCode="0.00E+00_)"/>
    <numFmt numFmtId="196" formatCode="0.00_);[Red]\(0.00\)"/>
    <numFmt numFmtId="197" formatCode="0.00;[Red]0.00"/>
    <numFmt numFmtId="198" formatCode="_-* #,##0_-;\-* #,##0_-;_-* &quot;-&quot;??_-;_-@_-"/>
    <numFmt numFmtId="199" formatCode="_-* #,##0.0_-;\-* #,##0.0_-;_-* &quot;-&quot;??_-;_-@_-"/>
    <numFmt numFmtId="200" formatCode="_(* #,##0_);_(* \(#,##0\);_(* &quot;-&quot;??_);_(@_)"/>
    <numFmt numFmtId="201" formatCode="#,##0.00;[Red]#,##0.00"/>
    <numFmt numFmtId="202" formatCode="0.0"/>
    <numFmt numFmtId="203" formatCode="_-* #.##0.00\ _€_-;\-* #.##0.00\ _€_-;_-* &quot;-&quot;??\ _€_-;_-@_-"/>
    <numFmt numFmtId="204" formatCode="_-* #,##0.0000_-;\-* #,##0.0000_-;_-* &quot;-&quot;??_-;_-@_-"/>
    <numFmt numFmtId="205" formatCode="_-* #,##0.00000_-;\-* #,##0.00000_-;_-* &quot;-&quot;??_-;_-@_-"/>
    <numFmt numFmtId="206" formatCode="_-* #,##0\ _€_-;\-* #,##0\ _€_-;_-* &quot;-&quot;??\ _€_-;_-@_-"/>
    <numFmt numFmtId="207" formatCode="0.000000"/>
    <numFmt numFmtId="208" formatCode="0.00000"/>
    <numFmt numFmtId="209" formatCode="0.0000"/>
    <numFmt numFmtId="210" formatCode="0.000"/>
    <numFmt numFmtId="211" formatCode="_-* #,##0.0_-;\-* #,##0.0_-;_-* &quot;-&quot;?_-;_-@_-"/>
    <numFmt numFmtId="212" formatCode="_(* #,##0.0_);_(* \(#,##0.0\);_(* &quot;-&quot;?_);_(@_)"/>
  </numFmts>
  <fonts count="1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9.5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color indexed="8"/>
      <name val="Arial Narrow"/>
      <family val="2"/>
    </font>
    <font>
      <sz val="10.5"/>
      <color indexed="8"/>
      <name val="Arial Narrow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color indexed="8"/>
      <name val="Times New Roman"/>
      <family val="1"/>
    </font>
    <font>
      <b/>
      <u val="single"/>
      <sz val="10"/>
      <name val="Arial Narrow"/>
      <family val="2"/>
    </font>
    <font>
      <b/>
      <sz val="10.5"/>
      <color indexed="8"/>
      <name val="Arial Narrow"/>
      <family val="2"/>
    </font>
    <font>
      <b/>
      <sz val="8"/>
      <color indexed="8"/>
      <name val="Korinna BT"/>
      <family val="0"/>
    </font>
    <font>
      <sz val="7"/>
      <name val="Arial"/>
      <family val="2"/>
    </font>
    <font>
      <sz val="8"/>
      <color indexed="8"/>
      <name val="Korinna BT"/>
      <family val="0"/>
    </font>
    <font>
      <sz val="11"/>
      <name val="Arial Narrow"/>
      <family val="2"/>
    </font>
    <font>
      <b/>
      <u val="single"/>
      <sz val="9.5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color indexed="8"/>
      <name val="Korinna BT"/>
      <family val="0"/>
    </font>
    <font>
      <b/>
      <sz val="11"/>
      <name val="Arial Narrow"/>
      <family val="2"/>
    </font>
    <font>
      <b/>
      <i/>
      <sz val="10.5"/>
      <name val="Arial Narrow"/>
      <family val="2"/>
    </font>
    <font>
      <i/>
      <sz val="10.5"/>
      <name val="Arial Narrow"/>
      <family val="2"/>
    </font>
    <font>
      <b/>
      <sz val="10.5"/>
      <name val="Arial Narrow"/>
      <family val="2"/>
    </font>
    <font>
      <sz val="10.5"/>
      <name val="Arial"/>
      <family val="2"/>
    </font>
    <font>
      <sz val="10.5"/>
      <name val="Arial Narrow"/>
      <family val="2"/>
    </font>
    <font>
      <sz val="10.5"/>
      <color indexed="8"/>
      <name val="Korinna BT"/>
      <family val="0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Garamond"/>
      <family val="1"/>
    </font>
    <font>
      <sz val="10"/>
      <name val="Garamond"/>
      <family val="1"/>
    </font>
    <font>
      <b/>
      <sz val="14"/>
      <name val="Arial Narrow"/>
      <family val="2"/>
    </font>
    <font>
      <sz val="10"/>
      <color indexed="8"/>
      <name val="Garamond"/>
      <family val="1"/>
    </font>
    <font>
      <sz val="10"/>
      <color indexed="17"/>
      <name val="Garamond"/>
      <family val="1"/>
    </font>
    <font>
      <sz val="9"/>
      <name val="Garamond"/>
      <family val="1"/>
    </font>
    <font>
      <sz val="10.5"/>
      <name val="Garamond"/>
      <family val="1"/>
    </font>
    <font>
      <b/>
      <sz val="9.5"/>
      <color indexed="8"/>
      <name val="Arial Narrow"/>
      <family val="2"/>
    </font>
    <font>
      <sz val="9"/>
      <color indexed="8"/>
      <name val="Garamond"/>
      <family val="1"/>
    </font>
    <font>
      <b/>
      <sz val="11"/>
      <color indexed="8"/>
      <name val="Garamond"/>
      <family val="1"/>
    </font>
    <font>
      <sz val="10.5"/>
      <color indexed="8"/>
      <name val="Garamond"/>
      <family val="1"/>
    </font>
    <font>
      <b/>
      <sz val="9.5"/>
      <name val="Arial"/>
      <family val="2"/>
    </font>
    <font>
      <sz val="9.5"/>
      <color indexed="21"/>
      <name val="Arial Narrow"/>
      <family val="2"/>
    </font>
    <font>
      <sz val="14"/>
      <name val="Arial Narrow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1"/>
      <color indexed="56"/>
      <name val="Arial Narrow"/>
      <family val="2"/>
    </font>
    <font>
      <b/>
      <sz val="9"/>
      <name val="Arial Narrow"/>
      <family val="2"/>
    </font>
    <font>
      <b/>
      <i/>
      <sz val="10.5"/>
      <color indexed="8"/>
      <name val="Arial Narrow"/>
      <family val="2"/>
    </font>
    <font>
      <sz val="9.5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9.5"/>
      <color indexed="8"/>
      <name val="Garamond"/>
      <family val="1"/>
    </font>
    <font>
      <b/>
      <sz val="8"/>
      <color indexed="8"/>
      <name val="Arial Narrow"/>
      <family val="2"/>
    </font>
    <font>
      <sz val="8"/>
      <color indexed="2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16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Korinna BT"/>
      <family val="0"/>
    </font>
    <font>
      <b/>
      <sz val="8"/>
      <color indexed="30"/>
      <name val="Korinna BT"/>
      <family val="0"/>
    </font>
    <font>
      <b/>
      <u val="single"/>
      <sz val="10"/>
      <color indexed="8"/>
      <name val="Arial Narrow"/>
      <family val="2"/>
    </font>
    <font>
      <b/>
      <sz val="10"/>
      <color indexed="30"/>
      <name val="Arial Narrow"/>
      <family val="2"/>
    </font>
    <font>
      <b/>
      <sz val="9.5"/>
      <color indexed="10"/>
      <name val="Arial Narrow"/>
      <family val="2"/>
    </font>
    <font>
      <b/>
      <sz val="9.5"/>
      <color indexed="18"/>
      <name val="Arial Narrow"/>
      <family val="2"/>
    </font>
    <font>
      <b/>
      <sz val="9.5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Korinna BT"/>
      <family val="0"/>
    </font>
    <font>
      <b/>
      <sz val="8"/>
      <color indexed="18"/>
      <name val="Korinna BT"/>
      <family val="0"/>
    </font>
    <font>
      <b/>
      <sz val="10"/>
      <color indexed="9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sz val="12.5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Korinna BT"/>
      <family val="0"/>
    </font>
    <font>
      <b/>
      <sz val="8"/>
      <color rgb="FF0070C0"/>
      <name val="Korinna BT"/>
      <family val="0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70C0"/>
      <name val="Arial Narrow"/>
      <family val="2"/>
    </font>
    <font>
      <b/>
      <sz val="9.5"/>
      <color rgb="FFFF0000"/>
      <name val="Arial Narrow"/>
      <family val="2"/>
    </font>
    <font>
      <b/>
      <sz val="9.5"/>
      <color rgb="FF002060"/>
      <name val="Arial Narrow"/>
      <family val="2"/>
    </font>
    <font>
      <b/>
      <sz val="9.5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Korinna BT"/>
      <family val="0"/>
    </font>
    <font>
      <b/>
      <sz val="8"/>
      <color rgb="FF002060"/>
      <name val="Korinna BT"/>
      <family val="0"/>
    </font>
    <font>
      <b/>
      <sz val="10"/>
      <color theme="0"/>
      <name val="Arial Narrow"/>
      <family val="2"/>
    </font>
    <font>
      <b/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70C0"/>
      <name val="Calibri"/>
      <family val="2"/>
    </font>
    <font>
      <b/>
      <sz val="8"/>
      <color rgb="FF0070C0"/>
      <name val="Calibri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b/>
      <sz val="12.5"/>
      <color theme="1"/>
      <name val="Calibri"/>
      <family val="2"/>
    </font>
    <font>
      <b/>
      <u val="single"/>
      <sz val="12"/>
      <color theme="1"/>
      <name val="Arial Narrow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80" fillId="19" borderId="0" applyNumberFormat="0" applyBorder="0" applyAlignment="0" applyProtection="0"/>
    <xf numFmtId="0" fontId="125" fillId="20" borderId="1" applyNumberFormat="0" applyAlignment="0" applyProtection="0"/>
    <xf numFmtId="0" fontId="126" fillId="21" borderId="2" applyNumberFormat="0" applyAlignment="0" applyProtection="0"/>
    <xf numFmtId="0" fontId="127" fillId="0" borderId="3" applyNumberFormat="0" applyFill="0" applyAlignment="0" applyProtection="0"/>
    <xf numFmtId="0" fontId="1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24" fillId="22" borderId="0" applyNumberFormat="0" applyBorder="0" applyAlignment="0" applyProtection="0"/>
    <xf numFmtId="0" fontId="124" fillId="15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128" fillId="10" borderId="1" applyNumberFormat="0" applyAlignment="0" applyProtection="0"/>
    <xf numFmtId="0" fontId="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1" fillId="28" borderId="0" applyNumberFormat="0" applyBorder="0" applyAlignment="0" applyProtection="0"/>
    <xf numFmtId="0" fontId="123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132" fillId="20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13" fillId="0" borderId="8" applyNumberFormat="0" applyFill="0" applyAlignment="0" applyProtection="0"/>
    <xf numFmtId="0" fontId="135" fillId="0" borderId="9" applyNumberFormat="0" applyFill="0" applyAlignment="0" applyProtection="0"/>
  </cellStyleXfs>
  <cellXfs count="499">
    <xf numFmtId="0" fontId="0" fillId="0" borderId="0" xfId="0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/>
    </xf>
    <xf numFmtId="0" fontId="9" fillId="30" borderId="0" xfId="0" applyFont="1" applyFill="1" applyBorder="1" applyAlignment="1">
      <alignment/>
    </xf>
    <xf numFmtId="0" fontId="10" fillId="30" borderId="0" xfId="0" applyFont="1" applyFill="1" applyBorder="1" applyAlignment="1">
      <alignment horizontal="right"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12" fillId="31" borderId="0" xfId="0" applyFont="1" applyFill="1" applyAlignment="1">
      <alignment/>
    </xf>
    <xf numFmtId="0" fontId="0" fillId="0" borderId="0" xfId="0" applyFont="1" applyAlignment="1">
      <alignment/>
    </xf>
    <xf numFmtId="0" fontId="17" fillId="31" borderId="0" xfId="0" applyFont="1" applyFill="1" applyBorder="1" applyAlignment="1" applyProtection="1">
      <alignment horizontal="center"/>
      <protection/>
    </xf>
    <xf numFmtId="0" fontId="16" fillId="31" borderId="0" xfId="0" applyFont="1" applyFill="1" applyBorder="1" applyAlignment="1">
      <alignment horizontal="center"/>
    </xf>
    <xf numFmtId="0" fontId="17" fillId="31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/>
    </xf>
    <xf numFmtId="0" fontId="18" fillId="0" borderId="10" xfId="0" applyFont="1" applyBorder="1" applyAlignment="1" applyProtection="1">
      <alignment horizontal="left"/>
      <protection/>
    </xf>
    <xf numFmtId="171" fontId="19" fillId="0" borderId="11" xfId="49" applyNumberFormat="1" applyFont="1" applyFill="1" applyBorder="1" applyAlignment="1" applyProtection="1">
      <alignment horizontal="center"/>
      <protection/>
    </xf>
    <xf numFmtId="43" fontId="18" fillId="0" borderId="12" xfId="49" applyNumberFormat="1" applyFont="1" applyBorder="1" applyAlignment="1">
      <alignment/>
    </xf>
    <xf numFmtId="171" fontId="19" fillId="0" borderId="12" xfId="49" applyFont="1" applyBorder="1" applyAlignment="1">
      <alignment/>
    </xf>
    <xf numFmtId="0" fontId="18" fillId="0" borderId="13" xfId="0" applyFont="1" applyBorder="1" applyAlignment="1" applyProtection="1">
      <alignment horizontal="left"/>
      <protection/>
    </xf>
    <xf numFmtId="171" fontId="19" fillId="0" borderId="12" xfId="49" applyNumberFormat="1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left"/>
      <protection/>
    </xf>
    <xf numFmtId="171" fontId="19" fillId="0" borderId="11" xfId="49" applyNumberFormat="1" applyFont="1" applyBorder="1" applyAlignment="1" applyProtection="1">
      <alignment horizontal="center"/>
      <protection/>
    </xf>
    <xf numFmtId="0" fontId="18" fillId="0" borderId="12" xfId="0" applyFont="1" applyBorder="1" applyAlignment="1">
      <alignment/>
    </xf>
    <xf numFmtId="171" fontId="0" fillId="0" borderId="0" xfId="49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0" fontId="18" fillId="31" borderId="0" xfId="0" applyFont="1" applyFill="1" applyBorder="1" applyAlignment="1" applyProtection="1">
      <alignment horizontal="left"/>
      <protection/>
    </xf>
    <xf numFmtId="171" fontId="19" fillId="31" borderId="0" xfId="49" applyNumberFormat="1" applyFont="1" applyFill="1" applyBorder="1" applyAlignment="1" applyProtection="1">
      <alignment horizontal="center"/>
      <protection/>
    </xf>
    <xf numFmtId="43" fontId="18" fillId="31" borderId="0" xfId="49" applyNumberFormat="1" applyFont="1" applyFill="1" applyBorder="1" applyAlignment="1">
      <alignment/>
    </xf>
    <xf numFmtId="171" fontId="19" fillId="31" borderId="0" xfId="49" applyFont="1" applyFill="1" applyBorder="1" applyAlignment="1">
      <alignment/>
    </xf>
    <xf numFmtId="43" fontId="18" fillId="0" borderId="11" xfId="49" applyNumberFormat="1" applyFont="1" applyBorder="1" applyAlignment="1">
      <alignment/>
    </xf>
    <xf numFmtId="171" fontId="19" fillId="0" borderId="11" xfId="49" applyFont="1" applyBorder="1" applyAlignment="1">
      <alignment/>
    </xf>
    <xf numFmtId="0" fontId="0" fillId="31" borderId="0" xfId="0" applyFont="1" applyFill="1" applyBorder="1" applyAlignment="1">
      <alignment/>
    </xf>
    <xf numFmtId="0" fontId="19" fillId="31" borderId="0" xfId="0" applyFont="1" applyFill="1" applyBorder="1" applyAlignment="1">
      <alignment horizontal="center"/>
    </xf>
    <xf numFmtId="0" fontId="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8" fillId="0" borderId="15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center"/>
    </xf>
    <xf numFmtId="171" fontId="18" fillId="31" borderId="0" xfId="49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24" fillId="31" borderId="0" xfId="0" applyFont="1" applyFill="1" applyAlignment="1">
      <alignment/>
    </xf>
    <xf numFmtId="198" fontId="6" fillId="0" borderId="12" xfId="49" applyNumberFormat="1" applyFont="1" applyBorder="1" applyAlignment="1">
      <alignment/>
    </xf>
    <xf numFmtId="2" fontId="25" fillId="31" borderId="0" xfId="0" applyNumberFormat="1" applyFont="1" applyFill="1" applyBorder="1" applyAlignment="1">
      <alignment/>
    </xf>
    <xf numFmtId="2" fontId="23" fillId="31" borderId="0" xfId="0" applyNumberFormat="1" applyFont="1" applyFill="1" applyBorder="1" applyAlignment="1">
      <alignment horizontal="center"/>
    </xf>
    <xf numFmtId="0" fontId="1" fillId="31" borderId="0" xfId="0" applyFont="1" applyFill="1" applyAlignment="1">
      <alignment horizontal="center" wrapText="1"/>
    </xf>
    <xf numFmtId="43" fontId="0" fillId="31" borderId="0" xfId="0" applyNumberFormat="1" applyFont="1" applyFill="1" applyAlignment="1">
      <alignment/>
    </xf>
    <xf numFmtId="171" fontId="0" fillId="31" borderId="0" xfId="49" applyFont="1" applyFill="1" applyAlignment="1">
      <alignment/>
    </xf>
    <xf numFmtId="43" fontId="18" fillId="31" borderId="12" xfId="49" applyNumberFormat="1" applyFont="1" applyFill="1" applyBorder="1" applyAlignment="1">
      <alignment/>
    </xf>
    <xf numFmtId="171" fontId="1" fillId="31" borderId="0" xfId="49" applyFont="1" applyFill="1" applyAlignment="1">
      <alignment/>
    </xf>
    <xf numFmtId="0" fontId="18" fillId="31" borderId="12" xfId="0" applyFont="1" applyFill="1" applyBorder="1" applyAlignment="1">
      <alignment/>
    </xf>
    <xf numFmtId="171" fontId="19" fillId="31" borderId="0" xfId="51" applyNumberFormat="1" applyFont="1" applyFill="1" applyBorder="1" applyAlignment="1" applyProtection="1">
      <alignment horizontal="center"/>
      <protection/>
    </xf>
    <xf numFmtId="0" fontId="26" fillId="31" borderId="0" xfId="0" applyFont="1" applyFill="1" applyBorder="1" applyAlignment="1">
      <alignment/>
    </xf>
    <xf numFmtId="171" fontId="18" fillId="31" borderId="0" xfId="49" applyNumberFormat="1" applyFont="1" applyFill="1" applyBorder="1" applyAlignment="1" applyProtection="1">
      <alignment horizontal="center"/>
      <protection/>
    </xf>
    <xf numFmtId="0" fontId="8" fillId="31" borderId="0" xfId="0" applyFont="1" applyFill="1" applyAlignment="1">
      <alignment horizontal="right"/>
    </xf>
    <xf numFmtId="2" fontId="25" fillId="31" borderId="0" xfId="0" applyNumberFormat="1" applyFont="1" applyFill="1" applyAlignment="1">
      <alignment/>
    </xf>
    <xf numFmtId="2" fontId="23" fillId="31" borderId="0" xfId="0" applyNumberFormat="1" applyFont="1" applyFill="1" applyAlignment="1">
      <alignment horizontal="center"/>
    </xf>
    <xf numFmtId="0" fontId="17" fillId="31" borderId="0" xfId="0" applyFont="1" applyFill="1" applyAlignment="1">
      <alignment horizontal="center"/>
    </xf>
    <xf numFmtId="0" fontId="16" fillId="31" borderId="0" xfId="0" applyFont="1" applyFill="1" applyAlignment="1">
      <alignment horizontal="center"/>
    </xf>
    <xf numFmtId="0" fontId="11" fillId="31" borderId="0" xfId="0" applyFont="1" applyFill="1" applyAlignment="1">
      <alignment horizontal="center"/>
    </xf>
    <xf numFmtId="0" fontId="11" fillId="31" borderId="0" xfId="0" applyFont="1" applyFill="1" applyAlignment="1">
      <alignment/>
    </xf>
    <xf numFmtId="0" fontId="18" fillId="0" borderId="13" xfId="0" applyFont="1" applyBorder="1" applyAlignment="1">
      <alignment horizontal="left"/>
    </xf>
    <xf numFmtId="171" fontId="18" fillId="0" borderId="12" xfId="49" applyFont="1" applyBorder="1" applyAlignment="1">
      <alignment/>
    </xf>
    <xf numFmtId="0" fontId="18" fillId="0" borderId="10" xfId="0" applyFont="1" applyBorder="1" applyAlignment="1">
      <alignment horizontal="left"/>
    </xf>
    <xf numFmtId="171" fontId="18" fillId="31" borderId="12" xfId="49" applyFont="1" applyFill="1" applyBorder="1" applyAlignment="1">
      <alignment/>
    </xf>
    <xf numFmtId="171" fontId="19" fillId="0" borderId="12" xfId="49" applyNumberFormat="1" applyFont="1" applyBorder="1" applyAlignment="1">
      <alignment horizontal="center"/>
    </xf>
    <xf numFmtId="0" fontId="28" fillId="31" borderId="0" xfId="0" applyFont="1" applyFill="1" applyAlignment="1">
      <alignment horizontal="center"/>
    </xf>
    <xf numFmtId="198" fontId="29" fillId="31" borderId="0" xfId="49" applyNumberFormat="1" applyFont="1" applyFill="1" applyAlignment="1">
      <alignment/>
    </xf>
    <xf numFmtId="198" fontId="28" fillId="31" borderId="0" xfId="49" applyNumberFormat="1" applyFont="1" applyFill="1" applyAlignment="1">
      <alignment/>
    </xf>
    <xf numFmtId="171" fontId="18" fillId="31" borderId="0" xfId="49" applyFont="1" applyFill="1" applyAlignment="1">
      <alignment/>
    </xf>
    <xf numFmtId="2" fontId="25" fillId="31" borderId="0" xfId="0" applyNumberFormat="1" applyFont="1" applyFill="1" applyAlignment="1">
      <alignment horizontal="center"/>
    </xf>
    <xf numFmtId="2" fontId="136" fillId="31" borderId="0" xfId="0" applyNumberFormat="1" applyFont="1" applyFill="1" applyAlignment="1">
      <alignment/>
    </xf>
    <xf numFmtId="2" fontId="137" fillId="31" borderId="0" xfId="0" applyNumberFormat="1" applyFont="1" applyFill="1" applyAlignment="1">
      <alignment horizontal="center"/>
    </xf>
    <xf numFmtId="2" fontId="25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4" fillId="31" borderId="0" xfId="0" applyFont="1" applyFill="1" applyAlignment="1">
      <alignment horizontal="left"/>
    </xf>
    <xf numFmtId="171" fontId="25" fillId="0" borderId="0" xfId="49" applyFont="1" applyAlignment="1">
      <alignment/>
    </xf>
    <xf numFmtId="171" fontId="30" fillId="0" borderId="0" xfId="49" applyFont="1" applyAlignment="1">
      <alignment/>
    </xf>
    <xf numFmtId="2" fontId="23" fillId="31" borderId="0" xfId="0" applyNumberFormat="1" applyFont="1" applyFill="1" applyAlignment="1">
      <alignment/>
    </xf>
    <xf numFmtId="0" fontId="7" fillId="31" borderId="0" xfId="0" applyFont="1" applyFill="1" applyAlignment="1">
      <alignment horizontal="center"/>
    </xf>
    <xf numFmtId="0" fontId="138" fillId="32" borderId="16" xfId="0" applyFont="1" applyFill="1" applyBorder="1" applyAlignment="1">
      <alignment horizontal="left"/>
    </xf>
    <xf numFmtId="171" fontId="139" fillId="32" borderId="16" xfId="51" applyNumberFormat="1" applyFont="1" applyFill="1" applyBorder="1" applyAlignment="1">
      <alignment horizontal="center"/>
    </xf>
    <xf numFmtId="43" fontId="139" fillId="32" borderId="16" xfId="51" applyFont="1" applyFill="1" applyBorder="1" applyAlignment="1">
      <alignment/>
    </xf>
    <xf numFmtId="0" fontId="18" fillId="0" borderId="17" xfId="0" applyFont="1" applyBorder="1" applyAlignment="1">
      <alignment horizontal="left"/>
    </xf>
    <xf numFmtId="43" fontId="18" fillId="0" borderId="12" xfId="51" applyFont="1" applyBorder="1" applyAlignment="1">
      <alignment/>
    </xf>
    <xf numFmtId="43" fontId="19" fillId="0" borderId="12" xfId="51" applyFont="1" applyBorder="1" applyAlignment="1">
      <alignment/>
    </xf>
    <xf numFmtId="0" fontId="19" fillId="0" borderId="1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5" fillId="31" borderId="19" xfId="0" applyFont="1" applyFill="1" applyBorder="1" applyAlignment="1">
      <alignment horizontal="center" vertical="center" wrapText="1"/>
    </xf>
    <xf numFmtId="43" fontId="18" fillId="31" borderId="12" xfId="51" applyFont="1" applyFill="1" applyBorder="1" applyAlignment="1">
      <alignment/>
    </xf>
    <xf numFmtId="171" fontId="19" fillId="0" borderId="12" xfId="51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31" borderId="12" xfId="0" applyFont="1" applyFill="1" applyBorder="1" applyAlignment="1">
      <alignment/>
    </xf>
    <xf numFmtId="0" fontId="26" fillId="31" borderId="17" xfId="0" applyFont="1" applyFill="1" applyBorder="1" applyAlignment="1">
      <alignment horizontal="left"/>
    </xf>
    <xf numFmtId="0" fontId="26" fillId="31" borderId="17" xfId="0" applyFont="1" applyFill="1" applyBorder="1" applyAlignment="1">
      <alignment/>
    </xf>
    <xf numFmtId="0" fontId="31" fillId="31" borderId="13" xfId="0" applyFont="1" applyFill="1" applyBorder="1" applyAlignment="1">
      <alignment/>
    </xf>
    <xf numFmtId="0" fontId="5" fillId="31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3" xfId="56" applyFont="1" applyBorder="1">
      <alignment/>
      <protection/>
    </xf>
    <xf numFmtId="0" fontId="18" fillId="0" borderId="18" xfId="56" applyFont="1" applyBorder="1">
      <alignment/>
      <protection/>
    </xf>
    <xf numFmtId="0" fontId="138" fillId="31" borderId="16" xfId="0" applyFont="1" applyFill="1" applyBorder="1" applyAlignment="1">
      <alignment horizontal="left"/>
    </xf>
    <xf numFmtId="171" fontId="139" fillId="31" borderId="16" xfId="51" applyNumberFormat="1" applyFont="1" applyFill="1" applyBorder="1" applyAlignment="1">
      <alignment horizontal="center"/>
    </xf>
    <xf numFmtId="43" fontId="139" fillId="31" borderId="16" xfId="51" applyFont="1" applyFill="1" applyBorder="1" applyAlignment="1">
      <alignment/>
    </xf>
    <xf numFmtId="0" fontId="29" fillId="31" borderId="0" xfId="0" applyFont="1" applyFill="1" applyAlignment="1">
      <alignment horizontal="center"/>
    </xf>
    <xf numFmtId="198" fontId="29" fillId="31" borderId="0" xfId="51" applyNumberFormat="1" applyFont="1" applyFill="1" applyAlignment="1">
      <alignment/>
    </xf>
    <xf numFmtId="43" fontId="18" fillId="31" borderId="0" xfId="51" applyFont="1" applyFill="1" applyAlignment="1">
      <alignment/>
    </xf>
    <xf numFmtId="0" fontId="22" fillId="31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1" fillId="32" borderId="20" xfId="0" applyFont="1" applyFill="1" applyBorder="1" applyAlignment="1" applyProtection="1">
      <alignment horizontal="left"/>
      <protection/>
    </xf>
    <xf numFmtId="0" fontId="21" fillId="32" borderId="15" xfId="0" applyFont="1" applyFill="1" applyBorder="1" applyAlignment="1" applyProtection="1">
      <alignment horizontal="left"/>
      <protection/>
    </xf>
    <xf numFmtId="0" fontId="26" fillId="31" borderId="12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/>
      <protection/>
    </xf>
    <xf numFmtId="0" fontId="18" fillId="0" borderId="11" xfId="56" applyFont="1" applyBorder="1">
      <alignment/>
      <protection/>
    </xf>
    <xf numFmtId="0" fontId="26" fillId="31" borderId="21" xfId="0" applyFont="1" applyFill="1" applyBorder="1" applyAlignment="1">
      <alignment/>
    </xf>
    <xf numFmtId="0" fontId="26" fillId="31" borderId="12" xfId="0" applyFont="1" applyFill="1" applyBorder="1" applyAlignment="1">
      <alignment/>
    </xf>
    <xf numFmtId="0" fontId="26" fillId="31" borderId="12" xfId="0" applyFont="1" applyFill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0" xfId="0" applyFont="1" applyBorder="1" applyAlignment="1">
      <alignment/>
    </xf>
    <xf numFmtId="0" fontId="140" fillId="31" borderId="12" xfId="0" applyFont="1" applyFill="1" applyBorder="1" applyAlignment="1">
      <alignment/>
    </xf>
    <xf numFmtId="0" fontId="140" fillId="31" borderId="12" xfId="0" applyFont="1" applyFill="1" applyBorder="1" applyAlignment="1">
      <alignment horizontal="left"/>
    </xf>
    <xf numFmtId="0" fontId="141" fillId="0" borderId="12" xfId="0" applyFont="1" applyBorder="1" applyAlignment="1" applyProtection="1">
      <alignment horizontal="left"/>
      <protection/>
    </xf>
    <xf numFmtId="0" fontId="141" fillId="0" borderId="12" xfId="0" applyFont="1" applyBorder="1" applyAlignment="1">
      <alignment horizontal="left"/>
    </xf>
    <xf numFmtId="171" fontId="139" fillId="0" borderId="11" xfId="49" applyNumberFormat="1" applyFont="1" applyBorder="1" applyAlignment="1" applyProtection="1">
      <alignment horizontal="center"/>
      <protection/>
    </xf>
    <xf numFmtId="43" fontId="141" fillId="0" borderId="11" xfId="49" applyNumberFormat="1" applyFont="1" applyBorder="1" applyAlignment="1">
      <alignment/>
    </xf>
    <xf numFmtId="171" fontId="139" fillId="0" borderId="11" xfId="49" applyFont="1" applyBorder="1" applyAlignment="1">
      <alignment/>
    </xf>
    <xf numFmtId="171" fontId="139" fillId="0" borderId="12" xfId="49" applyNumberFormat="1" applyFont="1" applyBorder="1" applyAlignment="1" applyProtection="1">
      <alignment horizontal="center"/>
      <protection/>
    </xf>
    <xf numFmtId="43" fontId="141" fillId="0" borderId="12" xfId="49" applyNumberFormat="1" applyFont="1" applyBorder="1" applyAlignment="1">
      <alignment/>
    </xf>
    <xf numFmtId="171" fontId="139" fillId="0" borderId="12" xfId="49" applyFont="1" applyBorder="1" applyAlignment="1">
      <alignment/>
    </xf>
    <xf numFmtId="0" fontId="139" fillId="0" borderId="12" xfId="0" applyFont="1" applyBorder="1" applyAlignment="1">
      <alignment horizontal="center"/>
    </xf>
    <xf numFmtId="0" fontId="32" fillId="31" borderId="0" xfId="0" applyFont="1" applyFill="1" applyAlignment="1">
      <alignment horizontal="center"/>
    </xf>
    <xf numFmtId="198" fontId="33" fillId="31" borderId="0" xfId="49" applyNumberFormat="1" applyFont="1" applyFill="1" applyAlignment="1">
      <alignment/>
    </xf>
    <xf numFmtId="198" fontId="32" fillId="31" borderId="0" xfId="49" applyNumberFormat="1" applyFont="1" applyFill="1" applyAlignment="1">
      <alignment/>
    </xf>
    <xf numFmtId="0" fontId="34" fillId="31" borderId="0" xfId="0" applyFont="1" applyFill="1" applyAlignment="1">
      <alignment/>
    </xf>
    <xf numFmtId="0" fontId="35" fillId="30" borderId="0" xfId="0" applyFont="1" applyFill="1" applyBorder="1" applyAlignment="1">
      <alignment/>
    </xf>
    <xf numFmtId="171" fontId="36" fillId="0" borderId="0" xfId="49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/>
    </xf>
    <xf numFmtId="2" fontId="37" fillId="31" borderId="0" xfId="0" applyNumberFormat="1" applyFont="1" applyFill="1" applyAlignment="1">
      <alignment horizontal="center"/>
    </xf>
    <xf numFmtId="0" fontId="35" fillId="31" borderId="0" xfId="0" applyFont="1" applyFill="1" applyAlignment="1">
      <alignment/>
    </xf>
    <xf numFmtId="0" fontId="35" fillId="31" borderId="0" xfId="0" applyFont="1" applyFill="1" applyBorder="1" applyAlignment="1">
      <alignment/>
    </xf>
    <xf numFmtId="171" fontId="139" fillId="32" borderId="16" xfId="49" applyNumberFormat="1" applyFont="1" applyFill="1" applyBorder="1" applyAlignment="1">
      <alignment horizontal="center"/>
    </xf>
    <xf numFmtId="171" fontId="139" fillId="32" borderId="16" xfId="49" applyFont="1" applyFill="1" applyBorder="1" applyAlignment="1">
      <alignment/>
    </xf>
    <xf numFmtId="0" fontId="140" fillId="31" borderId="11" xfId="0" applyFont="1" applyFill="1" applyBorder="1" applyAlignment="1">
      <alignment/>
    </xf>
    <xf numFmtId="0" fontId="141" fillId="0" borderId="11" xfId="0" applyFont="1" applyBorder="1" applyAlignment="1" applyProtection="1">
      <alignment horizontal="left"/>
      <protection/>
    </xf>
    <xf numFmtId="0" fontId="19" fillId="31" borderId="12" xfId="0" applyFont="1" applyFill="1" applyBorder="1" applyAlignment="1">
      <alignment horizontal="center"/>
    </xf>
    <xf numFmtId="171" fontId="19" fillId="31" borderId="12" xfId="49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23" xfId="0" applyFont="1" applyBorder="1" applyAlignment="1">
      <alignment horizontal="left"/>
    </xf>
    <xf numFmtId="0" fontId="18" fillId="31" borderId="17" xfId="0" applyFont="1" applyFill="1" applyBorder="1" applyAlignment="1">
      <alignment/>
    </xf>
    <xf numFmtId="2" fontId="38" fillId="31" borderId="0" xfId="0" applyNumberFormat="1" applyFont="1" applyFill="1" applyAlignment="1">
      <alignment/>
    </xf>
    <xf numFmtId="2" fontId="11" fillId="31" borderId="0" xfId="0" applyNumberFormat="1" applyFont="1" applyFill="1" applyAlignment="1">
      <alignment/>
    </xf>
    <xf numFmtId="2" fontId="38" fillId="31" borderId="0" xfId="0" applyNumberFormat="1" applyFont="1" applyFill="1" applyAlignment="1">
      <alignment horizontal="center"/>
    </xf>
    <xf numFmtId="0" fontId="38" fillId="31" borderId="0" xfId="0" applyFont="1" applyFill="1" applyAlignment="1">
      <alignment horizontal="center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24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31" borderId="16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39" fillId="31" borderId="0" xfId="0" applyFont="1" applyFill="1" applyAlignment="1">
      <alignment horizontal="center"/>
    </xf>
    <xf numFmtId="198" fontId="39" fillId="31" borderId="0" xfId="51" applyNumberFormat="1" applyFont="1" applyFill="1" applyAlignment="1">
      <alignment/>
    </xf>
    <xf numFmtId="2" fontId="11" fillId="31" borderId="0" xfId="0" applyNumberFormat="1" applyFont="1" applyFill="1" applyAlignment="1">
      <alignment horizontal="center"/>
    </xf>
    <xf numFmtId="0" fontId="38" fillId="31" borderId="0" xfId="0" applyFont="1" applyFill="1" applyAlignment="1">
      <alignment/>
    </xf>
    <xf numFmtId="2" fontId="142" fillId="31" borderId="0" xfId="0" applyNumberFormat="1" applyFont="1" applyFill="1" applyAlignment="1">
      <alignment/>
    </xf>
    <xf numFmtId="2" fontId="142" fillId="31" borderId="0" xfId="0" applyNumberFormat="1" applyFont="1" applyFill="1" applyAlignment="1">
      <alignment horizontal="center"/>
    </xf>
    <xf numFmtId="2" fontId="3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38" fillId="0" borderId="0" xfId="0" applyNumberFormat="1" applyFont="1" applyAlignment="1">
      <alignment horizontal="center"/>
    </xf>
    <xf numFmtId="0" fontId="21" fillId="32" borderId="25" xfId="0" applyFont="1" applyFill="1" applyBorder="1" applyAlignment="1" applyProtection="1">
      <alignment horizontal="left"/>
      <protection/>
    </xf>
    <xf numFmtId="0" fontId="21" fillId="32" borderId="16" xfId="0" applyFont="1" applyFill="1" applyBorder="1" applyAlignment="1" applyProtection="1">
      <alignment horizontal="left"/>
      <protection/>
    </xf>
    <xf numFmtId="0" fontId="138" fillId="32" borderId="15" xfId="0" applyFont="1" applyFill="1" applyBorder="1" applyAlignment="1">
      <alignment horizontal="left"/>
    </xf>
    <xf numFmtId="171" fontId="139" fillId="32" borderId="15" xfId="51" applyNumberFormat="1" applyFont="1" applyFill="1" applyBorder="1" applyAlignment="1">
      <alignment horizontal="center"/>
    </xf>
    <xf numFmtId="43" fontId="139" fillId="32" borderId="15" xfId="51" applyFont="1" applyFill="1" applyBorder="1" applyAlignment="1">
      <alignment/>
    </xf>
    <xf numFmtId="0" fontId="8" fillId="31" borderId="0" xfId="0" applyFont="1" applyFill="1" applyAlignment="1">
      <alignment horizontal="right"/>
    </xf>
    <xf numFmtId="0" fontId="41" fillId="31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31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48" fillId="31" borderId="0" xfId="0" applyFont="1" applyFill="1" applyAlignment="1">
      <alignment/>
    </xf>
    <xf numFmtId="0" fontId="43" fillId="31" borderId="0" xfId="0" applyFont="1" applyFill="1" applyAlignment="1">
      <alignment/>
    </xf>
    <xf numFmtId="0" fontId="42" fillId="31" borderId="0" xfId="0" applyFont="1" applyFill="1" applyAlignment="1">
      <alignment/>
    </xf>
    <xf numFmtId="0" fontId="16" fillId="31" borderId="0" xfId="0" applyFont="1" applyFill="1" applyAlignment="1" quotePrefix="1">
      <alignment/>
    </xf>
    <xf numFmtId="0" fontId="49" fillId="31" borderId="0" xfId="0" applyFont="1" applyFill="1" applyAlignment="1">
      <alignment horizontal="center"/>
    </xf>
    <xf numFmtId="0" fontId="50" fillId="31" borderId="0" xfId="0" applyFont="1" applyFill="1" applyAlignment="1">
      <alignment/>
    </xf>
    <xf numFmtId="0" fontId="41" fillId="31" borderId="0" xfId="0" applyFont="1" applyFill="1" applyAlignment="1">
      <alignment/>
    </xf>
    <xf numFmtId="0" fontId="48" fillId="0" borderId="0" xfId="0" applyFont="1" applyAlignment="1">
      <alignment/>
    </xf>
    <xf numFmtId="2" fontId="136" fillId="0" borderId="0" xfId="0" applyNumberFormat="1" applyFont="1" applyAlignment="1">
      <alignment/>
    </xf>
    <xf numFmtId="2" fontId="137" fillId="0" borderId="0" xfId="0" applyNumberFormat="1" applyFont="1" applyAlignment="1">
      <alignment horizontal="center"/>
    </xf>
    <xf numFmtId="198" fontId="6" fillId="30" borderId="12" xfId="49" applyNumberFormat="1" applyFont="1" applyFill="1" applyBorder="1" applyAlignment="1">
      <alignment horizontal="left"/>
    </xf>
    <xf numFmtId="0" fontId="45" fillId="31" borderId="0" xfId="0" applyFont="1" applyFill="1" applyAlignment="1">
      <alignment/>
    </xf>
    <xf numFmtId="0" fontId="12" fillId="0" borderId="11" xfId="0" applyFont="1" applyBorder="1" applyAlignment="1">
      <alignment horizontal="left"/>
    </xf>
    <xf numFmtId="171" fontId="12" fillId="0" borderId="12" xfId="49" applyFont="1" applyBorder="1" applyAlignment="1">
      <alignment horizontal="center"/>
    </xf>
    <xf numFmtId="171" fontId="12" fillId="0" borderId="12" xfId="49" applyFont="1" applyBorder="1" applyAlignment="1">
      <alignment horizontal="left" wrapText="1"/>
    </xf>
    <xf numFmtId="0" fontId="52" fillId="0" borderId="0" xfId="0" applyFont="1" applyAlignment="1">
      <alignment/>
    </xf>
    <xf numFmtId="199" fontId="45" fillId="0" borderId="0" xfId="49" applyNumberFormat="1" applyFont="1" applyAlignment="1">
      <alignment horizontal="center"/>
    </xf>
    <xf numFmtId="199" fontId="50" fillId="0" borderId="0" xfId="49" applyNumberFormat="1" applyFont="1" applyAlignment="1">
      <alignment/>
    </xf>
    <xf numFmtId="199" fontId="51" fillId="0" borderId="0" xfId="49" applyNumberFormat="1" applyFont="1" applyAlignment="1">
      <alignment/>
    </xf>
    <xf numFmtId="0" fontId="51" fillId="31" borderId="0" xfId="0" applyFont="1" applyFill="1" applyAlignment="1">
      <alignment/>
    </xf>
    <xf numFmtId="0" fontId="52" fillId="31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1" borderId="0" xfId="0" applyFont="1" applyFill="1" applyAlignment="1">
      <alignment/>
    </xf>
    <xf numFmtId="171" fontId="12" fillId="0" borderId="12" xfId="49" applyFont="1" applyBorder="1" applyAlignment="1">
      <alignment horizontal="left"/>
    </xf>
    <xf numFmtId="171" fontId="22" fillId="0" borderId="12" xfId="49" applyFont="1" applyBorder="1" applyAlignment="1">
      <alignment horizontal="left"/>
    </xf>
    <xf numFmtId="0" fontId="54" fillId="31" borderId="0" xfId="0" applyFont="1" applyFill="1" applyAlignment="1">
      <alignment horizontal="center"/>
    </xf>
    <xf numFmtId="0" fontId="54" fillId="31" borderId="0" xfId="0" applyFont="1" applyFill="1" applyAlignment="1">
      <alignment/>
    </xf>
    <xf numFmtId="43" fontId="0" fillId="31" borderId="0" xfId="0" applyNumberFormat="1" applyFill="1" applyAlignment="1">
      <alignment/>
    </xf>
    <xf numFmtId="0" fontId="55" fillId="31" borderId="0" xfId="0" applyFont="1" applyFill="1" applyAlignment="1">
      <alignment/>
    </xf>
    <xf numFmtId="171" fontId="12" fillId="31" borderId="0" xfId="49" applyFont="1" applyFill="1" applyAlignment="1">
      <alignment horizontal="left"/>
    </xf>
    <xf numFmtId="171" fontId="55" fillId="31" borderId="0" xfId="49" applyFont="1" applyFill="1" applyAlignment="1">
      <alignment/>
    </xf>
    <xf numFmtId="171" fontId="19" fillId="31" borderId="0" xfId="49" applyFont="1" applyFill="1" applyAlignment="1">
      <alignment horizontal="right"/>
    </xf>
    <xf numFmtId="0" fontId="19" fillId="31" borderId="0" xfId="0" applyFont="1" applyFill="1" applyAlignment="1">
      <alignment horizontal="right"/>
    </xf>
    <xf numFmtId="199" fontId="40" fillId="31" borderId="0" xfId="49" applyNumberFormat="1" applyFont="1" applyFill="1" applyAlignment="1">
      <alignment/>
    </xf>
    <xf numFmtId="199" fontId="41" fillId="0" borderId="12" xfId="49" applyNumberFormat="1" applyFont="1" applyBorder="1" applyAlignment="1">
      <alignment horizontal="center"/>
    </xf>
    <xf numFmtId="199" fontId="56" fillId="0" borderId="11" xfId="49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199" fontId="56" fillId="0" borderId="12" xfId="49" applyNumberFormat="1" applyFont="1" applyBorder="1" applyAlignment="1">
      <alignment/>
    </xf>
    <xf numFmtId="0" fontId="12" fillId="31" borderId="0" xfId="0" applyFont="1" applyFill="1" applyAlignment="1">
      <alignment horizontal="left"/>
    </xf>
    <xf numFmtId="199" fontId="41" fillId="31" borderId="0" xfId="49" applyNumberFormat="1" applyFont="1" applyFill="1" applyAlignment="1">
      <alignment horizontal="center"/>
    </xf>
    <xf numFmtId="199" fontId="56" fillId="31" borderId="0" xfId="49" applyNumberFormat="1" applyFont="1" applyFill="1" applyAlignment="1">
      <alignment/>
    </xf>
    <xf numFmtId="0" fontId="18" fillId="0" borderId="0" xfId="0" applyFont="1" applyAlignment="1">
      <alignment horizontal="center"/>
    </xf>
    <xf numFmtId="199" fontId="57" fillId="0" borderId="12" xfId="49" applyNumberFormat="1" applyFont="1" applyBorder="1" applyAlignment="1">
      <alignment horizontal="center"/>
    </xf>
    <xf numFmtId="199" fontId="41" fillId="0" borderId="11" xfId="49" applyNumberFormat="1" applyFont="1" applyBorder="1" applyAlignment="1">
      <alignment horizontal="center"/>
    </xf>
    <xf numFmtId="0" fontId="56" fillId="31" borderId="0" xfId="0" applyFont="1" applyFill="1" applyAlignment="1">
      <alignment/>
    </xf>
    <xf numFmtId="0" fontId="16" fillId="31" borderId="0" xfId="0" applyFont="1" applyFill="1" applyAlignment="1">
      <alignment/>
    </xf>
    <xf numFmtId="0" fontId="19" fillId="0" borderId="0" xfId="0" applyFont="1" applyAlignment="1">
      <alignment/>
    </xf>
    <xf numFmtId="0" fontId="18" fillId="31" borderId="0" xfId="0" applyFont="1" applyFill="1" applyAlignment="1">
      <alignment horizontal="center"/>
    </xf>
    <xf numFmtId="171" fontId="12" fillId="31" borderId="0" xfId="49" applyFont="1" applyFill="1" applyAlignment="1">
      <alignment horizontal="center"/>
    </xf>
    <xf numFmtId="171" fontId="22" fillId="31" borderId="0" xfId="49" applyFont="1" applyFill="1" applyAlignment="1">
      <alignment horizontal="left"/>
    </xf>
    <xf numFmtId="171" fontId="22" fillId="31" borderId="0" xfId="49" applyFont="1" applyFill="1" applyAlignment="1">
      <alignment horizontal="right"/>
    </xf>
    <xf numFmtId="171" fontId="60" fillId="0" borderId="12" xfId="49" applyFont="1" applyBorder="1" applyAlignment="1">
      <alignment horizontal="left"/>
    </xf>
    <xf numFmtId="0" fontId="39" fillId="0" borderId="0" xfId="0" applyFont="1" applyAlignment="1">
      <alignment/>
    </xf>
    <xf numFmtId="0" fontId="57" fillId="31" borderId="0" xfId="0" applyFont="1" applyFill="1" applyAlignment="1">
      <alignment/>
    </xf>
    <xf numFmtId="0" fontId="44" fillId="31" borderId="0" xfId="0" applyFont="1" applyFill="1" applyAlignment="1">
      <alignment horizontal="center" vertical="center" wrapText="1"/>
    </xf>
    <xf numFmtId="198" fontId="6" fillId="0" borderId="12" xfId="49" applyNumberFormat="1" applyFont="1" applyBorder="1" applyAlignment="1">
      <alignment horizontal="left"/>
    </xf>
    <xf numFmtId="199" fontId="6" fillId="0" borderId="0" xfId="49" applyNumberFormat="1" applyFont="1" applyAlignment="1">
      <alignment horizontal="center"/>
    </xf>
    <xf numFmtId="171" fontId="6" fillId="0" borderId="12" xfId="49" applyFont="1" applyBorder="1" applyAlignment="1">
      <alignment horizontal="left"/>
    </xf>
    <xf numFmtId="171" fontId="49" fillId="0" borderId="12" xfId="49" applyFont="1" applyBorder="1" applyAlignment="1">
      <alignment horizontal="left"/>
    </xf>
    <xf numFmtId="171" fontId="6" fillId="0" borderId="12" xfId="49" applyFont="1" applyBorder="1" applyAlignment="1">
      <alignment horizontal="center"/>
    </xf>
    <xf numFmtId="198" fontId="6" fillId="0" borderId="12" xfId="49" applyNumberFormat="1" applyFont="1" applyBorder="1" applyAlignment="1">
      <alignment horizontal="center"/>
    </xf>
    <xf numFmtId="171" fontId="6" fillId="31" borderId="0" xfId="49" applyFont="1" applyFill="1" applyAlignment="1">
      <alignment horizontal="left"/>
    </xf>
    <xf numFmtId="171" fontId="49" fillId="31" borderId="0" xfId="49" applyFont="1" applyFill="1" applyAlignment="1">
      <alignment horizontal="right"/>
    </xf>
    <xf numFmtId="0" fontId="61" fillId="0" borderId="11" xfId="0" applyFont="1" applyBorder="1" applyAlignment="1">
      <alignment/>
    </xf>
    <xf numFmtId="171" fontId="6" fillId="31" borderId="0" xfId="49" applyFont="1" applyFill="1" applyAlignment="1">
      <alignment horizontal="center"/>
    </xf>
    <xf numFmtId="171" fontId="49" fillId="31" borderId="0" xfId="49" applyFont="1" applyFill="1" applyAlignment="1">
      <alignment horizontal="left"/>
    </xf>
    <xf numFmtId="171" fontId="61" fillId="0" borderId="11" xfId="49" applyFont="1" applyBorder="1" applyAlignment="1">
      <alignment horizontal="center"/>
    </xf>
    <xf numFmtId="0" fontId="61" fillId="0" borderId="13" xfId="0" applyFont="1" applyBorder="1" applyAlignment="1">
      <alignment horizontal="left"/>
    </xf>
    <xf numFmtId="199" fontId="6" fillId="0" borderId="12" xfId="49" applyNumberFormat="1" applyFont="1" applyBorder="1" applyAlignment="1">
      <alignment horizontal="center"/>
    </xf>
    <xf numFmtId="0" fontId="6" fillId="31" borderId="0" xfId="0" applyFont="1" applyFill="1" applyAlignment="1">
      <alignment/>
    </xf>
    <xf numFmtId="0" fontId="62" fillId="31" borderId="0" xfId="0" applyFont="1" applyFill="1" applyAlignment="1">
      <alignment/>
    </xf>
    <xf numFmtId="199" fontId="11" fillId="0" borderId="12" xfId="49" applyNumberFormat="1" applyFont="1" applyBorder="1" applyAlignment="1">
      <alignment horizontal="center"/>
    </xf>
    <xf numFmtId="198" fontId="6" fillId="31" borderId="12" xfId="49" applyNumberFormat="1" applyFont="1" applyFill="1" applyBorder="1" applyAlignment="1">
      <alignment horizontal="center"/>
    </xf>
    <xf numFmtId="0" fontId="63" fillId="31" borderId="0" xfId="0" applyFont="1" applyFill="1" applyAlignment="1">
      <alignment/>
    </xf>
    <xf numFmtId="198" fontId="6" fillId="0" borderId="11" xfId="49" applyNumberFormat="1" applyFont="1" applyBorder="1" applyAlignment="1">
      <alignment horizontal="left"/>
    </xf>
    <xf numFmtId="0" fontId="6" fillId="31" borderId="0" xfId="0" applyFont="1" applyFill="1" applyAlignment="1">
      <alignment horizontal="center"/>
    </xf>
    <xf numFmtId="0" fontId="49" fillId="31" borderId="0" xfId="0" applyFont="1" applyFill="1" applyAlignment="1">
      <alignment/>
    </xf>
    <xf numFmtId="0" fontId="64" fillId="0" borderId="0" xfId="0" applyFont="1" applyAlignment="1">
      <alignment/>
    </xf>
    <xf numFmtId="198" fontId="49" fillId="0" borderId="12" xfId="49" applyNumberFormat="1" applyFont="1" applyBorder="1" applyAlignment="1">
      <alignment horizontal="left"/>
    </xf>
    <xf numFmtId="198" fontId="6" fillId="0" borderId="19" xfId="49" applyNumberFormat="1" applyFont="1" applyBorder="1" applyAlignment="1">
      <alignment horizontal="left"/>
    </xf>
    <xf numFmtId="198" fontId="6" fillId="0" borderId="19" xfId="49" applyNumberFormat="1" applyFont="1" applyBorder="1" applyAlignment="1">
      <alignment horizontal="center"/>
    </xf>
    <xf numFmtId="198" fontId="49" fillId="0" borderId="19" xfId="49" applyNumberFormat="1" applyFont="1" applyBorder="1" applyAlignment="1">
      <alignment horizontal="left"/>
    </xf>
    <xf numFmtId="198" fontId="6" fillId="0" borderId="11" xfId="49" applyNumberFormat="1" applyFont="1" applyBorder="1" applyAlignment="1">
      <alignment horizontal="center"/>
    </xf>
    <xf numFmtId="198" fontId="49" fillId="0" borderId="11" xfId="49" applyNumberFormat="1" applyFont="1" applyBorder="1" applyAlignment="1">
      <alignment horizontal="left"/>
    </xf>
    <xf numFmtId="198" fontId="6" fillId="31" borderId="0" xfId="49" applyNumberFormat="1" applyFont="1" applyFill="1" applyAlignment="1">
      <alignment horizontal="left"/>
    </xf>
    <xf numFmtId="198" fontId="6" fillId="31" borderId="0" xfId="49" applyNumberFormat="1" applyFont="1" applyFill="1" applyAlignment="1">
      <alignment horizontal="center"/>
    </xf>
    <xf numFmtId="198" fontId="49" fillId="31" borderId="0" xfId="49" applyNumberFormat="1" applyFont="1" applyFill="1" applyAlignment="1">
      <alignment horizontal="left"/>
    </xf>
    <xf numFmtId="198" fontId="49" fillId="31" borderId="0" xfId="49" applyNumberFormat="1" applyFont="1" applyFill="1" applyAlignment="1">
      <alignment horizontal="right"/>
    </xf>
    <xf numFmtId="198" fontId="0" fillId="31" borderId="0" xfId="0" applyNumberFormat="1" applyFill="1" applyAlignment="1">
      <alignment/>
    </xf>
    <xf numFmtId="198" fontId="143" fillId="0" borderId="12" xfId="49" applyNumberFormat="1" applyFont="1" applyBorder="1" applyAlignment="1">
      <alignment horizontal="left"/>
    </xf>
    <xf numFmtId="0" fontId="53" fillId="0" borderId="0" xfId="0" applyFont="1" applyAlignment="1">
      <alignment/>
    </xf>
    <xf numFmtId="199" fontId="65" fillId="31" borderId="0" xfId="49" applyNumberFormat="1" applyFont="1" applyFill="1" applyAlignment="1">
      <alignment horizontal="center"/>
    </xf>
    <xf numFmtId="0" fontId="66" fillId="31" borderId="0" xfId="0" applyFont="1" applyFill="1" applyAlignment="1" quotePrefix="1">
      <alignment/>
    </xf>
    <xf numFmtId="0" fontId="67" fillId="31" borderId="0" xfId="0" applyFont="1" applyFill="1" applyAlignment="1">
      <alignment horizontal="center"/>
    </xf>
    <xf numFmtId="0" fontId="67" fillId="31" borderId="0" xfId="0" applyFont="1" applyFill="1" applyAlignment="1">
      <alignment/>
    </xf>
    <xf numFmtId="0" fontId="68" fillId="31" borderId="0" xfId="0" applyFont="1" applyFill="1" applyAlignment="1">
      <alignment/>
    </xf>
    <xf numFmtId="0" fontId="69" fillId="31" borderId="0" xfId="0" applyFont="1" applyFill="1" applyAlignment="1">
      <alignment/>
    </xf>
    <xf numFmtId="0" fontId="68" fillId="0" borderId="0" xfId="0" applyFont="1" applyAlignment="1">
      <alignment/>
    </xf>
    <xf numFmtId="0" fontId="64" fillId="31" borderId="0" xfId="0" applyFont="1" applyFill="1" applyAlignment="1">
      <alignment/>
    </xf>
    <xf numFmtId="0" fontId="53" fillId="31" borderId="0" xfId="0" applyFont="1" applyFill="1" applyAlignment="1">
      <alignment/>
    </xf>
    <xf numFmtId="198" fontId="70" fillId="31" borderId="12" xfId="49" applyNumberFormat="1" applyFont="1" applyFill="1" applyBorder="1" applyAlignment="1">
      <alignment horizontal="center"/>
    </xf>
    <xf numFmtId="171" fontId="57" fillId="0" borderId="11" xfId="49" applyFont="1" applyBorder="1" applyAlignment="1">
      <alignment/>
    </xf>
    <xf numFmtId="198" fontId="59" fillId="0" borderId="11" xfId="49" applyNumberFormat="1" applyFont="1" applyBorder="1" applyAlignment="1">
      <alignment/>
    </xf>
    <xf numFmtId="171" fontId="57" fillId="0" borderId="12" xfId="49" applyFont="1" applyBorder="1" applyAlignment="1">
      <alignment/>
    </xf>
    <xf numFmtId="198" fontId="59" fillId="0" borderId="12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8" fontId="70" fillId="30" borderId="0" xfId="49" applyNumberFormat="1" applyFont="1" applyFill="1" applyAlignment="1">
      <alignment horizontal="left"/>
    </xf>
    <xf numFmtId="198" fontId="59" fillId="31" borderId="0" xfId="49" applyNumberFormat="1" applyFont="1" applyFill="1" applyAlignment="1">
      <alignment/>
    </xf>
    <xf numFmtId="198" fontId="6" fillId="0" borderId="0" xfId="49" applyNumberFormat="1" applyFont="1" applyAlignment="1">
      <alignment horizontal="left"/>
    </xf>
    <xf numFmtId="198" fontId="6" fillId="0" borderId="0" xfId="49" applyNumberFormat="1" applyFont="1" applyAlignment="1">
      <alignment horizontal="center"/>
    </xf>
    <xf numFmtId="198" fontId="59" fillId="0" borderId="0" xfId="49" applyNumberFormat="1" applyFont="1" applyAlignment="1">
      <alignment/>
    </xf>
    <xf numFmtId="0" fontId="12" fillId="0" borderId="0" xfId="0" applyFont="1" applyAlignment="1">
      <alignment/>
    </xf>
    <xf numFmtId="0" fontId="41" fillId="0" borderId="0" xfId="0" applyFont="1" applyAlignment="1">
      <alignment horizontal="center"/>
    </xf>
    <xf numFmtId="198" fontId="70" fillId="31" borderId="11" xfId="49" applyNumberFormat="1" applyFont="1" applyFill="1" applyBorder="1" applyAlignment="1">
      <alignment horizontal="center"/>
    </xf>
    <xf numFmtId="0" fontId="61" fillId="30" borderId="0" xfId="0" applyFont="1" applyFill="1" applyAlignment="1">
      <alignment/>
    </xf>
    <xf numFmtId="0" fontId="61" fillId="31" borderId="0" xfId="0" applyFont="1" applyFill="1" applyAlignment="1">
      <alignment/>
    </xf>
    <xf numFmtId="0" fontId="73" fillId="31" borderId="0" xfId="0" applyFont="1" applyFill="1" applyAlignment="1">
      <alignment horizontal="right"/>
    </xf>
    <xf numFmtId="171" fontId="61" fillId="30" borderId="12" xfId="49" applyFont="1" applyFill="1" applyBorder="1" applyAlignment="1">
      <alignment/>
    </xf>
    <xf numFmtId="171" fontId="73" fillId="30" borderId="12" xfId="49" applyFont="1" applyFill="1" applyBorder="1" applyAlignment="1">
      <alignment/>
    </xf>
    <xf numFmtId="171" fontId="6" fillId="30" borderId="12" xfId="49" applyFont="1" applyFill="1" applyBorder="1" applyAlignment="1">
      <alignment horizontal="left"/>
    </xf>
    <xf numFmtId="171" fontId="73" fillId="30" borderId="0" xfId="49" applyFont="1" applyFill="1" applyAlignment="1">
      <alignment/>
    </xf>
    <xf numFmtId="198" fontId="6" fillId="31" borderId="11" xfId="49" applyNumberFormat="1" applyFont="1" applyFill="1" applyBorder="1" applyAlignment="1">
      <alignment horizontal="center"/>
    </xf>
    <xf numFmtId="171" fontId="6" fillId="30" borderId="11" xfId="49" applyFont="1" applyFill="1" applyBorder="1" applyAlignment="1">
      <alignment horizontal="left"/>
    </xf>
    <xf numFmtId="171" fontId="73" fillId="30" borderId="11" xfId="49" applyFont="1" applyFill="1" applyBorder="1" applyAlignment="1">
      <alignment/>
    </xf>
    <xf numFmtId="198" fontId="70" fillId="30" borderId="12" xfId="49" applyNumberFormat="1" applyFont="1" applyFill="1" applyBorder="1" applyAlignment="1">
      <alignment horizontal="left"/>
    </xf>
    <xf numFmtId="0" fontId="53" fillId="31" borderId="0" xfId="0" applyFont="1" applyFill="1" applyAlignment="1">
      <alignment horizontal="right"/>
    </xf>
    <xf numFmtId="198" fontId="6" fillId="30" borderId="11" xfId="49" applyNumberFormat="1" applyFont="1" applyFill="1" applyBorder="1" applyAlignment="1">
      <alignment horizontal="left"/>
    </xf>
    <xf numFmtId="198" fontId="144" fillId="30" borderId="0" xfId="49" applyNumberFormat="1" applyFont="1" applyFill="1" applyAlignment="1">
      <alignment horizontal="left"/>
    </xf>
    <xf numFmtId="0" fontId="145" fillId="0" borderId="0" xfId="0" applyFont="1" applyAlignment="1">
      <alignment/>
    </xf>
    <xf numFmtId="0" fontId="9" fillId="30" borderId="0" xfId="0" applyFont="1" applyFill="1" applyAlignment="1">
      <alignment/>
    </xf>
    <xf numFmtId="0" fontId="10" fillId="30" borderId="0" xfId="0" applyFont="1" applyFill="1" applyAlignment="1">
      <alignment horizontal="right"/>
    </xf>
    <xf numFmtId="198" fontId="41" fillId="30" borderId="12" xfId="49" applyNumberFormat="1" applyFont="1" applyFill="1" applyBorder="1" applyAlignment="1">
      <alignment horizontal="left"/>
    </xf>
    <xf numFmtId="171" fontId="72" fillId="30" borderId="12" xfId="49" applyFont="1" applyFill="1" applyBorder="1" applyAlignment="1">
      <alignment/>
    </xf>
    <xf numFmtId="171" fontId="71" fillId="30" borderId="12" xfId="49" applyFont="1" applyFill="1" applyBorder="1" applyAlignment="1">
      <alignment/>
    </xf>
    <xf numFmtId="198" fontId="41" fillId="30" borderId="11" xfId="49" applyNumberFormat="1" applyFont="1" applyFill="1" applyBorder="1" applyAlignment="1">
      <alignment horizontal="left"/>
    </xf>
    <xf numFmtId="198" fontId="41" fillId="30" borderId="11" xfId="49" applyNumberFormat="1" applyFont="1" applyFill="1" applyBorder="1" applyAlignment="1">
      <alignment horizontal="center"/>
    </xf>
    <xf numFmtId="171" fontId="72" fillId="30" borderId="11" xfId="49" applyFont="1" applyFill="1" applyBorder="1" applyAlignment="1">
      <alignment/>
    </xf>
    <xf numFmtId="171" fontId="71" fillId="30" borderId="11" xfId="49" applyFont="1" applyFill="1" applyBorder="1" applyAlignment="1">
      <alignment/>
    </xf>
    <xf numFmtId="198" fontId="41" fillId="30" borderId="12" xfId="49" applyNumberFormat="1" applyFont="1" applyFill="1" applyBorder="1" applyAlignment="1">
      <alignment horizontal="center"/>
    </xf>
    <xf numFmtId="0" fontId="57" fillId="30" borderId="12" xfId="0" applyFont="1" applyFill="1" applyBorder="1" applyAlignment="1">
      <alignment horizontal="left"/>
    </xf>
    <xf numFmtId="171" fontId="70" fillId="30" borderId="12" xfId="49" applyFont="1" applyFill="1" applyBorder="1" applyAlignment="1">
      <alignment horizontal="left"/>
    </xf>
    <xf numFmtId="198" fontId="70" fillId="31" borderId="0" xfId="49" applyNumberFormat="1" applyFont="1" applyFill="1" applyAlignment="1">
      <alignment horizontal="left"/>
    </xf>
    <xf numFmtId="198" fontId="66" fillId="31" borderId="0" xfId="49" applyNumberFormat="1" applyFont="1" applyFill="1" applyAlignment="1">
      <alignment horizontal="left"/>
    </xf>
    <xf numFmtId="198" fontId="66" fillId="31" borderId="0" xfId="49" applyNumberFormat="1" applyFont="1" applyFill="1" applyAlignment="1">
      <alignment horizontal="right"/>
    </xf>
    <xf numFmtId="198" fontId="70" fillId="31" borderId="0" xfId="49" applyNumberFormat="1" applyFont="1" applyFill="1" applyAlignment="1">
      <alignment horizontal="center"/>
    </xf>
    <xf numFmtId="171" fontId="70" fillId="30" borderId="11" xfId="49" applyFont="1" applyFill="1" applyBorder="1" applyAlignment="1">
      <alignment horizontal="left"/>
    </xf>
    <xf numFmtId="171" fontId="71" fillId="30" borderId="0" xfId="49" applyFont="1" applyFill="1" applyAlignment="1">
      <alignment/>
    </xf>
    <xf numFmtId="171" fontId="70" fillId="30" borderId="0" xfId="49" applyFont="1" applyFill="1" applyAlignment="1">
      <alignment horizontal="left"/>
    </xf>
    <xf numFmtId="0" fontId="9" fillId="31" borderId="0" xfId="0" applyFont="1" applyFill="1" applyAlignment="1">
      <alignment/>
    </xf>
    <xf numFmtId="0" fontId="10" fillId="31" borderId="0" xfId="0" applyFont="1" applyFill="1" applyAlignment="1">
      <alignment horizontal="right"/>
    </xf>
    <xf numFmtId="0" fontId="57" fillId="30" borderId="12" xfId="0" applyFont="1" applyFill="1" applyBorder="1" applyAlignment="1">
      <alignment/>
    </xf>
    <xf numFmtId="0" fontId="146" fillId="0" borderId="0" xfId="0" applyFont="1" applyAlignment="1">
      <alignment/>
    </xf>
    <xf numFmtId="171" fontId="19" fillId="0" borderId="11" xfId="49" applyFont="1" applyBorder="1" applyAlignment="1">
      <alignment horizontal="center"/>
    </xf>
    <xf numFmtId="171" fontId="19" fillId="0" borderId="12" xfId="49" applyFont="1" applyBorder="1" applyAlignment="1">
      <alignment horizontal="center"/>
    </xf>
    <xf numFmtId="171" fontId="19" fillId="0" borderId="19" xfId="49" applyFont="1" applyBorder="1" applyAlignment="1">
      <alignment horizontal="center"/>
    </xf>
    <xf numFmtId="0" fontId="18" fillId="31" borderId="0" xfId="0" applyFont="1" applyFill="1" applyAlignment="1">
      <alignment horizontal="left"/>
    </xf>
    <xf numFmtId="171" fontId="19" fillId="31" borderId="0" xfId="49" applyFont="1" applyFill="1" applyAlignment="1">
      <alignment horizontal="center"/>
    </xf>
    <xf numFmtId="43" fontId="18" fillId="31" borderId="0" xfId="49" applyNumberFormat="1" applyFont="1" applyFill="1" applyAlignment="1">
      <alignment/>
    </xf>
    <xf numFmtId="171" fontId="19" fillId="31" borderId="0" xfId="49" applyFont="1" applyFill="1" applyAlignment="1">
      <alignment/>
    </xf>
    <xf numFmtId="43" fontId="19" fillId="31" borderId="0" xfId="49" applyNumberFormat="1" applyFont="1" applyFill="1" applyAlignment="1">
      <alignment horizontal="right"/>
    </xf>
    <xf numFmtId="0" fontId="19" fillId="31" borderId="0" xfId="0" applyFont="1" applyFill="1" applyAlignment="1">
      <alignment horizontal="center"/>
    </xf>
    <xf numFmtId="2" fontId="147" fillId="0" borderId="0" xfId="0" applyNumberFormat="1" applyFont="1" applyAlignment="1">
      <alignment/>
    </xf>
    <xf numFmtId="2" fontId="148" fillId="0" borderId="0" xfId="0" applyNumberFormat="1" applyFont="1" applyAlignment="1">
      <alignment horizontal="center"/>
    </xf>
    <xf numFmtId="0" fontId="70" fillId="31" borderId="0" xfId="0" applyFont="1" applyFill="1" applyAlignment="1">
      <alignment/>
    </xf>
    <xf numFmtId="171" fontId="72" fillId="31" borderId="0" xfId="49" applyFont="1" applyFill="1" applyAlignment="1">
      <alignment/>
    </xf>
    <xf numFmtId="0" fontId="72" fillId="31" borderId="0" xfId="0" applyFont="1" applyFill="1" applyAlignment="1">
      <alignment/>
    </xf>
    <xf numFmtId="0" fontId="66" fillId="31" borderId="0" xfId="0" applyFont="1" applyFill="1" applyAlignment="1">
      <alignment horizontal="center"/>
    </xf>
    <xf numFmtId="0" fontId="66" fillId="31" borderId="0" xfId="0" applyFont="1" applyFill="1" applyAlignment="1">
      <alignment/>
    </xf>
    <xf numFmtId="0" fontId="69" fillId="0" borderId="0" xfId="0" applyFont="1" applyAlignment="1">
      <alignment/>
    </xf>
    <xf numFmtId="0" fontId="48" fillId="31" borderId="0" xfId="0" applyFont="1" applyFill="1" applyBorder="1" applyAlignment="1">
      <alignment horizontal="left"/>
    </xf>
    <xf numFmtId="171" fontId="47" fillId="31" borderId="0" xfId="49" applyFont="1" applyFill="1" applyBorder="1" applyAlignment="1">
      <alignment horizontal="center"/>
    </xf>
    <xf numFmtId="171" fontId="47" fillId="31" borderId="0" xfId="49" applyFont="1" applyFill="1" applyBorder="1" applyAlignment="1">
      <alignment/>
    </xf>
    <xf numFmtId="171" fontId="42" fillId="31" borderId="0" xfId="49" applyFont="1" applyFill="1" applyBorder="1" applyAlignment="1">
      <alignment/>
    </xf>
    <xf numFmtId="198" fontId="70" fillId="30" borderId="0" xfId="49" applyNumberFormat="1" applyFont="1" applyFill="1" applyBorder="1" applyAlignment="1">
      <alignment horizontal="left"/>
    </xf>
    <xf numFmtId="198" fontId="70" fillId="30" borderId="0" xfId="49" applyNumberFormat="1" applyFont="1" applyFill="1" applyBorder="1" applyAlignment="1">
      <alignment horizontal="center"/>
    </xf>
    <xf numFmtId="171" fontId="72" fillId="30" borderId="0" xfId="49" applyFont="1" applyFill="1" applyBorder="1" applyAlignment="1">
      <alignment/>
    </xf>
    <xf numFmtId="171" fontId="71" fillId="30" borderId="0" xfId="49" applyFont="1" applyFill="1" applyBorder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43" fontId="18" fillId="31" borderId="0" xfId="51" applyFont="1" applyFill="1" applyBorder="1" applyAlignment="1">
      <alignment/>
    </xf>
    <xf numFmtId="0" fontId="19" fillId="31" borderId="0" xfId="0" applyFont="1" applyFill="1" applyBorder="1" applyAlignment="1">
      <alignment horizontal="left"/>
    </xf>
    <xf numFmtId="0" fontId="18" fillId="31" borderId="0" xfId="0" applyFont="1" applyFill="1" applyBorder="1" applyAlignment="1">
      <alignment horizontal="left"/>
    </xf>
    <xf numFmtId="43" fontId="19" fillId="31" borderId="0" xfId="51" applyFont="1" applyFill="1" applyBorder="1" applyAlignment="1">
      <alignment/>
    </xf>
    <xf numFmtId="0" fontId="19" fillId="31" borderId="0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right"/>
    </xf>
    <xf numFmtId="0" fontId="1" fillId="31" borderId="0" xfId="0" applyFont="1" applyFill="1" applyAlignment="1">
      <alignment horizontal="right"/>
    </xf>
    <xf numFmtId="0" fontId="8" fillId="31" borderId="0" xfId="0" applyFont="1" applyFill="1" applyAlignment="1">
      <alignment horizontal="right"/>
    </xf>
    <xf numFmtId="0" fontId="44" fillId="31" borderId="0" xfId="0" applyFont="1" applyFill="1" applyAlignment="1">
      <alignment horizontal="center" vertical="center" wrapText="1"/>
    </xf>
    <xf numFmtId="0" fontId="53" fillId="31" borderId="0" xfId="0" applyFont="1" applyFill="1" applyAlignment="1">
      <alignment horizontal="right"/>
    </xf>
    <xf numFmtId="199" fontId="149" fillId="33" borderId="26" xfId="51" applyNumberFormat="1" applyFont="1" applyFill="1" applyBorder="1" applyAlignment="1">
      <alignment horizontal="center"/>
    </xf>
    <xf numFmtId="199" fontId="149" fillId="33" borderId="27" xfId="51" applyNumberFormat="1" applyFont="1" applyFill="1" applyBorder="1" applyAlignment="1">
      <alignment horizontal="center"/>
    </xf>
    <xf numFmtId="199" fontId="149" fillId="33" borderId="28" xfId="51" applyNumberFormat="1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/>
    </xf>
    <xf numFmtId="0" fontId="138" fillId="34" borderId="16" xfId="0" applyFont="1" applyFill="1" applyBorder="1" applyAlignment="1">
      <alignment horizontal="left"/>
    </xf>
    <xf numFmtId="171" fontId="139" fillId="34" borderId="16" xfId="51" applyNumberFormat="1" applyFont="1" applyFill="1" applyBorder="1" applyAlignment="1">
      <alignment horizontal="center"/>
    </xf>
    <xf numFmtId="43" fontId="139" fillId="34" borderId="16" xfId="51" applyFont="1" applyFill="1" applyBorder="1" applyAlignment="1">
      <alignment/>
    </xf>
    <xf numFmtId="0" fontId="36" fillId="0" borderId="12" xfId="0" applyFont="1" applyBorder="1" applyAlignment="1">
      <alignment horizontal="left"/>
    </xf>
    <xf numFmtId="171" fontId="57" fillId="0" borderId="12" xfId="49" applyFont="1" applyBorder="1" applyAlignment="1">
      <alignment horizontal="center"/>
    </xf>
    <xf numFmtId="171" fontId="73" fillId="0" borderId="12" xfId="49" applyFont="1" applyBorder="1" applyAlignment="1">
      <alignment/>
    </xf>
    <xf numFmtId="171" fontId="73" fillId="0" borderId="11" xfId="49" applyFont="1" applyBorder="1" applyAlignment="1">
      <alignment/>
    </xf>
    <xf numFmtId="0" fontId="8" fillId="31" borderId="0" xfId="0" applyFont="1" applyFill="1" applyAlignment="1">
      <alignment horizontal="right"/>
    </xf>
    <xf numFmtId="171" fontId="0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2" fontId="103" fillId="31" borderId="0" xfId="0" applyNumberFormat="1" applyFont="1" applyFill="1" applyAlignment="1">
      <alignment/>
    </xf>
    <xf numFmtId="2" fontId="104" fillId="31" borderId="0" xfId="0" applyNumberFormat="1" applyFont="1" applyFill="1" applyAlignment="1">
      <alignment/>
    </xf>
    <xf numFmtId="2" fontId="103" fillId="31" borderId="0" xfId="0" applyNumberFormat="1" applyFont="1" applyFill="1" applyAlignment="1">
      <alignment horizontal="center"/>
    </xf>
    <xf numFmtId="0" fontId="105" fillId="31" borderId="0" xfId="0" applyFont="1" applyFill="1" applyAlignment="1">
      <alignment/>
    </xf>
    <xf numFmtId="0" fontId="106" fillId="31" borderId="0" xfId="0" applyFont="1" applyFill="1" applyAlignment="1">
      <alignment horizontal="center"/>
    </xf>
    <xf numFmtId="0" fontId="107" fillId="31" borderId="0" xfId="0" applyFont="1" applyFill="1" applyAlignment="1">
      <alignment horizontal="center"/>
    </xf>
    <xf numFmtId="0" fontId="76" fillId="31" borderId="0" xfId="0" applyFont="1" applyFill="1" applyAlignment="1">
      <alignment horizontal="center"/>
    </xf>
    <xf numFmtId="0" fontId="108" fillId="31" borderId="0" xfId="0" applyFont="1" applyFill="1" applyAlignment="1">
      <alignment/>
    </xf>
    <xf numFmtId="0" fontId="150" fillId="35" borderId="26" xfId="0" applyFont="1" applyFill="1" applyBorder="1" applyAlignment="1">
      <alignment horizontal="center"/>
    </xf>
    <xf numFmtId="0" fontId="151" fillId="32" borderId="16" xfId="0" applyFont="1" applyFill="1" applyBorder="1" applyAlignment="1">
      <alignment horizontal="left"/>
    </xf>
    <xf numFmtId="171" fontId="152" fillId="32" borderId="16" xfId="51" applyNumberFormat="1" applyFont="1" applyFill="1" applyBorder="1" applyAlignment="1">
      <alignment horizontal="center"/>
    </xf>
    <xf numFmtId="43" fontId="152" fillId="32" borderId="16" xfId="51" applyFont="1" applyFill="1" applyBorder="1" applyAlignment="1">
      <alignment/>
    </xf>
    <xf numFmtId="0" fontId="111" fillId="31" borderId="19" xfId="0" applyFont="1" applyFill="1" applyBorder="1" applyAlignment="1">
      <alignment horizontal="center" vertical="center" wrapText="1"/>
    </xf>
    <xf numFmtId="0" fontId="112" fillId="0" borderId="17" xfId="0" applyFont="1" applyBorder="1" applyAlignment="1">
      <alignment horizontal="left"/>
    </xf>
    <xf numFmtId="0" fontId="111" fillId="0" borderId="12" xfId="0" applyFont="1" applyBorder="1" applyAlignment="1">
      <alignment horizontal="center"/>
    </xf>
    <xf numFmtId="43" fontId="112" fillId="0" borderId="12" xfId="51" applyFont="1" applyBorder="1" applyAlignment="1">
      <alignment/>
    </xf>
    <xf numFmtId="43" fontId="111" fillId="0" borderId="12" xfId="51" applyFont="1" applyBorder="1" applyAlignment="1">
      <alignment/>
    </xf>
    <xf numFmtId="0" fontId="112" fillId="0" borderId="0" xfId="0" applyFont="1" applyAlignment="1">
      <alignment/>
    </xf>
    <xf numFmtId="0" fontId="111" fillId="0" borderId="18" xfId="0" applyFont="1" applyBorder="1" applyAlignment="1">
      <alignment horizontal="left"/>
    </xf>
    <xf numFmtId="0" fontId="112" fillId="0" borderId="18" xfId="0" applyFont="1" applyBorder="1" applyAlignment="1">
      <alignment horizontal="left"/>
    </xf>
    <xf numFmtId="0" fontId="111" fillId="0" borderId="17" xfId="0" applyFont="1" applyBorder="1" applyAlignment="1">
      <alignment horizontal="left"/>
    </xf>
    <xf numFmtId="0" fontId="112" fillId="0" borderId="12" xfId="0" applyFont="1" applyBorder="1" applyAlignment="1">
      <alignment horizontal="left"/>
    </xf>
    <xf numFmtId="0" fontId="113" fillId="31" borderId="23" xfId="0" applyFont="1" applyFill="1" applyBorder="1" applyAlignment="1">
      <alignment horizontal="center" vertical="center" wrapText="1"/>
    </xf>
    <xf numFmtId="0" fontId="111" fillId="0" borderId="12" xfId="0" applyFont="1" applyBorder="1" applyAlignment="1">
      <alignment horizontal="left"/>
    </xf>
    <xf numFmtId="171" fontId="111" fillId="0" borderId="12" xfId="51" applyNumberFormat="1" applyFont="1" applyBorder="1" applyAlignment="1">
      <alignment horizontal="center"/>
    </xf>
    <xf numFmtId="0" fontId="111" fillId="0" borderId="23" xfId="0" applyFont="1" applyBorder="1" applyAlignment="1">
      <alignment horizontal="left"/>
    </xf>
    <xf numFmtId="0" fontId="152" fillId="0" borderId="12" xfId="0" applyFont="1" applyBorder="1" applyAlignment="1">
      <alignment horizontal="center"/>
    </xf>
    <xf numFmtId="0" fontId="111" fillId="0" borderId="13" xfId="0" applyFont="1" applyBorder="1" applyAlignment="1">
      <alignment horizontal="left"/>
    </xf>
    <xf numFmtId="0" fontId="111" fillId="31" borderId="12" xfId="0" applyFont="1" applyFill="1" applyBorder="1" applyAlignment="1">
      <alignment/>
    </xf>
    <xf numFmtId="0" fontId="112" fillId="31" borderId="12" xfId="0" applyFont="1" applyFill="1" applyBorder="1" applyAlignment="1">
      <alignment/>
    </xf>
    <xf numFmtId="0" fontId="112" fillId="0" borderId="11" xfId="0" applyFont="1" applyBorder="1" applyAlignment="1">
      <alignment horizontal="left"/>
    </xf>
    <xf numFmtId="0" fontId="112" fillId="0" borderId="18" xfId="56" applyFont="1" applyBorder="1">
      <alignment/>
      <protection/>
    </xf>
    <xf numFmtId="0" fontId="151" fillId="31" borderId="16" xfId="0" applyFont="1" applyFill="1" applyBorder="1" applyAlignment="1">
      <alignment horizontal="left"/>
    </xf>
    <xf numFmtId="171" fontId="152" fillId="31" borderId="16" xfId="51" applyNumberFormat="1" applyFont="1" applyFill="1" applyBorder="1" applyAlignment="1">
      <alignment horizontal="center"/>
    </xf>
    <xf numFmtId="43" fontId="152" fillId="31" borderId="16" xfId="51" applyFont="1" applyFill="1" applyBorder="1" applyAlignment="1">
      <alignment/>
    </xf>
    <xf numFmtId="0" fontId="77" fillId="31" borderId="0" xfId="0" applyFont="1" applyFill="1" applyAlignment="1">
      <alignment/>
    </xf>
    <xf numFmtId="0" fontId="114" fillId="31" borderId="0" xfId="0" applyFont="1" applyFill="1" applyAlignment="1">
      <alignment horizontal="center"/>
    </xf>
    <xf numFmtId="198" fontId="114" fillId="31" borderId="0" xfId="51" applyNumberFormat="1" applyFont="1" applyFill="1" applyAlignment="1">
      <alignment/>
    </xf>
    <xf numFmtId="0" fontId="112" fillId="31" borderId="0" xfId="0" applyFont="1" applyFill="1" applyAlignment="1">
      <alignment/>
    </xf>
    <xf numFmtId="2" fontId="77" fillId="31" borderId="0" xfId="0" applyNumberFormat="1" applyFont="1" applyFill="1" applyAlignment="1">
      <alignment horizontal="center"/>
    </xf>
    <xf numFmtId="0" fontId="115" fillId="31" borderId="0" xfId="0" applyFont="1" applyFill="1" applyAlignment="1">
      <alignment/>
    </xf>
    <xf numFmtId="2" fontId="153" fillId="31" borderId="0" xfId="0" applyNumberFormat="1" applyFont="1" applyFill="1" applyAlignment="1">
      <alignment/>
    </xf>
    <xf numFmtId="2" fontId="154" fillId="31" borderId="0" xfId="0" applyNumberFormat="1" applyFont="1" applyFill="1" applyAlignment="1">
      <alignment horizontal="center"/>
    </xf>
    <xf numFmtId="2" fontId="103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2" fontId="103" fillId="0" borderId="0" xfId="0" applyNumberFormat="1" applyFont="1" applyAlignment="1">
      <alignment horizontal="center"/>
    </xf>
    <xf numFmtId="0" fontId="105" fillId="0" borderId="0" xfId="0" applyFont="1" applyAlignment="1">
      <alignment/>
    </xf>
    <xf numFmtId="0" fontId="7" fillId="31" borderId="0" xfId="0" applyFont="1" applyFill="1" applyAlignment="1">
      <alignment horizontal="center"/>
    </xf>
    <xf numFmtId="2" fontId="20" fillId="31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99" fontId="155" fillId="33" borderId="29" xfId="51" applyNumberFormat="1" applyFont="1" applyFill="1" applyBorder="1" applyAlignment="1">
      <alignment horizontal="center" vertical="center"/>
    </xf>
    <xf numFmtId="199" fontId="155" fillId="33" borderId="19" xfId="51" applyNumberFormat="1" applyFont="1" applyFill="1" applyBorder="1" applyAlignment="1">
      <alignment horizontal="center" vertical="center"/>
    </xf>
    <xf numFmtId="199" fontId="155" fillId="33" borderId="30" xfId="51" applyNumberFormat="1" applyFont="1" applyFill="1" applyBorder="1" applyAlignment="1">
      <alignment horizontal="center" vertical="center"/>
    </xf>
    <xf numFmtId="199" fontId="149" fillId="33" borderId="31" xfId="51" applyNumberFormat="1" applyFont="1" applyFill="1" applyBorder="1" applyAlignment="1">
      <alignment horizontal="center" vertical="center"/>
    </xf>
    <xf numFmtId="199" fontId="149" fillId="33" borderId="32" xfId="51" applyNumberFormat="1" applyFont="1" applyFill="1" applyBorder="1" applyAlignment="1">
      <alignment horizontal="center" vertical="center"/>
    </xf>
    <xf numFmtId="199" fontId="149" fillId="33" borderId="33" xfId="51" applyNumberFormat="1" applyFont="1" applyFill="1" applyBorder="1" applyAlignment="1">
      <alignment horizontal="center"/>
    </xf>
    <xf numFmtId="199" fontId="149" fillId="33" borderId="34" xfId="51" applyNumberFormat="1" applyFont="1" applyFill="1" applyBorder="1" applyAlignment="1">
      <alignment horizontal="center"/>
    </xf>
    <xf numFmtId="0" fontId="19" fillId="31" borderId="0" xfId="0" applyFont="1" applyFill="1" applyAlignment="1">
      <alignment horizontal="right"/>
    </xf>
    <xf numFmtId="0" fontId="44" fillId="31" borderId="0" xfId="0" applyFont="1" applyFill="1" applyAlignment="1">
      <alignment horizontal="center" vertical="center" wrapText="1"/>
    </xf>
    <xf numFmtId="0" fontId="1" fillId="31" borderId="0" xfId="0" applyFont="1" applyFill="1" applyAlignment="1">
      <alignment horizontal="right"/>
    </xf>
    <xf numFmtId="0" fontId="8" fillId="31" borderId="0" xfId="0" applyFont="1" applyFill="1" applyAlignment="1">
      <alignment horizontal="right"/>
    </xf>
    <xf numFmtId="0" fontId="53" fillId="31" borderId="0" xfId="0" applyFont="1" applyFill="1" applyAlignment="1">
      <alignment horizontal="right"/>
    </xf>
    <xf numFmtId="0" fontId="49" fillId="31" borderId="0" xfId="0" applyFont="1" applyFill="1" applyAlignment="1">
      <alignment horizontal="center"/>
    </xf>
    <xf numFmtId="0" fontId="7" fillId="31" borderId="0" xfId="0" applyFont="1" applyFill="1" applyAlignment="1">
      <alignment horizontal="center"/>
    </xf>
    <xf numFmtId="0" fontId="5" fillId="31" borderId="0" xfId="0" applyFont="1" applyFill="1" applyAlignment="1">
      <alignment horizontal="center"/>
    </xf>
    <xf numFmtId="0" fontId="74" fillId="31" borderId="0" xfId="0" applyFont="1" applyFill="1" applyAlignment="1">
      <alignment horizontal="center"/>
    </xf>
    <xf numFmtId="0" fontId="156" fillId="31" borderId="0" xfId="0" applyFont="1" applyFill="1" applyAlignment="1">
      <alignment horizontal="center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4" xfId="0" applyFont="1" applyFill="1" applyBorder="1" applyAlignment="1">
      <alignment horizontal="center" vertical="center" wrapText="1"/>
    </xf>
    <xf numFmtId="0" fontId="5" fillId="31" borderId="3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35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/>
    </xf>
    <xf numFmtId="2" fontId="20" fillId="31" borderId="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 horizontal="center"/>
    </xf>
    <xf numFmtId="0" fontId="27" fillId="32" borderId="21" xfId="0" applyFont="1" applyFill="1" applyBorder="1" applyAlignment="1" applyProtection="1">
      <alignment horizontal="left"/>
      <protection/>
    </xf>
    <xf numFmtId="0" fontId="27" fillId="32" borderId="15" xfId="0" applyFont="1" applyFill="1" applyBorder="1" applyAlignment="1" applyProtection="1">
      <alignment horizontal="left"/>
      <protection/>
    </xf>
    <xf numFmtId="0" fontId="27" fillId="32" borderId="36" xfId="0" applyFont="1" applyFill="1" applyBorder="1" applyAlignment="1" applyProtection="1">
      <alignment horizontal="left"/>
      <protection/>
    </xf>
    <xf numFmtId="0" fontId="19" fillId="31" borderId="24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2" fontId="106" fillId="31" borderId="0" xfId="0" applyNumberFormat="1" applyFont="1" applyFill="1" applyAlignment="1">
      <alignment horizontal="center" vertical="center" wrapText="1"/>
    </xf>
    <xf numFmtId="0" fontId="157" fillId="31" borderId="0" xfId="0" applyFont="1" applyFill="1" applyAlignment="1">
      <alignment horizontal="center"/>
    </xf>
    <xf numFmtId="0" fontId="120" fillId="31" borderId="0" xfId="0" applyFont="1" applyFill="1" applyAlignment="1">
      <alignment horizontal="center"/>
    </xf>
    <xf numFmtId="0" fontId="150" fillId="35" borderId="37" xfId="0" applyFont="1" applyFill="1" applyBorder="1" applyAlignment="1">
      <alignment horizontal="center" vertical="center"/>
    </xf>
    <xf numFmtId="0" fontId="150" fillId="35" borderId="38" xfId="0" applyFont="1" applyFill="1" applyBorder="1" applyAlignment="1">
      <alignment horizontal="center" vertical="center"/>
    </xf>
    <xf numFmtId="0" fontId="150" fillId="35" borderId="28" xfId="0" applyFont="1" applyFill="1" applyBorder="1" applyAlignment="1">
      <alignment horizontal="center" vertical="center"/>
    </xf>
    <xf numFmtId="0" fontId="150" fillId="35" borderId="39" xfId="0" applyFont="1" applyFill="1" applyBorder="1" applyAlignment="1">
      <alignment horizontal="center" vertical="center"/>
    </xf>
    <xf numFmtId="0" fontId="150" fillId="35" borderId="27" xfId="0" applyFont="1" applyFill="1" applyBorder="1" applyAlignment="1">
      <alignment horizontal="center" vertical="center"/>
    </xf>
    <xf numFmtId="0" fontId="111" fillId="31" borderId="19" xfId="0" applyFont="1" applyFill="1" applyBorder="1" applyAlignment="1">
      <alignment horizontal="center" vertical="center" wrapText="1"/>
    </xf>
    <xf numFmtId="0" fontId="111" fillId="31" borderId="11" xfId="0" applyFont="1" applyFill="1" applyBorder="1" applyAlignment="1">
      <alignment horizontal="center" vertical="center" wrapText="1"/>
    </xf>
    <xf numFmtId="0" fontId="111" fillId="31" borderId="24" xfId="0" applyFont="1" applyFill="1" applyBorder="1" applyAlignment="1">
      <alignment horizontal="center" vertical="center" wrapText="1"/>
    </xf>
    <xf numFmtId="0" fontId="155" fillId="36" borderId="26" xfId="0" applyFont="1" applyFill="1" applyBorder="1" applyAlignment="1">
      <alignment horizontal="center" vertical="center" wrapText="1"/>
    </xf>
    <xf numFmtId="199" fontId="155" fillId="36" borderId="26" xfId="49" applyNumberFormat="1" applyFont="1" applyFill="1" applyBorder="1" applyAlignment="1">
      <alignment horizontal="center" vertical="center"/>
    </xf>
    <xf numFmtId="199" fontId="149" fillId="36" borderId="26" xfId="49" applyNumberFormat="1" applyFont="1" applyFill="1" applyBorder="1" applyAlignment="1">
      <alignment horizontal="center"/>
    </xf>
    <xf numFmtId="0" fontId="158" fillId="31" borderId="25" xfId="0" applyFont="1" applyFill="1" applyBorder="1" applyAlignment="1">
      <alignment/>
    </xf>
    <xf numFmtId="0" fontId="158" fillId="31" borderId="16" xfId="0" applyFont="1" applyFill="1" applyBorder="1" applyAlignment="1">
      <alignment/>
    </xf>
    <xf numFmtId="0" fontId="159" fillId="31" borderId="16" xfId="0" applyFont="1" applyFill="1" applyBorder="1" applyAlignment="1">
      <alignment horizontal="center" vertical="center" wrapText="1"/>
    </xf>
    <xf numFmtId="199" fontId="139" fillId="31" borderId="16" xfId="49" applyNumberFormat="1" applyFont="1" applyFill="1" applyBorder="1" applyAlignment="1">
      <alignment horizontal="center"/>
    </xf>
    <xf numFmtId="171" fontId="139" fillId="31" borderId="16" xfId="49" applyFont="1" applyFill="1" applyBorder="1" applyAlignment="1">
      <alignment horizontal="center"/>
    </xf>
    <xf numFmtId="171" fontId="139" fillId="31" borderId="16" xfId="49" applyFont="1" applyFill="1" applyBorder="1" applyAlignment="1">
      <alignment/>
    </xf>
    <xf numFmtId="0" fontId="31" fillId="0" borderId="11" xfId="0" applyFont="1" applyBorder="1" applyAlignment="1">
      <alignment/>
    </xf>
    <xf numFmtId="0" fontId="26" fillId="0" borderId="18" xfId="0" applyFont="1" applyBorder="1" applyAlignment="1">
      <alignment/>
    </xf>
    <xf numFmtId="0" fontId="31" fillId="0" borderId="13" xfId="0" applyFont="1" applyBorder="1" applyAlignment="1">
      <alignment horizontal="left"/>
    </xf>
    <xf numFmtId="0" fontId="26" fillId="0" borderId="17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209550</xdr:rowOff>
    </xdr:from>
    <xdr:to>
      <xdr:col>1</xdr:col>
      <xdr:colOff>57150</xdr:colOff>
      <xdr:row>5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005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66675</xdr:rowOff>
    </xdr:from>
    <xdr:to>
      <xdr:col>1</xdr:col>
      <xdr:colOff>76200</xdr:colOff>
      <xdr:row>39</xdr:row>
      <xdr:rowOff>266700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10550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</xdr:row>
      <xdr:rowOff>57150</xdr:rowOff>
    </xdr:from>
    <xdr:to>
      <xdr:col>1</xdr:col>
      <xdr:colOff>19050</xdr:colOff>
      <xdr:row>75</xdr:row>
      <xdr:rowOff>295275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325975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0</xdr:col>
      <xdr:colOff>1133475</xdr:colOff>
      <xdr:row>5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114300</xdr:rowOff>
    </xdr:from>
    <xdr:to>
      <xdr:col>0</xdr:col>
      <xdr:colOff>1152525</xdr:colOff>
      <xdr:row>39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9343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68</xdr:row>
      <xdr:rowOff>19050</xdr:rowOff>
    </xdr:from>
    <xdr:to>
      <xdr:col>0</xdr:col>
      <xdr:colOff>1114425</xdr:colOff>
      <xdr:row>71</xdr:row>
      <xdr:rowOff>219075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114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101</xdr:row>
      <xdr:rowOff>152400</xdr:rowOff>
    </xdr:from>
    <xdr:to>
      <xdr:col>0</xdr:col>
      <xdr:colOff>1143000</xdr:colOff>
      <xdr:row>105</xdr:row>
      <xdr:rowOff>257175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5933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1085850</xdr:colOff>
      <xdr:row>4</xdr:row>
      <xdr:rowOff>276225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1085850</xdr:colOff>
      <xdr:row>39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1085850</xdr:colOff>
      <xdr:row>74</xdr:row>
      <xdr:rowOff>228600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107</xdr:row>
      <xdr:rowOff>0</xdr:rowOff>
    </xdr:from>
    <xdr:to>
      <xdr:col>0</xdr:col>
      <xdr:colOff>1123950</xdr:colOff>
      <xdr:row>110</xdr:row>
      <xdr:rowOff>266700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6411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1085850</xdr:colOff>
      <xdr:row>5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1085850</xdr:colOff>
      <xdr:row>32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1085850</xdr:colOff>
      <xdr:row>54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1085850</xdr:colOff>
      <xdr:row>79</xdr:row>
      <xdr:rowOff>104775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450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1085850</xdr:colOff>
      <xdr:row>102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504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1085850</xdr:colOff>
      <xdr:row>124</xdr:row>
      <xdr:rowOff>133350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320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0</xdr:col>
      <xdr:colOff>1143000</xdr:colOff>
      <xdr:row>4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95250</xdr:rowOff>
    </xdr:from>
    <xdr:to>
      <xdr:col>0</xdr:col>
      <xdr:colOff>1133475</xdr:colOff>
      <xdr:row>34</xdr:row>
      <xdr:rowOff>285750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008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61</xdr:row>
      <xdr:rowOff>85725</xdr:rowOff>
    </xdr:from>
    <xdr:to>
      <xdr:col>0</xdr:col>
      <xdr:colOff>1181100</xdr:colOff>
      <xdr:row>64</xdr:row>
      <xdr:rowOff>276225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592175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9525</xdr:rowOff>
    </xdr:from>
    <xdr:to>
      <xdr:col>0</xdr:col>
      <xdr:colOff>1181100</xdr:colOff>
      <xdr:row>92</xdr:row>
      <xdr:rowOff>200025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70722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116</xdr:row>
      <xdr:rowOff>190500</xdr:rowOff>
    </xdr:from>
    <xdr:to>
      <xdr:col>0</xdr:col>
      <xdr:colOff>1200150</xdr:colOff>
      <xdr:row>120</xdr:row>
      <xdr:rowOff>190500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84175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0</xdr:col>
      <xdr:colOff>1152525</xdr:colOff>
      <xdr:row>4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161925</xdr:rowOff>
    </xdr:from>
    <xdr:to>
      <xdr:col>0</xdr:col>
      <xdr:colOff>1143000</xdr:colOff>
      <xdr:row>41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486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133350</xdr:rowOff>
    </xdr:from>
    <xdr:to>
      <xdr:col>0</xdr:col>
      <xdr:colOff>1133475</xdr:colOff>
      <xdr:row>81</xdr:row>
      <xdr:rowOff>76200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5830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111</xdr:row>
      <xdr:rowOff>9525</xdr:rowOff>
    </xdr:from>
    <xdr:to>
      <xdr:col>0</xdr:col>
      <xdr:colOff>1133475</xdr:colOff>
      <xdr:row>115</xdr:row>
      <xdr:rowOff>19050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2125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114300</xdr:rowOff>
    </xdr:from>
    <xdr:to>
      <xdr:col>0</xdr:col>
      <xdr:colOff>1114425</xdr:colOff>
      <xdr:row>5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62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1</xdr:col>
      <xdr:colOff>9525</xdr:colOff>
      <xdr:row>44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2772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79</xdr:row>
      <xdr:rowOff>104775</xdr:rowOff>
    </xdr:from>
    <xdr:to>
      <xdr:col>0</xdr:col>
      <xdr:colOff>1123950</xdr:colOff>
      <xdr:row>83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27835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112</xdr:row>
      <xdr:rowOff>95250</xdr:rowOff>
    </xdr:from>
    <xdr:to>
      <xdr:col>0</xdr:col>
      <xdr:colOff>1143000</xdr:colOff>
      <xdr:row>116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2690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1123950</xdr:colOff>
      <xdr:row>4</xdr:row>
      <xdr:rowOff>323850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114300</xdr:rowOff>
    </xdr:from>
    <xdr:to>
      <xdr:col>1</xdr:col>
      <xdr:colOff>47625</xdr:colOff>
      <xdr:row>41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53425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114300</xdr:rowOff>
    </xdr:from>
    <xdr:to>
      <xdr:col>0</xdr:col>
      <xdr:colOff>1181100</xdr:colOff>
      <xdr:row>79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059275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108</xdr:row>
      <xdr:rowOff>171450</xdr:rowOff>
    </xdr:from>
    <xdr:to>
      <xdr:col>1</xdr:col>
      <xdr:colOff>28575</xdr:colOff>
      <xdr:row>112</xdr:row>
      <xdr:rowOff>38100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80310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123825</xdr:rowOff>
    </xdr:from>
    <xdr:to>
      <xdr:col>0</xdr:col>
      <xdr:colOff>1285875</xdr:colOff>
      <xdr:row>4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104775</xdr:rowOff>
    </xdr:from>
    <xdr:to>
      <xdr:col>0</xdr:col>
      <xdr:colOff>1304925</xdr:colOff>
      <xdr:row>37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12482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66675</xdr:rowOff>
    </xdr:from>
    <xdr:to>
      <xdr:col>0</xdr:col>
      <xdr:colOff>1276350</xdr:colOff>
      <xdr:row>84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84997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180975</xdr:rowOff>
    </xdr:from>
    <xdr:to>
      <xdr:col>0</xdr:col>
      <xdr:colOff>1314450</xdr:colOff>
      <xdr:row>139</xdr:row>
      <xdr:rowOff>209550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746825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133350</xdr:rowOff>
    </xdr:from>
    <xdr:to>
      <xdr:col>0</xdr:col>
      <xdr:colOff>1333500</xdr:colOff>
      <xdr:row>5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8577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28575</xdr:rowOff>
    </xdr:from>
    <xdr:to>
      <xdr:col>0</xdr:col>
      <xdr:colOff>1295400</xdr:colOff>
      <xdr:row>38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39225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81</xdr:row>
      <xdr:rowOff>190500</xdr:rowOff>
    </xdr:from>
    <xdr:to>
      <xdr:col>0</xdr:col>
      <xdr:colOff>1314450</xdr:colOff>
      <xdr:row>85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83575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135</xdr:row>
      <xdr:rowOff>28575</xdr:rowOff>
    </xdr:from>
    <xdr:to>
      <xdr:col>0</xdr:col>
      <xdr:colOff>1276350</xdr:colOff>
      <xdr:row>138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474720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85725</xdr:rowOff>
    </xdr:from>
    <xdr:to>
      <xdr:col>0</xdr:col>
      <xdr:colOff>1123950</xdr:colOff>
      <xdr:row>6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28575</xdr:rowOff>
    </xdr:from>
    <xdr:to>
      <xdr:col>0</xdr:col>
      <xdr:colOff>1143000</xdr:colOff>
      <xdr:row>38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8676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38100</xdr:rowOff>
    </xdr:from>
    <xdr:to>
      <xdr:col>0</xdr:col>
      <xdr:colOff>1143000</xdr:colOff>
      <xdr:row>85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440650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115</xdr:row>
      <xdr:rowOff>123825</xdr:rowOff>
    </xdr:from>
    <xdr:to>
      <xdr:col>0</xdr:col>
      <xdr:colOff>1104900</xdr:colOff>
      <xdr:row>118</xdr:row>
      <xdr:rowOff>66675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35605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159</xdr:row>
      <xdr:rowOff>19050</xdr:rowOff>
    </xdr:from>
    <xdr:to>
      <xdr:col>0</xdr:col>
      <xdr:colOff>1209675</xdr:colOff>
      <xdr:row>162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928925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0</xdr:col>
      <xdr:colOff>1133475</xdr:colOff>
      <xdr:row>3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85725</xdr:rowOff>
    </xdr:from>
    <xdr:to>
      <xdr:col>0</xdr:col>
      <xdr:colOff>1123950</xdr:colOff>
      <xdr:row>35</xdr:row>
      <xdr:rowOff>276225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9724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67</xdr:row>
      <xdr:rowOff>0</xdr:rowOff>
    </xdr:from>
    <xdr:to>
      <xdr:col>0</xdr:col>
      <xdr:colOff>1123950</xdr:colOff>
      <xdr:row>70</xdr:row>
      <xdr:rowOff>219075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544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57150</xdr:rowOff>
    </xdr:from>
    <xdr:to>
      <xdr:col>1</xdr:col>
      <xdr:colOff>228600</xdr:colOff>
      <xdr:row>5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3400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85725</xdr:rowOff>
    </xdr:from>
    <xdr:to>
      <xdr:col>1</xdr:col>
      <xdr:colOff>257175</xdr:colOff>
      <xdr:row>39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72775"/>
          <a:ext cx="1390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83</xdr:row>
      <xdr:rowOff>114300</xdr:rowOff>
    </xdr:from>
    <xdr:to>
      <xdr:col>1</xdr:col>
      <xdr:colOff>304800</xdr:colOff>
      <xdr:row>86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717375"/>
          <a:ext cx="145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</xdr:row>
      <xdr:rowOff>38100</xdr:rowOff>
    </xdr:from>
    <xdr:to>
      <xdr:col>1</xdr:col>
      <xdr:colOff>247650</xdr:colOff>
      <xdr:row>130</xdr:row>
      <xdr:rowOff>104775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7271325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158</xdr:row>
      <xdr:rowOff>28575</xdr:rowOff>
    </xdr:from>
    <xdr:to>
      <xdr:col>1</xdr:col>
      <xdr:colOff>276225</xdr:colOff>
      <xdr:row>161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60152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171450</xdr:rowOff>
    </xdr:from>
    <xdr:to>
      <xdr:col>1</xdr:col>
      <xdr:colOff>76200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9055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0</xdr:rowOff>
    </xdr:from>
    <xdr:to>
      <xdr:col>1</xdr:col>
      <xdr:colOff>66675</xdr:colOff>
      <xdr:row>37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13460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19050</xdr:rowOff>
    </xdr:from>
    <xdr:to>
      <xdr:col>1</xdr:col>
      <xdr:colOff>66675</xdr:colOff>
      <xdr:row>85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450675"/>
          <a:ext cx="1428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126</xdr:row>
      <xdr:rowOff>219075</xdr:rowOff>
    </xdr:from>
    <xdr:to>
      <xdr:col>1</xdr:col>
      <xdr:colOff>66675</xdr:colOff>
      <xdr:row>129</xdr:row>
      <xdr:rowOff>200025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719000"/>
          <a:ext cx="1428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157</xdr:row>
      <xdr:rowOff>219075</xdr:rowOff>
    </xdr:from>
    <xdr:to>
      <xdr:col>1</xdr:col>
      <xdr:colOff>66675</xdr:colOff>
      <xdr:row>160</xdr:row>
      <xdr:rowOff>200025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091600"/>
          <a:ext cx="1428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28575</xdr:colOff>
      <xdr:row>5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76200</xdr:rowOff>
    </xdr:from>
    <xdr:to>
      <xdr:col>1</xdr:col>
      <xdr:colOff>180975</xdr:colOff>
      <xdr:row>37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858250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76200</xdr:rowOff>
    </xdr:from>
    <xdr:to>
      <xdr:col>1</xdr:col>
      <xdr:colOff>114300</xdr:colOff>
      <xdr:row>78</xdr:row>
      <xdr:rowOff>66675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659600"/>
          <a:ext cx="1323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119</xdr:row>
      <xdr:rowOff>95250</xdr:rowOff>
    </xdr:from>
    <xdr:to>
      <xdr:col>1</xdr:col>
      <xdr:colOff>152400</xdr:colOff>
      <xdr:row>123</xdr:row>
      <xdr:rowOff>114300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62300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156</xdr:row>
      <xdr:rowOff>9525</xdr:rowOff>
    </xdr:from>
    <xdr:to>
      <xdr:col>1</xdr:col>
      <xdr:colOff>104775</xdr:colOff>
      <xdr:row>158</xdr:row>
      <xdr:rowOff>314325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176575"/>
          <a:ext cx="1295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0</xdr:col>
      <xdr:colOff>1857375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133350</xdr:rowOff>
    </xdr:from>
    <xdr:to>
      <xdr:col>0</xdr:col>
      <xdr:colOff>1914525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1676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0</xdr:col>
      <xdr:colOff>1123950</xdr:colOff>
      <xdr:row>4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0</xdr:col>
      <xdr:colOff>1123950</xdr:colOff>
      <xdr:row>36</xdr:row>
      <xdr:rowOff>200025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2957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38100</xdr:rowOff>
    </xdr:from>
    <xdr:to>
      <xdr:col>0</xdr:col>
      <xdr:colOff>1123950</xdr:colOff>
      <xdr:row>67</xdr:row>
      <xdr:rowOff>200025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495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95</xdr:row>
      <xdr:rowOff>152400</xdr:rowOff>
    </xdr:from>
    <xdr:to>
      <xdr:col>0</xdr:col>
      <xdr:colOff>1123950</xdr:colOff>
      <xdr:row>99</xdr:row>
      <xdr:rowOff>200025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48865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1143000</xdr:colOff>
      <xdr:row>3</xdr:row>
      <xdr:rowOff>314325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76200</xdr:rowOff>
    </xdr:from>
    <xdr:to>
      <xdr:col>0</xdr:col>
      <xdr:colOff>1123950</xdr:colOff>
      <xdr:row>34</xdr:row>
      <xdr:rowOff>209550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1057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76200</xdr:rowOff>
    </xdr:from>
    <xdr:to>
      <xdr:col>0</xdr:col>
      <xdr:colOff>1123950</xdr:colOff>
      <xdr:row>68</xdr:row>
      <xdr:rowOff>209550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5639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95</xdr:row>
      <xdr:rowOff>76200</xdr:rowOff>
    </xdr:from>
    <xdr:to>
      <xdr:col>0</xdr:col>
      <xdr:colOff>1133475</xdr:colOff>
      <xdr:row>98</xdr:row>
      <xdr:rowOff>209550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0982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0</xdr:col>
      <xdr:colOff>1200150</xdr:colOff>
      <xdr:row>3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114300</xdr:rowOff>
    </xdr:from>
    <xdr:to>
      <xdr:col>0</xdr:col>
      <xdr:colOff>1238250</xdr:colOff>
      <xdr:row>35</xdr:row>
      <xdr:rowOff>247650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4855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63</xdr:row>
      <xdr:rowOff>0</xdr:rowOff>
    </xdr:from>
    <xdr:to>
      <xdr:col>0</xdr:col>
      <xdr:colOff>1200150</xdr:colOff>
      <xdr:row>65</xdr:row>
      <xdr:rowOff>285750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48752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89</xdr:row>
      <xdr:rowOff>133350</xdr:rowOff>
    </xdr:from>
    <xdr:to>
      <xdr:col>0</xdr:col>
      <xdr:colOff>1171575</xdr:colOff>
      <xdr:row>92</xdr:row>
      <xdr:rowOff>323850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6787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1143000</xdr:colOff>
      <xdr:row>4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133350</xdr:rowOff>
    </xdr:from>
    <xdr:to>
      <xdr:col>0</xdr:col>
      <xdr:colOff>1133475</xdr:colOff>
      <xdr:row>36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486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68</xdr:row>
      <xdr:rowOff>38100</xdr:rowOff>
    </xdr:from>
    <xdr:to>
      <xdr:col>0</xdr:col>
      <xdr:colOff>1152525</xdr:colOff>
      <xdr:row>72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344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100</xdr:row>
      <xdr:rowOff>66675</xdr:rowOff>
    </xdr:from>
    <xdr:to>
      <xdr:col>0</xdr:col>
      <xdr:colOff>1133475</xdr:colOff>
      <xdr:row>104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9077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1143000</xdr:colOff>
      <xdr:row>3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123825</xdr:rowOff>
    </xdr:from>
    <xdr:to>
      <xdr:col>0</xdr:col>
      <xdr:colOff>1123950</xdr:colOff>
      <xdr:row>36</xdr:row>
      <xdr:rowOff>257175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9724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69</xdr:row>
      <xdr:rowOff>95250</xdr:rowOff>
    </xdr:from>
    <xdr:to>
      <xdr:col>0</xdr:col>
      <xdr:colOff>1123950</xdr:colOff>
      <xdr:row>72</xdr:row>
      <xdr:rowOff>228600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5163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101</xdr:row>
      <xdr:rowOff>57150</xdr:rowOff>
    </xdr:from>
    <xdr:to>
      <xdr:col>0</xdr:col>
      <xdr:colOff>1123950</xdr:colOff>
      <xdr:row>104</xdr:row>
      <xdr:rowOff>247650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0982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1085850</xdr:colOff>
      <xdr:row>3</xdr:row>
      <xdr:rowOff>314325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1085850</xdr:colOff>
      <xdr:row>38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248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1085850</xdr:colOff>
      <xdr:row>74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211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1085850</xdr:colOff>
      <xdr:row>106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45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95250</xdr:rowOff>
    </xdr:from>
    <xdr:to>
      <xdr:col>0</xdr:col>
      <xdr:colOff>1123950</xdr:colOff>
      <xdr:row>4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209550</xdr:rowOff>
    </xdr:from>
    <xdr:to>
      <xdr:col>0</xdr:col>
      <xdr:colOff>1133475</xdr:colOff>
      <xdr:row>38</xdr:row>
      <xdr:rowOff>180975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009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69</xdr:row>
      <xdr:rowOff>66675</xdr:rowOff>
    </xdr:from>
    <xdr:to>
      <xdr:col>0</xdr:col>
      <xdr:colOff>1123950</xdr:colOff>
      <xdr:row>72</xdr:row>
      <xdr:rowOff>190500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5162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101</xdr:row>
      <xdr:rowOff>200025</xdr:rowOff>
    </xdr:from>
    <xdr:to>
      <xdr:col>0</xdr:col>
      <xdr:colOff>1133475</xdr:colOff>
      <xdr:row>105</xdr:row>
      <xdr:rowOff>190500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4095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.AGRICULTURA\Desktop\Todo%20los%20del%20escritorio,%202023\finca,%202022-2023\NUEVA%20BASE%20DE%20PRECIOS%20EN%20FINCA%20OCTUBRE,%202023%20%20borrado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em. Norte Octubre 2023"/>
      <sheetName val="Mens. Norte Octubre 2023"/>
      <sheetName val="Base Sem. Noroeste"/>
      <sheetName val="Mensual Noroeste"/>
      <sheetName val="Base Sem. Nordeste"/>
      <sheetName val="Mensual Nordeste"/>
      <sheetName val="Base Sem. Central"/>
      <sheetName val="Mensual Central"/>
      <sheetName val="Base Sem. Norcentral"/>
      <sheetName val="Mensual Norcentral"/>
      <sheetName val="Base Sem. Sur"/>
      <sheetName val="Mensual Sur"/>
      <sheetName val="Base Sem. Suroeste"/>
      <sheetName val="Mensual Suroeste"/>
      <sheetName val="Base Sem. Este"/>
      <sheetName val="Mensual Este"/>
      <sheetName val="NACIONAL"/>
      <sheetName val="NACIONAL FINAL (PUB)"/>
      <sheetName val="PRECIOS PROM. REG OC,23 PUB,"/>
      <sheetName val="CONSOLIDADO MENSUAL X REGIONAL"/>
      <sheetName val="Semanales Boletín Nov., 2022"/>
      <sheetName val="precios para infor Sem Fin-Mino"/>
      <sheetName val="Precios Semanales, 2023"/>
      <sheetName val="1"/>
      <sheetName val="2"/>
      <sheetName val="3"/>
      <sheetName val="4"/>
      <sheetName val="5"/>
      <sheetName val="6"/>
      <sheetName val="7"/>
      <sheetName val="8"/>
      <sheetName val="cuadro para el informe"/>
    </sheetNames>
    <sheetDataSet>
      <sheetData sheetId="16">
        <row r="14">
          <cell r="C14" t="e">
            <v>#DIV/0!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 t="e">
            <v>#DIV/0!</v>
          </cell>
        </row>
        <row r="27">
          <cell r="C27">
            <v>2500</v>
          </cell>
          <cell r="J27">
            <v>2250</v>
          </cell>
        </row>
        <row r="28">
          <cell r="C28">
            <v>1817.3795833333331</v>
          </cell>
          <cell r="D28">
            <v>1824.7958333333333</v>
          </cell>
          <cell r="E28">
            <v>1950.39625</v>
          </cell>
          <cell r="F28">
            <v>1924.8690476190477</v>
          </cell>
          <cell r="G28">
            <v>1946.9166666666667</v>
          </cell>
          <cell r="H28">
            <v>2062.952380952381</v>
          </cell>
          <cell r="I28">
            <v>2113.6041666666665</v>
          </cell>
          <cell r="J28">
            <v>2160.8250000000003</v>
          </cell>
          <cell r="K28">
            <v>2182.472222222222</v>
          </cell>
          <cell r="L28">
            <v>2210.3935185185187</v>
          </cell>
        </row>
        <row r="29">
          <cell r="C29">
            <v>3000</v>
          </cell>
          <cell r="D29">
            <v>3100</v>
          </cell>
          <cell r="E29">
            <v>3433.3333333333335</v>
          </cell>
          <cell r="G29">
            <v>2892.5</v>
          </cell>
          <cell r="H29">
            <v>3400</v>
          </cell>
          <cell r="I29">
            <v>2550</v>
          </cell>
          <cell r="J29">
            <v>2575</v>
          </cell>
          <cell r="K29">
            <v>3700</v>
          </cell>
        </row>
        <row r="30">
          <cell r="C30">
            <v>4481.354166666666</v>
          </cell>
          <cell r="D30">
            <v>4421.704861111111</v>
          </cell>
          <cell r="E30">
            <v>4426.216666666667</v>
          </cell>
          <cell r="F30">
            <v>4441.5328125</v>
          </cell>
          <cell r="G30">
            <v>4200.555555555556</v>
          </cell>
          <cell r="H30">
            <v>4193.666666666667</v>
          </cell>
          <cell r="I30">
            <v>4335.178571428572</v>
          </cell>
          <cell r="J30">
            <v>4273.4</v>
          </cell>
          <cell r="K30">
            <v>4617.048611111111</v>
          </cell>
          <cell r="L30">
            <v>3905.6875</v>
          </cell>
        </row>
        <row r="31">
          <cell r="C31">
            <v>3714.6339285714284</v>
          </cell>
          <cell r="D31">
            <v>3678.639756944445</v>
          </cell>
          <cell r="E31">
            <v>3775.4483333333337</v>
          </cell>
          <cell r="F31">
            <v>3779.2244791666667</v>
          </cell>
          <cell r="G31">
            <v>3767.6190476190473</v>
          </cell>
          <cell r="H31">
            <v>3843.736111111111</v>
          </cell>
          <cell r="I31">
            <v>3817.9464285714284</v>
          </cell>
          <cell r="J31">
            <v>3899.9166666666665</v>
          </cell>
          <cell r="K31">
            <v>3788.75</v>
          </cell>
          <cell r="L31">
            <v>3821.875</v>
          </cell>
        </row>
        <row r="32">
          <cell r="C32">
            <v>5666.666666666667</v>
          </cell>
          <cell r="D32">
            <v>3600</v>
          </cell>
          <cell r="E32">
            <v>3820.8333333333335</v>
          </cell>
          <cell r="F32">
            <v>3704.1666666666665</v>
          </cell>
          <cell r="G32">
            <v>3300</v>
          </cell>
          <cell r="I32">
            <v>3100</v>
          </cell>
          <cell r="J32">
            <v>3658.2291666666665</v>
          </cell>
          <cell r="K32">
            <v>3200</v>
          </cell>
          <cell r="L32">
            <v>3450</v>
          </cell>
        </row>
        <row r="33">
          <cell r="C33">
            <v>4370.277777777777</v>
          </cell>
          <cell r="D33">
            <v>3620.3125</v>
          </cell>
          <cell r="E33">
            <v>4194</v>
          </cell>
          <cell r="F33">
            <v>3801.5</v>
          </cell>
          <cell r="G33">
            <v>3794.7999999999997</v>
          </cell>
          <cell r="H33">
            <v>3765.8333333333335</v>
          </cell>
          <cell r="I33">
            <v>3907.5</v>
          </cell>
          <cell r="J33">
            <v>3748.3333333333335</v>
          </cell>
          <cell r="K33">
            <v>3765</v>
          </cell>
          <cell r="L33">
            <v>3777.5</v>
          </cell>
        </row>
        <row r="34">
          <cell r="C34">
            <v>1837.5</v>
          </cell>
          <cell r="D34">
            <v>2062.5</v>
          </cell>
          <cell r="E34">
            <v>1780</v>
          </cell>
          <cell r="F34">
            <v>1737.5</v>
          </cell>
          <cell r="G34">
            <v>1393.125</v>
          </cell>
          <cell r="H34">
            <v>3300</v>
          </cell>
          <cell r="I34">
            <v>2002</v>
          </cell>
          <cell r="J34">
            <v>2275</v>
          </cell>
          <cell r="K34">
            <v>2900</v>
          </cell>
          <cell r="L34">
            <v>2300</v>
          </cell>
        </row>
        <row r="35">
          <cell r="C35">
            <v>1000</v>
          </cell>
          <cell r="F35">
            <v>1000</v>
          </cell>
          <cell r="G35">
            <v>2134.375</v>
          </cell>
          <cell r="H35">
            <v>1201.3333333333335</v>
          </cell>
          <cell r="I35">
            <v>1900</v>
          </cell>
          <cell r="J35">
            <v>1125</v>
          </cell>
          <cell r="K35">
            <v>1975</v>
          </cell>
          <cell r="L35">
            <v>2600</v>
          </cell>
        </row>
        <row r="37">
          <cell r="C37">
            <v>14076.825520833334</v>
          </cell>
          <cell r="D37">
            <v>12848.617187500002</v>
          </cell>
          <cell r="E37">
            <v>12495.197916666666</v>
          </cell>
          <cell r="F37">
            <v>12488.473958333334</v>
          </cell>
          <cell r="G37">
            <v>11545.01875</v>
          </cell>
          <cell r="H37">
            <v>12104.770833333334</v>
          </cell>
          <cell r="I37">
            <v>12241.111111111111</v>
          </cell>
          <cell r="J37">
            <v>12718.964583333334</v>
          </cell>
          <cell r="K37">
            <v>14126.7109375</v>
          </cell>
          <cell r="L37">
            <v>14092.092881944443</v>
          </cell>
        </row>
        <row r="38">
          <cell r="C38">
            <v>7308.604666666668</v>
          </cell>
          <cell r="D38">
            <v>5983.697333333333</v>
          </cell>
          <cell r="E38">
            <v>4949.6230000000005</v>
          </cell>
          <cell r="F38">
            <v>7527.473958333334</v>
          </cell>
          <cell r="G38">
            <v>5116.45</v>
          </cell>
          <cell r="H38">
            <v>6085.266666666666</v>
          </cell>
          <cell r="I38">
            <v>6536.636111111111</v>
          </cell>
          <cell r="J38">
            <v>6027.066666666667</v>
          </cell>
          <cell r="K38">
            <v>6892.96875</v>
          </cell>
          <cell r="L38">
            <v>7126.635416666667</v>
          </cell>
        </row>
        <row r="39">
          <cell r="E39">
            <v>7044</v>
          </cell>
          <cell r="F39">
            <v>9187.5</v>
          </cell>
          <cell r="G39">
            <v>8600</v>
          </cell>
          <cell r="H39">
            <v>8000</v>
          </cell>
          <cell r="I39">
            <v>9000</v>
          </cell>
          <cell r="J39">
            <v>7500</v>
          </cell>
          <cell r="K39">
            <v>9587.5</v>
          </cell>
          <cell r="L39">
            <v>6837.5</v>
          </cell>
        </row>
        <row r="40">
          <cell r="C40">
            <v>416.3408854166667</v>
          </cell>
          <cell r="D40">
            <v>321.86859375</v>
          </cell>
          <cell r="E40">
            <v>311.93125</v>
          </cell>
          <cell r="F40">
            <v>296.80859375</v>
          </cell>
          <cell r="G40">
            <v>251.0071</v>
          </cell>
          <cell r="H40">
            <v>287.6979166666667</v>
          </cell>
          <cell r="I40">
            <v>246.36492621527776</v>
          </cell>
          <cell r="J40">
            <v>284.75604166666665</v>
          </cell>
          <cell r="K40">
            <v>272.1140625</v>
          </cell>
          <cell r="L40">
            <v>275.43663194444446</v>
          </cell>
        </row>
        <row r="41">
          <cell r="C41">
            <v>453.1551666666667</v>
          </cell>
          <cell r="D41">
            <v>456.2526666666667</v>
          </cell>
          <cell r="E41">
            <v>452.47440000000006</v>
          </cell>
          <cell r="F41">
            <v>443.16349999999994</v>
          </cell>
          <cell r="G41">
            <v>442.4148666666667</v>
          </cell>
          <cell r="H41">
            <v>444.223</v>
          </cell>
          <cell r="I41">
            <v>463.9403333333334</v>
          </cell>
          <cell r="J41">
            <v>468.4268</v>
          </cell>
          <cell r="K41">
            <v>472.4828333333333</v>
          </cell>
          <cell r="L41">
            <v>458.87600000000003</v>
          </cell>
        </row>
        <row r="42">
          <cell r="C42">
            <v>252.11805555555557</v>
          </cell>
          <cell r="D42">
            <v>238.39285714285714</v>
          </cell>
          <cell r="E42">
            <v>239.33333333333334</v>
          </cell>
          <cell r="F42">
            <v>247.15277777777774</v>
          </cell>
          <cell r="G42">
            <v>258.32222222222225</v>
          </cell>
          <cell r="H42">
            <v>241.61805555555554</v>
          </cell>
          <cell r="I42">
            <v>235.2619047619048</v>
          </cell>
          <cell r="J42">
            <v>256.8611111111111</v>
          </cell>
          <cell r="K42">
            <v>233.33333333333334</v>
          </cell>
          <cell r="L42">
            <v>280.38690476190476</v>
          </cell>
        </row>
        <row r="48">
          <cell r="C48" t="e">
            <v>#DIV/0!</v>
          </cell>
          <cell r="D48" t="e">
            <v>#DIV/0!</v>
          </cell>
          <cell r="E48" t="e">
            <v>#DIV/0!</v>
          </cell>
          <cell r="F48" t="e">
            <v>#DIV/0!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</row>
        <row r="49">
          <cell r="C49" t="e">
            <v>#DIV/0!</v>
          </cell>
          <cell r="D49" t="e">
            <v>#DIV/0!</v>
          </cell>
          <cell r="E49" t="e">
            <v>#DIV/0!</v>
          </cell>
          <cell r="F49" t="e">
            <v>#DIV/0!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</row>
        <row r="98">
          <cell r="H98">
            <v>600</v>
          </cell>
        </row>
        <row r="99">
          <cell r="C99" t="e">
            <v>#DIV/0!</v>
          </cell>
          <cell r="D99" t="e">
            <v>#DIV/0!</v>
          </cell>
          <cell r="E99" t="e">
            <v>#DIV/0!</v>
          </cell>
          <cell r="F99" t="e">
            <v>#DIV/0!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</row>
        <row r="100">
          <cell r="C100" t="e">
            <v>#DIV/0!</v>
          </cell>
          <cell r="D100" t="e">
            <v>#DIV/0!</v>
          </cell>
          <cell r="E100" t="e">
            <v>#DIV/0!</v>
          </cell>
          <cell r="F100" t="e">
            <v>#DIV/0!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</row>
        <row r="126">
          <cell r="C126" t="e">
            <v>#DIV/0!</v>
          </cell>
          <cell r="D126" t="e">
            <v>#DIV/0!</v>
          </cell>
          <cell r="E126" t="e">
            <v>#DIV/0!</v>
          </cell>
          <cell r="F126" t="e">
            <v>#DIV/0!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</row>
        <row r="127">
          <cell r="C127" t="e">
            <v>#DIV/0!</v>
          </cell>
          <cell r="D127" t="e">
            <v>#DIV/0!</v>
          </cell>
          <cell r="E127" t="e">
            <v>#DIV/0!</v>
          </cell>
          <cell r="F127" t="e">
            <v>#DIV/0!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</row>
        <row r="128">
          <cell r="C128" t="e">
            <v>#DIV/0!</v>
          </cell>
          <cell r="D128" t="e">
            <v>#DIV/0!</v>
          </cell>
          <cell r="E128" t="e">
            <v>#DIV/0!</v>
          </cell>
          <cell r="F128" t="e">
            <v>#DIV/0!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</row>
        <row r="223">
          <cell r="A223" t="str">
            <v>FUENTE: Ministerio de Agricultura, Informes Mensuales de Precios de las Unidades Regionales de Planificación y Economía (URPEs).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37">
      <selection activeCell="R46" sqref="R46"/>
    </sheetView>
  </sheetViews>
  <sheetFormatPr defaultColWidth="9.421875" defaultRowHeight="12.75"/>
  <cols>
    <col min="1" max="1" width="15.140625" style="193" customWidth="1"/>
    <col min="2" max="2" width="10.28125" style="181" customWidth="1"/>
    <col min="3" max="3" width="8.57421875" style="181" customWidth="1"/>
    <col min="4" max="13" width="8.8515625" style="181" customWidth="1"/>
    <col min="14" max="14" width="9.7109375" style="181" customWidth="1"/>
    <col min="15" max="15" width="10.00390625" style="180" customWidth="1"/>
    <col min="16" max="16384" width="9.421875" style="181" customWidth="1"/>
  </cols>
  <sheetData>
    <row r="1" spans="1:15" ht="1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ht="18.75" customHeight="1">
      <c r="A2" s="7"/>
      <c r="B2" s="17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8"/>
    </row>
    <row r="3" spans="1:15" ht="12.75" customHeight="1">
      <c r="A3" s="7"/>
      <c r="B3" s="17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8" t="s">
        <v>317</v>
      </c>
    </row>
    <row r="4" spans="1:15" ht="12.75" customHeight="1">
      <c r="A4" s="7"/>
      <c r="B4" s="17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2"/>
    </row>
    <row r="5" spans="1:15" ht="16.5" customHeight="1">
      <c r="A5" s="440" t="s">
        <v>61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24.75" customHeight="1">
      <c r="A6" s="441" t="s">
        <v>318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5" ht="24" customHeight="1">
      <c r="A7" s="447" t="s">
        <v>506</v>
      </c>
      <c r="B7" s="447" t="s">
        <v>62</v>
      </c>
      <c r="C7" s="442" t="s">
        <v>26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  <c r="O7" s="445" t="s">
        <v>60</v>
      </c>
    </row>
    <row r="8" spans="1:15" ht="24" customHeight="1">
      <c r="A8" s="448"/>
      <c r="B8" s="448"/>
      <c r="C8" s="377" t="s">
        <v>7</v>
      </c>
      <c r="D8" s="376" t="s">
        <v>8</v>
      </c>
      <c r="E8" s="376" t="s">
        <v>9</v>
      </c>
      <c r="F8" s="376" t="s">
        <v>10</v>
      </c>
      <c r="G8" s="376" t="s">
        <v>11</v>
      </c>
      <c r="H8" s="376" t="s">
        <v>12</v>
      </c>
      <c r="I8" s="376" t="s">
        <v>13</v>
      </c>
      <c r="J8" s="376" t="s">
        <v>14</v>
      </c>
      <c r="K8" s="376" t="s">
        <v>127</v>
      </c>
      <c r="L8" s="376" t="s">
        <v>128</v>
      </c>
      <c r="M8" s="376" t="s">
        <v>129</v>
      </c>
      <c r="N8" s="378" t="s">
        <v>130</v>
      </c>
      <c r="O8" s="446"/>
    </row>
    <row r="9" spans="1:15" s="184" customFormat="1" ht="18.75" customHeight="1">
      <c r="A9" s="81" t="s">
        <v>63</v>
      </c>
      <c r="B9" s="113"/>
      <c r="C9" s="81"/>
      <c r="D9" s="82"/>
      <c r="E9" s="83"/>
      <c r="F9" s="83"/>
      <c r="G9" s="83"/>
      <c r="H9" s="83"/>
      <c r="I9" s="83"/>
      <c r="J9" s="83"/>
      <c r="K9" s="83"/>
      <c r="L9" s="83"/>
      <c r="M9" s="81"/>
      <c r="N9" s="82"/>
      <c r="O9" s="83"/>
    </row>
    <row r="10" spans="1:15" ht="18" customHeight="1">
      <c r="A10" s="384" t="s">
        <v>319</v>
      </c>
      <c r="B10" s="385" t="s">
        <v>47</v>
      </c>
      <c r="C10" s="305">
        <f>440.81/45.45*110</f>
        <v>1066.866886688669</v>
      </c>
      <c r="D10" s="305">
        <f>395.19/45.45*110</f>
        <v>956.4554455445544</v>
      </c>
      <c r="E10" s="305">
        <f>477.67/45.45*110</f>
        <v>1156.07700770077</v>
      </c>
      <c r="F10" s="305">
        <f>451.81/45.45*110</f>
        <v>1093.4895489548953</v>
      </c>
      <c r="G10" s="305">
        <f>480.75/45.45*110</f>
        <v>1163.5313531353136</v>
      </c>
      <c r="H10" s="305">
        <f>422.6/45.45*110</f>
        <v>1022.7942794279428</v>
      </c>
      <c r="I10" s="305">
        <f>449.46/45.45*110</f>
        <v>1087.8019801980197</v>
      </c>
      <c r="J10" s="305">
        <f>405.25/45.45*110</f>
        <v>980.8030803080308</v>
      </c>
      <c r="K10" s="305">
        <f>416.17/45.45*110</f>
        <v>1007.2321232123213</v>
      </c>
      <c r="L10" s="305">
        <f>390.38/45.45*110</f>
        <v>944.8140814081407</v>
      </c>
      <c r="M10" s="305">
        <f>411.8/45.45*110</f>
        <v>996.6556655665565</v>
      </c>
      <c r="N10" s="305">
        <f>441.63/45.45*110</f>
        <v>1068.8514851485147</v>
      </c>
      <c r="O10" s="386">
        <f>AVERAGE(C10:N10)</f>
        <v>1045.4477447744773</v>
      </c>
    </row>
    <row r="11" spans="1:15" ht="18" customHeight="1">
      <c r="A11" s="384" t="s">
        <v>320</v>
      </c>
      <c r="B11" s="385" t="s">
        <v>19</v>
      </c>
      <c r="C11" s="305">
        <v>102.74449999999999</v>
      </c>
      <c r="D11" s="305">
        <v>117.71300000000002</v>
      </c>
      <c r="E11" s="305">
        <v>124.80090000000001</v>
      </c>
      <c r="F11" s="305">
        <v>155.20685714285713</v>
      </c>
      <c r="G11" s="305">
        <v>161.376</v>
      </c>
      <c r="H11" s="305">
        <v>143.10516</v>
      </c>
      <c r="I11" s="305">
        <v>120.24</v>
      </c>
      <c r="J11" s="305">
        <v>114.89760000000001</v>
      </c>
      <c r="K11" s="305">
        <v>130.06775</v>
      </c>
      <c r="L11" s="305">
        <v>107.064</v>
      </c>
      <c r="M11" s="305">
        <v>118.041</v>
      </c>
      <c r="N11" s="305">
        <v>127.90208333333334</v>
      </c>
      <c r="O11" s="387">
        <f aca="true" t="shared" si="0" ref="O11:O70">AVERAGE(C11:N11)</f>
        <v>126.9299042063492</v>
      </c>
    </row>
    <row r="12" spans="1:15" ht="18" customHeight="1">
      <c r="A12" s="384" t="s">
        <v>17</v>
      </c>
      <c r="B12" s="385" t="s">
        <v>19</v>
      </c>
      <c r="C12" s="305">
        <v>101</v>
      </c>
      <c r="D12" s="305">
        <v>103.14500000000001</v>
      </c>
      <c r="E12" s="305">
        <v>105.33333333333333</v>
      </c>
      <c r="F12" s="305">
        <v>110</v>
      </c>
      <c r="G12" s="305">
        <v>112.5</v>
      </c>
      <c r="H12" s="305">
        <v>120</v>
      </c>
      <c r="I12" s="305">
        <v>120</v>
      </c>
      <c r="J12" s="305"/>
      <c r="K12" s="305">
        <v>120</v>
      </c>
      <c r="L12" s="305">
        <v>120</v>
      </c>
      <c r="M12" s="305"/>
      <c r="N12" s="305"/>
      <c r="O12" s="387">
        <f t="shared" si="0"/>
        <v>112.44203703703704</v>
      </c>
    </row>
    <row r="13" spans="1:15" ht="18" customHeight="1">
      <c r="A13" s="81" t="s">
        <v>65</v>
      </c>
      <c r="B13" s="174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1"/>
      <c r="N13" s="82"/>
      <c r="O13" s="83"/>
    </row>
    <row r="14" spans="1:15" ht="18" customHeight="1">
      <c r="A14" s="384" t="s">
        <v>0</v>
      </c>
      <c r="B14" s="385" t="s">
        <v>19</v>
      </c>
      <c r="C14" s="305">
        <v>115.5</v>
      </c>
      <c r="D14" s="305">
        <v>107.81875</v>
      </c>
      <c r="E14" s="305">
        <v>115.08333333333333</v>
      </c>
      <c r="F14" s="305">
        <v>123.71875</v>
      </c>
      <c r="G14" s="305">
        <v>134.25</v>
      </c>
      <c r="H14" s="305">
        <v>123.75</v>
      </c>
      <c r="I14" s="305">
        <v>137</v>
      </c>
      <c r="J14" s="305">
        <v>165.02333333333334</v>
      </c>
      <c r="K14" s="305">
        <v>164.79166666666666</v>
      </c>
      <c r="L14" s="305">
        <v>175.9175</v>
      </c>
      <c r="M14" s="305">
        <v>168.366</v>
      </c>
      <c r="N14" s="305">
        <v>157.5</v>
      </c>
      <c r="O14" s="386">
        <f t="shared" si="0"/>
        <v>140.7266111111111</v>
      </c>
    </row>
    <row r="15" spans="1:15" ht="18" customHeight="1">
      <c r="A15" s="384" t="s">
        <v>1</v>
      </c>
      <c r="B15" s="385" t="s">
        <v>19</v>
      </c>
      <c r="C15" s="305">
        <v>403.125</v>
      </c>
      <c r="D15" s="305">
        <v>276.5142857142857</v>
      </c>
      <c r="E15" s="305">
        <v>274.268</v>
      </c>
      <c r="F15" s="305">
        <v>278.22166666666664</v>
      </c>
      <c r="G15" s="305">
        <v>378.875</v>
      </c>
      <c r="H15" s="305">
        <v>329.125</v>
      </c>
      <c r="I15" s="305">
        <v>344.77833333333336</v>
      </c>
      <c r="J15" s="305">
        <v>338.144</v>
      </c>
      <c r="K15" s="305">
        <v>270.3125</v>
      </c>
      <c r="L15" s="305">
        <v>248.58499999999998</v>
      </c>
      <c r="M15" s="305">
        <v>195.9375</v>
      </c>
      <c r="N15" s="305">
        <v>187.91666666666669</v>
      </c>
      <c r="O15" s="387">
        <f t="shared" si="0"/>
        <v>293.8169126984127</v>
      </c>
    </row>
    <row r="16" spans="1:15" ht="18" customHeight="1">
      <c r="A16" s="384" t="s">
        <v>321</v>
      </c>
      <c r="B16" s="385" t="s">
        <v>19</v>
      </c>
      <c r="C16" s="305">
        <v>307.5</v>
      </c>
      <c r="D16" s="305">
        <v>332.8</v>
      </c>
      <c r="E16" s="305">
        <v>288.225</v>
      </c>
      <c r="F16" s="305">
        <v>302.40985</v>
      </c>
      <c r="G16" s="305">
        <v>269.78</v>
      </c>
      <c r="H16" s="305">
        <v>296.1</v>
      </c>
      <c r="I16" s="305">
        <v>241.9</v>
      </c>
      <c r="J16" s="305">
        <v>280.6065</v>
      </c>
      <c r="K16" s="305">
        <v>213.0641875</v>
      </c>
      <c r="L16" s="305">
        <v>231.65</v>
      </c>
      <c r="M16" s="305">
        <v>321.25</v>
      </c>
      <c r="N16" s="305">
        <v>375</v>
      </c>
      <c r="O16" s="387">
        <f t="shared" si="0"/>
        <v>288.35712812500003</v>
      </c>
    </row>
    <row r="17" spans="1:15" ht="18" customHeight="1">
      <c r="A17" s="384" t="s">
        <v>322</v>
      </c>
      <c r="B17" s="385" t="s">
        <v>19</v>
      </c>
      <c r="C17" s="305">
        <v>330</v>
      </c>
      <c r="D17" s="305">
        <v>410.45799999999997</v>
      </c>
      <c r="E17" s="305">
        <v>382.0833333333333</v>
      </c>
      <c r="F17" s="305">
        <v>334.1675</v>
      </c>
      <c r="G17" s="305">
        <v>379</v>
      </c>
      <c r="H17" s="305">
        <v>369.3333333333333</v>
      </c>
      <c r="I17" s="305">
        <v>385.0825</v>
      </c>
      <c r="J17" s="305">
        <v>414.7133333333333</v>
      </c>
      <c r="K17" s="305">
        <v>521.25</v>
      </c>
      <c r="L17" s="305">
        <v>690.6666666666666</v>
      </c>
      <c r="M17" s="305">
        <v>678.3333333333334</v>
      </c>
      <c r="N17" s="305">
        <v>750</v>
      </c>
      <c r="O17" s="386">
        <f t="shared" si="0"/>
        <v>470.424</v>
      </c>
    </row>
    <row r="18" spans="1:15" ht="18" customHeight="1">
      <c r="A18" s="384" t="s">
        <v>323</v>
      </c>
      <c r="B18" s="385" t="s">
        <v>19</v>
      </c>
      <c r="C18" s="305">
        <v>359.5</v>
      </c>
      <c r="D18" s="305">
        <v>346.8757142857143</v>
      </c>
      <c r="E18" s="305">
        <v>298.6</v>
      </c>
      <c r="F18" s="305">
        <v>396.85714285714283</v>
      </c>
      <c r="G18" s="305">
        <v>334.8</v>
      </c>
      <c r="H18" s="305">
        <v>336.3</v>
      </c>
      <c r="I18" s="305">
        <v>358</v>
      </c>
      <c r="J18" s="305">
        <v>438.03499999999997</v>
      </c>
      <c r="K18" s="305">
        <v>525.3125</v>
      </c>
      <c r="L18" s="305">
        <v>491.35</v>
      </c>
      <c r="M18" s="305">
        <v>594.4166666666666</v>
      </c>
      <c r="N18" s="305">
        <v>649.25</v>
      </c>
      <c r="O18" s="387">
        <f t="shared" si="0"/>
        <v>427.44141865079365</v>
      </c>
    </row>
    <row r="19" spans="1:15" ht="18" customHeight="1">
      <c r="A19" s="384" t="s">
        <v>324</v>
      </c>
      <c r="B19" s="385" t="s">
        <v>19</v>
      </c>
      <c r="C19" s="305">
        <v>141.625</v>
      </c>
      <c r="D19" s="305">
        <v>149.6875</v>
      </c>
      <c r="E19" s="305">
        <v>100</v>
      </c>
      <c r="F19" s="305">
        <v>140</v>
      </c>
      <c r="G19" s="305">
        <v>122</v>
      </c>
      <c r="H19" s="305">
        <v>137</v>
      </c>
      <c r="I19" s="305">
        <v>172.22333333333336</v>
      </c>
      <c r="J19" s="305">
        <v>159.28666666666666</v>
      </c>
      <c r="K19" s="305">
        <v>157.5</v>
      </c>
      <c r="L19" s="305">
        <v>109.36</v>
      </c>
      <c r="M19" s="305">
        <v>116.8</v>
      </c>
      <c r="N19" s="305">
        <v>100</v>
      </c>
      <c r="O19" s="387">
        <f t="shared" si="0"/>
        <v>133.7902083333333</v>
      </c>
    </row>
    <row r="20" spans="1:15" ht="18" customHeight="1">
      <c r="A20" s="384" t="s">
        <v>325</v>
      </c>
      <c r="B20" s="385" t="s">
        <v>19</v>
      </c>
      <c r="C20" s="305">
        <v>117.5975</v>
      </c>
      <c r="D20" s="305">
        <v>115.8666875</v>
      </c>
      <c r="E20" s="305">
        <v>119.53125</v>
      </c>
      <c r="F20" s="305">
        <v>122.18800000000002</v>
      </c>
      <c r="G20" s="305">
        <v>110.4</v>
      </c>
      <c r="H20" s="305">
        <v>119.47500000000001</v>
      </c>
      <c r="I20" s="305">
        <v>136</v>
      </c>
      <c r="J20" s="305">
        <v>131.2815</v>
      </c>
      <c r="K20" s="305">
        <v>136</v>
      </c>
      <c r="L20" s="305">
        <v>129.71249999999998</v>
      </c>
      <c r="M20" s="305">
        <v>117.125</v>
      </c>
      <c r="N20" s="305">
        <v>109.75416666666666</v>
      </c>
      <c r="O20" s="386">
        <f t="shared" si="0"/>
        <v>122.07763368055555</v>
      </c>
    </row>
    <row r="21" spans="1:15" ht="18.75" customHeight="1">
      <c r="A21" s="81" t="s">
        <v>71</v>
      </c>
      <c r="B21" s="113"/>
      <c r="C21" s="81"/>
      <c r="D21" s="82"/>
      <c r="E21" s="83"/>
      <c r="F21" s="83"/>
      <c r="G21" s="83"/>
      <c r="H21" s="83"/>
      <c r="I21" s="83"/>
      <c r="J21" s="83"/>
      <c r="K21" s="83"/>
      <c r="L21" s="83"/>
      <c r="M21" s="81"/>
      <c r="N21" s="82"/>
      <c r="O21" s="83"/>
    </row>
    <row r="22" spans="1:15" ht="18" customHeight="1">
      <c r="A22" s="384" t="s">
        <v>2</v>
      </c>
      <c r="B22" s="385" t="s">
        <v>21</v>
      </c>
      <c r="C22" s="305">
        <v>918</v>
      </c>
      <c r="D22" s="305">
        <v>1075.31375</v>
      </c>
      <c r="E22" s="305">
        <v>1229.8616666666667</v>
      </c>
      <c r="F22" s="305">
        <v>1013.885</v>
      </c>
      <c r="G22" s="305">
        <v>725.9</v>
      </c>
      <c r="H22" s="305">
        <v>471</v>
      </c>
      <c r="I22" s="305">
        <v>490.8333333333333</v>
      </c>
      <c r="J22" s="305">
        <v>575.0833333333334</v>
      </c>
      <c r="K22" s="305">
        <v>1278.3466666666666</v>
      </c>
      <c r="L22" s="305">
        <v>1266.516</v>
      </c>
      <c r="M22" s="305">
        <v>1496.7385714285715</v>
      </c>
      <c r="N22" s="305">
        <v>1429.75</v>
      </c>
      <c r="O22" s="386">
        <f t="shared" si="0"/>
        <v>997.6023601190476</v>
      </c>
    </row>
    <row r="23" spans="1:15" ht="18" customHeight="1">
      <c r="A23" s="384" t="s">
        <v>326</v>
      </c>
      <c r="B23" s="385" t="s">
        <v>74</v>
      </c>
      <c r="C23" s="305">
        <v>18.625</v>
      </c>
      <c r="D23" s="305">
        <v>21.46125</v>
      </c>
      <c r="E23" s="305">
        <v>21.486666666666668</v>
      </c>
      <c r="F23" s="305">
        <v>21.364285714285717</v>
      </c>
      <c r="G23" s="305">
        <v>19.240000000000002</v>
      </c>
      <c r="H23" s="305">
        <v>15.8</v>
      </c>
      <c r="I23" s="305">
        <v>13.916666666666666</v>
      </c>
      <c r="J23" s="305">
        <v>15.083333333333334</v>
      </c>
      <c r="K23" s="305">
        <v>24.916666666666668</v>
      </c>
      <c r="L23" s="305">
        <v>23.442</v>
      </c>
      <c r="M23" s="305">
        <v>23.01142857142857</v>
      </c>
      <c r="N23" s="305">
        <v>24.125</v>
      </c>
      <c r="O23" s="387">
        <f t="shared" si="0"/>
        <v>20.206024801587304</v>
      </c>
    </row>
    <row r="24" spans="1:15" ht="18" customHeight="1">
      <c r="A24" s="384" t="s">
        <v>43</v>
      </c>
      <c r="B24" s="385" t="s">
        <v>19</v>
      </c>
      <c r="C24" s="305"/>
      <c r="D24" s="305">
        <v>15</v>
      </c>
      <c r="E24" s="305"/>
      <c r="F24" s="305"/>
      <c r="G24" s="305"/>
      <c r="H24" s="305"/>
      <c r="I24" s="305"/>
      <c r="J24" s="305">
        <v>10</v>
      </c>
      <c r="K24" s="305"/>
      <c r="L24" s="305"/>
      <c r="M24" s="305">
        <v>15</v>
      </c>
      <c r="N24" s="305">
        <v>17.5</v>
      </c>
      <c r="O24" s="387">
        <f t="shared" si="0"/>
        <v>14.375</v>
      </c>
    </row>
    <row r="25" spans="1:15" ht="17.25" customHeight="1">
      <c r="A25" s="81" t="s">
        <v>68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8" customHeight="1">
      <c r="A26" s="384" t="s">
        <v>327</v>
      </c>
      <c r="B26" s="385" t="s">
        <v>19</v>
      </c>
      <c r="C26" s="305">
        <v>388.65</v>
      </c>
      <c r="D26" s="305">
        <v>269.615</v>
      </c>
      <c r="E26" s="305">
        <v>230.70833333333334</v>
      </c>
      <c r="F26" s="305">
        <v>344.21875</v>
      </c>
      <c r="G26" s="305">
        <v>318.3</v>
      </c>
      <c r="H26" s="305">
        <v>280.25</v>
      </c>
      <c r="I26" s="305">
        <v>314.25</v>
      </c>
      <c r="J26" s="305">
        <v>411.96500000000003</v>
      </c>
      <c r="K26" s="305">
        <v>386.82</v>
      </c>
      <c r="L26" s="305">
        <v>393.77666666666664</v>
      </c>
      <c r="M26" s="305">
        <v>466.584</v>
      </c>
      <c r="N26" s="305">
        <v>330.5416666666667</v>
      </c>
      <c r="O26" s="386">
        <f aca="true" t="shared" si="1" ref="O26:O31">AVERAGE(C26:N26)</f>
        <v>344.6399513888889</v>
      </c>
    </row>
    <row r="27" spans="1:15" ht="18" customHeight="1">
      <c r="A27" s="384" t="s">
        <v>328</v>
      </c>
      <c r="B27" s="385" t="s">
        <v>19</v>
      </c>
      <c r="C27" s="305">
        <v>550.5275</v>
      </c>
      <c r="D27" s="305">
        <v>511.0378</v>
      </c>
      <c r="E27" s="305">
        <v>507.98</v>
      </c>
      <c r="F27" s="305">
        <v>547.3652285714286</v>
      </c>
      <c r="G27" s="305">
        <v>548.5886399999999</v>
      </c>
      <c r="H27" s="305">
        <v>568.8996</v>
      </c>
      <c r="I27" s="305">
        <v>569.5884</v>
      </c>
      <c r="J27" s="305">
        <v>565.402194</v>
      </c>
      <c r="K27" s="305">
        <v>620.043</v>
      </c>
      <c r="L27" s="305">
        <v>611.6664</v>
      </c>
      <c r="M27" s="305">
        <v>643.4071428571428</v>
      </c>
      <c r="N27" s="305">
        <v>626.1637499999999</v>
      </c>
      <c r="O27" s="387">
        <f t="shared" si="1"/>
        <v>572.5558046190475</v>
      </c>
    </row>
    <row r="28" spans="1:15" ht="18" customHeight="1">
      <c r="A28" s="384" t="s">
        <v>329</v>
      </c>
      <c r="B28" s="385" t="s">
        <v>19</v>
      </c>
      <c r="C28" s="305">
        <v>460.6</v>
      </c>
      <c r="D28" s="305">
        <v>444.34368</v>
      </c>
      <c r="E28" s="305">
        <v>391.68</v>
      </c>
      <c r="F28" s="305">
        <v>423.3</v>
      </c>
      <c r="G28" s="305">
        <v>497.74499999999995</v>
      </c>
      <c r="H28" s="305">
        <v>478.921875</v>
      </c>
      <c r="I28" s="305">
        <v>499.70638666666673</v>
      </c>
      <c r="J28" s="305">
        <v>497.99904</v>
      </c>
      <c r="K28" s="305">
        <v>434.2225</v>
      </c>
      <c r="L28" s="305">
        <v>409.46666666666664</v>
      </c>
      <c r="M28" s="305">
        <v>496.67199999999997</v>
      </c>
      <c r="N28" s="305">
        <v>455.84366666666665</v>
      </c>
      <c r="O28" s="387">
        <f t="shared" si="1"/>
        <v>457.54173458333327</v>
      </c>
    </row>
    <row r="29" spans="1:15" ht="18" customHeight="1">
      <c r="A29" s="384" t="s">
        <v>330</v>
      </c>
      <c r="B29" s="385" t="s">
        <v>19</v>
      </c>
      <c r="C29" s="305">
        <v>562.5</v>
      </c>
      <c r="D29" s="305">
        <v>507</v>
      </c>
      <c r="E29" s="305">
        <v>583.125</v>
      </c>
      <c r="F29" s="305">
        <v>608.5</v>
      </c>
      <c r="G29" s="305">
        <v>627</v>
      </c>
      <c r="H29" s="305">
        <v>691.875</v>
      </c>
      <c r="I29" s="305">
        <v>726.915</v>
      </c>
      <c r="J29" s="305">
        <v>639.6233333333333</v>
      </c>
      <c r="K29" s="305">
        <v>609.375</v>
      </c>
      <c r="L29" s="305">
        <v>630</v>
      </c>
      <c r="M29" s="305">
        <v>718</v>
      </c>
      <c r="N29" s="305">
        <v>612.5</v>
      </c>
      <c r="O29" s="386">
        <f t="shared" si="1"/>
        <v>626.3677777777777</v>
      </c>
    </row>
    <row r="30" spans="1:15" ht="18" customHeight="1">
      <c r="A30" s="384" t="s">
        <v>331</v>
      </c>
      <c r="B30" s="385" t="s">
        <v>19</v>
      </c>
      <c r="C30" s="305"/>
      <c r="D30" s="305">
        <v>250</v>
      </c>
      <c r="E30" s="305"/>
      <c r="F30" s="305"/>
      <c r="G30" s="305"/>
      <c r="H30" s="305"/>
      <c r="I30" s="305"/>
      <c r="J30" s="305"/>
      <c r="K30" s="305">
        <v>400</v>
      </c>
      <c r="L30" s="305"/>
      <c r="M30" s="305"/>
      <c r="N30" s="305"/>
      <c r="O30" s="387">
        <f t="shared" si="1"/>
        <v>325</v>
      </c>
    </row>
    <row r="31" spans="1:15" ht="18" customHeight="1">
      <c r="A31" s="384" t="s">
        <v>332</v>
      </c>
      <c r="B31" s="385" t="s">
        <v>19</v>
      </c>
      <c r="C31" s="305">
        <v>494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87">
        <f t="shared" si="1"/>
        <v>494</v>
      </c>
    </row>
    <row r="32" spans="1:15" ht="18.75" customHeight="1">
      <c r="A32" s="81" t="s">
        <v>75</v>
      </c>
      <c r="B32" s="113"/>
      <c r="C32" s="81"/>
      <c r="D32" s="82"/>
      <c r="E32" s="83"/>
      <c r="F32" s="83"/>
      <c r="G32" s="83"/>
      <c r="H32" s="83"/>
      <c r="I32" s="83"/>
      <c r="J32" s="83"/>
      <c r="K32" s="83"/>
      <c r="L32" s="83"/>
      <c r="M32" s="81"/>
      <c r="N32" s="82"/>
      <c r="O32" s="83"/>
    </row>
    <row r="33" spans="1:15" ht="18" customHeight="1">
      <c r="A33" s="384" t="s">
        <v>333</v>
      </c>
      <c r="B33" s="385" t="s">
        <v>19</v>
      </c>
      <c r="C33" s="305">
        <v>456.25</v>
      </c>
      <c r="D33" s="305">
        <v>500.345</v>
      </c>
      <c r="E33" s="305">
        <v>522.5</v>
      </c>
      <c r="F33" s="305">
        <v>525</v>
      </c>
      <c r="G33" s="305">
        <v>532.25</v>
      </c>
      <c r="H33" s="305">
        <v>622.125</v>
      </c>
      <c r="I33" s="305">
        <v>782.5</v>
      </c>
      <c r="J33" s="305">
        <v>719.44</v>
      </c>
      <c r="K33" s="305">
        <v>476.3066666666667</v>
      </c>
      <c r="L33" s="305">
        <v>530</v>
      </c>
      <c r="M33" s="305">
        <v>487.5</v>
      </c>
      <c r="N33" s="305">
        <v>372.5</v>
      </c>
      <c r="O33" s="386">
        <f>AVERAGE(C33:N33)</f>
        <v>543.8930555555555</v>
      </c>
    </row>
    <row r="34" spans="1:15" ht="18" customHeight="1">
      <c r="A34" s="384" t="s">
        <v>334</v>
      </c>
      <c r="B34" s="385" t="s">
        <v>21</v>
      </c>
      <c r="C34" s="305">
        <v>1625</v>
      </c>
      <c r="D34" s="305">
        <v>1450.4</v>
      </c>
      <c r="E34" s="305">
        <v>1429.1666666666667</v>
      </c>
      <c r="F34" s="305">
        <v>1883.5</v>
      </c>
      <c r="G34" s="305">
        <v>1600</v>
      </c>
      <c r="H34" s="305">
        <v>1571</v>
      </c>
      <c r="I34" s="305">
        <v>1627.5</v>
      </c>
      <c r="J34" s="305">
        <v>1353.9275</v>
      </c>
      <c r="K34" s="305">
        <v>769.4166666666666</v>
      </c>
      <c r="L34" s="305">
        <v>1912.3325</v>
      </c>
      <c r="M34" s="305">
        <v>1791.6666666666667</v>
      </c>
      <c r="N34" s="305">
        <v>1334.4166666666667</v>
      </c>
      <c r="O34" s="387">
        <f>AVERAGE(C34:N34)</f>
        <v>1529.0272222222222</v>
      </c>
    </row>
    <row r="35" spans="1:15" s="187" customFormat="1" ht="7.5" customHeight="1">
      <c r="A35" s="357"/>
      <c r="B35" s="358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60"/>
    </row>
    <row r="36" spans="1:15" ht="15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8" t="s">
        <v>335</v>
      </c>
    </row>
    <row r="37" spans="1:15" ht="15.75" customHeight="1">
      <c r="A37" s="7"/>
      <c r="B37" s="17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82"/>
    </row>
    <row r="38" spans="1:15" ht="15.75" customHeight="1">
      <c r="A38" s="7"/>
      <c r="B38" s="17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82"/>
    </row>
    <row r="39" spans="1:15" ht="19.5" customHeight="1">
      <c r="A39" s="440" t="s">
        <v>61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</row>
    <row r="40" spans="1:15" ht="22.5" customHeight="1">
      <c r="A40" s="441" t="s">
        <v>318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</row>
    <row r="41" spans="1:15" ht="28.5" customHeight="1">
      <c r="A41" s="447" t="s">
        <v>506</v>
      </c>
      <c r="B41" s="447" t="s">
        <v>62</v>
      </c>
      <c r="C41" s="442" t="s">
        <v>26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4"/>
      <c r="O41" s="445" t="s">
        <v>60</v>
      </c>
    </row>
    <row r="42" spans="1:15" ht="28.5" customHeight="1">
      <c r="A42" s="448"/>
      <c r="B42" s="448"/>
      <c r="C42" s="377" t="s">
        <v>7</v>
      </c>
      <c r="D42" s="376" t="s">
        <v>8</v>
      </c>
      <c r="E42" s="376" t="s">
        <v>9</v>
      </c>
      <c r="F42" s="376" t="s">
        <v>10</v>
      </c>
      <c r="G42" s="376" t="s">
        <v>11</v>
      </c>
      <c r="H42" s="376" t="s">
        <v>12</v>
      </c>
      <c r="I42" s="376" t="s">
        <v>13</v>
      </c>
      <c r="J42" s="376" t="s">
        <v>14</v>
      </c>
      <c r="K42" s="376" t="s">
        <v>127</v>
      </c>
      <c r="L42" s="376" t="s">
        <v>128</v>
      </c>
      <c r="M42" s="376" t="s">
        <v>129</v>
      </c>
      <c r="N42" s="378" t="s">
        <v>130</v>
      </c>
      <c r="O42" s="446"/>
    </row>
    <row r="43" spans="1:15" ht="21" customHeight="1">
      <c r="A43" s="81" t="s">
        <v>76</v>
      </c>
      <c r="B43" s="113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1"/>
      <c r="N43" s="82"/>
      <c r="O43" s="83"/>
    </row>
    <row r="44" spans="1:15" ht="20.25" customHeight="1">
      <c r="A44" s="384" t="s">
        <v>336</v>
      </c>
      <c r="B44" s="385" t="s">
        <v>19</v>
      </c>
      <c r="C44" s="305">
        <v>524.16</v>
      </c>
      <c r="D44" s="305">
        <v>792.36875</v>
      </c>
      <c r="E44" s="305">
        <v>363.85</v>
      </c>
      <c r="F44" s="305">
        <v>141.141</v>
      </c>
      <c r="G44" s="305">
        <v>138.54</v>
      </c>
      <c r="H44" s="305">
        <v>115.368</v>
      </c>
      <c r="I44" s="305">
        <v>178.80168333333336</v>
      </c>
      <c r="J44" s="305">
        <v>205.91</v>
      </c>
      <c r="K44" s="305">
        <v>201.51999999999998</v>
      </c>
      <c r="L44" s="305">
        <v>334.17647999999997</v>
      </c>
      <c r="M44" s="305">
        <v>413.99724285714285</v>
      </c>
      <c r="N44" s="305">
        <v>261.43583333333333</v>
      </c>
      <c r="O44" s="386">
        <f t="shared" si="0"/>
        <v>305.9390824603174</v>
      </c>
    </row>
    <row r="45" spans="1:15" ht="20.25" customHeight="1">
      <c r="A45" s="384" t="s">
        <v>337</v>
      </c>
      <c r="B45" s="385" t="s">
        <v>19</v>
      </c>
      <c r="C45" s="305"/>
      <c r="D45" s="305">
        <v>300</v>
      </c>
      <c r="E45" s="305">
        <v>400</v>
      </c>
      <c r="F45" s="305"/>
      <c r="G45" s="305">
        <v>300</v>
      </c>
      <c r="H45" s="305">
        <v>350</v>
      </c>
      <c r="I45" s="305">
        <v>350</v>
      </c>
      <c r="J45" s="305">
        <v>350</v>
      </c>
      <c r="K45" s="305">
        <v>330</v>
      </c>
      <c r="L45" s="305"/>
      <c r="M45" s="305">
        <v>450</v>
      </c>
      <c r="N45" s="305">
        <v>425</v>
      </c>
      <c r="O45" s="387">
        <f t="shared" si="0"/>
        <v>361.6666666666667</v>
      </c>
    </row>
    <row r="46" spans="1:15" ht="20.25" customHeight="1">
      <c r="A46" s="384" t="s">
        <v>339</v>
      </c>
      <c r="B46" s="385" t="s">
        <v>19</v>
      </c>
      <c r="C46" s="305">
        <v>1810</v>
      </c>
      <c r="D46" s="305">
        <v>1600</v>
      </c>
      <c r="E46" s="305">
        <v>2010</v>
      </c>
      <c r="F46" s="305">
        <v>1618.71</v>
      </c>
      <c r="G46" s="305">
        <v>1977.5</v>
      </c>
      <c r="H46" s="305">
        <v>2135</v>
      </c>
      <c r="I46" s="305">
        <v>1941.67</v>
      </c>
      <c r="J46" s="305">
        <v>1910.83</v>
      </c>
      <c r="K46" s="305">
        <v>2132.5</v>
      </c>
      <c r="L46" s="305">
        <v>1393</v>
      </c>
      <c r="M46" s="305">
        <v>1800</v>
      </c>
      <c r="N46" s="305"/>
      <c r="O46" s="386">
        <f t="shared" si="0"/>
        <v>1848.11</v>
      </c>
    </row>
    <row r="47" spans="1:15" ht="20.25" customHeight="1">
      <c r="A47" s="384" t="s">
        <v>3</v>
      </c>
      <c r="B47" s="385" t="s">
        <v>19</v>
      </c>
      <c r="C47" s="305">
        <v>220.85</v>
      </c>
      <c r="D47" s="305">
        <v>259.9075</v>
      </c>
      <c r="E47" s="305">
        <v>247.6</v>
      </c>
      <c r="F47" s="305">
        <v>257.7716666666667</v>
      </c>
      <c r="G47" s="305">
        <v>235</v>
      </c>
      <c r="H47" s="305">
        <v>273.8</v>
      </c>
      <c r="I47" s="305">
        <v>258.76599999999996</v>
      </c>
      <c r="J47" s="305">
        <v>226.25</v>
      </c>
      <c r="K47" s="305">
        <v>266.3333333333333</v>
      </c>
      <c r="L47" s="305">
        <v>188.092</v>
      </c>
      <c r="M47" s="305">
        <v>198.52428571428572</v>
      </c>
      <c r="N47" s="305">
        <v>167.9</v>
      </c>
      <c r="O47" s="387">
        <f t="shared" si="0"/>
        <v>233.39956547619053</v>
      </c>
    </row>
    <row r="48" spans="1:15" ht="20.25" customHeight="1">
      <c r="A48" s="384" t="s">
        <v>4</v>
      </c>
      <c r="B48" s="385" t="s">
        <v>19</v>
      </c>
      <c r="C48" s="305">
        <v>146.75</v>
      </c>
      <c r="D48" s="305">
        <v>185.27375</v>
      </c>
      <c r="E48" s="305">
        <v>187.6</v>
      </c>
      <c r="F48" s="305">
        <v>137.31285714285715</v>
      </c>
      <c r="G48" s="305">
        <v>144.1</v>
      </c>
      <c r="H48" s="305">
        <v>129.3</v>
      </c>
      <c r="I48" s="305">
        <v>147.65</v>
      </c>
      <c r="J48" s="305">
        <v>155.16666666666666</v>
      </c>
      <c r="K48" s="305">
        <v>181.13400000000001</v>
      </c>
      <c r="L48" s="305">
        <v>179.815</v>
      </c>
      <c r="M48" s="305">
        <v>164.58333333333334</v>
      </c>
      <c r="N48" s="305">
        <v>148.16666666666666</v>
      </c>
      <c r="O48" s="386">
        <f t="shared" si="0"/>
        <v>158.9043561507937</v>
      </c>
    </row>
    <row r="49" spans="1:15" ht="20.25" customHeight="1">
      <c r="A49" s="384" t="s">
        <v>340</v>
      </c>
      <c r="B49" s="385" t="s">
        <v>19</v>
      </c>
      <c r="C49" s="305"/>
      <c r="D49" s="305">
        <v>475</v>
      </c>
      <c r="E49" s="305"/>
      <c r="F49" s="305"/>
      <c r="G49" s="305"/>
      <c r="H49" s="305"/>
      <c r="I49" s="305">
        <v>525</v>
      </c>
      <c r="J49" s="305"/>
      <c r="K49" s="305"/>
      <c r="L49" s="305"/>
      <c r="M49" s="305"/>
      <c r="N49" s="305"/>
      <c r="O49" s="387">
        <f t="shared" si="0"/>
        <v>500</v>
      </c>
    </row>
    <row r="50" spans="1:15" ht="20.25" customHeight="1">
      <c r="A50" s="384" t="s">
        <v>341</v>
      </c>
      <c r="B50" s="385" t="s">
        <v>19</v>
      </c>
      <c r="C50" s="305">
        <v>499.35</v>
      </c>
      <c r="D50" s="305">
        <v>295.34031999999996</v>
      </c>
      <c r="E50" s="305">
        <v>152.5</v>
      </c>
      <c r="F50" s="305">
        <v>151.2</v>
      </c>
      <c r="G50" s="305">
        <v>153.29924999999997</v>
      </c>
      <c r="H50" s="305">
        <v>144.08333333333331</v>
      </c>
      <c r="I50" s="305">
        <v>187.101</v>
      </c>
      <c r="J50" s="305">
        <v>323.39000000000004</v>
      </c>
      <c r="K50" s="305">
        <v>379.0625</v>
      </c>
      <c r="L50" s="305">
        <v>666</v>
      </c>
      <c r="M50" s="305">
        <v>963.3340000000001</v>
      </c>
      <c r="N50" s="305">
        <v>823.3333333333334</v>
      </c>
      <c r="O50" s="386">
        <f t="shared" si="0"/>
        <v>394.83281138888884</v>
      </c>
    </row>
    <row r="51" spans="1:15" ht="20.25" customHeight="1">
      <c r="A51" s="384" t="s">
        <v>81</v>
      </c>
      <c r="B51" s="385" t="s">
        <v>19</v>
      </c>
      <c r="C51" s="305">
        <v>1225</v>
      </c>
      <c r="D51" s="305">
        <v>1207.19</v>
      </c>
      <c r="E51" s="305">
        <v>1129</v>
      </c>
      <c r="F51" s="305">
        <v>567.915</v>
      </c>
      <c r="G51" s="305">
        <v>226.87</v>
      </c>
      <c r="H51" s="305">
        <v>1805</v>
      </c>
      <c r="I51" s="305">
        <v>1713.13</v>
      </c>
      <c r="J51" s="305">
        <v>1711.67</v>
      </c>
      <c r="K51" s="305">
        <v>1887.5</v>
      </c>
      <c r="L51" s="305">
        <v>1813</v>
      </c>
      <c r="M51" s="305">
        <v>800</v>
      </c>
      <c r="N51" s="305">
        <v>600</v>
      </c>
      <c r="O51" s="387">
        <f t="shared" si="0"/>
        <v>1223.85625</v>
      </c>
    </row>
    <row r="52" spans="1:15" ht="20.25" customHeight="1">
      <c r="A52" s="384" t="s">
        <v>16</v>
      </c>
      <c r="B52" s="385" t="s">
        <v>19</v>
      </c>
      <c r="C52" s="305">
        <v>166.83333333333334</v>
      </c>
      <c r="D52" s="305">
        <v>148.4375</v>
      </c>
      <c r="E52" s="305">
        <v>126.66666666666667</v>
      </c>
      <c r="F52" s="305">
        <v>148.75</v>
      </c>
      <c r="G52" s="305">
        <v>145.66</v>
      </c>
      <c r="H52" s="305">
        <v>150</v>
      </c>
      <c r="I52" s="305">
        <v>160.72333333333333</v>
      </c>
      <c r="J52" s="305">
        <v>171.51749999999998</v>
      </c>
      <c r="K52" s="305">
        <v>213.33333333333334</v>
      </c>
      <c r="L52" s="305">
        <v>252.5</v>
      </c>
      <c r="M52" s="305">
        <v>383.1</v>
      </c>
      <c r="N52" s="305">
        <v>338.8333333333333</v>
      </c>
      <c r="O52" s="386">
        <f t="shared" si="0"/>
        <v>200.52958333333333</v>
      </c>
    </row>
    <row r="53" spans="1:15" ht="20.25" customHeight="1">
      <c r="A53" s="384" t="s">
        <v>297</v>
      </c>
      <c r="B53" s="385" t="s">
        <v>19</v>
      </c>
      <c r="C53" s="305">
        <v>1543.25</v>
      </c>
      <c r="D53" s="305">
        <v>1176.666</v>
      </c>
      <c r="E53" s="305">
        <v>696.6666666666666</v>
      </c>
      <c r="F53" s="305">
        <v>840.2</v>
      </c>
      <c r="G53" s="305">
        <v>1400</v>
      </c>
      <c r="H53" s="305">
        <v>326.3333333333333</v>
      </c>
      <c r="I53" s="305">
        <v>1171.6666666666667</v>
      </c>
      <c r="J53" s="305">
        <v>1508.3333333333333</v>
      </c>
      <c r="K53" s="305">
        <v>1037.5</v>
      </c>
      <c r="L53" s="305">
        <v>2075</v>
      </c>
      <c r="M53" s="305">
        <v>1646.875</v>
      </c>
      <c r="N53" s="305">
        <v>1633.5</v>
      </c>
      <c r="O53" s="387">
        <f t="shared" si="0"/>
        <v>1254.6659166666666</v>
      </c>
    </row>
    <row r="54" spans="1:15" ht="20.25" customHeight="1">
      <c r="A54" s="384" t="s">
        <v>342</v>
      </c>
      <c r="B54" s="385" t="s">
        <v>19</v>
      </c>
      <c r="C54" s="305">
        <v>283.25</v>
      </c>
      <c r="D54" s="305">
        <v>226.875</v>
      </c>
      <c r="E54" s="305">
        <v>213</v>
      </c>
      <c r="F54" s="305">
        <v>1300</v>
      </c>
      <c r="G54" s="305">
        <v>250</v>
      </c>
      <c r="H54" s="305"/>
      <c r="I54" s="305">
        <v>275</v>
      </c>
      <c r="J54" s="305"/>
      <c r="K54" s="305">
        <v>271</v>
      </c>
      <c r="L54" s="305">
        <v>448.75</v>
      </c>
      <c r="M54" s="305">
        <v>366.5</v>
      </c>
      <c r="N54" s="305">
        <v>250</v>
      </c>
      <c r="O54" s="386">
        <f t="shared" si="0"/>
        <v>388.4375</v>
      </c>
    </row>
    <row r="55" spans="1:15" ht="20.25" customHeight="1">
      <c r="A55" s="384" t="s">
        <v>343</v>
      </c>
      <c r="B55" s="385" t="s">
        <v>19</v>
      </c>
      <c r="C55" s="305">
        <v>300</v>
      </c>
      <c r="D55" s="305">
        <v>300</v>
      </c>
      <c r="E55" s="305">
        <v>280</v>
      </c>
      <c r="F55" s="305">
        <v>300</v>
      </c>
      <c r="G55" s="305">
        <v>300</v>
      </c>
      <c r="H55" s="305">
        <v>280</v>
      </c>
      <c r="I55" s="305">
        <v>337.5</v>
      </c>
      <c r="J55" s="305"/>
      <c r="K55" s="305">
        <v>200</v>
      </c>
      <c r="L55" s="305">
        <v>300</v>
      </c>
      <c r="M55" s="305">
        <v>300</v>
      </c>
      <c r="N55" s="305">
        <v>275</v>
      </c>
      <c r="O55" s="387">
        <f t="shared" si="0"/>
        <v>288.40909090909093</v>
      </c>
    </row>
    <row r="56" spans="1:15" ht="20.25" customHeight="1">
      <c r="A56" s="384" t="s">
        <v>40</v>
      </c>
      <c r="B56" s="385" t="s">
        <v>19</v>
      </c>
      <c r="C56" s="305">
        <v>246.1875</v>
      </c>
      <c r="D56" s="305">
        <v>206.99125</v>
      </c>
      <c r="E56" s="305">
        <v>199.164</v>
      </c>
      <c r="F56" s="305">
        <v>187.91666666666666</v>
      </c>
      <c r="G56" s="305">
        <v>225.25</v>
      </c>
      <c r="H56" s="305">
        <v>268.2</v>
      </c>
      <c r="I56" s="305">
        <v>209.33333333333334</v>
      </c>
      <c r="J56" s="305">
        <v>230</v>
      </c>
      <c r="K56" s="305">
        <v>190.8125</v>
      </c>
      <c r="L56" s="305">
        <v>276.6575</v>
      </c>
      <c r="M56" s="305">
        <v>228.125</v>
      </c>
      <c r="N56" s="305">
        <v>175.75</v>
      </c>
      <c r="O56" s="386">
        <f t="shared" si="0"/>
        <v>220.36564583333333</v>
      </c>
    </row>
    <row r="57" spans="1:15" ht="20.25" customHeight="1">
      <c r="A57" s="384" t="s">
        <v>344</v>
      </c>
      <c r="B57" s="385" t="s">
        <v>19</v>
      </c>
      <c r="C57" s="305">
        <v>1087.5</v>
      </c>
      <c r="D57" s="305">
        <v>812.5</v>
      </c>
      <c r="E57" s="305">
        <v>475</v>
      </c>
      <c r="F57" s="305">
        <v>933.33</v>
      </c>
      <c r="G57" s="305">
        <v>250</v>
      </c>
      <c r="H57" s="305">
        <v>400</v>
      </c>
      <c r="I57" s="305">
        <v>637.5</v>
      </c>
      <c r="J57" s="305">
        <v>850</v>
      </c>
      <c r="K57" s="305">
        <v>2000</v>
      </c>
      <c r="L57" s="305">
        <v>822.5</v>
      </c>
      <c r="M57" s="305">
        <v>900</v>
      </c>
      <c r="N57" s="305">
        <v>1056.5</v>
      </c>
      <c r="O57" s="387">
        <f t="shared" si="0"/>
        <v>852.0691666666667</v>
      </c>
    </row>
    <row r="58" spans="1:15" ht="20.25" customHeight="1">
      <c r="A58" s="384" t="s">
        <v>39</v>
      </c>
      <c r="B58" s="385" t="s">
        <v>19</v>
      </c>
      <c r="C58" s="305">
        <v>108.55</v>
      </c>
      <c r="D58" s="305">
        <v>156.21428571428572</v>
      </c>
      <c r="E58" s="305">
        <v>85.2</v>
      </c>
      <c r="F58" s="305">
        <v>74.79285714285713</v>
      </c>
      <c r="G58" s="305">
        <v>67.28</v>
      </c>
      <c r="H58" s="305">
        <v>62.1875</v>
      </c>
      <c r="I58" s="305">
        <v>59.61166666666667</v>
      </c>
      <c r="J58" s="305">
        <v>68.4</v>
      </c>
      <c r="K58" s="305">
        <v>111.66666666666667</v>
      </c>
      <c r="L58" s="305">
        <v>253.45000000000002</v>
      </c>
      <c r="M58" s="305">
        <v>122.44500000000001</v>
      </c>
      <c r="N58" s="305">
        <v>80.85</v>
      </c>
      <c r="O58" s="386">
        <f t="shared" si="0"/>
        <v>104.22066468253966</v>
      </c>
    </row>
    <row r="59" spans="1:15" ht="20.25" customHeight="1">
      <c r="A59" s="384" t="s">
        <v>38</v>
      </c>
      <c r="B59" s="385" t="s">
        <v>19</v>
      </c>
      <c r="C59" s="305"/>
      <c r="D59" s="305"/>
      <c r="E59" s="305"/>
      <c r="F59" s="305">
        <v>200</v>
      </c>
      <c r="G59" s="305"/>
      <c r="H59" s="305">
        <v>300</v>
      </c>
      <c r="I59" s="305"/>
      <c r="J59" s="305">
        <v>200</v>
      </c>
      <c r="K59" s="305">
        <v>200</v>
      </c>
      <c r="L59" s="305">
        <v>155</v>
      </c>
      <c r="M59" s="305"/>
      <c r="N59" s="305">
        <v>250</v>
      </c>
      <c r="O59" s="387">
        <f t="shared" si="0"/>
        <v>217.5</v>
      </c>
    </row>
    <row r="60" spans="1:15" ht="20.25" customHeight="1">
      <c r="A60" s="384" t="s">
        <v>345</v>
      </c>
      <c r="B60" s="385" t="s">
        <v>19</v>
      </c>
      <c r="C60" s="305">
        <v>200</v>
      </c>
      <c r="D60" s="305">
        <v>589.5</v>
      </c>
      <c r="E60" s="305"/>
      <c r="F60" s="305">
        <v>383.58500000000004</v>
      </c>
      <c r="G60" s="305"/>
      <c r="H60" s="305"/>
      <c r="I60" s="305">
        <v>380</v>
      </c>
      <c r="J60" s="305">
        <v>691</v>
      </c>
      <c r="K60" s="305">
        <v>555.75</v>
      </c>
      <c r="L60" s="305">
        <v>583.39</v>
      </c>
      <c r="M60" s="305">
        <v>371</v>
      </c>
      <c r="N60" s="305">
        <v>447.25</v>
      </c>
      <c r="O60" s="386">
        <f t="shared" si="0"/>
        <v>466.8305555555556</v>
      </c>
    </row>
    <row r="61" spans="1:15" ht="20.25" customHeight="1">
      <c r="A61" s="384" t="s">
        <v>346</v>
      </c>
      <c r="B61" s="385" t="s">
        <v>347</v>
      </c>
      <c r="C61" s="305">
        <v>1275</v>
      </c>
      <c r="D61" s="305">
        <v>1670.3125</v>
      </c>
      <c r="E61" s="305">
        <v>1385.4166666666667</v>
      </c>
      <c r="F61" s="305">
        <v>1543.4375</v>
      </c>
      <c r="G61" s="305">
        <v>937.5</v>
      </c>
      <c r="H61" s="305">
        <v>815</v>
      </c>
      <c r="I61" s="305"/>
      <c r="J61" s="305">
        <v>1500</v>
      </c>
      <c r="K61" s="305"/>
      <c r="L61" s="305"/>
      <c r="M61" s="305">
        <v>800</v>
      </c>
      <c r="N61" s="305">
        <v>1000</v>
      </c>
      <c r="O61" s="387">
        <f t="shared" si="0"/>
        <v>1214.0740740740741</v>
      </c>
    </row>
    <row r="62" spans="1:15" ht="20.25" customHeight="1">
      <c r="A62" s="384" t="s">
        <v>348</v>
      </c>
      <c r="B62" s="385" t="s">
        <v>21</v>
      </c>
      <c r="C62" s="305">
        <v>3967</v>
      </c>
      <c r="D62" s="305">
        <v>3435.71</v>
      </c>
      <c r="E62" s="305"/>
      <c r="F62" s="305"/>
      <c r="G62" s="305">
        <v>1250</v>
      </c>
      <c r="H62" s="305">
        <v>3700</v>
      </c>
      <c r="I62" s="305">
        <v>2970</v>
      </c>
      <c r="J62" s="305">
        <v>3407.5</v>
      </c>
      <c r="K62" s="305">
        <v>4103.89</v>
      </c>
      <c r="L62" s="305">
        <v>5700</v>
      </c>
      <c r="M62" s="305">
        <v>4625</v>
      </c>
      <c r="N62" s="305">
        <v>2500</v>
      </c>
      <c r="O62" s="386">
        <f t="shared" si="0"/>
        <v>3565.91</v>
      </c>
    </row>
    <row r="63" spans="1:15" ht="20.25" customHeight="1">
      <c r="A63" s="384" t="s">
        <v>5</v>
      </c>
      <c r="B63" s="385" t="s">
        <v>19</v>
      </c>
      <c r="C63" s="305">
        <v>147.33333333333334</v>
      </c>
      <c r="D63" s="305">
        <v>154.22</v>
      </c>
      <c r="E63" s="305">
        <v>160</v>
      </c>
      <c r="F63" s="305">
        <v>155.4175</v>
      </c>
      <c r="G63" s="305">
        <v>155.5</v>
      </c>
      <c r="H63" s="305">
        <v>169</v>
      </c>
      <c r="I63" s="305">
        <v>164.91500000000002</v>
      </c>
      <c r="J63" s="305">
        <v>137.38</v>
      </c>
      <c r="K63" s="305">
        <v>147</v>
      </c>
      <c r="L63" s="305">
        <v>203.75</v>
      </c>
      <c r="M63" s="305">
        <v>256.875</v>
      </c>
      <c r="N63" s="305">
        <v>241.08333333333334</v>
      </c>
      <c r="O63" s="387">
        <f t="shared" si="0"/>
        <v>174.37284722222225</v>
      </c>
    </row>
    <row r="64" spans="1:15" ht="20.25" customHeight="1">
      <c r="A64" s="384" t="s">
        <v>6</v>
      </c>
      <c r="B64" s="385" t="s">
        <v>21</v>
      </c>
      <c r="C64" s="305">
        <v>4515.625</v>
      </c>
      <c r="D64" s="305">
        <v>3267.0414285714287</v>
      </c>
      <c r="E64" s="305">
        <v>2875</v>
      </c>
      <c r="F64" s="305">
        <v>4230.528333333333</v>
      </c>
      <c r="G64" s="305">
        <v>3287.5</v>
      </c>
      <c r="H64" s="305">
        <v>3716.5</v>
      </c>
      <c r="I64" s="305">
        <v>3808.6666666666665</v>
      </c>
      <c r="J64" s="305">
        <v>3240</v>
      </c>
      <c r="K64" s="305">
        <v>4225</v>
      </c>
      <c r="L64" s="305">
        <v>6584</v>
      </c>
      <c r="M64" s="305">
        <v>6040</v>
      </c>
      <c r="N64" s="305">
        <v>6366.666666666667</v>
      </c>
      <c r="O64" s="386">
        <f t="shared" si="0"/>
        <v>4346.377341269841</v>
      </c>
    </row>
    <row r="65" spans="1:15" ht="20.25" customHeight="1">
      <c r="A65" s="384" t="s">
        <v>349</v>
      </c>
      <c r="B65" s="385" t="s">
        <v>19</v>
      </c>
      <c r="C65" s="305">
        <v>233.25</v>
      </c>
      <c r="D65" s="305">
        <v>343.375</v>
      </c>
      <c r="E65" s="305">
        <v>220</v>
      </c>
      <c r="F65" s="305">
        <v>171.04166666666666</v>
      </c>
      <c r="G65" s="305">
        <v>195</v>
      </c>
      <c r="H65" s="305">
        <v>267.5</v>
      </c>
      <c r="I65" s="305">
        <v>236.4</v>
      </c>
      <c r="J65" s="305">
        <v>250.41666666666666</v>
      </c>
      <c r="K65" s="305">
        <v>381.9166666666667</v>
      </c>
      <c r="L65" s="305">
        <v>421.44</v>
      </c>
      <c r="M65" s="305">
        <v>391.125</v>
      </c>
      <c r="N65" s="305">
        <v>280.875</v>
      </c>
      <c r="O65" s="387">
        <f t="shared" si="0"/>
        <v>282.695</v>
      </c>
    </row>
    <row r="66" spans="1:15" ht="20.25" customHeight="1">
      <c r="A66" s="384" t="s">
        <v>350</v>
      </c>
      <c r="B66" s="385" t="s">
        <v>19</v>
      </c>
      <c r="C66" s="305">
        <v>182.25</v>
      </c>
      <c r="D66" s="305">
        <v>150.9042857142857</v>
      </c>
      <c r="E66" s="305">
        <v>85</v>
      </c>
      <c r="F66" s="305">
        <v>124.35714285714286</v>
      </c>
      <c r="G66" s="305">
        <v>138.2</v>
      </c>
      <c r="H66" s="305">
        <v>137</v>
      </c>
      <c r="I66" s="305">
        <v>191.83333333333334</v>
      </c>
      <c r="J66" s="305">
        <v>190</v>
      </c>
      <c r="K66" s="305">
        <v>165.5</v>
      </c>
      <c r="L66" s="305">
        <v>314.5</v>
      </c>
      <c r="M66" s="305">
        <v>356.4166666666667</v>
      </c>
      <c r="N66" s="305">
        <v>296</v>
      </c>
      <c r="O66" s="386">
        <f t="shared" si="0"/>
        <v>194.33011904761906</v>
      </c>
    </row>
    <row r="67" spans="1:15" ht="20.25" customHeight="1">
      <c r="A67" s="384" t="s">
        <v>37</v>
      </c>
      <c r="B67" s="385" t="s">
        <v>19</v>
      </c>
      <c r="C67" s="305">
        <v>650</v>
      </c>
      <c r="D67" s="305">
        <v>512</v>
      </c>
      <c r="E67" s="305"/>
      <c r="F67" s="305">
        <v>675</v>
      </c>
      <c r="G67" s="305"/>
      <c r="H67" s="305"/>
      <c r="I67" s="305"/>
      <c r="J67" s="305">
        <v>500</v>
      </c>
      <c r="K67" s="305">
        <v>650</v>
      </c>
      <c r="L67" s="305">
        <v>700</v>
      </c>
      <c r="M67" s="305">
        <v>900</v>
      </c>
      <c r="N67" s="305">
        <v>1220</v>
      </c>
      <c r="O67" s="387">
        <f t="shared" si="0"/>
        <v>725.875</v>
      </c>
    </row>
    <row r="68" spans="1:15" ht="20.25" customHeight="1">
      <c r="A68" s="384" t="s">
        <v>36</v>
      </c>
      <c r="B68" s="385" t="s">
        <v>19</v>
      </c>
      <c r="C68" s="305">
        <v>409.25</v>
      </c>
      <c r="D68" s="305">
        <v>225</v>
      </c>
      <c r="E68" s="305"/>
      <c r="F68" s="305">
        <v>233.33</v>
      </c>
      <c r="G68" s="305"/>
      <c r="H68" s="305"/>
      <c r="I68" s="305"/>
      <c r="J68" s="305">
        <v>312.5</v>
      </c>
      <c r="K68" s="305">
        <v>506.25</v>
      </c>
      <c r="L68" s="305">
        <v>600</v>
      </c>
      <c r="M68" s="305">
        <v>775</v>
      </c>
      <c r="N68" s="305">
        <v>867</v>
      </c>
      <c r="O68" s="386">
        <f t="shared" si="0"/>
        <v>491.04125</v>
      </c>
    </row>
    <row r="69" spans="1:15" ht="20.25" customHeight="1">
      <c r="A69" s="384" t="s">
        <v>32</v>
      </c>
      <c r="B69" s="385" t="s">
        <v>19</v>
      </c>
      <c r="C69" s="305"/>
      <c r="D69" s="305">
        <v>600</v>
      </c>
      <c r="E69" s="305"/>
      <c r="F69" s="305">
        <v>127.5</v>
      </c>
      <c r="G69" s="305"/>
      <c r="H69" s="305"/>
      <c r="I69" s="305"/>
      <c r="J69" s="305">
        <v>137.5</v>
      </c>
      <c r="K69" s="305">
        <v>212.5</v>
      </c>
      <c r="L69" s="305">
        <v>262.5</v>
      </c>
      <c r="M69" s="305">
        <v>600</v>
      </c>
      <c r="N69" s="305">
        <v>275</v>
      </c>
      <c r="O69" s="387">
        <f t="shared" si="0"/>
        <v>316.42857142857144</v>
      </c>
    </row>
    <row r="70" spans="1:15" ht="20.25" customHeight="1">
      <c r="A70" s="384" t="s">
        <v>31</v>
      </c>
      <c r="B70" s="385" t="s">
        <v>21</v>
      </c>
      <c r="C70" s="305">
        <v>354.8333333333333</v>
      </c>
      <c r="D70" s="305">
        <v>608.548</v>
      </c>
      <c r="E70" s="305">
        <v>862.5</v>
      </c>
      <c r="F70" s="305">
        <v>786.75</v>
      </c>
      <c r="G70" s="305">
        <v>676.5</v>
      </c>
      <c r="H70" s="305">
        <v>762.5</v>
      </c>
      <c r="I70" s="305">
        <v>550</v>
      </c>
      <c r="J70" s="305">
        <v>841.6666666666666</v>
      </c>
      <c r="K70" s="305">
        <v>859.5</v>
      </c>
      <c r="L70" s="305">
        <v>583</v>
      </c>
      <c r="M70" s="305">
        <v>671.2925</v>
      </c>
      <c r="N70" s="305">
        <v>635.375</v>
      </c>
      <c r="O70" s="386">
        <f t="shared" si="0"/>
        <v>682.7054583333334</v>
      </c>
    </row>
    <row r="71" spans="1:15" s="187" customFormat="1" ht="4.5" customHeight="1">
      <c r="A71" s="357"/>
      <c r="B71" s="35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60"/>
    </row>
    <row r="72" spans="1:15" ht="15.75" customHeight="1">
      <c r="A72" s="7"/>
      <c r="B72" s="17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82" t="s">
        <v>351</v>
      </c>
    </row>
    <row r="73" spans="1:15" ht="13.5" customHeight="1">
      <c r="A73" s="7"/>
      <c r="B73" s="17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82"/>
    </row>
    <row r="74" spans="1:15" ht="13.5" customHeight="1">
      <c r="A74" s="7"/>
      <c r="B74" s="17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82"/>
    </row>
    <row r="75" spans="1:15" ht="21" customHeight="1">
      <c r="A75" s="440" t="s">
        <v>61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</row>
    <row r="76" spans="1:15" ht="25.5" customHeight="1">
      <c r="A76" s="441" t="s">
        <v>318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</row>
    <row r="77" spans="1:15" ht="30" customHeight="1">
      <c r="A77" s="447" t="s">
        <v>506</v>
      </c>
      <c r="B77" s="447" t="s">
        <v>62</v>
      </c>
      <c r="C77" s="442" t="s">
        <v>26</v>
      </c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4"/>
      <c r="O77" s="445" t="s">
        <v>60</v>
      </c>
    </row>
    <row r="78" spans="1:15" ht="30" customHeight="1">
      <c r="A78" s="448"/>
      <c r="B78" s="448"/>
      <c r="C78" s="377" t="s">
        <v>7</v>
      </c>
      <c r="D78" s="376" t="s">
        <v>8</v>
      </c>
      <c r="E78" s="376" t="s">
        <v>9</v>
      </c>
      <c r="F78" s="376" t="s">
        <v>10</v>
      </c>
      <c r="G78" s="376" t="s">
        <v>11</v>
      </c>
      <c r="H78" s="376" t="s">
        <v>12</v>
      </c>
      <c r="I78" s="376" t="s">
        <v>13</v>
      </c>
      <c r="J78" s="376" t="s">
        <v>14</v>
      </c>
      <c r="K78" s="376" t="s">
        <v>127</v>
      </c>
      <c r="L78" s="376" t="s">
        <v>128</v>
      </c>
      <c r="M78" s="376" t="s">
        <v>129</v>
      </c>
      <c r="N78" s="378" t="s">
        <v>130</v>
      </c>
      <c r="O78" s="446"/>
    </row>
    <row r="79" spans="1:15" ht="18.75" customHeight="1">
      <c r="A79" s="81" t="s">
        <v>89</v>
      </c>
      <c r="B79" s="113"/>
      <c r="C79" s="81"/>
      <c r="D79" s="82"/>
      <c r="E79" s="83"/>
      <c r="F79" s="83"/>
      <c r="G79" s="83"/>
      <c r="H79" s="83"/>
      <c r="I79" s="83"/>
      <c r="J79" s="83"/>
      <c r="K79" s="83"/>
      <c r="L79" s="83"/>
      <c r="M79" s="81"/>
      <c r="N79" s="82"/>
      <c r="O79" s="83"/>
    </row>
    <row r="80" spans="1:15" ht="15.75" customHeight="1">
      <c r="A80" s="384" t="s">
        <v>126</v>
      </c>
      <c r="B80" s="385" t="s">
        <v>19</v>
      </c>
      <c r="C80" s="305">
        <v>1225</v>
      </c>
      <c r="D80" s="305">
        <v>1240.434</v>
      </c>
      <c r="E80" s="305">
        <v>1137.6666666666667</v>
      </c>
      <c r="F80" s="305">
        <v>1245</v>
      </c>
      <c r="G80" s="305">
        <v>1442</v>
      </c>
      <c r="H80" s="305">
        <v>1589.25</v>
      </c>
      <c r="I80" s="305">
        <v>459.165</v>
      </c>
      <c r="J80" s="305">
        <v>1484.6399999999999</v>
      </c>
      <c r="K80" s="305">
        <v>656.3125</v>
      </c>
      <c r="L80" s="305">
        <v>613</v>
      </c>
      <c r="M80" s="305">
        <v>789.2</v>
      </c>
      <c r="N80" s="305">
        <v>770.75</v>
      </c>
      <c r="O80" s="386">
        <f>AVERAGE(C80:N80)</f>
        <v>1054.3681805555557</v>
      </c>
    </row>
    <row r="81" spans="1:15" ht="15.75" customHeight="1">
      <c r="A81" s="384" t="s">
        <v>30</v>
      </c>
      <c r="B81" s="385" t="s">
        <v>19</v>
      </c>
      <c r="C81" s="305">
        <v>462.8</v>
      </c>
      <c r="D81" s="305">
        <v>385.4166666666667</v>
      </c>
      <c r="E81" s="305">
        <v>262.5</v>
      </c>
      <c r="F81" s="305">
        <v>366.5</v>
      </c>
      <c r="G81" s="305">
        <v>500</v>
      </c>
      <c r="H81" s="305"/>
      <c r="I81" s="305">
        <v>449</v>
      </c>
      <c r="J81" s="305">
        <v>450</v>
      </c>
      <c r="K81" s="305">
        <v>375</v>
      </c>
      <c r="L81" s="305">
        <v>385</v>
      </c>
      <c r="M81" s="305">
        <v>341.875</v>
      </c>
      <c r="N81" s="305">
        <v>339.5</v>
      </c>
      <c r="O81" s="387">
        <f>AVERAGE(C81:N81)</f>
        <v>392.5083333333334</v>
      </c>
    </row>
    <row r="82" spans="1:15" ht="15.75" customHeight="1">
      <c r="A82" s="384" t="s">
        <v>29</v>
      </c>
      <c r="B82" s="385" t="s">
        <v>21</v>
      </c>
      <c r="C82" s="305">
        <v>1050</v>
      </c>
      <c r="D82" s="305">
        <v>950</v>
      </c>
      <c r="E82" s="305">
        <v>1000</v>
      </c>
      <c r="F82" s="305">
        <v>900</v>
      </c>
      <c r="G82" s="305">
        <v>950</v>
      </c>
      <c r="H82" s="305">
        <v>950</v>
      </c>
      <c r="I82" s="305">
        <v>750</v>
      </c>
      <c r="J82" s="305">
        <v>800</v>
      </c>
      <c r="K82" s="305">
        <v>800</v>
      </c>
      <c r="L82" s="305">
        <v>900</v>
      </c>
      <c r="M82" s="305">
        <v>800</v>
      </c>
      <c r="N82" s="305">
        <v>1000</v>
      </c>
      <c r="O82" s="386">
        <f>AVERAGE(C82:N82)</f>
        <v>904.1666666666666</v>
      </c>
    </row>
    <row r="83" spans="1:15" ht="15.75" customHeight="1">
      <c r="A83" s="384" t="s">
        <v>28</v>
      </c>
      <c r="B83" s="385" t="s">
        <v>19</v>
      </c>
      <c r="C83" s="305"/>
      <c r="D83" s="305">
        <v>762.5</v>
      </c>
      <c r="E83" s="305">
        <v>1300</v>
      </c>
      <c r="F83" s="305"/>
      <c r="G83" s="305">
        <v>2500</v>
      </c>
      <c r="H83" s="305"/>
      <c r="I83" s="305">
        <v>1200</v>
      </c>
      <c r="J83" s="305"/>
      <c r="K83" s="305"/>
      <c r="L83" s="305"/>
      <c r="M83" s="305">
        <v>2000</v>
      </c>
      <c r="N83" s="305"/>
      <c r="O83" s="387">
        <f>AVERAGE(C83:N83)</f>
        <v>1552.5</v>
      </c>
    </row>
    <row r="84" spans="1:15" ht="19.5" customHeight="1">
      <c r="A84" s="81" t="s">
        <v>91</v>
      </c>
      <c r="B84" s="113"/>
      <c r="C84" s="81"/>
      <c r="D84" s="82"/>
      <c r="E84" s="83"/>
      <c r="F84" s="83"/>
      <c r="G84" s="83"/>
      <c r="H84" s="83"/>
      <c r="I84" s="83"/>
      <c r="J84" s="83"/>
      <c r="K84" s="83"/>
      <c r="L84" s="83"/>
      <c r="M84" s="81"/>
      <c r="N84" s="82"/>
      <c r="O84" s="83"/>
    </row>
    <row r="85" spans="1:15" ht="18.75" customHeight="1">
      <c r="A85" s="384" t="s">
        <v>352</v>
      </c>
      <c r="B85" s="385" t="s">
        <v>21</v>
      </c>
      <c r="C85" s="305">
        <v>1262.5</v>
      </c>
      <c r="D85" s="305">
        <v>1840</v>
      </c>
      <c r="E85" s="305">
        <v>1917.38</v>
      </c>
      <c r="F85" s="305">
        <v>1325</v>
      </c>
      <c r="G85" s="305">
        <v>1924.1</v>
      </c>
      <c r="H85" s="305">
        <v>1716.5</v>
      </c>
      <c r="I85" s="305">
        <v>953.39</v>
      </c>
      <c r="J85" s="305">
        <v>954.13</v>
      </c>
      <c r="K85" s="305">
        <v>927.18</v>
      </c>
      <c r="L85" s="305">
        <v>943.3340000000001</v>
      </c>
      <c r="M85" s="305">
        <v>1960</v>
      </c>
      <c r="N85" s="305">
        <v>2662.5</v>
      </c>
      <c r="O85" s="386">
        <f aca="true" t="shared" si="2" ref="O85:O104">AVERAGE(C85:N85)</f>
        <v>1532.1678333333332</v>
      </c>
    </row>
    <row r="86" spans="1:15" ht="18.75" customHeight="1">
      <c r="A86" s="384" t="s">
        <v>353</v>
      </c>
      <c r="B86" s="385" t="s">
        <v>21</v>
      </c>
      <c r="C86" s="305">
        <v>2800</v>
      </c>
      <c r="D86" s="305">
        <v>1487.9166666666667</v>
      </c>
      <c r="E86" s="305">
        <v>1656.25</v>
      </c>
      <c r="F86" s="305">
        <v>2126.6666666666665</v>
      </c>
      <c r="G86" s="305">
        <v>2465</v>
      </c>
      <c r="H86" s="305">
        <v>2387.5</v>
      </c>
      <c r="I86" s="305">
        <v>1970</v>
      </c>
      <c r="J86" s="305">
        <v>2076.19</v>
      </c>
      <c r="K86" s="305">
        <v>2700</v>
      </c>
      <c r="L86" s="305">
        <v>2162.5</v>
      </c>
      <c r="M86" s="305">
        <v>1675</v>
      </c>
      <c r="N86" s="305"/>
      <c r="O86" s="387">
        <f t="shared" si="2"/>
        <v>2137.0021212121214</v>
      </c>
    </row>
    <row r="87" spans="1:15" ht="18.75" customHeight="1">
      <c r="A87" s="384" t="s">
        <v>15</v>
      </c>
      <c r="B87" s="385" t="s">
        <v>21</v>
      </c>
      <c r="C87" s="305">
        <v>3389.5</v>
      </c>
      <c r="D87" s="305">
        <v>3616.285714285714</v>
      </c>
      <c r="E87" s="305">
        <v>3328.25</v>
      </c>
      <c r="F87" s="305">
        <v>4840.392857142857</v>
      </c>
      <c r="G87" s="305">
        <v>4575.5</v>
      </c>
      <c r="H87" s="305">
        <v>4169</v>
      </c>
      <c r="I87" s="305">
        <v>3458.333333333334</v>
      </c>
      <c r="J87" s="305">
        <v>3422</v>
      </c>
      <c r="K87" s="305">
        <v>4402.45</v>
      </c>
      <c r="L87" s="305">
        <v>6604.5</v>
      </c>
      <c r="M87" s="305">
        <v>7388.8</v>
      </c>
      <c r="N87" s="305">
        <v>5635.375</v>
      </c>
      <c r="O87" s="386">
        <f t="shared" si="2"/>
        <v>4569.198908730159</v>
      </c>
    </row>
    <row r="88" spans="1:15" ht="18.75" customHeight="1">
      <c r="A88" s="384" t="s">
        <v>354</v>
      </c>
      <c r="B88" s="385" t="s">
        <v>21</v>
      </c>
      <c r="C88" s="305">
        <v>340</v>
      </c>
      <c r="D88" s="305">
        <v>399.9433333333333</v>
      </c>
      <c r="E88" s="305">
        <v>247.5</v>
      </c>
      <c r="F88" s="305">
        <v>350</v>
      </c>
      <c r="G88" s="305">
        <v>400</v>
      </c>
      <c r="H88" s="305">
        <v>437.6666666666667</v>
      </c>
      <c r="I88" s="305">
        <v>266.59999999999997</v>
      </c>
      <c r="J88" s="305">
        <v>289.5</v>
      </c>
      <c r="K88" s="305">
        <v>191.875</v>
      </c>
      <c r="L88" s="305">
        <v>247.5</v>
      </c>
      <c r="M88" s="305">
        <v>253.33333333333334</v>
      </c>
      <c r="N88" s="305">
        <v>200</v>
      </c>
      <c r="O88" s="387">
        <f t="shared" si="2"/>
        <v>301.99319444444444</v>
      </c>
    </row>
    <row r="89" spans="1:15" ht="18.75" customHeight="1">
      <c r="A89" s="384" t="s">
        <v>355</v>
      </c>
      <c r="B89" s="385" t="s">
        <v>21</v>
      </c>
      <c r="C89" s="305">
        <v>5241.5</v>
      </c>
      <c r="D89" s="305">
        <v>4596.4275</v>
      </c>
      <c r="E89" s="305">
        <v>4559.5</v>
      </c>
      <c r="F89" s="305">
        <v>3574</v>
      </c>
      <c r="G89" s="305">
        <v>4856.25</v>
      </c>
      <c r="H89" s="305">
        <v>3758.3333333333335</v>
      </c>
      <c r="I89" s="305">
        <v>4778</v>
      </c>
      <c r="J89" s="305">
        <v>3004</v>
      </c>
      <c r="K89" s="305">
        <v>5235.083333333333</v>
      </c>
      <c r="L89" s="305">
        <v>5417</v>
      </c>
      <c r="M89" s="305">
        <v>6150</v>
      </c>
      <c r="N89" s="305">
        <v>5000</v>
      </c>
      <c r="O89" s="386">
        <f t="shared" si="2"/>
        <v>4680.841180555556</v>
      </c>
    </row>
    <row r="90" spans="1:15" ht="18.75" customHeight="1">
      <c r="A90" s="384" t="s">
        <v>356</v>
      </c>
      <c r="B90" s="385" t="s">
        <v>21</v>
      </c>
      <c r="C90" s="305">
        <v>380</v>
      </c>
      <c r="D90" s="305">
        <v>180.21</v>
      </c>
      <c r="E90" s="305">
        <v>261.5</v>
      </c>
      <c r="F90" s="305">
        <v>308.5</v>
      </c>
      <c r="G90" s="305">
        <v>338.5</v>
      </c>
      <c r="H90" s="305">
        <v>366.6666666666667</v>
      </c>
      <c r="I90" s="305">
        <v>312.08500000000004</v>
      </c>
      <c r="J90" s="305">
        <v>330.71000000000004</v>
      </c>
      <c r="K90" s="305">
        <v>455</v>
      </c>
      <c r="L90" s="305">
        <v>290</v>
      </c>
      <c r="M90" s="305">
        <v>320</v>
      </c>
      <c r="N90" s="305"/>
      <c r="O90" s="387">
        <f t="shared" si="2"/>
        <v>322.10651515151517</v>
      </c>
    </row>
    <row r="91" spans="1:15" ht="18.75" customHeight="1">
      <c r="A91" s="384" t="s">
        <v>357</v>
      </c>
      <c r="B91" s="385" t="s">
        <v>21</v>
      </c>
      <c r="C91" s="305">
        <v>425.325</v>
      </c>
      <c r="D91" s="305">
        <v>385.358</v>
      </c>
      <c r="E91" s="305">
        <v>433.3333333333333</v>
      </c>
      <c r="F91" s="305">
        <v>306.5</v>
      </c>
      <c r="G91" s="305">
        <v>496.6666666666667</v>
      </c>
      <c r="H91" s="305">
        <v>375</v>
      </c>
      <c r="I91" s="305">
        <v>551.25</v>
      </c>
      <c r="J91" s="305">
        <v>545.3333333333334</v>
      </c>
      <c r="K91" s="305">
        <v>603.9375</v>
      </c>
      <c r="L91" s="305">
        <v>454.75</v>
      </c>
      <c r="M91" s="305">
        <v>504.716</v>
      </c>
      <c r="N91" s="305">
        <v>449.3333333333333</v>
      </c>
      <c r="O91" s="386">
        <f t="shared" si="2"/>
        <v>460.9585972222222</v>
      </c>
    </row>
    <row r="92" spans="1:15" ht="18.75" customHeight="1">
      <c r="A92" s="384" t="s">
        <v>358</v>
      </c>
      <c r="B92" s="385" t="s">
        <v>21</v>
      </c>
      <c r="C92" s="305">
        <v>4750</v>
      </c>
      <c r="D92" s="305">
        <v>4102.083333333333</v>
      </c>
      <c r="E92" s="305">
        <v>5437.5</v>
      </c>
      <c r="F92" s="305">
        <v>4845</v>
      </c>
      <c r="G92" s="305">
        <v>4190</v>
      </c>
      <c r="H92" s="305">
        <v>2126</v>
      </c>
      <c r="I92" s="305">
        <v>2458.335</v>
      </c>
      <c r="J92" s="305">
        <v>4642.855</v>
      </c>
      <c r="K92" s="305">
        <v>5475.59375</v>
      </c>
      <c r="L92" s="305">
        <v>2983.5</v>
      </c>
      <c r="M92" s="305">
        <v>5577.666666666666</v>
      </c>
      <c r="N92" s="305">
        <v>3506.25</v>
      </c>
      <c r="O92" s="387">
        <f t="shared" si="2"/>
        <v>4174.5653125</v>
      </c>
    </row>
    <row r="93" spans="1:15" ht="18.75" customHeight="1">
      <c r="A93" s="384" t="s">
        <v>359</v>
      </c>
      <c r="B93" s="385" t="s">
        <v>21</v>
      </c>
      <c r="C93" s="305">
        <v>225</v>
      </c>
      <c r="D93" s="305">
        <v>235</v>
      </c>
      <c r="E93" s="305">
        <v>300</v>
      </c>
      <c r="F93" s="305">
        <v>300</v>
      </c>
      <c r="G93" s="305">
        <v>350</v>
      </c>
      <c r="H93" s="305">
        <v>350</v>
      </c>
      <c r="I93" s="305">
        <v>500</v>
      </c>
      <c r="J93" s="305">
        <v>500</v>
      </c>
      <c r="K93" s="305">
        <v>250</v>
      </c>
      <c r="L93" s="305">
        <v>238</v>
      </c>
      <c r="M93" s="305">
        <v>337.625</v>
      </c>
      <c r="N93" s="305">
        <v>250</v>
      </c>
      <c r="O93" s="386">
        <f t="shared" si="2"/>
        <v>319.6354166666667</v>
      </c>
    </row>
    <row r="94" spans="1:15" ht="18.75" customHeight="1">
      <c r="A94" s="384" t="s">
        <v>27</v>
      </c>
      <c r="B94" s="385" t="s">
        <v>21</v>
      </c>
      <c r="C94" s="305">
        <v>4100</v>
      </c>
      <c r="D94" s="305">
        <v>3466.665</v>
      </c>
      <c r="E94" s="305"/>
      <c r="F94" s="305">
        <v>2750</v>
      </c>
      <c r="G94" s="305">
        <v>4125</v>
      </c>
      <c r="H94" s="305">
        <v>4750</v>
      </c>
      <c r="I94" s="305">
        <v>3513.89</v>
      </c>
      <c r="J94" s="305">
        <v>3666.5</v>
      </c>
      <c r="K94" s="305">
        <v>4100</v>
      </c>
      <c r="L94" s="305">
        <v>3000</v>
      </c>
      <c r="M94" s="305">
        <v>2100</v>
      </c>
      <c r="N94" s="305">
        <v>2000</v>
      </c>
      <c r="O94" s="387">
        <f t="shared" si="2"/>
        <v>3415.6413636363636</v>
      </c>
    </row>
    <row r="95" spans="1:15" ht="18.75" customHeight="1">
      <c r="A95" s="384" t="s">
        <v>25</v>
      </c>
      <c r="B95" s="385" t="s">
        <v>21</v>
      </c>
      <c r="C95" s="305">
        <v>424.83500000000004</v>
      </c>
      <c r="D95" s="305">
        <v>594.5416666666666</v>
      </c>
      <c r="E95" s="305">
        <v>470.8333333333333</v>
      </c>
      <c r="F95" s="305">
        <v>420</v>
      </c>
      <c r="G95" s="305">
        <v>400.83500000000004</v>
      </c>
      <c r="H95" s="305">
        <v>585.75</v>
      </c>
      <c r="I95" s="305">
        <v>502.77666666666664</v>
      </c>
      <c r="J95" s="305">
        <v>456.9433333333333</v>
      </c>
      <c r="K95" s="305">
        <v>446.75</v>
      </c>
      <c r="L95" s="305">
        <v>551.5625</v>
      </c>
      <c r="M95" s="305">
        <v>416.25</v>
      </c>
      <c r="N95" s="305">
        <v>431.4</v>
      </c>
      <c r="O95" s="386">
        <f t="shared" si="2"/>
        <v>475.2064583333333</v>
      </c>
    </row>
    <row r="96" spans="1:15" ht="18.75" customHeight="1">
      <c r="A96" s="384" t="s">
        <v>360</v>
      </c>
      <c r="B96" s="385" t="s">
        <v>19</v>
      </c>
      <c r="C96" s="305"/>
      <c r="D96" s="305"/>
      <c r="E96" s="305"/>
      <c r="F96" s="305">
        <v>950</v>
      </c>
      <c r="G96" s="305"/>
      <c r="H96" s="305">
        <v>2300</v>
      </c>
      <c r="I96" s="305">
        <v>662.5</v>
      </c>
      <c r="J96" s="305">
        <v>575</v>
      </c>
      <c r="K96" s="305"/>
      <c r="L96" s="305"/>
      <c r="M96" s="305"/>
      <c r="N96" s="305"/>
      <c r="O96" s="387">
        <f t="shared" si="2"/>
        <v>1121.875</v>
      </c>
    </row>
    <row r="97" spans="1:15" ht="18.75" customHeight="1">
      <c r="A97" s="384" t="s">
        <v>361</v>
      </c>
      <c r="B97" s="385" t="s">
        <v>21</v>
      </c>
      <c r="C97" s="305">
        <v>7375</v>
      </c>
      <c r="D97" s="305">
        <v>3000</v>
      </c>
      <c r="E97" s="305">
        <v>4166.666666666667</v>
      </c>
      <c r="F97" s="305">
        <v>4000</v>
      </c>
      <c r="G97" s="305">
        <v>6500</v>
      </c>
      <c r="H97" s="305">
        <v>6000</v>
      </c>
      <c r="I97" s="305"/>
      <c r="J97" s="305"/>
      <c r="K97" s="305">
        <v>12666.666666666666</v>
      </c>
      <c r="L97" s="305">
        <v>10267</v>
      </c>
      <c r="M97" s="305">
        <v>14916.666666666666</v>
      </c>
      <c r="N97" s="305">
        <v>20000</v>
      </c>
      <c r="O97" s="386">
        <f t="shared" si="2"/>
        <v>8889.2</v>
      </c>
    </row>
    <row r="98" spans="1:15" ht="18.75" customHeight="1">
      <c r="A98" s="384" t="s">
        <v>22</v>
      </c>
      <c r="B98" s="385" t="s">
        <v>21</v>
      </c>
      <c r="C98" s="305">
        <v>8966</v>
      </c>
      <c r="D98" s="305">
        <v>12750</v>
      </c>
      <c r="E98" s="305"/>
      <c r="F98" s="305">
        <v>8725</v>
      </c>
      <c r="G98" s="305"/>
      <c r="H98" s="305">
        <v>12000</v>
      </c>
      <c r="I98" s="305">
        <v>8000</v>
      </c>
      <c r="J98" s="305">
        <v>9150</v>
      </c>
      <c r="K98" s="305">
        <v>13667</v>
      </c>
      <c r="L98" s="305">
        <v>9905.666666666666</v>
      </c>
      <c r="M98" s="305">
        <v>12387.5</v>
      </c>
      <c r="N98" s="305">
        <v>15000</v>
      </c>
      <c r="O98" s="387">
        <f t="shared" si="2"/>
        <v>11055.116666666667</v>
      </c>
    </row>
    <row r="99" spans="1:15" ht="18.75" customHeight="1">
      <c r="A99" s="384" t="s">
        <v>101</v>
      </c>
      <c r="B99" s="385" t="s">
        <v>21</v>
      </c>
      <c r="C99" s="305"/>
      <c r="D99" s="305"/>
      <c r="E99" s="305"/>
      <c r="F99" s="305"/>
      <c r="G99" s="305"/>
      <c r="H99" s="305"/>
      <c r="I99" s="305">
        <v>1000</v>
      </c>
      <c r="J99" s="305"/>
      <c r="K99" s="305"/>
      <c r="L99" s="305"/>
      <c r="M99" s="305"/>
      <c r="N99" s="305"/>
      <c r="O99" s="386">
        <f t="shared" si="2"/>
        <v>1000</v>
      </c>
    </row>
    <row r="100" spans="1:15" ht="18.75" customHeight="1">
      <c r="A100" s="384" t="s">
        <v>54</v>
      </c>
      <c r="B100" s="385" t="s">
        <v>21</v>
      </c>
      <c r="C100" s="305"/>
      <c r="D100" s="305"/>
      <c r="E100" s="305"/>
      <c r="F100" s="305"/>
      <c r="G100" s="305"/>
      <c r="H100" s="305"/>
      <c r="I100" s="305">
        <v>1600</v>
      </c>
      <c r="J100" s="305"/>
      <c r="K100" s="305"/>
      <c r="L100" s="305"/>
      <c r="M100" s="305"/>
      <c r="N100" s="305"/>
      <c r="O100" s="387">
        <f t="shared" si="2"/>
        <v>1600</v>
      </c>
    </row>
    <row r="101" spans="1:15" ht="18.75" customHeight="1">
      <c r="A101" s="384" t="s">
        <v>306</v>
      </c>
      <c r="B101" s="385" t="s">
        <v>19</v>
      </c>
      <c r="C101" s="305"/>
      <c r="D101" s="305"/>
      <c r="E101" s="305"/>
      <c r="F101" s="305"/>
      <c r="G101" s="305"/>
      <c r="H101" s="305"/>
      <c r="I101" s="305"/>
      <c r="J101" s="305"/>
      <c r="K101" s="305"/>
      <c r="L101" s="305">
        <v>1525</v>
      </c>
      <c r="M101" s="305"/>
      <c r="N101" s="305"/>
      <c r="O101" s="386">
        <f t="shared" si="2"/>
        <v>1525</v>
      </c>
    </row>
    <row r="102" spans="1:15" ht="18.75" customHeight="1">
      <c r="A102" s="81" t="s">
        <v>105</v>
      </c>
      <c r="B102" s="113"/>
      <c r="C102" s="81"/>
      <c r="D102" s="82"/>
      <c r="E102" s="83"/>
      <c r="F102" s="83"/>
      <c r="G102" s="83"/>
      <c r="H102" s="83"/>
      <c r="I102" s="83"/>
      <c r="J102" s="83"/>
      <c r="K102" s="83"/>
      <c r="L102" s="83"/>
      <c r="M102" s="81"/>
      <c r="N102" s="82"/>
      <c r="O102" s="83"/>
    </row>
    <row r="103" spans="1:15" ht="18.75" customHeight="1">
      <c r="A103" s="384" t="s">
        <v>343</v>
      </c>
      <c r="B103" s="385" t="s">
        <v>19</v>
      </c>
      <c r="C103" s="305">
        <v>300</v>
      </c>
      <c r="D103" s="305">
        <v>300</v>
      </c>
      <c r="E103" s="305">
        <v>280</v>
      </c>
      <c r="F103" s="305">
        <v>300</v>
      </c>
      <c r="G103" s="305">
        <v>300</v>
      </c>
      <c r="H103" s="305">
        <v>280</v>
      </c>
      <c r="I103" s="305">
        <v>337.5</v>
      </c>
      <c r="J103" s="305"/>
      <c r="K103" s="305">
        <v>200</v>
      </c>
      <c r="L103" s="305">
        <v>300</v>
      </c>
      <c r="M103" s="305">
        <v>300</v>
      </c>
      <c r="N103" s="305">
        <v>275</v>
      </c>
      <c r="O103" s="386">
        <f t="shared" si="2"/>
        <v>288.40909090909093</v>
      </c>
    </row>
    <row r="104" spans="1:15" ht="18.75" customHeight="1">
      <c r="A104" s="384" t="s">
        <v>310</v>
      </c>
      <c r="B104" s="385" t="s">
        <v>19</v>
      </c>
      <c r="C104" s="305">
        <v>1087.5</v>
      </c>
      <c r="D104" s="305">
        <v>812.5</v>
      </c>
      <c r="E104" s="305">
        <v>475</v>
      </c>
      <c r="F104" s="305">
        <v>933.33</v>
      </c>
      <c r="G104" s="305">
        <v>250</v>
      </c>
      <c r="H104" s="305">
        <v>400</v>
      </c>
      <c r="I104" s="305">
        <v>637.5</v>
      </c>
      <c r="J104" s="305">
        <v>850</v>
      </c>
      <c r="K104" s="305">
        <v>2000</v>
      </c>
      <c r="L104" s="305">
        <v>822.5</v>
      </c>
      <c r="M104" s="305">
        <v>900</v>
      </c>
      <c r="N104" s="305">
        <v>1056.5</v>
      </c>
      <c r="O104" s="387">
        <f t="shared" si="2"/>
        <v>852.0691666666667</v>
      </c>
    </row>
    <row r="105" spans="1:15" ht="5.25" customHeight="1">
      <c r="A105" s="186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8"/>
    </row>
    <row r="106" spans="1:15" ht="15">
      <c r="A106" s="189" t="s">
        <v>362</v>
      </c>
      <c r="B106" s="190"/>
      <c r="C106" s="5"/>
      <c r="D106" s="5"/>
      <c r="E106" s="5"/>
      <c r="F106" s="5"/>
      <c r="G106" s="5"/>
      <c r="H106" s="5"/>
      <c r="I106" s="5"/>
      <c r="J106" s="191"/>
      <c r="K106" s="191"/>
      <c r="L106" s="61"/>
      <c r="M106" s="61"/>
      <c r="N106" s="187"/>
      <c r="O106" s="188"/>
    </row>
    <row r="107" spans="1:15" ht="15">
      <c r="A107" s="192" t="s">
        <v>145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87"/>
      <c r="O107" s="188"/>
    </row>
  </sheetData>
  <sheetProtection/>
  <mergeCells count="18">
    <mergeCell ref="C41:N41"/>
    <mergeCell ref="O41:O42"/>
    <mergeCell ref="A75:O75"/>
    <mergeCell ref="A76:O76"/>
    <mergeCell ref="C77:N77"/>
    <mergeCell ref="O77:O78"/>
    <mergeCell ref="A41:A42"/>
    <mergeCell ref="B41:B42"/>
    <mergeCell ref="A77:A78"/>
    <mergeCell ref="B77:B78"/>
    <mergeCell ref="A5:O5"/>
    <mergeCell ref="A6:O6"/>
    <mergeCell ref="C7:N7"/>
    <mergeCell ref="O7:O8"/>
    <mergeCell ref="A39:O39"/>
    <mergeCell ref="A40:O40"/>
    <mergeCell ref="A7:A8"/>
    <mergeCell ref="B7:B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C107" sqref="A107:IV108"/>
    </sheetView>
  </sheetViews>
  <sheetFormatPr defaultColWidth="11.421875" defaultRowHeight="12.75"/>
  <cols>
    <col min="1" max="1" width="18.140625" style="0" customWidth="1"/>
    <col min="2" max="2" width="10.140625" style="0" customWidth="1"/>
    <col min="3" max="3" width="8.140625" style="0" customWidth="1"/>
    <col min="4" max="4" width="9.28125" style="0" customWidth="1"/>
    <col min="5" max="5" width="8.7109375" style="0" customWidth="1"/>
    <col min="6" max="7" width="8.140625" style="0" customWidth="1"/>
    <col min="8" max="9" width="7.7109375" style="0" customWidth="1"/>
    <col min="10" max="11" width="8.00390625" style="0" customWidth="1"/>
    <col min="12" max="15" width="8.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51" t="s">
        <v>44</v>
      </c>
      <c r="O3" s="451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72"/>
      <c r="O4" s="372"/>
    </row>
    <row r="5" spans="1:15" ht="13.5" customHeight="1">
      <c r="A5" s="440" t="s">
        <v>61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23.25" customHeight="1">
      <c r="A6" s="441" t="s">
        <v>433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5" ht="25.5" customHeight="1">
      <c r="A7" s="447" t="s">
        <v>506</v>
      </c>
      <c r="B7" s="447" t="s">
        <v>62</v>
      </c>
      <c r="C7" s="442" t="s">
        <v>26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  <c r="O7" s="445" t="s">
        <v>60</v>
      </c>
    </row>
    <row r="8" spans="1:15" ht="25.5" customHeight="1">
      <c r="A8" s="448"/>
      <c r="B8" s="448"/>
      <c r="C8" s="377" t="s">
        <v>7</v>
      </c>
      <c r="D8" s="376" t="s">
        <v>8</v>
      </c>
      <c r="E8" s="376" t="s">
        <v>9</v>
      </c>
      <c r="F8" s="376" t="s">
        <v>10</v>
      </c>
      <c r="G8" s="376" t="s">
        <v>11</v>
      </c>
      <c r="H8" s="376" t="s">
        <v>12</v>
      </c>
      <c r="I8" s="376" t="s">
        <v>13</v>
      </c>
      <c r="J8" s="376" t="s">
        <v>14</v>
      </c>
      <c r="K8" s="376" t="s">
        <v>127</v>
      </c>
      <c r="L8" s="376" t="s">
        <v>128</v>
      </c>
      <c r="M8" s="376" t="s">
        <v>129</v>
      </c>
      <c r="N8" s="378" t="s">
        <v>130</v>
      </c>
      <c r="O8" s="446"/>
    </row>
    <row r="9" spans="1:15" ht="18" customHeight="1">
      <c r="A9" s="81" t="s">
        <v>63</v>
      </c>
      <c r="B9" s="113"/>
      <c r="C9" s="81"/>
      <c r="D9" s="82"/>
      <c r="E9" s="83"/>
      <c r="F9" s="83"/>
      <c r="G9" s="83"/>
      <c r="H9" s="83"/>
      <c r="I9" s="83"/>
      <c r="J9" s="83"/>
      <c r="K9" s="83"/>
      <c r="L9" s="83"/>
      <c r="M9" s="81"/>
      <c r="N9" s="82"/>
      <c r="O9" s="83"/>
    </row>
    <row r="10" spans="1:15" ht="18" customHeight="1">
      <c r="A10" s="62" t="s">
        <v>373</v>
      </c>
      <c r="B10" s="287" t="s">
        <v>47</v>
      </c>
      <c r="C10" s="242">
        <v>2303.255052500693</v>
      </c>
      <c r="D10" s="242">
        <v>1873.6333629968904</v>
      </c>
      <c r="E10" s="242">
        <v>2134.7424799425257</v>
      </c>
      <c r="F10" s="242">
        <v>1976.7686162595937</v>
      </c>
      <c r="G10" s="242">
        <v>2013.9912822317483</v>
      </c>
      <c r="H10" s="242">
        <v>1883.2245988381724</v>
      </c>
      <c r="I10" s="242">
        <v>2041.5976059754205</v>
      </c>
      <c r="J10" s="242">
        <v>2108.4887465522165</v>
      </c>
      <c r="K10" s="242">
        <v>2058.1399620608404</v>
      </c>
      <c r="L10" s="242">
        <v>1859.2116942523917</v>
      </c>
      <c r="M10" s="242">
        <v>1779.748812926772</v>
      </c>
      <c r="N10" s="242">
        <v>1956.892167908595</v>
      </c>
      <c r="O10" s="289">
        <f>AVERAGE(C10:N10)</f>
        <v>1999.141198537155</v>
      </c>
    </row>
    <row r="11" spans="1:15" ht="18" customHeight="1">
      <c r="A11" s="242" t="s">
        <v>374</v>
      </c>
      <c r="B11" s="259" t="s">
        <v>19</v>
      </c>
      <c r="C11" s="242">
        <v>614.4642857142857</v>
      </c>
      <c r="D11" s="242">
        <v>620.41125</v>
      </c>
      <c r="E11" s="242">
        <v>650.16125</v>
      </c>
      <c r="F11" s="242">
        <v>633.24</v>
      </c>
      <c r="G11" s="242">
        <v>659.74</v>
      </c>
      <c r="H11" s="242">
        <v>636.9375</v>
      </c>
      <c r="I11" s="242">
        <v>621.34875</v>
      </c>
      <c r="J11" s="242">
        <v>587.4757142857143</v>
      </c>
      <c r="K11" s="242">
        <v>562.64875</v>
      </c>
      <c r="L11" s="242">
        <v>566.2142857142857</v>
      </c>
      <c r="M11" s="242">
        <v>497.8170714285714</v>
      </c>
      <c r="N11" s="242">
        <v>565.3571428571429</v>
      </c>
      <c r="O11" s="289">
        <f>AVERAGE(C11:N11)</f>
        <v>601.318</v>
      </c>
    </row>
    <row r="12" spans="1:15" ht="18" customHeight="1">
      <c r="A12" s="242" t="s">
        <v>375</v>
      </c>
      <c r="B12" s="247" t="s">
        <v>53</v>
      </c>
      <c r="C12" s="242">
        <v>1082.5</v>
      </c>
      <c r="D12" s="242">
        <v>1190.834</v>
      </c>
      <c r="E12" s="242">
        <v>1125.834</v>
      </c>
      <c r="F12" s="242">
        <v>946.25</v>
      </c>
      <c r="G12" s="242">
        <v>710.4169999999999</v>
      </c>
      <c r="H12" s="242">
        <v>747.5</v>
      </c>
      <c r="I12" s="242">
        <v>862.917</v>
      </c>
      <c r="J12" s="242">
        <v>1091.667</v>
      </c>
      <c r="K12" s="242">
        <v>836.667</v>
      </c>
      <c r="L12" s="242">
        <v>750</v>
      </c>
      <c r="M12" s="242">
        <v>1237.5</v>
      </c>
      <c r="N12" s="242">
        <v>575</v>
      </c>
      <c r="O12" s="289">
        <f>AVERAGE(C12:N12)</f>
        <v>929.7571666666666</v>
      </c>
    </row>
    <row r="13" spans="1:15" ht="18" customHeight="1">
      <c r="A13" s="81" t="s">
        <v>65</v>
      </c>
      <c r="B13" s="174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1"/>
      <c r="N13" s="82"/>
      <c r="O13" s="83"/>
    </row>
    <row r="14" spans="1:15" ht="18" customHeight="1">
      <c r="A14" s="242" t="s">
        <v>0</v>
      </c>
      <c r="B14" s="247" t="s">
        <v>19</v>
      </c>
      <c r="C14" s="242">
        <v>209.4187857142857</v>
      </c>
      <c r="D14" s="242">
        <v>215.33835714285715</v>
      </c>
      <c r="E14" s="242">
        <v>216.392</v>
      </c>
      <c r="F14" s="242">
        <v>233.68242857142857</v>
      </c>
      <c r="G14" s="242">
        <v>251.74407142857146</v>
      </c>
      <c r="H14" s="242">
        <v>269.13064285714285</v>
      </c>
      <c r="I14" s="242">
        <v>384.98928571428576</v>
      </c>
      <c r="J14" s="242">
        <v>412.05109999999996</v>
      </c>
      <c r="K14" s="242">
        <v>424.21125</v>
      </c>
      <c r="L14" s="242">
        <v>479.3333333333333</v>
      </c>
      <c r="M14" s="242">
        <v>477.87444444444446</v>
      </c>
      <c r="N14" s="242">
        <v>461.56666666666666</v>
      </c>
      <c r="O14" s="289">
        <f aca="true" t="shared" si="0" ref="O14:O34">AVERAGE(C14:N14)</f>
        <v>336.311030489418</v>
      </c>
    </row>
    <row r="15" spans="1:15" ht="18" customHeight="1">
      <c r="A15" s="242" t="s">
        <v>1</v>
      </c>
      <c r="B15" s="247" t="s">
        <v>19</v>
      </c>
      <c r="C15" s="242">
        <v>956.9280000000001</v>
      </c>
      <c r="D15" s="242">
        <v>907.5749999999999</v>
      </c>
      <c r="E15" s="242">
        <v>1005.38</v>
      </c>
      <c r="F15" s="242">
        <v>1050</v>
      </c>
      <c r="G15" s="242">
        <v>1041.3333333333333</v>
      </c>
      <c r="H15" s="242">
        <v>1122.7385714285715</v>
      </c>
      <c r="I15" s="242">
        <v>1103</v>
      </c>
      <c r="J15" s="242">
        <v>1163.3814285714286</v>
      </c>
      <c r="K15" s="242">
        <v>1168.7</v>
      </c>
      <c r="L15" s="242">
        <v>1224.6666666666667</v>
      </c>
      <c r="M15" s="242">
        <v>991.1785714285714</v>
      </c>
      <c r="N15" s="242">
        <v>992.9571428571428</v>
      </c>
      <c r="O15" s="289">
        <f t="shared" si="0"/>
        <v>1060.6532261904763</v>
      </c>
    </row>
    <row r="16" spans="1:15" ht="18" customHeight="1">
      <c r="A16" s="196" t="s">
        <v>117</v>
      </c>
      <c r="B16" s="247" t="s">
        <v>19</v>
      </c>
      <c r="C16" s="242">
        <v>786.25</v>
      </c>
      <c r="D16" s="242">
        <v>685</v>
      </c>
      <c r="E16" s="242">
        <v>584.5833333333334</v>
      </c>
      <c r="F16" s="242">
        <v>484.605</v>
      </c>
      <c r="G16" s="242">
        <v>496.6666666666667</v>
      </c>
      <c r="H16" s="242">
        <v>494.816</v>
      </c>
      <c r="I16" s="242">
        <v>584.375</v>
      </c>
      <c r="J16" s="242">
        <v>768.75</v>
      </c>
      <c r="K16" s="242">
        <v>756.25</v>
      </c>
      <c r="L16" s="242">
        <v>775</v>
      </c>
      <c r="M16" s="242">
        <v>534.375</v>
      </c>
      <c r="N16" s="242">
        <v>662.5</v>
      </c>
      <c r="O16" s="289">
        <f t="shared" si="0"/>
        <v>634.4309166666667</v>
      </c>
    </row>
    <row r="17" spans="1:15" ht="18" customHeight="1">
      <c r="A17" s="196" t="s">
        <v>376</v>
      </c>
      <c r="B17" s="247" t="s">
        <v>19</v>
      </c>
      <c r="C17" s="242">
        <v>2000</v>
      </c>
      <c r="D17" s="242">
        <v>1667.5</v>
      </c>
      <c r="E17" s="242">
        <v>1455</v>
      </c>
      <c r="F17" s="242">
        <v>1490</v>
      </c>
      <c r="G17" s="242">
        <v>1476.6</v>
      </c>
      <c r="H17" s="242">
        <v>1584.25</v>
      </c>
      <c r="I17" s="242">
        <v>1522.875</v>
      </c>
      <c r="J17" s="242">
        <v>1593.75</v>
      </c>
      <c r="K17" s="242">
        <v>1695</v>
      </c>
      <c r="L17" s="242">
        <v>1665</v>
      </c>
      <c r="M17" s="242">
        <v>1787.5</v>
      </c>
      <c r="N17" s="242">
        <v>1840</v>
      </c>
      <c r="O17" s="289">
        <f t="shared" si="0"/>
        <v>1648.1229166666665</v>
      </c>
    </row>
    <row r="18" spans="1:15" ht="18" customHeight="1">
      <c r="A18" s="196" t="s">
        <v>377</v>
      </c>
      <c r="B18" s="247" t="s">
        <v>19</v>
      </c>
      <c r="C18" s="242">
        <v>1266.5729999999999</v>
      </c>
      <c r="D18" s="242">
        <v>1117.8</v>
      </c>
      <c r="E18" s="242">
        <v>1249.4468571428572</v>
      </c>
      <c r="F18" s="242">
        <v>1235.6666666666667</v>
      </c>
      <c r="G18" s="242">
        <v>1268.3333333333333</v>
      </c>
      <c r="H18" s="242">
        <v>1163.0957142857144</v>
      </c>
      <c r="I18" s="242">
        <v>1170.20875</v>
      </c>
      <c r="J18" s="242">
        <v>1189.357142857143</v>
      </c>
      <c r="K18" s="242">
        <v>1256.0625</v>
      </c>
      <c r="L18" s="242">
        <v>1276</v>
      </c>
      <c r="M18" s="242">
        <v>1265.581632653061</v>
      </c>
      <c r="N18" s="242">
        <v>1171.9285714285713</v>
      </c>
      <c r="O18" s="289">
        <f t="shared" si="0"/>
        <v>1219.1711806972787</v>
      </c>
    </row>
    <row r="19" spans="1:15" ht="18" customHeight="1">
      <c r="A19" s="196" t="s">
        <v>427</v>
      </c>
      <c r="B19" s="247" t="s">
        <v>19</v>
      </c>
      <c r="C19" s="242">
        <v>1450</v>
      </c>
      <c r="D19" s="242">
        <v>1462.5</v>
      </c>
      <c r="E19" s="242"/>
      <c r="F19" s="242"/>
      <c r="G19" s="242"/>
      <c r="H19" s="242"/>
      <c r="I19" s="242"/>
      <c r="J19" s="242"/>
      <c r="K19" s="242">
        <v>1600</v>
      </c>
      <c r="L19" s="242">
        <v>1400</v>
      </c>
      <c r="M19" s="242"/>
      <c r="N19" s="242">
        <v>1216.665</v>
      </c>
      <c r="O19" s="289">
        <f t="shared" si="0"/>
        <v>1425.833</v>
      </c>
    </row>
    <row r="20" spans="1:15" ht="18" customHeight="1">
      <c r="A20" s="196" t="s">
        <v>379</v>
      </c>
      <c r="B20" s="247" t="s">
        <v>19</v>
      </c>
      <c r="C20" s="242">
        <v>1583.33</v>
      </c>
      <c r="D20" s="242">
        <v>1337.5</v>
      </c>
      <c r="E20" s="242">
        <v>1243.75</v>
      </c>
      <c r="F20" s="242">
        <v>1537.5</v>
      </c>
      <c r="G20" s="242">
        <v>1250</v>
      </c>
      <c r="H20" s="242">
        <v>1187.5</v>
      </c>
      <c r="I20" s="242">
        <v>1243.75</v>
      </c>
      <c r="J20" s="242">
        <v>1203.03</v>
      </c>
      <c r="K20" s="242">
        <v>1200</v>
      </c>
      <c r="L20" s="242"/>
      <c r="M20" s="242">
        <v>1391.67</v>
      </c>
      <c r="N20" s="242"/>
      <c r="O20" s="289">
        <f t="shared" si="0"/>
        <v>1317.803</v>
      </c>
    </row>
    <row r="21" spans="1:15" ht="18" customHeight="1">
      <c r="A21" s="196" t="s">
        <v>400</v>
      </c>
      <c r="B21" s="247" t="s">
        <v>19</v>
      </c>
      <c r="C21" s="242">
        <v>650</v>
      </c>
      <c r="D21" s="242"/>
      <c r="E21" s="242">
        <v>550</v>
      </c>
      <c r="F21" s="242">
        <v>350</v>
      </c>
      <c r="G21" s="242">
        <v>350</v>
      </c>
      <c r="H21" s="242">
        <v>400</v>
      </c>
      <c r="I21" s="242"/>
      <c r="J21" s="242"/>
      <c r="K21" s="242">
        <v>300</v>
      </c>
      <c r="L21" s="242">
        <v>300</v>
      </c>
      <c r="M21" s="242"/>
      <c r="N21" s="242">
        <v>300</v>
      </c>
      <c r="O21" s="289">
        <f t="shared" si="0"/>
        <v>400</v>
      </c>
    </row>
    <row r="22" spans="1:15" ht="18" customHeight="1">
      <c r="A22" s="196" t="s">
        <v>66</v>
      </c>
      <c r="B22" s="247" t="s">
        <v>19</v>
      </c>
      <c r="C22" s="242">
        <v>358.12705714285715</v>
      </c>
      <c r="D22" s="242">
        <v>352.43745</v>
      </c>
      <c r="E22" s="242">
        <v>368.71222857142857</v>
      </c>
      <c r="F22" s="242">
        <v>463.33218750000003</v>
      </c>
      <c r="G22" s="242">
        <v>633.25625</v>
      </c>
      <c r="H22" s="242">
        <v>647.52125</v>
      </c>
      <c r="I22" s="242">
        <v>452.660625</v>
      </c>
      <c r="J22" s="242">
        <v>560.4716666666667</v>
      </c>
      <c r="K22" s="242">
        <v>259.896</v>
      </c>
      <c r="L22" s="242">
        <v>297.36060714285713</v>
      </c>
      <c r="M22" s="242">
        <v>281.55400000000003</v>
      </c>
      <c r="N22" s="242">
        <v>288.4428571428571</v>
      </c>
      <c r="O22" s="289">
        <f t="shared" si="0"/>
        <v>413.6476815972223</v>
      </c>
    </row>
    <row r="23" spans="1:15" ht="18" customHeight="1">
      <c r="A23" s="242" t="s">
        <v>380</v>
      </c>
      <c r="B23" s="247" t="s">
        <v>19</v>
      </c>
      <c r="C23" s="242"/>
      <c r="D23" s="242"/>
      <c r="E23" s="242"/>
      <c r="F23" s="242"/>
      <c r="G23" s="242">
        <v>1800</v>
      </c>
      <c r="H23" s="242">
        <v>1100</v>
      </c>
      <c r="I23" s="242"/>
      <c r="J23" s="242"/>
      <c r="K23" s="242"/>
      <c r="L23" s="242"/>
      <c r="M23" s="242"/>
      <c r="N23" s="242"/>
      <c r="O23" s="289">
        <f t="shared" si="0"/>
        <v>1450</v>
      </c>
    </row>
    <row r="24" spans="1:15" ht="16.5" customHeight="1">
      <c r="A24" s="81" t="s">
        <v>71</v>
      </c>
      <c r="B24" s="113"/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1"/>
      <c r="N24" s="82"/>
      <c r="O24" s="83"/>
    </row>
    <row r="25" spans="1:15" ht="18" customHeight="1">
      <c r="A25" s="196" t="s">
        <v>381</v>
      </c>
      <c r="B25" s="247" t="s">
        <v>21</v>
      </c>
      <c r="C25" s="242">
        <v>4369.095714285714</v>
      </c>
      <c r="D25" s="242">
        <v>3784.595714285714</v>
      </c>
      <c r="E25" s="242">
        <v>3216.72875</v>
      </c>
      <c r="F25" s="242">
        <v>3245.34375</v>
      </c>
      <c r="G25" s="242">
        <v>2617.58375</v>
      </c>
      <c r="H25" s="242">
        <v>2506.99</v>
      </c>
      <c r="I25" s="242">
        <v>2167.91625</v>
      </c>
      <c r="J25" s="242">
        <v>2036.142857142857</v>
      </c>
      <c r="K25" s="242">
        <v>2246.47875</v>
      </c>
      <c r="L25" s="242">
        <v>2914.4583333333335</v>
      </c>
      <c r="M25" s="242">
        <v>3038.285714285714</v>
      </c>
      <c r="N25" s="242">
        <v>3687.5142857142855</v>
      </c>
      <c r="O25" s="289">
        <v>2985.927822420635</v>
      </c>
    </row>
    <row r="26" spans="1:15" ht="18" customHeight="1">
      <c r="A26" s="196" t="s">
        <v>382</v>
      </c>
      <c r="B26" s="287" t="s">
        <v>74</v>
      </c>
      <c r="C26" s="242">
        <v>119.91</v>
      </c>
      <c r="D26" s="242">
        <v>106.66285714285713</v>
      </c>
      <c r="E26" s="242">
        <v>105.59375</v>
      </c>
      <c r="F26" s="242">
        <v>100.98642857142856</v>
      </c>
      <c r="G26" s="242">
        <v>105.454375</v>
      </c>
      <c r="H26" s="242">
        <v>105.06875</v>
      </c>
      <c r="I26" s="242">
        <v>102.80375</v>
      </c>
      <c r="J26" s="242">
        <v>101.07142857142857</v>
      </c>
      <c r="K26" s="242">
        <v>93.72875</v>
      </c>
      <c r="L26" s="242">
        <v>111.53285714285714</v>
      </c>
      <c r="M26" s="242">
        <v>102.28571428571429</v>
      </c>
      <c r="N26" s="242">
        <v>102.25714285714285</v>
      </c>
      <c r="O26" s="289">
        <v>104.77965029761903</v>
      </c>
    </row>
    <row r="27" spans="1:15" ht="18" customHeight="1">
      <c r="A27" s="196" t="s">
        <v>410</v>
      </c>
      <c r="B27" s="287" t="s">
        <v>411</v>
      </c>
      <c r="C27" s="242">
        <v>122.25</v>
      </c>
      <c r="D27" s="242">
        <v>175</v>
      </c>
      <c r="E27" s="242"/>
      <c r="F27" s="242">
        <v>170</v>
      </c>
      <c r="G27" s="242"/>
      <c r="H27" s="242"/>
      <c r="I27" s="242"/>
      <c r="J27" s="242"/>
      <c r="K27" s="242"/>
      <c r="L27" s="242"/>
      <c r="M27" s="242"/>
      <c r="N27" s="242">
        <v>284</v>
      </c>
      <c r="O27" s="289">
        <v>187.8125</v>
      </c>
    </row>
    <row r="28" spans="1:15" ht="18" customHeight="1">
      <c r="A28" s="242" t="s">
        <v>43</v>
      </c>
      <c r="B28" s="287" t="s">
        <v>405</v>
      </c>
      <c r="C28" s="242">
        <v>75.83500000000001</v>
      </c>
      <c r="D28" s="242">
        <v>75</v>
      </c>
      <c r="E28" s="242">
        <v>85</v>
      </c>
      <c r="F28" s="242">
        <v>77.5</v>
      </c>
      <c r="G28" s="242">
        <v>80</v>
      </c>
      <c r="H28" s="242">
        <v>115</v>
      </c>
      <c r="I28" s="242">
        <v>117.91666666666667</v>
      </c>
      <c r="J28" s="242">
        <v>67.5</v>
      </c>
      <c r="K28" s="242">
        <v>152.5</v>
      </c>
      <c r="L28" s="242">
        <v>155</v>
      </c>
      <c r="M28" s="242">
        <v>70</v>
      </c>
      <c r="N28" s="242"/>
      <c r="O28" s="289">
        <v>112.60430555555554</v>
      </c>
    </row>
    <row r="29" spans="1:15" ht="16.5" customHeight="1">
      <c r="A29" s="81" t="s">
        <v>68</v>
      </c>
      <c r="B29" s="113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1"/>
      <c r="N29" s="82"/>
      <c r="O29" s="83"/>
    </row>
    <row r="30" spans="1:15" ht="18" customHeight="1">
      <c r="A30" s="196" t="s">
        <v>383</v>
      </c>
      <c r="B30" s="247" t="s">
        <v>19</v>
      </c>
      <c r="C30" s="242">
        <v>873.1652914285714</v>
      </c>
      <c r="D30" s="242">
        <v>762.5288</v>
      </c>
      <c r="E30" s="242">
        <v>820.290375</v>
      </c>
      <c r="F30" s="242">
        <v>949.66625</v>
      </c>
      <c r="G30" s="242">
        <v>896.1631</v>
      </c>
      <c r="H30" s="242">
        <v>897.5087</v>
      </c>
      <c r="I30" s="242">
        <v>998.5714714285716</v>
      </c>
      <c r="J30" s="242">
        <v>977.1116666666667</v>
      </c>
      <c r="K30" s="242">
        <v>929.6521</v>
      </c>
      <c r="L30" s="242">
        <v>911.88</v>
      </c>
      <c r="M30" s="242">
        <v>994.2800000000001</v>
      </c>
      <c r="N30" s="242">
        <v>922.1928571428571</v>
      </c>
      <c r="O30" s="289">
        <f t="shared" si="0"/>
        <v>911.0842176388891</v>
      </c>
    </row>
    <row r="31" spans="1:15" ht="18" customHeight="1">
      <c r="A31" s="196" t="s">
        <v>384</v>
      </c>
      <c r="B31" s="247" t="s">
        <v>19</v>
      </c>
      <c r="C31" s="242">
        <v>2033.7257142857143</v>
      </c>
      <c r="D31" s="242">
        <v>1840.662857142857</v>
      </c>
      <c r="E31" s="242">
        <v>1994.1412500000001</v>
      </c>
      <c r="F31" s="242">
        <v>2026.4175</v>
      </c>
      <c r="G31" s="242">
        <v>2035.4771428571428</v>
      </c>
      <c r="H31" s="242">
        <v>2066.19</v>
      </c>
      <c r="I31" s="242">
        <v>1941.9828571428573</v>
      </c>
      <c r="J31" s="242">
        <v>1915.37</v>
      </c>
      <c r="K31" s="242">
        <v>2000.0416666666667</v>
      </c>
      <c r="L31" s="242">
        <v>2242.668</v>
      </c>
      <c r="M31" s="242">
        <v>2167.4</v>
      </c>
      <c r="N31" s="242">
        <v>2239.2</v>
      </c>
      <c r="O31" s="289">
        <f t="shared" si="0"/>
        <v>2041.939749007937</v>
      </c>
    </row>
    <row r="32" spans="1:15" ht="18" customHeight="1">
      <c r="A32" s="196" t="s">
        <v>385</v>
      </c>
      <c r="B32" s="247" t="s">
        <v>19</v>
      </c>
      <c r="C32" s="242">
        <v>1753.9942</v>
      </c>
      <c r="D32" s="242">
        <v>1671.9466666666667</v>
      </c>
      <c r="E32" s="242">
        <v>1746.528</v>
      </c>
      <c r="F32" s="242">
        <v>1682.75</v>
      </c>
      <c r="G32" s="242">
        <v>1670.75</v>
      </c>
      <c r="H32" s="242">
        <v>1726</v>
      </c>
      <c r="I32" s="242">
        <v>1736.5833333333333</v>
      </c>
      <c r="J32" s="242">
        <v>1603.98</v>
      </c>
      <c r="K32" s="242">
        <v>1701.5040000000001</v>
      </c>
      <c r="L32" s="242">
        <v>1707.315</v>
      </c>
      <c r="M32" s="242">
        <v>1491.3024</v>
      </c>
      <c r="N32" s="242">
        <v>1565.7246</v>
      </c>
      <c r="O32" s="289">
        <f t="shared" si="0"/>
        <v>1671.531516666667</v>
      </c>
    </row>
    <row r="33" spans="1:15" ht="18" customHeight="1">
      <c r="A33" s="242" t="s">
        <v>386</v>
      </c>
      <c r="B33" s="247" t="s">
        <v>19</v>
      </c>
      <c r="C33" s="242">
        <v>2300</v>
      </c>
      <c r="D33" s="242">
        <v>1700</v>
      </c>
      <c r="E33" s="242">
        <v>1950</v>
      </c>
      <c r="F33" s="242"/>
      <c r="G33" s="242"/>
      <c r="H33" s="242"/>
      <c r="I33" s="242"/>
      <c r="J33" s="242">
        <v>1400</v>
      </c>
      <c r="K33" s="242"/>
      <c r="L33" s="242"/>
      <c r="M33" s="242"/>
      <c r="N33" s="242"/>
      <c r="O33" s="289">
        <f t="shared" si="0"/>
        <v>1837.5</v>
      </c>
    </row>
    <row r="34" spans="1:15" ht="18" customHeight="1">
      <c r="A34" s="242" t="s">
        <v>48</v>
      </c>
      <c r="B34" s="247" t="s">
        <v>19</v>
      </c>
      <c r="C34" s="242">
        <v>700</v>
      </c>
      <c r="D34" s="242">
        <v>775</v>
      </c>
      <c r="E34" s="242">
        <v>1287.5</v>
      </c>
      <c r="F34" s="242">
        <v>1700</v>
      </c>
      <c r="G34" s="242">
        <v>1606.25</v>
      </c>
      <c r="H34" s="242">
        <v>1222.92</v>
      </c>
      <c r="I34" s="242">
        <v>1287.5</v>
      </c>
      <c r="J34" s="242">
        <v>1125</v>
      </c>
      <c r="K34" s="242"/>
      <c r="L34" s="242"/>
      <c r="M34" s="242">
        <v>831.25</v>
      </c>
      <c r="N34" s="242"/>
      <c r="O34" s="291">
        <f t="shared" si="0"/>
        <v>1170.6022222222223</v>
      </c>
    </row>
    <row r="35" spans="1:15" ht="12" customHeight="1">
      <c r="A35" s="271"/>
      <c r="B35" s="272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</row>
    <row r="36" spans="1:15" ht="12.75">
      <c r="A36" s="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78" t="s">
        <v>42</v>
      </c>
    </row>
    <row r="37" spans="1:15" ht="12.75">
      <c r="A37" s="5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2"/>
      <c r="O38" s="182"/>
    </row>
    <row r="39" spans="1:15" ht="20.25">
      <c r="A39" s="440" t="s">
        <v>61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</row>
    <row r="40" spans="1:15" ht="19.5" customHeight="1">
      <c r="A40" s="450" t="s">
        <v>433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</row>
    <row r="41" spans="1:15" ht="26.25" customHeight="1">
      <c r="A41" s="447" t="s">
        <v>506</v>
      </c>
      <c r="B41" s="447" t="s">
        <v>62</v>
      </c>
      <c r="C41" s="442" t="s">
        <v>26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4"/>
      <c r="O41" s="445" t="s">
        <v>60</v>
      </c>
    </row>
    <row r="42" spans="1:15" ht="26.25" customHeight="1">
      <c r="A42" s="448"/>
      <c r="B42" s="448"/>
      <c r="C42" s="377" t="s">
        <v>7</v>
      </c>
      <c r="D42" s="376" t="s">
        <v>8</v>
      </c>
      <c r="E42" s="376" t="s">
        <v>9</v>
      </c>
      <c r="F42" s="376" t="s">
        <v>10</v>
      </c>
      <c r="G42" s="376" t="s">
        <v>11</v>
      </c>
      <c r="H42" s="376" t="s">
        <v>12</v>
      </c>
      <c r="I42" s="376" t="s">
        <v>13</v>
      </c>
      <c r="J42" s="376" t="s">
        <v>14</v>
      </c>
      <c r="K42" s="376" t="s">
        <v>127</v>
      </c>
      <c r="L42" s="376" t="s">
        <v>128</v>
      </c>
      <c r="M42" s="376" t="s">
        <v>129</v>
      </c>
      <c r="N42" s="378" t="s">
        <v>130</v>
      </c>
      <c r="O42" s="446"/>
    </row>
    <row r="43" spans="1:15" ht="14.25" customHeight="1">
      <c r="A43" s="81" t="s">
        <v>75</v>
      </c>
      <c r="B43" s="113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1"/>
      <c r="N43" s="82"/>
      <c r="O43" s="83"/>
    </row>
    <row r="44" spans="1:15" ht="18" customHeight="1">
      <c r="A44" s="64" t="s">
        <v>387</v>
      </c>
      <c r="B44" s="247" t="s">
        <v>21</v>
      </c>
      <c r="C44" s="242">
        <v>5101.25</v>
      </c>
      <c r="D44" s="242">
        <v>7202.666666666667</v>
      </c>
      <c r="E44" s="242">
        <v>5854.3</v>
      </c>
      <c r="F44" s="242">
        <v>6109</v>
      </c>
      <c r="G44" s="242">
        <v>7389.2</v>
      </c>
      <c r="H44" s="242">
        <v>6277.334</v>
      </c>
      <c r="I44" s="242">
        <v>6765.666666666667</v>
      </c>
      <c r="J44" s="242">
        <v>6503.833333333333</v>
      </c>
      <c r="K44" s="242">
        <v>6727.5</v>
      </c>
      <c r="L44" s="242">
        <v>7099</v>
      </c>
      <c r="M44" s="242">
        <v>6875.333333333333</v>
      </c>
      <c r="N44" s="242">
        <v>7372.4</v>
      </c>
      <c r="O44" s="289">
        <f>AVERAGE(C44:N44)</f>
        <v>6606.456999999999</v>
      </c>
    </row>
    <row r="45" spans="1:15" ht="18" customHeight="1">
      <c r="A45" s="62" t="s">
        <v>388</v>
      </c>
      <c r="B45" s="247" t="s">
        <v>21</v>
      </c>
      <c r="C45" s="242">
        <v>4833.333333333333</v>
      </c>
      <c r="D45" s="242"/>
      <c r="E45" s="242">
        <v>5000</v>
      </c>
      <c r="F45" s="242">
        <v>5667</v>
      </c>
      <c r="G45" s="242">
        <v>5500</v>
      </c>
      <c r="H45" s="242">
        <v>6750</v>
      </c>
      <c r="I45" s="242">
        <v>7187.5</v>
      </c>
      <c r="J45" s="242">
        <v>5333</v>
      </c>
      <c r="K45" s="242">
        <v>3300</v>
      </c>
      <c r="L45" s="242">
        <v>6000</v>
      </c>
      <c r="M45" s="242"/>
      <c r="N45" s="242">
        <v>6000</v>
      </c>
      <c r="O45" s="289">
        <f>AVERAGE(C45:N45)</f>
        <v>5557.083333333333</v>
      </c>
    </row>
    <row r="46" spans="1:15" ht="18" customHeight="1">
      <c r="A46" s="242" t="s">
        <v>58</v>
      </c>
      <c r="B46" s="247" t="s">
        <v>19</v>
      </c>
      <c r="C46" s="242">
        <v>1657.875</v>
      </c>
      <c r="D46" s="242">
        <v>1496.6666666666667</v>
      </c>
      <c r="E46" s="242">
        <v>1487.5</v>
      </c>
      <c r="F46" s="242">
        <v>2005</v>
      </c>
      <c r="G46" s="242">
        <v>1678.67</v>
      </c>
      <c r="H46" s="242">
        <v>1425</v>
      </c>
      <c r="I46" s="242">
        <v>1406.25</v>
      </c>
      <c r="J46" s="242">
        <v>1230.5</v>
      </c>
      <c r="K46" s="242">
        <v>1273</v>
      </c>
      <c r="L46" s="242">
        <v>1411.125</v>
      </c>
      <c r="M46" s="242">
        <v>1187.5</v>
      </c>
      <c r="N46" s="242">
        <v>1343.75</v>
      </c>
      <c r="O46" s="289">
        <f>AVERAGE(C46:N46)</f>
        <v>1466.9030555555555</v>
      </c>
    </row>
    <row r="47" spans="1:15" ht="15" customHeight="1">
      <c r="A47" s="81" t="s">
        <v>76</v>
      </c>
      <c r="B47" s="113"/>
      <c r="C47" s="81"/>
      <c r="D47" s="82"/>
      <c r="E47" s="83"/>
      <c r="F47" s="83"/>
      <c r="G47" s="83"/>
      <c r="H47" s="83"/>
      <c r="I47" s="83"/>
      <c r="J47" s="83"/>
      <c r="K47" s="83"/>
      <c r="L47" s="83"/>
      <c r="M47" s="81"/>
      <c r="N47" s="82"/>
      <c r="O47" s="83"/>
    </row>
    <row r="48" spans="1:15" ht="18" customHeight="1">
      <c r="A48" s="242" t="s">
        <v>389</v>
      </c>
      <c r="B48" s="247" t="s">
        <v>19</v>
      </c>
      <c r="C48" s="242">
        <v>541.5948000000001</v>
      </c>
      <c r="D48" s="242">
        <v>698.3444000000001</v>
      </c>
      <c r="E48" s="242">
        <v>892.9781857142858</v>
      </c>
      <c r="F48" s="242">
        <v>854.56431</v>
      </c>
      <c r="G48" s="242">
        <v>945.261875</v>
      </c>
      <c r="H48" s="242">
        <v>575.456589375</v>
      </c>
      <c r="I48" s="242">
        <v>551.674057</v>
      </c>
      <c r="J48" s="242">
        <v>532.422653</v>
      </c>
      <c r="K48" s="242">
        <v>553.5206599999999</v>
      </c>
      <c r="L48" s="242">
        <v>923.3333333333334</v>
      </c>
      <c r="M48" s="242">
        <v>1003.5</v>
      </c>
      <c r="N48" s="242">
        <v>1016.1283333333334</v>
      </c>
      <c r="O48" s="291">
        <f aca="true" t="shared" si="1" ref="O48:O67">AVERAGE(C48:N48)</f>
        <v>757.3982663963293</v>
      </c>
    </row>
    <row r="49" spans="1:15" ht="18" customHeight="1">
      <c r="A49" s="242" t="s">
        <v>391</v>
      </c>
      <c r="B49" s="247" t="s">
        <v>19</v>
      </c>
      <c r="C49" s="242">
        <v>1291.6673333333333</v>
      </c>
      <c r="D49" s="242">
        <v>1196.665</v>
      </c>
      <c r="E49" s="242">
        <v>1547.9166666666667</v>
      </c>
      <c r="F49" s="242">
        <v>1691.6666666666667</v>
      </c>
      <c r="G49" s="242">
        <v>1659.166</v>
      </c>
      <c r="H49" s="242">
        <v>1488.816</v>
      </c>
      <c r="I49" s="242">
        <v>1414.216</v>
      </c>
      <c r="J49" s="242">
        <v>1402.2075</v>
      </c>
      <c r="K49" s="242">
        <v>1754.166</v>
      </c>
      <c r="L49" s="242">
        <v>1502.0825</v>
      </c>
      <c r="M49" s="242">
        <v>1393.3542857142857</v>
      </c>
      <c r="N49" s="242">
        <v>2091.6666666666665</v>
      </c>
      <c r="O49" s="289">
        <f t="shared" si="1"/>
        <v>1536.1325515873016</v>
      </c>
    </row>
    <row r="50" spans="1:15" ht="18" customHeight="1">
      <c r="A50" s="242" t="s">
        <v>412</v>
      </c>
      <c r="B50" s="247" t="s">
        <v>19</v>
      </c>
      <c r="C50" s="242"/>
      <c r="D50" s="242"/>
      <c r="E50" s="242"/>
      <c r="F50" s="242"/>
      <c r="G50" s="242">
        <v>1350</v>
      </c>
      <c r="H50" s="242"/>
      <c r="I50" s="242">
        <v>1750</v>
      </c>
      <c r="J50" s="242"/>
      <c r="K50" s="242"/>
      <c r="L50" s="242"/>
      <c r="M50" s="242">
        <v>1425</v>
      </c>
      <c r="N50" s="242"/>
      <c r="O50" s="289">
        <f t="shared" si="1"/>
        <v>1508.3333333333333</v>
      </c>
    </row>
    <row r="51" spans="1:15" ht="18" customHeight="1">
      <c r="A51" s="242" t="s">
        <v>413</v>
      </c>
      <c r="B51" s="247" t="s">
        <v>19</v>
      </c>
      <c r="C51" s="242">
        <v>1980</v>
      </c>
      <c r="D51" s="242">
        <v>1870</v>
      </c>
      <c r="E51" s="242">
        <v>1782</v>
      </c>
      <c r="F51" s="242">
        <v>1958</v>
      </c>
      <c r="G51" s="242">
        <v>1305</v>
      </c>
      <c r="H51" s="242">
        <v>1222.65</v>
      </c>
      <c r="I51" s="242">
        <v>1552.5</v>
      </c>
      <c r="J51" s="242">
        <v>1662.5</v>
      </c>
      <c r="K51" s="242">
        <v>1267</v>
      </c>
      <c r="L51" s="242">
        <v>1750</v>
      </c>
      <c r="M51" s="242">
        <v>1933.75</v>
      </c>
      <c r="N51" s="242">
        <v>1874.4</v>
      </c>
      <c r="O51" s="289">
        <f t="shared" si="1"/>
        <v>1679.8166666666668</v>
      </c>
    </row>
    <row r="52" spans="1:15" ht="18" customHeight="1">
      <c r="A52" s="242" t="s">
        <v>3</v>
      </c>
      <c r="B52" s="247" t="s">
        <v>19</v>
      </c>
      <c r="C52" s="242">
        <v>722.7314285714285</v>
      </c>
      <c r="D52" s="242">
        <v>677.7916666666666</v>
      </c>
      <c r="E52" s="242">
        <v>678.3466666666667</v>
      </c>
      <c r="F52" s="242">
        <v>605.1785714285714</v>
      </c>
      <c r="G52" s="242">
        <v>673.2028571428572</v>
      </c>
      <c r="H52" s="242">
        <v>547.7</v>
      </c>
      <c r="I52" s="242">
        <v>539.5</v>
      </c>
      <c r="J52" s="242">
        <v>611.68</v>
      </c>
      <c r="K52" s="242">
        <v>637.7328571428571</v>
      </c>
      <c r="L52" s="242">
        <v>616.6666666666666</v>
      </c>
      <c r="M52" s="242">
        <v>580.9925</v>
      </c>
      <c r="N52" s="242">
        <v>539.3</v>
      </c>
      <c r="O52" s="289">
        <f t="shared" si="1"/>
        <v>619.235267857143</v>
      </c>
    </row>
    <row r="53" spans="1:15" ht="18" customHeight="1">
      <c r="A53" s="242" t="s">
        <v>4</v>
      </c>
      <c r="B53" s="247" t="s">
        <v>19</v>
      </c>
      <c r="C53" s="242">
        <v>267.65549999999996</v>
      </c>
      <c r="D53" s="242">
        <v>298.2416666666667</v>
      </c>
      <c r="E53" s="242">
        <v>338.604</v>
      </c>
      <c r="F53" s="242">
        <v>236.25</v>
      </c>
      <c r="G53" s="242">
        <v>239.24999999999994</v>
      </c>
      <c r="H53" s="242">
        <v>229.29062000000005</v>
      </c>
      <c r="I53" s="242">
        <v>256.5942857142857</v>
      </c>
      <c r="J53" s="242">
        <v>357.12</v>
      </c>
      <c r="K53" s="242">
        <v>321.82899999999995</v>
      </c>
      <c r="L53" s="242">
        <v>294.14285714285717</v>
      </c>
      <c r="M53" s="242">
        <v>230.40321428571428</v>
      </c>
      <c r="N53" s="242">
        <v>400.64533333333327</v>
      </c>
      <c r="O53" s="289">
        <f t="shared" si="1"/>
        <v>289.16887309523815</v>
      </c>
    </row>
    <row r="54" spans="1:15" ht="18" customHeight="1">
      <c r="A54" s="196" t="s">
        <v>401</v>
      </c>
      <c r="B54" s="247" t="s">
        <v>19</v>
      </c>
      <c r="C54" s="242">
        <v>1390.625</v>
      </c>
      <c r="D54" s="242">
        <v>1318.75</v>
      </c>
      <c r="E54" s="242">
        <v>1381.25</v>
      </c>
      <c r="F54" s="242">
        <v>1134.585</v>
      </c>
      <c r="G54" s="242">
        <v>1317.36</v>
      </c>
      <c r="H54" s="242">
        <v>1028.39</v>
      </c>
      <c r="I54" s="242">
        <v>1104.1666666666667</v>
      </c>
      <c r="J54" s="242">
        <v>1140.105</v>
      </c>
      <c r="K54" s="242">
        <v>1070.8333333333333</v>
      </c>
      <c r="L54" s="242">
        <v>1000</v>
      </c>
      <c r="M54" s="242">
        <v>1146.875</v>
      </c>
      <c r="N54" s="242">
        <v>998.5</v>
      </c>
      <c r="O54" s="289">
        <f t="shared" si="1"/>
        <v>1169.2866666666666</v>
      </c>
    </row>
    <row r="55" spans="1:15" ht="18" customHeight="1">
      <c r="A55" s="196" t="s">
        <v>80</v>
      </c>
      <c r="B55" s="247" t="s">
        <v>19</v>
      </c>
      <c r="C55" s="242">
        <v>1487.5</v>
      </c>
      <c r="D55" s="242">
        <v>1508.012</v>
      </c>
      <c r="E55" s="242">
        <v>980.75</v>
      </c>
      <c r="F55" s="242">
        <v>653.775</v>
      </c>
      <c r="G55" s="242">
        <v>585.75</v>
      </c>
      <c r="H55" s="242">
        <v>562.5</v>
      </c>
      <c r="I55" s="242">
        <v>824.64</v>
      </c>
      <c r="J55" s="242">
        <v>840.625</v>
      </c>
      <c r="K55" s="242">
        <v>1320.75</v>
      </c>
      <c r="L55" s="242">
        <v>1125</v>
      </c>
      <c r="M55" s="242">
        <v>1725</v>
      </c>
      <c r="N55" s="242">
        <v>1763.6666666666667</v>
      </c>
      <c r="O55" s="289">
        <f t="shared" si="1"/>
        <v>1114.8307222222222</v>
      </c>
    </row>
    <row r="56" spans="1:15" ht="18" customHeight="1">
      <c r="A56" s="242" t="s">
        <v>16</v>
      </c>
      <c r="B56" s="247" t="s">
        <v>19</v>
      </c>
      <c r="C56" s="242">
        <v>291.6666666666667</v>
      </c>
      <c r="D56" s="242">
        <v>413.75</v>
      </c>
      <c r="E56" s="242">
        <v>428.125</v>
      </c>
      <c r="F56" s="242">
        <v>440.625</v>
      </c>
      <c r="G56" s="242">
        <v>334</v>
      </c>
      <c r="H56" s="242">
        <v>238.33333333333334</v>
      </c>
      <c r="I56" s="242">
        <v>430.375</v>
      </c>
      <c r="J56" s="242">
        <v>542.835</v>
      </c>
      <c r="K56" s="242">
        <v>444.4433333333333</v>
      </c>
      <c r="L56" s="242">
        <v>423.3333333333333</v>
      </c>
      <c r="M56" s="242">
        <v>436.25</v>
      </c>
      <c r="N56" s="242">
        <v>412.5</v>
      </c>
      <c r="O56" s="289">
        <f t="shared" si="1"/>
        <v>403.01972222222224</v>
      </c>
    </row>
    <row r="57" spans="1:15" ht="18" customHeight="1">
      <c r="A57" s="196" t="s">
        <v>393</v>
      </c>
      <c r="B57" s="247" t="s">
        <v>414</v>
      </c>
      <c r="C57" s="242">
        <v>5750</v>
      </c>
      <c r="D57" s="242">
        <v>6000</v>
      </c>
      <c r="E57" s="242">
        <v>6166.67</v>
      </c>
      <c r="F57" s="242">
        <v>3125</v>
      </c>
      <c r="G57" s="242">
        <v>4725</v>
      </c>
      <c r="H57" s="242">
        <v>6375</v>
      </c>
      <c r="I57" s="242">
        <v>6166.67</v>
      </c>
      <c r="J57" s="242">
        <v>8166.67</v>
      </c>
      <c r="K57" s="242">
        <v>6500</v>
      </c>
      <c r="L57" s="242"/>
      <c r="M57" s="242">
        <v>7833.33</v>
      </c>
      <c r="N57" s="242"/>
      <c r="O57" s="289">
        <f t="shared" si="1"/>
        <v>6080.834</v>
      </c>
    </row>
    <row r="58" spans="1:15" ht="18" customHeight="1">
      <c r="A58" s="196" t="s">
        <v>415</v>
      </c>
      <c r="B58" s="247" t="s">
        <v>416</v>
      </c>
      <c r="C58" s="242">
        <v>5466.666666666667</v>
      </c>
      <c r="D58" s="242">
        <v>5858.333333333333</v>
      </c>
      <c r="E58" s="242">
        <v>6052.778333333333</v>
      </c>
      <c r="F58" s="242">
        <v>6081.25</v>
      </c>
      <c r="G58" s="242">
        <v>5620</v>
      </c>
      <c r="H58" s="242">
        <v>5544.063333333333</v>
      </c>
      <c r="I58" s="242">
        <v>6029.334</v>
      </c>
      <c r="J58" s="242">
        <v>9577.78</v>
      </c>
      <c r="K58" s="242">
        <v>6482.0825</v>
      </c>
      <c r="L58" s="242">
        <v>7300</v>
      </c>
      <c r="M58" s="242">
        <v>9258.333333333334</v>
      </c>
      <c r="N58" s="242">
        <v>4369.833333333333</v>
      </c>
      <c r="O58" s="289">
        <f t="shared" si="1"/>
        <v>6470.037902777777</v>
      </c>
    </row>
    <row r="59" spans="1:15" ht="18" customHeight="1">
      <c r="A59" s="242" t="s">
        <v>40</v>
      </c>
      <c r="B59" s="247" t="s">
        <v>19</v>
      </c>
      <c r="C59" s="242">
        <v>425.78999999999996</v>
      </c>
      <c r="D59" s="242">
        <v>493.9</v>
      </c>
      <c r="E59" s="242">
        <v>511.34285714285716</v>
      </c>
      <c r="F59" s="242">
        <v>420.4</v>
      </c>
      <c r="G59" s="242">
        <v>304.18142857142857</v>
      </c>
      <c r="H59" s="242">
        <v>290.0635833333333</v>
      </c>
      <c r="I59" s="242">
        <v>282.8571428571429</v>
      </c>
      <c r="J59" s="242">
        <v>360.28125</v>
      </c>
      <c r="K59" s="242">
        <v>324.92571428571426</v>
      </c>
      <c r="L59" s="242">
        <v>296.97749999999996</v>
      </c>
      <c r="M59" s="242">
        <v>231.35999999999999</v>
      </c>
      <c r="N59" s="242">
        <v>391.5</v>
      </c>
      <c r="O59" s="289">
        <f t="shared" si="1"/>
        <v>361.131623015873</v>
      </c>
    </row>
    <row r="60" spans="1:15" ht="18" customHeight="1">
      <c r="A60" s="242" t="s">
        <v>39</v>
      </c>
      <c r="B60" s="247" t="s">
        <v>19</v>
      </c>
      <c r="C60" s="242">
        <v>313.78833333333336</v>
      </c>
      <c r="D60" s="242">
        <v>468.75</v>
      </c>
      <c r="E60" s="242">
        <v>584.8919999999999</v>
      </c>
      <c r="F60" s="242">
        <v>311.8941428571428</v>
      </c>
      <c r="G60" s="242">
        <v>302.9619047619048</v>
      </c>
      <c r="H60" s="242">
        <v>289.05277777777775</v>
      </c>
      <c r="I60" s="242">
        <v>372.7738095238095</v>
      </c>
      <c r="J60" s="242">
        <v>328.84999999999997</v>
      </c>
      <c r="K60" s="242">
        <v>324.65222222222224</v>
      </c>
      <c r="L60" s="242">
        <v>355.12</v>
      </c>
      <c r="M60" s="242">
        <v>422.7777777777778</v>
      </c>
      <c r="N60" s="242">
        <v>378.3333333333333</v>
      </c>
      <c r="O60" s="289">
        <f t="shared" si="1"/>
        <v>371.1538584656085</v>
      </c>
    </row>
    <row r="61" spans="1:15" ht="18" customHeight="1">
      <c r="A61" s="242" t="s">
        <v>38</v>
      </c>
      <c r="B61" s="247" t="s">
        <v>19</v>
      </c>
      <c r="C61" s="242">
        <v>1483.335</v>
      </c>
      <c r="D61" s="242">
        <v>1250</v>
      </c>
      <c r="E61" s="242">
        <v>1625</v>
      </c>
      <c r="F61" s="242">
        <v>1500</v>
      </c>
      <c r="G61" s="242">
        <v>1500</v>
      </c>
      <c r="H61" s="242">
        <v>1600</v>
      </c>
      <c r="I61" s="242">
        <v>2000</v>
      </c>
      <c r="J61" s="242"/>
      <c r="K61" s="242"/>
      <c r="L61" s="242"/>
      <c r="M61" s="242">
        <v>1000</v>
      </c>
      <c r="N61" s="242"/>
      <c r="O61" s="289">
        <f t="shared" si="1"/>
        <v>1494.791875</v>
      </c>
    </row>
    <row r="62" spans="1:15" ht="18" customHeight="1">
      <c r="A62" s="242" t="s">
        <v>345</v>
      </c>
      <c r="B62" s="247" t="s">
        <v>19</v>
      </c>
      <c r="C62" s="242">
        <v>1394.796875</v>
      </c>
      <c r="D62" s="242">
        <v>1502.0825</v>
      </c>
      <c r="E62" s="242">
        <v>1707.9855555555557</v>
      </c>
      <c r="F62" s="242">
        <v>1007.46</v>
      </c>
      <c r="G62" s="242">
        <v>831.25</v>
      </c>
      <c r="H62" s="242">
        <v>1077.5433333333333</v>
      </c>
      <c r="I62" s="242">
        <v>1319.0966666666666</v>
      </c>
      <c r="J62" s="242">
        <v>1142.19</v>
      </c>
      <c r="K62" s="242">
        <v>1045.315</v>
      </c>
      <c r="L62" s="242">
        <v>1150</v>
      </c>
      <c r="M62" s="242">
        <v>940.625</v>
      </c>
      <c r="N62" s="242">
        <v>913.5</v>
      </c>
      <c r="O62" s="289">
        <f t="shared" si="1"/>
        <v>1169.3204108796297</v>
      </c>
    </row>
    <row r="63" spans="1:15" ht="18" customHeight="1">
      <c r="A63" s="242" t="s">
        <v>394</v>
      </c>
      <c r="B63" s="247" t="s">
        <v>347</v>
      </c>
      <c r="C63" s="242">
        <v>2700</v>
      </c>
      <c r="D63" s="242">
        <v>2212.5</v>
      </c>
      <c r="E63" s="242">
        <v>1023.2142857142857</v>
      </c>
      <c r="F63" s="242">
        <v>2035.1207142857143</v>
      </c>
      <c r="G63" s="242">
        <v>1802.085</v>
      </c>
      <c r="H63" s="242">
        <v>1565.5492857142858</v>
      </c>
      <c r="I63" s="242">
        <v>2750.892857142857</v>
      </c>
      <c r="J63" s="242">
        <v>2441.964285714286</v>
      </c>
      <c r="K63" s="242">
        <v>2416.0714285714284</v>
      </c>
      <c r="L63" s="242">
        <v>2857.1428571428573</v>
      </c>
      <c r="M63" s="242">
        <v>2857.142857142857</v>
      </c>
      <c r="N63" s="242">
        <v>2628.5714285714284</v>
      </c>
      <c r="O63" s="289">
        <f t="shared" si="1"/>
        <v>2274.1879166666663</v>
      </c>
    </row>
    <row r="64" spans="1:15" ht="18" customHeight="1">
      <c r="A64" s="242" t="s">
        <v>5</v>
      </c>
      <c r="B64" s="247" t="s">
        <v>19</v>
      </c>
      <c r="C64" s="242">
        <v>291.6666666666667</v>
      </c>
      <c r="D64" s="242">
        <v>413.75</v>
      </c>
      <c r="E64" s="242">
        <v>428.125</v>
      </c>
      <c r="F64" s="242">
        <v>396.5625</v>
      </c>
      <c r="G64" s="242">
        <v>283.9</v>
      </c>
      <c r="H64" s="242">
        <v>238.33333333333334</v>
      </c>
      <c r="I64" s="242">
        <v>365.81875</v>
      </c>
      <c r="J64" s="242">
        <v>461.40975000000003</v>
      </c>
      <c r="K64" s="242">
        <v>444.4433333333333</v>
      </c>
      <c r="L64" s="242">
        <v>338.66666666666663</v>
      </c>
      <c r="M64" s="242">
        <v>436.25</v>
      </c>
      <c r="N64" s="242">
        <v>309.375</v>
      </c>
      <c r="O64" s="289">
        <f t="shared" si="1"/>
        <v>367.35841666666664</v>
      </c>
    </row>
    <row r="65" spans="1:15" ht="18" customHeight="1">
      <c r="A65" s="242" t="s">
        <v>6</v>
      </c>
      <c r="B65" s="247" t="s">
        <v>21</v>
      </c>
      <c r="C65" s="242">
        <v>17347.22333333333</v>
      </c>
      <c r="D65" s="242">
        <v>9304.443333333335</v>
      </c>
      <c r="E65" s="242">
        <v>13187.5</v>
      </c>
      <c r="F65" s="242">
        <v>8958.3325</v>
      </c>
      <c r="G65" s="242">
        <v>7735.889999999999</v>
      </c>
      <c r="H65" s="242">
        <v>6619.625</v>
      </c>
      <c r="I65" s="242">
        <v>6812.3325</v>
      </c>
      <c r="J65" s="242">
        <v>7177.0825</v>
      </c>
      <c r="K65" s="242">
        <v>8187.5</v>
      </c>
      <c r="L65" s="242">
        <v>11000</v>
      </c>
      <c r="M65" s="242">
        <v>11906.25</v>
      </c>
      <c r="N65" s="242">
        <v>13083</v>
      </c>
      <c r="O65" s="289">
        <f t="shared" si="1"/>
        <v>10109.931597222223</v>
      </c>
    </row>
    <row r="66" spans="1:15" ht="18" customHeight="1">
      <c r="A66" s="196" t="s">
        <v>395</v>
      </c>
      <c r="B66" s="247" t="s">
        <v>19</v>
      </c>
      <c r="C66" s="242">
        <v>1177.0089285714287</v>
      </c>
      <c r="D66" s="242">
        <v>626.3839285714286</v>
      </c>
      <c r="E66" s="242">
        <v>849.66904</v>
      </c>
      <c r="F66" s="242">
        <v>861.429523809524</v>
      </c>
      <c r="G66" s="242">
        <v>821.9387755102041</v>
      </c>
      <c r="H66" s="242">
        <v>871.5264000000001</v>
      </c>
      <c r="I66" s="242">
        <v>853.1968979591836</v>
      </c>
      <c r="J66" s="242">
        <v>882.2783314285714</v>
      </c>
      <c r="K66" s="242">
        <v>995.1586285714286</v>
      </c>
      <c r="L66" s="242">
        <v>1118.4642857142858</v>
      </c>
      <c r="M66" s="242">
        <v>1111.6300419642857</v>
      </c>
      <c r="N66" s="242">
        <v>1087.8557142857142</v>
      </c>
      <c r="O66" s="289">
        <f t="shared" si="1"/>
        <v>938.0450413655044</v>
      </c>
    </row>
    <row r="67" spans="1:15" ht="15.75" customHeight="1">
      <c r="A67" s="196" t="s">
        <v>434</v>
      </c>
      <c r="B67" s="247" t="s">
        <v>19</v>
      </c>
      <c r="C67" s="242"/>
      <c r="D67" s="242"/>
      <c r="E67" s="242"/>
      <c r="F67" s="242"/>
      <c r="G67" s="242">
        <v>1150</v>
      </c>
      <c r="H67" s="242">
        <v>1300</v>
      </c>
      <c r="I67" s="242">
        <v>1300</v>
      </c>
      <c r="J67" s="242"/>
      <c r="K67" s="242">
        <v>1200</v>
      </c>
      <c r="L67" s="242">
        <v>800</v>
      </c>
      <c r="M67" s="242"/>
      <c r="N67" s="242">
        <v>714.2857142857143</v>
      </c>
      <c r="O67" s="289">
        <f t="shared" si="1"/>
        <v>1077.3809523809525</v>
      </c>
    </row>
    <row r="68" spans="1:15" ht="9" customHeight="1">
      <c r="A68" s="271"/>
      <c r="B68" s="272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</row>
    <row r="69" spans="1:15" ht="15.75" customHeight="1">
      <c r="A69" s="271"/>
      <c r="B69" s="27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71"/>
    </row>
    <row r="70" spans="1:15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51" t="s">
        <v>51</v>
      </c>
      <c r="O70" s="451"/>
    </row>
    <row r="71" spans="1:15" ht="20.25">
      <c r="A71" s="440" t="s">
        <v>61</v>
      </c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</row>
    <row r="72" spans="1:15" ht="20.25" customHeight="1">
      <c r="A72" s="450" t="s">
        <v>433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</row>
    <row r="73" spans="1:15" ht="26.25" customHeight="1">
      <c r="A73" s="447" t="s">
        <v>506</v>
      </c>
      <c r="B73" s="447" t="s">
        <v>62</v>
      </c>
      <c r="C73" s="442" t="s">
        <v>26</v>
      </c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4"/>
      <c r="O73" s="445" t="s">
        <v>60</v>
      </c>
    </row>
    <row r="74" spans="1:15" ht="26.25" customHeight="1">
      <c r="A74" s="448"/>
      <c r="B74" s="448"/>
      <c r="C74" s="377" t="s">
        <v>7</v>
      </c>
      <c r="D74" s="376" t="s">
        <v>8</v>
      </c>
      <c r="E74" s="376" t="s">
        <v>9</v>
      </c>
      <c r="F74" s="376" t="s">
        <v>10</v>
      </c>
      <c r="G74" s="376" t="s">
        <v>11</v>
      </c>
      <c r="H74" s="376" t="s">
        <v>12</v>
      </c>
      <c r="I74" s="376" t="s">
        <v>13</v>
      </c>
      <c r="J74" s="376" t="s">
        <v>14</v>
      </c>
      <c r="K74" s="376" t="s">
        <v>127</v>
      </c>
      <c r="L74" s="376" t="s">
        <v>128</v>
      </c>
      <c r="M74" s="376" t="s">
        <v>129</v>
      </c>
      <c r="N74" s="378" t="s">
        <v>130</v>
      </c>
      <c r="O74" s="446"/>
    </row>
    <row r="75" spans="1:15" ht="17.25" customHeight="1">
      <c r="A75" s="196" t="s">
        <v>84</v>
      </c>
      <c r="B75" s="269" t="s">
        <v>19</v>
      </c>
      <c r="C75" s="261">
        <v>944.9396428571429</v>
      </c>
      <c r="D75" s="261">
        <v>664.0214285714286</v>
      </c>
      <c r="E75" s="261">
        <v>1008.7857142857143</v>
      </c>
      <c r="F75" s="261">
        <v>1116.857142857143</v>
      </c>
      <c r="G75" s="261">
        <v>945.6547619047619</v>
      </c>
      <c r="H75" s="261">
        <v>977.4285714285713</v>
      </c>
      <c r="I75" s="261">
        <v>952.5</v>
      </c>
      <c r="J75" s="261">
        <v>885.3571428571428</v>
      </c>
      <c r="K75" s="261">
        <v>1296.9878571428574</v>
      </c>
      <c r="L75" s="261">
        <v>1375</v>
      </c>
      <c r="M75" s="261">
        <v>1682.4396428571426</v>
      </c>
      <c r="N75" s="261">
        <v>1330.357142857143</v>
      </c>
      <c r="O75" s="289">
        <f aca="true" t="shared" si="2" ref="O75:O100">AVERAGE(C75:N75)</f>
        <v>1098.360753968254</v>
      </c>
    </row>
    <row r="76" spans="1:15" ht="17.25" customHeight="1">
      <c r="A76" s="196" t="s">
        <v>37</v>
      </c>
      <c r="B76" s="247" t="s">
        <v>19</v>
      </c>
      <c r="C76" s="242">
        <v>825</v>
      </c>
      <c r="D76" s="242">
        <v>1350</v>
      </c>
      <c r="E76" s="242">
        <v>1125</v>
      </c>
      <c r="F76" s="242">
        <v>1012.5</v>
      </c>
      <c r="G76" s="242">
        <v>925</v>
      </c>
      <c r="H76" s="242">
        <v>550</v>
      </c>
      <c r="I76" s="242">
        <v>1125</v>
      </c>
      <c r="J76" s="242"/>
      <c r="K76" s="242"/>
      <c r="L76" s="242"/>
      <c r="M76" s="242">
        <v>900</v>
      </c>
      <c r="N76" s="242"/>
      <c r="O76" s="289">
        <f t="shared" si="2"/>
        <v>976.5625</v>
      </c>
    </row>
    <row r="77" spans="1:15" ht="17.25" customHeight="1">
      <c r="A77" s="196" t="s">
        <v>36</v>
      </c>
      <c r="B77" s="247" t="s">
        <v>19</v>
      </c>
      <c r="C77" s="242">
        <v>725</v>
      </c>
      <c r="D77" s="242">
        <v>1250</v>
      </c>
      <c r="E77" s="242">
        <v>1093.75</v>
      </c>
      <c r="F77" s="242">
        <v>475</v>
      </c>
      <c r="G77" s="242">
        <v>562.5</v>
      </c>
      <c r="H77" s="242">
        <v>562</v>
      </c>
      <c r="I77" s="242">
        <v>1093.75</v>
      </c>
      <c r="J77" s="242">
        <v>800</v>
      </c>
      <c r="K77" s="242">
        <v>783.33</v>
      </c>
      <c r="L77" s="242"/>
      <c r="M77" s="242">
        <v>856.25</v>
      </c>
      <c r="N77" s="242"/>
      <c r="O77" s="289">
        <f t="shared" si="2"/>
        <v>820.158</v>
      </c>
    </row>
    <row r="78" spans="1:15" ht="17.25" customHeight="1">
      <c r="A78" s="196" t="s">
        <v>35</v>
      </c>
      <c r="B78" s="247" t="s">
        <v>19</v>
      </c>
      <c r="C78" s="242">
        <v>1161.4583333333335</v>
      </c>
      <c r="D78" s="242">
        <v>693.75</v>
      </c>
      <c r="E78" s="242">
        <v>787.5</v>
      </c>
      <c r="F78" s="242">
        <v>1231.25</v>
      </c>
      <c r="G78" s="242">
        <v>1246.875</v>
      </c>
      <c r="H78" s="242">
        <v>1208.5</v>
      </c>
      <c r="I78" s="242">
        <v>1118.75</v>
      </c>
      <c r="J78" s="242">
        <v>1167.875</v>
      </c>
      <c r="K78" s="242">
        <v>1071.25</v>
      </c>
      <c r="L78" s="242">
        <v>1600</v>
      </c>
      <c r="M78" s="242">
        <v>593.75</v>
      </c>
      <c r="N78" s="242">
        <v>1316.6666666666667</v>
      </c>
      <c r="O78" s="289">
        <f t="shared" si="2"/>
        <v>1099.8020833333333</v>
      </c>
    </row>
    <row r="79" spans="1:15" ht="17.25" customHeight="1">
      <c r="A79" s="196" t="s">
        <v>34</v>
      </c>
      <c r="B79" s="247" t="s">
        <v>19</v>
      </c>
      <c r="C79" s="242">
        <v>1493.75</v>
      </c>
      <c r="D79" s="242">
        <v>1387.5</v>
      </c>
      <c r="E79" s="242">
        <v>2412.5</v>
      </c>
      <c r="F79" s="242">
        <v>2150</v>
      </c>
      <c r="G79" s="242">
        <v>1531.25</v>
      </c>
      <c r="H79" s="242">
        <v>1412.5</v>
      </c>
      <c r="I79" s="242">
        <v>2412.5</v>
      </c>
      <c r="J79" s="242">
        <v>875</v>
      </c>
      <c r="K79" s="242">
        <v>859.375</v>
      </c>
      <c r="L79" s="242"/>
      <c r="M79" s="242">
        <v>887.5</v>
      </c>
      <c r="N79" s="242">
        <v>600</v>
      </c>
      <c r="O79" s="289">
        <f t="shared" si="2"/>
        <v>1456.534090909091</v>
      </c>
    </row>
    <row r="80" spans="1:15" ht="17.25" customHeight="1">
      <c r="A80" s="196" t="s">
        <v>122</v>
      </c>
      <c r="B80" s="247" t="s">
        <v>19</v>
      </c>
      <c r="C80" s="242">
        <v>944.7916666666666</v>
      </c>
      <c r="D80" s="242">
        <v>706</v>
      </c>
      <c r="E80" s="242">
        <v>956.25</v>
      </c>
      <c r="F80" s="242">
        <v>1121.875</v>
      </c>
      <c r="G80" s="242">
        <v>1185.415</v>
      </c>
      <c r="H80" s="242">
        <v>843.75</v>
      </c>
      <c r="I80" s="242">
        <v>956.25</v>
      </c>
      <c r="J80" s="242">
        <v>775</v>
      </c>
      <c r="K80" s="242">
        <v>818.75</v>
      </c>
      <c r="L80" s="242"/>
      <c r="M80" s="242">
        <v>543.75</v>
      </c>
      <c r="N80" s="242">
        <v>1200</v>
      </c>
      <c r="O80" s="289">
        <f t="shared" si="2"/>
        <v>913.8028787878789</v>
      </c>
    </row>
    <row r="81" spans="1:15" ht="17.25" customHeight="1">
      <c r="A81" s="196" t="s">
        <v>33</v>
      </c>
      <c r="B81" s="247" t="s">
        <v>19</v>
      </c>
      <c r="C81" s="242">
        <v>1364.5833333333333</v>
      </c>
      <c r="D81" s="242">
        <v>906.25</v>
      </c>
      <c r="E81" s="242">
        <v>1375</v>
      </c>
      <c r="F81" s="242">
        <v>1342.71</v>
      </c>
      <c r="G81" s="242">
        <v>1237.335</v>
      </c>
      <c r="H81" s="242">
        <v>1341.7766666666666</v>
      </c>
      <c r="I81" s="242">
        <v>1437.5</v>
      </c>
      <c r="J81" s="242">
        <v>1136.46</v>
      </c>
      <c r="K81" s="242">
        <v>1109.625</v>
      </c>
      <c r="L81" s="242">
        <v>1633</v>
      </c>
      <c r="M81" s="242">
        <v>718.75</v>
      </c>
      <c r="N81" s="242">
        <v>1333.3333333333333</v>
      </c>
      <c r="O81" s="289">
        <f t="shared" si="2"/>
        <v>1244.693611111111</v>
      </c>
    </row>
    <row r="82" spans="1:15" ht="17.25" customHeight="1">
      <c r="A82" s="196" t="s">
        <v>86</v>
      </c>
      <c r="B82" s="247" t="s">
        <v>19</v>
      </c>
      <c r="C82" s="242">
        <v>950</v>
      </c>
      <c r="D82" s="242">
        <v>900</v>
      </c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89">
        <f t="shared" si="2"/>
        <v>925</v>
      </c>
    </row>
    <row r="83" spans="1:15" ht="17.25" customHeight="1">
      <c r="A83" s="242" t="s">
        <v>431</v>
      </c>
      <c r="B83" s="247" t="s">
        <v>19</v>
      </c>
      <c r="C83" s="242">
        <v>900</v>
      </c>
      <c r="D83" s="242"/>
      <c r="E83" s="242"/>
      <c r="F83" s="242"/>
      <c r="G83" s="242">
        <v>900</v>
      </c>
      <c r="H83" s="242"/>
      <c r="I83" s="242"/>
      <c r="J83" s="242"/>
      <c r="K83" s="242"/>
      <c r="L83" s="242"/>
      <c r="M83" s="242"/>
      <c r="N83" s="242"/>
      <c r="O83" s="289">
        <f t="shared" si="2"/>
        <v>900</v>
      </c>
    </row>
    <row r="84" spans="1:15" ht="17.25" customHeight="1">
      <c r="A84" s="242" t="s">
        <v>31</v>
      </c>
      <c r="B84" s="247" t="s">
        <v>21</v>
      </c>
      <c r="C84" s="242">
        <v>1658.335</v>
      </c>
      <c r="D84" s="242">
        <v>1462.5</v>
      </c>
      <c r="E84" s="242">
        <v>1412.5</v>
      </c>
      <c r="F84" s="242">
        <v>2021.875</v>
      </c>
      <c r="G84" s="242">
        <v>1406.25</v>
      </c>
      <c r="H84" s="242">
        <v>2254.165</v>
      </c>
      <c r="I84" s="242">
        <v>2412.5</v>
      </c>
      <c r="J84" s="242">
        <v>2125</v>
      </c>
      <c r="K84" s="242">
        <v>2133.335</v>
      </c>
      <c r="L84" s="242">
        <v>2200</v>
      </c>
      <c r="M84" s="242">
        <v>1562.5</v>
      </c>
      <c r="N84" s="242"/>
      <c r="O84" s="289">
        <f t="shared" si="2"/>
        <v>1877.1781818181817</v>
      </c>
    </row>
    <row r="85" spans="1:15" ht="15.75" customHeight="1">
      <c r="A85" s="81" t="s">
        <v>89</v>
      </c>
      <c r="B85" s="113"/>
      <c r="C85" s="81"/>
      <c r="D85" s="82"/>
      <c r="E85" s="83"/>
      <c r="F85" s="83"/>
      <c r="G85" s="83"/>
      <c r="H85" s="83"/>
      <c r="I85" s="83"/>
      <c r="J85" s="83"/>
      <c r="K85" s="83"/>
      <c r="L85" s="83"/>
      <c r="M85" s="81"/>
      <c r="N85" s="82"/>
      <c r="O85" s="83"/>
    </row>
    <row r="86" spans="1:15" ht="16.5" customHeight="1">
      <c r="A86" s="196" t="s">
        <v>126</v>
      </c>
      <c r="B86" s="247" t="s">
        <v>19</v>
      </c>
      <c r="C86" s="242">
        <v>2725</v>
      </c>
      <c r="D86" s="242">
        <v>3125</v>
      </c>
      <c r="E86" s="242"/>
      <c r="F86" s="242"/>
      <c r="G86" s="242">
        <v>3800</v>
      </c>
      <c r="H86" s="242"/>
      <c r="I86" s="242">
        <v>3900</v>
      </c>
      <c r="J86" s="242"/>
      <c r="K86" s="242">
        <v>1600</v>
      </c>
      <c r="L86" s="242">
        <v>4250</v>
      </c>
      <c r="M86" s="242">
        <v>2595.8333333333335</v>
      </c>
      <c r="N86" s="242">
        <v>3025</v>
      </c>
      <c r="O86" s="289">
        <f t="shared" si="2"/>
        <v>3127.6041666666665</v>
      </c>
    </row>
    <row r="87" spans="1:15" ht="16.5" customHeight="1">
      <c r="A87" s="196" t="s">
        <v>90</v>
      </c>
      <c r="B87" s="247" t="s">
        <v>19</v>
      </c>
      <c r="C87" s="242">
        <v>2685.3433333333332</v>
      </c>
      <c r="D87" s="242">
        <v>2690.625</v>
      </c>
      <c r="E87" s="242">
        <v>2319.5833333333335</v>
      </c>
      <c r="F87" s="242">
        <v>2110.4166666666665</v>
      </c>
      <c r="G87" s="242">
        <v>2160.0433333333335</v>
      </c>
      <c r="H87" s="242">
        <v>2910</v>
      </c>
      <c r="I87" s="242">
        <v>2251</v>
      </c>
      <c r="J87" s="242">
        <v>3125</v>
      </c>
      <c r="K87" s="242">
        <v>3503.75</v>
      </c>
      <c r="L87" s="242">
        <v>3518</v>
      </c>
      <c r="M87" s="242">
        <v>3882.3333333333335</v>
      </c>
      <c r="N87" s="242">
        <v>4018.3</v>
      </c>
      <c r="O87" s="289">
        <f t="shared" si="2"/>
        <v>2931.199583333333</v>
      </c>
    </row>
    <row r="88" spans="1:15" ht="16.5" customHeight="1">
      <c r="A88" s="196" t="s">
        <v>396</v>
      </c>
      <c r="B88" s="247" t="s">
        <v>21</v>
      </c>
      <c r="C88" s="242">
        <v>2000</v>
      </c>
      <c r="D88" s="242"/>
      <c r="E88" s="242">
        <v>3350</v>
      </c>
      <c r="F88" s="242">
        <v>1850</v>
      </c>
      <c r="G88" s="242">
        <v>1850</v>
      </c>
      <c r="H88" s="242">
        <v>2000</v>
      </c>
      <c r="I88" s="242">
        <v>4700</v>
      </c>
      <c r="J88" s="242"/>
      <c r="K88" s="242">
        <v>2000</v>
      </c>
      <c r="L88" s="242">
        <v>2000</v>
      </c>
      <c r="M88" s="242"/>
      <c r="N88" s="242">
        <v>2000</v>
      </c>
      <c r="O88" s="289">
        <f t="shared" si="2"/>
        <v>2416.6666666666665</v>
      </c>
    </row>
    <row r="89" spans="1:15" ht="16.5" customHeight="1">
      <c r="A89" s="242" t="s">
        <v>28</v>
      </c>
      <c r="B89" s="247" t="s">
        <v>19</v>
      </c>
      <c r="C89" s="242"/>
      <c r="D89" s="242">
        <v>4908.335</v>
      </c>
      <c r="E89" s="242">
        <v>3288.89</v>
      </c>
      <c r="F89" s="242">
        <v>5250</v>
      </c>
      <c r="G89" s="242">
        <v>4733.335</v>
      </c>
      <c r="H89" s="242">
        <v>5000</v>
      </c>
      <c r="I89" s="242">
        <v>5366.67</v>
      </c>
      <c r="J89" s="242">
        <v>2500</v>
      </c>
      <c r="K89" s="242">
        <v>2000</v>
      </c>
      <c r="L89" s="242"/>
      <c r="M89" s="242"/>
      <c r="N89" s="242"/>
      <c r="O89" s="289">
        <f t="shared" si="2"/>
        <v>4130.90375</v>
      </c>
    </row>
    <row r="90" spans="1:15" ht="15" customHeight="1">
      <c r="A90" s="81" t="s">
        <v>91</v>
      </c>
      <c r="B90" s="113"/>
      <c r="C90" s="81"/>
      <c r="D90" s="82"/>
      <c r="E90" s="83"/>
      <c r="F90" s="83"/>
      <c r="G90" s="83"/>
      <c r="H90" s="83"/>
      <c r="I90" s="83"/>
      <c r="J90" s="83"/>
      <c r="K90" s="83"/>
      <c r="L90" s="83"/>
      <c r="M90" s="81"/>
      <c r="N90" s="82"/>
      <c r="O90" s="83"/>
    </row>
    <row r="91" spans="1:15" ht="16.5" customHeight="1">
      <c r="A91" s="196" t="s">
        <v>366</v>
      </c>
      <c r="B91" s="247" t="s">
        <v>21</v>
      </c>
      <c r="C91" s="242">
        <v>5800</v>
      </c>
      <c r="D91" s="242">
        <v>5630.8</v>
      </c>
      <c r="E91" s="242">
        <v>6237.333333333333</v>
      </c>
      <c r="F91" s="242">
        <v>5781</v>
      </c>
      <c r="G91" s="242">
        <v>6500</v>
      </c>
      <c r="H91" s="242">
        <v>6351.5</v>
      </c>
      <c r="I91" s="242">
        <v>5302.5</v>
      </c>
      <c r="J91" s="242">
        <v>3806.4375</v>
      </c>
      <c r="K91" s="242">
        <v>3511.75</v>
      </c>
      <c r="L91" s="242">
        <v>3150.75</v>
      </c>
      <c r="M91" s="242">
        <v>6011.11111111111</v>
      </c>
      <c r="N91" s="242">
        <v>5034.5</v>
      </c>
      <c r="O91" s="289">
        <f t="shared" si="2"/>
        <v>5259.806828703703</v>
      </c>
    </row>
    <row r="92" spans="1:15" ht="16.5" customHeight="1">
      <c r="A92" s="196" t="s">
        <v>15</v>
      </c>
      <c r="B92" s="247" t="s">
        <v>21</v>
      </c>
      <c r="C92" s="242">
        <v>19076.80555555556</v>
      </c>
      <c r="D92" s="242">
        <v>17109.666666666664</v>
      </c>
      <c r="E92" s="242">
        <v>17627.95238095238</v>
      </c>
      <c r="F92" s="242">
        <v>17390.214285714286</v>
      </c>
      <c r="G92" s="242">
        <v>17773.750000000004</v>
      </c>
      <c r="H92" s="242">
        <v>17741.261904761905</v>
      </c>
      <c r="I92" s="242">
        <v>19126.777777777777</v>
      </c>
      <c r="J92" s="242">
        <v>18509.777777777777</v>
      </c>
      <c r="K92" s="242">
        <v>22170.027777777777</v>
      </c>
      <c r="L92" s="242">
        <v>19429.36666666667</v>
      </c>
      <c r="M92" s="242">
        <v>23220.25</v>
      </c>
      <c r="N92" s="242">
        <v>20263.366666666665</v>
      </c>
      <c r="O92" s="289">
        <f t="shared" si="2"/>
        <v>19119.93478835979</v>
      </c>
    </row>
    <row r="93" spans="1:15" ht="16.5" customHeight="1">
      <c r="A93" s="196" t="s">
        <v>367</v>
      </c>
      <c r="B93" s="247" t="s">
        <v>21</v>
      </c>
      <c r="C93" s="242">
        <v>800</v>
      </c>
      <c r="D93" s="242">
        <v>1171.6</v>
      </c>
      <c r="E93" s="242">
        <v>1443</v>
      </c>
      <c r="F93" s="242">
        <v>1533.3333333333333</v>
      </c>
      <c r="G93" s="242">
        <v>977</v>
      </c>
      <c r="H93" s="242">
        <v>632.17</v>
      </c>
      <c r="I93" s="242">
        <v>822</v>
      </c>
      <c r="J93" s="242">
        <v>2291</v>
      </c>
      <c r="K93" s="242">
        <v>625</v>
      </c>
      <c r="L93" s="242">
        <v>548</v>
      </c>
      <c r="M93" s="242">
        <v>696.6666666666666</v>
      </c>
      <c r="N93" s="242">
        <v>693.5555555555555</v>
      </c>
      <c r="O93" s="289">
        <f t="shared" si="2"/>
        <v>1019.4437962962961</v>
      </c>
    </row>
    <row r="94" spans="1:15" ht="16.5" customHeight="1">
      <c r="A94" s="196" t="s">
        <v>368</v>
      </c>
      <c r="B94" s="247" t="s">
        <v>21</v>
      </c>
      <c r="C94" s="242">
        <v>1017.0833333333334</v>
      </c>
      <c r="D94" s="242">
        <v>963.5</v>
      </c>
      <c r="E94" s="242">
        <v>1703.3333333333333</v>
      </c>
      <c r="F94" s="242">
        <v>1815.1666666666665</v>
      </c>
      <c r="G94" s="242">
        <v>1720.8125</v>
      </c>
      <c r="H94" s="242">
        <v>644.179825</v>
      </c>
      <c r="I94" s="242">
        <v>705.915</v>
      </c>
      <c r="J94" s="242">
        <v>658.1875</v>
      </c>
      <c r="K94" s="242">
        <v>690.516</v>
      </c>
      <c r="L94" s="242">
        <v>729.2</v>
      </c>
      <c r="M94" s="242">
        <v>892.125</v>
      </c>
      <c r="N94" s="242">
        <v>973.9375</v>
      </c>
      <c r="O94" s="289">
        <f t="shared" si="2"/>
        <v>1042.8297215277778</v>
      </c>
    </row>
    <row r="95" spans="1:15" ht="16.5" customHeight="1">
      <c r="A95" s="196" t="s">
        <v>369</v>
      </c>
      <c r="B95" s="247" t="s">
        <v>21</v>
      </c>
      <c r="C95" s="242">
        <v>20000</v>
      </c>
      <c r="D95" s="242">
        <v>20083.333333333332</v>
      </c>
      <c r="E95" s="242">
        <v>17875</v>
      </c>
      <c r="F95" s="242">
        <v>11091.556666666665</v>
      </c>
      <c r="G95" s="242">
        <v>13297.9175</v>
      </c>
      <c r="H95" s="242">
        <v>12122</v>
      </c>
      <c r="I95" s="242">
        <v>12500</v>
      </c>
      <c r="J95" s="242">
        <v>17750</v>
      </c>
      <c r="K95" s="242">
        <v>16850</v>
      </c>
      <c r="L95" s="242">
        <v>11187.5</v>
      </c>
      <c r="M95" s="242">
        <v>10500</v>
      </c>
      <c r="N95" s="242">
        <v>14750</v>
      </c>
      <c r="O95" s="289">
        <f t="shared" si="2"/>
        <v>14833.942291666666</v>
      </c>
    </row>
    <row r="96" spans="1:15" ht="16.5" customHeight="1">
      <c r="A96" s="196" t="s">
        <v>370</v>
      </c>
      <c r="B96" s="247" t="s">
        <v>21</v>
      </c>
      <c r="C96" s="242">
        <v>762.5</v>
      </c>
      <c r="D96" s="242">
        <v>633.5</v>
      </c>
      <c r="E96" s="242">
        <v>891.6666666666666</v>
      </c>
      <c r="F96" s="242">
        <v>1050</v>
      </c>
      <c r="G96" s="242">
        <v>1116.6666666666667</v>
      </c>
      <c r="H96" s="242">
        <v>1296.75</v>
      </c>
      <c r="I96" s="242">
        <v>1587.5</v>
      </c>
      <c r="J96" s="242">
        <v>1508.3333333333333</v>
      </c>
      <c r="K96" s="242">
        <v>1061.6666666666667</v>
      </c>
      <c r="L96" s="242">
        <v>708.3333333333334</v>
      </c>
      <c r="M96" s="242">
        <v>625</v>
      </c>
      <c r="N96" s="242">
        <v>662.5</v>
      </c>
      <c r="O96" s="289">
        <f t="shared" si="2"/>
        <v>992.0347222222222</v>
      </c>
    </row>
    <row r="97" spans="1:15" ht="16.5" customHeight="1">
      <c r="A97" s="196" t="s">
        <v>121</v>
      </c>
      <c r="B97" s="247" t="s">
        <v>21</v>
      </c>
      <c r="C97" s="242">
        <v>749.6283333333332</v>
      </c>
      <c r="D97" s="242">
        <v>1029.625</v>
      </c>
      <c r="E97" s="242">
        <v>1029.7935714285716</v>
      </c>
      <c r="F97" s="242">
        <v>952.4816333333333</v>
      </c>
      <c r="G97" s="242">
        <v>1011.6659999999999</v>
      </c>
      <c r="H97" s="242">
        <v>1229.1666666666667</v>
      </c>
      <c r="I97" s="242">
        <v>1365.625</v>
      </c>
      <c r="J97" s="242">
        <v>1257.666</v>
      </c>
      <c r="K97" s="242">
        <v>978.1</v>
      </c>
      <c r="L97" s="242">
        <v>972.6</v>
      </c>
      <c r="M97" s="242">
        <v>793.8642857142856</v>
      </c>
      <c r="N97" s="242">
        <v>948.2666666666668</v>
      </c>
      <c r="O97" s="289">
        <f t="shared" si="2"/>
        <v>1026.540263095238</v>
      </c>
    </row>
    <row r="98" spans="1:15" ht="16.5" customHeight="1">
      <c r="A98" s="242" t="s">
        <v>358</v>
      </c>
      <c r="B98" s="247" t="s">
        <v>21</v>
      </c>
      <c r="C98" s="242">
        <v>15500</v>
      </c>
      <c r="D98" s="242">
        <v>17708.333333333332</v>
      </c>
      <c r="E98" s="242">
        <v>16437.5</v>
      </c>
      <c r="F98" s="242">
        <v>17212.5</v>
      </c>
      <c r="G98" s="242">
        <v>15250</v>
      </c>
      <c r="H98" s="242">
        <v>12416.666666666664</v>
      </c>
      <c r="I98" s="242">
        <v>11875</v>
      </c>
      <c r="J98" s="242">
        <v>19000</v>
      </c>
      <c r="K98" s="242">
        <v>16880</v>
      </c>
      <c r="L98" s="242">
        <v>15250</v>
      </c>
      <c r="M98" s="242">
        <v>23312.5</v>
      </c>
      <c r="N98" s="242">
        <v>27000</v>
      </c>
      <c r="O98" s="289">
        <f t="shared" si="2"/>
        <v>17320.208333333332</v>
      </c>
    </row>
    <row r="99" spans="1:15" ht="16.5" customHeight="1">
      <c r="A99" s="242" t="s">
        <v>359</v>
      </c>
      <c r="B99" s="247" t="s">
        <v>21</v>
      </c>
      <c r="C99" s="242">
        <v>783.335</v>
      </c>
      <c r="D99" s="242">
        <v>750.5</v>
      </c>
      <c r="E99" s="242">
        <v>1566</v>
      </c>
      <c r="F99" s="242">
        <v>1568.25</v>
      </c>
      <c r="G99" s="242">
        <v>1352</v>
      </c>
      <c r="H99" s="242">
        <v>950</v>
      </c>
      <c r="I99" s="242"/>
      <c r="J99" s="242"/>
      <c r="K99" s="242">
        <v>500</v>
      </c>
      <c r="L99" s="242">
        <v>1170.6666666666667</v>
      </c>
      <c r="M99" s="242">
        <v>1168.6666666666667</v>
      </c>
      <c r="N99" s="242">
        <v>995.25</v>
      </c>
      <c r="O99" s="289">
        <f t="shared" si="2"/>
        <v>1080.4668333333334</v>
      </c>
    </row>
    <row r="100" spans="1:15" ht="16.5" customHeight="1">
      <c r="A100" s="242" t="s">
        <v>27</v>
      </c>
      <c r="B100" s="247" t="s">
        <v>21</v>
      </c>
      <c r="C100" s="242">
        <v>7875</v>
      </c>
      <c r="D100" s="242">
        <v>8500</v>
      </c>
      <c r="E100" s="242">
        <v>4281.25</v>
      </c>
      <c r="F100" s="242">
        <v>5677.25</v>
      </c>
      <c r="G100" s="242">
        <v>5503.25</v>
      </c>
      <c r="H100" s="242">
        <v>7950</v>
      </c>
      <c r="I100" s="242">
        <v>3406.25</v>
      </c>
      <c r="J100" s="242">
        <v>3325</v>
      </c>
      <c r="K100" s="242">
        <v>4391.668333333333</v>
      </c>
      <c r="L100" s="242">
        <v>5038</v>
      </c>
      <c r="M100" s="242">
        <v>6169.642857142857</v>
      </c>
      <c r="N100" s="242">
        <v>4000</v>
      </c>
      <c r="O100" s="291">
        <f t="shared" si="2"/>
        <v>5509.775932539683</v>
      </c>
    </row>
    <row r="101" spans="1:15" ht="12.75">
      <c r="A101" s="271"/>
      <c r="B101" s="272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51" t="s">
        <v>52</v>
      </c>
      <c r="O102" s="451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72"/>
      <c r="O103" s="372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72"/>
      <c r="O104" s="372"/>
    </row>
    <row r="105" spans="1:15" ht="20.25">
      <c r="A105" s="440" t="s">
        <v>61</v>
      </c>
      <c r="B105" s="440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</row>
    <row r="106" spans="1:15" ht="22.5" customHeight="1">
      <c r="A106" s="450" t="s">
        <v>433</v>
      </c>
      <c r="B106" s="450"/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</row>
    <row r="107" spans="1:15" ht="30" customHeight="1">
      <c r="A107" s="447" t="s">
        <v>506</v>
      </c>
      <c r="B107" s="447" t="s">
        <v>62</v>
      </c>
      <c r="C107" s="442" t="s">
        <v>26</v>
      </c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4"/>
      <c r="O107" s="445" t="s">
        <v>60</v>
      </c>
    </row>
    <row r="108" spans="1:15" ht="30" customHeight="1">
      <c r="A108" s="448"/>
      <c r="B108" s="448"/>
      <c r="C108" s="377" t="s">
        <v>7</v>
      </c>
      <c r="D108" s="376" t="s">
        <v>8</v>
      </c>
      <c r="E108" s="376" t="s">
        <v>9</v>
      </c>
      <c r="F108" s="376" t="s">
        <v>10</v>
      </c>
      <c r="G108" s="376" t="s">
        <v>11</v>
      </c>
      <c r="H108" s="376" t="s">
        <v>12</v>
      </c>
      <c r="I108" s="376" t="s">
        <v>13</v>
      </c>
      <c r="J108" s="376" t="s">
        <v>14</v>
      </c>
      <c r="K108" s="376" t="s">
        <v>127</v>
      </c>
      <c r="L108" s="376" t="s">
        <v>128</v>
      </c>
      <c r="M108" s="376" t="s">
        <v>129</v>
      </c>
      <c r="N108" s="378" t="s">
        <v>130</v>
      </c>
      <c r="O108" s="446"/>
    </row>
    <row r="109" spans="1:15" ht="17.25" customHeight="1">
      <c r="A109" s="242" t="s">
        <v>25</v>
      </c>
      <c r="B109" s="247" t="s">
        <v>21</v>
      </c>
      <c r="C109" s="242">
        <v>1744.6433333333332</v>
      </c>
      <c r="D109" s="242">
        <v>1986.6</v>
      </c>
      <c r="E109" s="242">
        <v>1683.33</v>
      </c>
      <c r="F109" s="242">
        <v>1749.89</v>
      </c>
      <c r="G109" s="242">
        <v>1814.8875</v>
      </c>
      <c r="H109" s="242">
        <v>1635.2916666666667</v>
      </c>
      <c r="I109" s="242">
        <v>1839.0825</v>
      </c>
      <c r="J109" s="242">
        <v>1697.895</v>
      </c>
      <c r="K109" s="242">
        <v>1888</v>
      </c>
      <c r="L109" s="242"/>
      <c r="M109" s="242">
        <v>1871.05</v>
      </c>
      <c r="N109" s="242">
        <v>1817.5</v>
      </c>
      <c r="O109" s="289">
        <f aca="true" t="shared" si="3" ref="O109:O117">AVERAGE(C109:N109)</f>
        <v>1793.4700000000003</v>
      </c>
    </row>
    <row r="110" spans="1:15" ht="17.25" customHeight="1">
      <c r="A110" s="242" t="s">
        <v>45</v>
      </c>
      <c r="B110" s="247" t="s">
        <v>19</v>
      </c>
      <c r="C110" s="242"/>
      <c r="D110" s="242"/>
      <c r="E110" s="242"/>
      <c r="F110" s="242">
        <v>1500</v>
      </c>
      <c r="G110" s="242">
        <v>1333</v>
      </c>
      <c r="H110" s="242"/>
      <c r="I110" s="242"/>
      <c r="J110" s="242"/>
      <c r="K110" s="242"/>
      <c r="L110" s="242"/>
      <c r="M110" s="242"/>
      <c r="N110" s="242"/>
      <c r="O110" s="289">
        <f t="shared" si="3"/>
        <v>1416.5</v>
      </c>
    </row>
    <row r="111" spans="1:15" ht="17.25" customHeight="1">
      <c r="A111" s="242" t="s">
        <v>24</v>
      </c>
      <c r="B111" s="247" t="s">
        <v>19</v>
      </c>
      <c r="C111" s="242">
        <v>4000</v>
      </c>
      <c r="D111" s="242">
        <v>4375</v>
      </c>
      <c r="E111" s="242">
        <v>4125</v>
      </c>
      <c r="F111" s="242">
        <v>4250</v>
      </c>
      <c r="G111" s="242">
        <v>4250</v>
      </c>
      <c r="H111" s="242">
        <v>3757.5</v>
      </c>
      <c r="I111" s="242">
        <v>4125</v>
      </c>
      <c r="J111" s="242">
        <v>4966.67</v>
      </c>
      <c r="K111" s="242">
        <v>6000</v>
      </c>
      <c r="L111" s="242"/>
      <c r="M111" s="242">
        <v>6000</v>
      </c>
      <c r="N111" s="242"/>
      <c r="O111" s="289">
        <f t="shared" si="3"/>
        <v>4584.9169999999995</v>
      </c>
    </row>
    <row r="112" spans="1:15" ht="17.25" customHeight="1">
      <c r="A112" s="242" t="s">
        <v>23</v>
      </c>
      <c r="B112" s="247" t="s">
        <v>19</v>
      </c>
      <c r="C112" s="242">
        <v>1600</v>
      </c>
      <c r="D112" s="242"/>
      <c r="E112" s="242">
        <v>2000</v>
      </c>
      <c r="F112" s="242">
        <v>933</v>
      </c>
      <c r="G112" s="242">
        <v>800</v>
      </c>
      <c r="H112" s="242">
        <v>800</v>
      </c>
      <c r="I112" s="242">
        <v>867</v>
      </c>
      <c r="J112" s="242">
        <v>800</v>
      </c>
      <c r="K112" s="242">
        <v>720</v>
      </c>
      <c r="L112" s="242">
        <v>933</v>
      </c>
      <c r="M112" s="242"/>
      <c r="N112" s="242">
        <v>1000</v>
      </c>
      <c r="O112" s="289">
        <f t="shared" si="3"/>
        <v>1045.3</v>
      </c>
    </row>
    <row r="113" spans="1:15" ht="17.25" customHeight="1">
      <c r="A113" s="242" t="s">
        <v>361</v>
      </c>
      <c r="B113" s="247" t="s">
        <v>21</v>
      </c>
      <c r="C113" s="242">
        <v>30666.67</v>
      </c>
      <c r="D113" s="242">
        <v>20208.5</v>
      </c>
      <c r="E113" s="242">
        <v>26416.665</v>
      </c>
      <c r="F113" s="242">
        <v>26719.333333333332</v>
      </c>
      <c r="G113" s="242">
        <v>24175</v>
      </c>
      <c r="H113" s="242">
        <v>39791</v>
      </c>
      <c r="I113" s="242">
        <v>22768.5</v>
      </c>
      <c r="J113" s="242">
        <v>29500</v>
      </c>
      <c r="K113" s="242">
        <v>24208</v>
      </c>
      <c r="L113" s="242">
        <v>25603</v>
      </c>
      <c r="M113" s="242">
        <v>28873.5</v>
      </c>
      <c r="N113" s="242"/>
      <c r="O113" s="289">
        <f t="shared" si="3"/>
        <v>27175.46984848485</v>
      </c>
    </row>
    <row r="114" spans="1:15" ht="17.25" customHeight="1">
      <c r="A114" s="242" t="s">
        <v>22</v>
      </c>
      <c r="B114" s="247" t="s">
        <v>21</v>
      </c>
      <c r="C114" s="242">
        <v>28000</v>
      </c>
      <c r="D114" s="242">
        <v>24375</v>
      </c>
      <c r="E114" s="242">
        <v>26000</v>
      </c>
      <c r="F114" s="242">
        <v>25250</v>
      </c>
      <c r="G114" s="242">
        <v>23333.33</v>
      </c>
      <c r="H114" s="242">
        <v>24500</v>
      </c>
      <c r="I114" s="242">
        <v>26000</v>
      </c>
      <c r="J114" s="242">
        <v>23500</v>
      </c>
      <c r="K114" s="242">
        <v>26500</v>
      </c>
      <c r="L114" s="242"/>
      <c r="M114" s="242">
        <v>21500</v>
      </c>
      <c r="N114" s="242"/>
      <c r="O114" s="289">
        <f t="shared" si="3"/>
        <v>24895.833000000002</v>
      </c>
    </row>
    <row r="115" spans="1:15" ht="17.25" customHeight="1">
      <c r="A115" s="242" t="s">
        <v>54</v>
      </c>
      <c r="B115" s="247" t="s">
        <v>21</v>
      </c>
      <c r="C115" s="242"/>
      <c r="D115" s="242">
        <v>3860</v>
      </c>
      <c r="E115" s="242">
        <v>5000</v>
      </c>
      <c r="F115" s="242">
        <v>4240</v>
      </c>
      <c r="G115" s="242">
        <v>4000</v>
      </c>
      <c r="H115" s="242">
        <v>4000</v>
      </c>
      <c r="I115" s="242">
        <v>4000</v>
      </c>
      <c r="J115" s="242">
        <v>4000</v>
      </c>
      <c r="K115" s="242"/>
      <c r="L115" s="242">
        <v>6000</v>
      </c>
      <c r="M115" s="242">
        <v>3000</v>
      </c>
      <c r="N115" s="242"/>
      <c r="O115" s="289">
        <f t="shared" si="3"/>
        <v>4233.333333333333</v>
      </c>
    </row>
    <row r="116" spans="1:15" ht="17.25" customHeight="1">
      <c r="A116" s="242" t="s">
        <v>306</v>
      </c>
      <c r="B116" s="247" t="s">
        <v>21</v>
      </c>
      <c r="C116" s="242"/>
      <c r="D116" s="242"/>
      <c r="E116" s="242"/>
      <c r="F116" s="242"/>
      <c r="G116" s="242"/>
      <c r="H116" s="242"/>
      <c r="I116" s="242">
        <v>1575</v>
      </c>
      <c r="J116" s="242"/>
      <c r="K116" s="242">
        <v>3000</v>
      </c>
      <c r="L116" s="242">
        <v>5000</v>
      </c>
      <c r="M116" s="242"/>
      <c r="N116" s="242"/>
      <c r="O116" s="289">
        <f t="shared" si="3"/>
        <v>3191.6666666666665</v>
      </c>
    </row>
    <row r="117" spans="1:15" ht="17.25" customHeight="1">
      <c r="A117" s="242" t="s">
        <v>20</v>
      </c>
      <c r="B117" s="247" t="s">
        <v>19</v>
      </c>
      <c r="C117" s="242">
        <v>962.5</v>
      </c>
      <c r="D117" s="242">
        <v>850</v>
      </c>
      <c r="E117" s="242">
        <v>1150</v>
      </c>
      <c r="F117" s="242">
        <v>1350</v>
      </c>
      <c r="G117" s="242"/>
      <c r="H117" s="242"/>
      <c r="I117" s="242"/>
      <c r="J117" s="242"/>
      <c r="K117" s="242"/>
      <c r="L117" s="242"/>
      <c r="M117" s="242"/>
      <c r="N117" s="242">
        <v>2027.6666666666667</v>
      </c>
      <c r="O117" s="289">
        <f t="shared" si="3"/>
        <v>1268.0333333333333</v>
      </c>
    </row>
    <row r="118" spans="1:15" ht="16.5" customHeight="1">
      <c r="A118" s="81" t="s">
        <v>105</v>
      </c>
      <c r="B118" s="113"/>
      <c r="C118" s="81"/>
      <c r="D118" s="82"/>
      <c r="E118" s="83"/>
      <c r="F118" s="83"/>
      <c r="G118" s="83"/>
      <c r="H118" s="83"/>
      <c r="I118" s="83"/>
      <c r="J118" s="83"/>
      <c r="K118" s="83"/>
      <c r="L118" s="83"/>
      <c r="M118" s="81"/>
      <c r="N118" s="82"/>
      <c r="O118" s="83"/>
    </row>
    <row r="119" spans="1:15" ht="15" customHeight="1">
      <c r="A119" s="242" t="s">
        <v>18</v>
      </c>
      <c r="B119" s="247" t="s">
        <v>435</v>
      </c>
      <c r="C119" s="242">
        <v>60</v>
      </c>
      <c r="D119" s="242">
        <v>60</v>
      </c>
      <c r="E119" s="242"/>
      <c r="F119" s="242">
        <v>60</v>
      </c>
      <c r="G119" s="242">
        <v>60</v>
      </c>
      <c r="H119" s="242">
        <v>60</v>
      </c>
      <c r="I119" s="242">
        <v>60</v>
      </c>
      <c r="J119" s="242"/>
      <c r="K119" s="242">
        <v>60</v>
      </c>
      <c r="L119" s="242">
        <v>60</v>
      </c>
      <c r="M119" s="242"/>
      <c r="N119" s="242">
        <v>60</v>
      </c>
      <c r="O119" s="289">
        <f>AVERAGE(C119:N119)</f>
        <v>60</v>
      </c>
    </row>
    <row r="120" spans="1:15" ht="15" customHeight="1">
      <c r="A120" s="242" t="s">
        <v>310</v>
      </c>
      <c r="B120" s="247" t="s">
        <v>19</v>
      </c>
      <c r="C120" s="242">
        <v>1900</v>
      </c>
      <c r="D120" s="242">
        <v>1816.67</v>
      </c>
      <c r="E120" s="242">
        <v>1433.33</v>
      </c>
      <c r="F120" s="242">
        <v>1600</v>
      </c>
      <c r="G120" s="242">
        <v>1650</v>
      </c>
      <c r="H120" s="242">
        <v>2833.33</v>
      </c>
      <c r="I120" s="242">
        <v>1433.33</v>
      </c>
      <c r="J120" s="242">
        <v>1616.67</v>
      </c>
      <c r="K120" s="242">
        <v>1925</v>
      </c>
      <c r="L120" s="242"/>
      <c r="M120" s="242">
        <v>1900</v>
      </c>
      <c r="N120" s="242">
        <v>1400</v>
      </c>
      <c r="O120" s="289">
        <f>AVERAGE(C120:N120)</f>
        <v>1773.4845454545457</v>
      </c>
    </row>
    <row r="121" spans="1:15" ht="6.75" customHeight="1">
      <c r="A121" s="213"/>
      <c r="B121" s="212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</row>
    <row r="122" spans="1:15" ht="11.25" customHeight="1">
      <c r="A122" s="189" t="s">
        <v>436</v>
      </c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</row>
    <row r="123" spans="1:15" ht="13.5">
      <c r="A123" s="192" t="s">
        <v>145</v>
      </c>
      <c r="B123" s="5"/>
      <c r="C123" s="5"/>
      <c r="D123" s="5"/>
      <c r="E123" s="5"/>
      <c r="F123" s="5"/>
      <c r="G123" s="5"/>
      <c r="H123" s="213"/>
      <c r="I123" s="213"/>
      <c r="J123" s="213"/>
      <c r="K123" s="213"/>
      <c r="L123" s="213"/>
      <c r="M123" s="213"/>
      <c r="N123" s="213"/>
      <c r="O123" s="213"/>
    </row>
    <row r="124" spans="1:15" ht="12.75">
      <c r="A124" s="213"/>
      <c r="B124" s="212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</row>
    <row r="125" spans="1:15" ht="12.75">
      <c r="A125" s="292"/>
      <c r="B125" s="293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</row>
    <row r="126" spans="1:15" ht="12.75">
      <c r="A126" s="292"/>
      <c r="B126" s="293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</row>
  </sheetData>
  <sheetProtection/>
  <mergeCells count="27">
    <mergeCell ref="A7:A8"/>
    <mergeCell ref="B7:B8"/>
    <mergeCell ref="C73:N73"/>
    <mergeCell ref="A40:O40"/>
    <mergeCell ref="C41:N41"/>
    <mergeCell ref="O41:O42"/>
    <mergeCell ref="N70:O70"/>
    <mergeCell ref="O73:O74"/>
    <mergeCell ref="A73:A74"/>
    <mergeCell ref="B73:B74"/>
    <mergeCell ref="N102:O102"/>
    <mergeCell ref="A105:O105"/>
    <mergeCell ref="A106:O106"/>
    <mergeCell ref="C107:N107"/>
    <mergeCell ref="O107:O108"/>
    <mergeCell ref="A107:A108"/>
    <mergeCell ref="B107:B108"/>
    <mergeCell ref="A71:O71"/>
    <mergeCell ref="A72:O72"/>
    <mergeCell ref="N3:O3"/>
    <mergeCell ref="A5:O5"/>
    <mergeCell ref="A6:O6"/>
    <mergeCell ref="C7:N7"/>
    <mergeCell ref="O7:O8"/>
    <mergeCell ref="A39:O39"/>
    <mergeCell ref="A41:A42"/>
    <mergeCell ref="B41:B4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A122" activeCellId="1" sqref="A114:IV120 A122:IV123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3" width="9.00390625" style="0" customWidth="1"/>
    <col min="4" max="4" width="9.28125" style="0" customWidth="1"/>
    <col min="5" max="14" width="8.140625" style="0" customWidth="1"/>
    <col min="15" max="15" width="9.2812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51" t="s">
        <v>44</v>
      </c>
      <c r="O2" s="451"/>
    </row>
    <row r="3" spans="1:13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3.5" customHeight="1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3.25" customHeight="1">
      <c r="A5" s="441" t="s">
        <v>437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6.2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6.2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8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9.5" customHeight="1">
      <c r="A9" s="62" t="s">
        <v>373</v>
      </c>
      <c r="B9" s="287" t="s">
        <v>47</v>
      </c>
      <c r="C9" s="242">
        <v>1983.1989743589745</v>
      </c>
      <c r="D9" s="242">
        <v>1985.3358333333333</v>
      </c>
      <c r="E9" s="242">
        <v>1942.8388888888887</v>
      </c>
      <c r="F9" s="242">
        <v>2018.638888888889</v>
      </c>
      <c r="G9" s="242">
        <v>1843.457222222222</v>
      </c>
      <c r="H9" s="242">
        <v>1906.5571428571432</v>
      </c>
      <c r="I9" s="242">
        <v>1738.5027777777777</v>
      </c>
      <c r="J9" s="242">
        <v>1825.3533333333332</v>
      </c>
      <c r="K9" s="242">
        <v>1682.3</v>
      </c>
      <c r="L9" s="242">
        <v>1865.4305555555557</v>
      </c>
      <c r="M9" s="242">
        <v>1829.2619047619048</v>
      </c>
      <c r="N9" s="242">
        <v>1979.4906666666666</v>
      </c>
      <c r="O9" s="289">
        <f>AVERAGE(C9:N9)</f>
        <v>1883.363849053724</v>
      </c>
    </row>
    <row r="10" spans="1:15" ht="19.5" customHeight="1">
      <c r="A10" s="62" t="s">
        <v>426</v>
      </c>
      <c r="B10" s="287" t="s">
        <v>438</v>
      </c>
      <c r="C10" s="242">
        <v>1365.98</v>
      </c>
      <c r="D10" s="242">
        <v>1624.652</v>
      </c>
      <c r="E10" s="242">
        <v>1435.73</v>
      </c>
      <c r="F10" s="242">
        <v>1770</v>
      </c>
      <c r="G10" s="242">
        <v>1522.3866666666665</v>
      </c>
      <c r="H10" s="242">
        <v>1195.37</v>
      </c>
      <c r="I10" s="242">
        <v>1477.2533333333333</v>
      </c>
      <c r="J10" s="242">
        <v>1306.2477777777779</v>
      </c>
      <c r="K10" s="242">
        <v>1526.6</v>
      </c>
      <c r="L10" s="242">
        <v>1517</v>
      </c>
      <c r="M10" s="242">
        <v>1602.111111111111</v>
      </c>
      <c r="N10" s="242">
        <v>1742.75</v>
      </c>
      <c r="O10" s="289">
        <f aca="true" t="shared" si="0" ref="O10:O27">AVERAGE(C10:N10)</f>
        <v>1507.1734074074075</v>
      </c>
    </row>
    <row r="11" spans="1:15" ht="19.5" customHeight="1">
      <c r="A11" s="242" t="s">
        <v>374</v>
      </c>
      <c r="B11" s="259" t="s">
        <v>19</v>
      </c>
      <c r="C11" s="242">
        <v>599.3611111111111</v>
      </c>
      <c r="D11" s="242">
        <v>672.3926785714286</v>
      </c>
      <c r="E11" s="242">
        <v>692.8144166666666</v>
      </c>
      <c r="F11" s="242">
        <v>670.1607142857143</v>
      </c>
      <c r="G11" s="242">
        <v>610.1309523809524</v>
      </c>
      <c r="H11" s="242">
        <v>592.0416666666666</v>
      </c>
      <c r="I11" s="242">
        <v>607.4809523809524</v>
      </c>
      <c r="J11" s="242">
        <v>675.0277777777777</v>
      </c>
      <c r="K11" s="242">
        <v>577.5455000000001</v>
      </c>
      <c r="L11" s="242">
        <v>531.6872155</v>
      </c>
      <c r="M11" s="242">
        <v>567.45</v>
      </c>
      <c r="N11" s="242">
        <v>565.0627222222223</v>
      </c>
      <c r="O11" s="289">
        <f t="shared" si="0"/>
        <v>613.4296422969576</v>
      </c>
    </row>
    <row r="12" spans="1:15" ht="19.5" customHeight="1">
      <c r="A12" s="242" t="s">
        <v>375</v>
      </c>
      <c r="B12" s="259" t="s">
        <v>53</v>
      </c>
      <c r="C12" s="242">
        <v>520.6666666666667</v>
      </c>
      <c r="D12" s="242">
        <v>590.7</v>
      </c>
      <c r="E12" s="242">
        <v>522.5</v>
      </c>
      <c r="F12" s="242">
        <v>702.5</v>
      </c>
      <c r="G12" s="242">
        <v>487.5</v>
      </c>
      <c r="H12" s="242">
        <v>600</v>
      </c>
      <c r="I12" s="242">
        <v>405</v>
      </c>
      <c r="J12" s="242">
        <v>420</v>
      </c>
      <c r="K12" s="242">
        <v>470</v>
      </c>
      <c r="L12" s="242">
        <v>569.1666666666666</v>
      </c>
      <c r="M12" s="242">
        <v>595</v>
      </c>
      <c r="N12" s="242">
        <v>590</v>
      </c>
      <c r="O12" s="289">
        <f t="shared" si="0"/>
        <v>539.4194444444445</v>
      </c>
    </row>
    <row r="13" spans="1:15" ht="18" customHeight="1">
      <c r="A13" s="81" t="s">
        <v>65</v>
      </c>
      <c r="B13" s="174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1"/>
      <c r="N13" s="82"/>
      <c r="O13" s="83"/>
    </row>
    <row r="14" spans="1:15" ht="19.5" customHeight="1">
      <c r="A14" s="242" t="s">
        <v>0</v>
      </c>
      <c r="B14" s="247" t="s">
        <v>19</v>
      </c>
      <c r="C14" s="242">
        <v>419.54166666666663</v>
      </c>
      <c r="D14" s="242">
        <v>508.60714285714283</v>
      </c>
      <c r="E14" s="242">
        <v>607.1041666666666</v>
      </c>
      <c r="F14" s="242">
        <v>409.7366071428572</v>
      </c>
      <c r="G14" s="242">
        <v>410.54464285714283</v>
      </c>
      <c r="H14" s="242">
        <v>369.5</v>
      </c>
      <c r="I14" s="242">
        <v>352.60625</v>
      </c>
      <c r="J14" s="242">
        <v>402.52500000000003</v>
      </c>
      <c r="K14" s="242">
        <v>375.3496428571429</v>
      </c>
      <c r="L14" s="242">
        <v>243.90625</v>
      </c>
      <c r="M14" s="242">
        <v>353.92361111111114</v>
      </c>
      <c r="N14" s="242">
        <v>387.81666666666666</v>
      </c>
      <c r="O14" s="289">
        <f t="shared" si="0"/>
        <v>403.43013723544976</v>
      </c>
    </row>
    <row r="15" spans="1:15" ht="19.5" customHeight="1">
      <c r="A15" s="242" t="s">
        <v>1</v>
      </c>
      <c r="B15" s="247" t="s">
        <v>19</v>
      </c>
      <c r="C15" s="242">
        <v>967.6</v>
      </c>
      <c r="D15" s="242">
        <v>1045</v>
      </c>
      <c r="E15" s="242">
        <v>1105.65</v>
      </c>
      <c r="F15" s="242">
        <v>1084.78125</v>
      </c>
      <c r="G15" s="242">
        <v>1050.9045833333334</v>
      </c>
      <c r="H15" s="242">
        <v>1254.375</v>
      </c>
      <c r="I15" s="242">
        <v>1395.1333333333334</v>
      </c>
      <c r="J15" s="242">
        <v>1166.9791666666665</v>
      </c>
      <c r="K15" s="242">
        <v>1361.5</v>
      </c>
      <c r="L15" s="242">
        <v>1198.4375</v>
      </c>
      <c r="M15" s="242">
        <v>1152.1</v>
      </c>
      <c r="N15" s="242">
        <v>1022.178125</v>
      </c>
      <c r="O15" s="289">
        <f t="shared" si="0"/>
        <v>1150.3865798611112</v>
      </c>
    </row>
    <row r="16" spans="1:15" ht="19.5" customHeight="1">
      <c r="A16" s="196" t="s">
        <v>117</v>
      </c>
      <c r="B16" s="247" t="s">
        <v>19</v>
      </c>
      <c r="C16" s="242">
        <v>793.75</v>
      </c>
      <c r="D16" s="242">
        <v>734.8958333333334</v>
      </c>
      <c r="E16" s="242">
        <v>715.4166666666666</v>
      </c>
      <c r="F16" s="242">
        <v>616.25</v>
      </c>
      <c r="G16" s="242">
        <v>737.5</v>
      </c>
      <c r="H16" s="242">
        <v>800</v>
      </c>
      <c r="I16" s="242">
        <v>862.5</v>
      </c>
      <c r="J16" s="242">
        <v>764.4444444444445</v>
      </c>
      <c r="K16" s="242">
        <v>718.75</v>
      </c>
      <c r="L16" s="242">
        <v>850</v>
      </c>
      <c r="M16" s="242">
        <v>606.25</v>
      </c>
      <c r="N16" s="242">
        <v>993.75</v>
      </c>
      <c r="O16" s="289">
        <f t="shared" si="0"/>
        <v>766.1255787037038</v>
      </c>
    </row>
    <row r="17" spans="1:15" ht="19.5" customHeight="1">
      <c r="A17" s="196" t="s">
        <v>376</v>
      </c>
      <c r="B17" s="247" t="s">
        <v>19</v>
      </c>
      <c r="C17" s="242">
        <v>1762.5</v>
      </c>
      <c r="D17" s="242">
        <v>1655</v>
      </c>
      <c r="E17" s="242">
        <v>1606.25</v>
      </c>
      <c r="F17" s="242">
        <v>1575</v>
      </c>
      <c r="G17" s="242">
        <v>1736.5333333333333</v>
      </c>
      <c r="H17" s="242">
        <v>1750</v>
      </c>
      <c r="I17" s="242">
        <v>1733.3333333333335</v>
      </c>
      <c r="J17" s="242">
        <v>2148.75</v>
      </c>
      <c r="K17" s="242">
        <v>2148.125</v>
      </c>
      <c r="L17" s="242">
        <v>1908.5</v>
      </c>
      <c r="M17" s="242">
        <v>1720.625</v>
      </c>
      <c r="N17" s="242">
        <v>1587.5</v>
      </c>
      <c r="O17" s="289">
        <f t="shared" si="0"/>
        <v>1777.676388888889</v>
      </c>
    </row>
    <row r="18" spans="1:15" ht="19.5" customHeight="1">
      <c r="A18" s="196" t="s">
        <v>377</v>
      </c>
      <c r="B18" s="247" t="s">
        <v>19</v>
      </c>
      <c r="C18" s="242">
        <v>1168.6546875000001</v>
      </c>
      <c r="D18" s="242">
        <v>1288.2152777777778</v>
      </c>
      <c r="E18" s="242">
        <v>1212.21</v>
      </c>
      <c r="F18" s="242">
        <v>1255.475</v>
      </c>
      <c r="G18" s="242">
        <v>1177.125</v>
      </c>
      <c r="H18" s="242">
        <v>1312.142857142857</v>
      </c>
      <c r="I18" s="242">
        <v>1184.0485714285714</v>
      </c>
      <c r="J18" s="242">
        <v>1334.25</v>
      </c>
      <c r="K18" s="242">
        <v>1335.195</v>
      </c>
      <c r="L18" s="242">
        <v>1240.1666666666667</v>
      </c>
      <c r="M18" s="242">
        <v>1191.0625</v>
      </c>
      <c r="N18" s="242">
        <v>1334.1</v>
      </c>
      <c r="O18" s="289">
        <f t="shared" si="0"/>
        <v>1252.7204633763226</v>
      </c>
    </row>
    <row r="19" spans="1:15" ht="19.5" customHeight="1">
      <c r="A19" s="196" t="s">
        <v>427</v>
      </c>
      <c r="B19" s="247" t="s">
        <v>19</v>
      </c>
      <c r="C19" s="242"/>
      <c r="D19" s="242">
        <v>1450</v>
      </c>
      <c r="E19" s="242">
        <v>1200</v>
      </c>
      <c r="F19" s="242">
        <v>2000</v>
      </c>
      <c r="G19" s="242">
        <v>1750</v>
      </c>
      <c r="H19" s="242"/>
      <c r="I19" s="242"/>
      <c r="J19" s="242">
        <v>1350</v>
      </c>
      <c r="K19" s="242">
        <v>1300</v>
      </c>
      <c r="L19" s="242">
        <v>870</v>
      </c>
      <c r="M19" s="242">
        <v>1150</v>
      </c>
      <c r="N19" s="242">
        <v>1650</v>
      </c>
      <c r="O19" s="289">
        <f t="shared" si="0"/>
        <v>1413.3333333333333</v>
      </c>
    </row>
    <row r="20" spans="1:15" ht="19.5" customHeight="1">
      <c r="A20" s="196" t="s">
        <v>379</v>
      </c>
      <c r="B20" s="247" t="s">
        <v>19</v>
      </c>
      <c r="C20" s="242">
        <v>1050</v>
      </c>
      <c r="D20" s="242">
        <v>1131.25</v>
      </c>
      <c r="E20" s="242">
        <v>1137.5</v>
      </c>
      <c r="F20" s="242">
        <v>1068.75</v>
      </c>
      <c r="G20" s="242">
        <v>1187.5</v>
      </c>
      <c r="H20" s="242">
        <v>1033.3333333333333</v>
      </c>
      <c r="I20" s="242">
        <v>1158.3333333333333</v>
      </c>
      <c r="J20" s="242">
        <v>1225</v>
      </c>
      <c r="K20" s="242">
        <v>1129.1666666666667</v>
      </c>
      <c r="L20" s="242">
        <v>1231.25</v>
      </c>
      <c r="M20" s="242">
        <v>1056.25</v>
      </c>
      <c r="N20" s="242">
        <v>1162.5</v>
      </c>
      <c r="O20" s="289">
        <f t="shared" si="0"/>
        <v>1130.9027777777776</v>
      </c>
    </row>
    <row r="21" spans="1:15" ht="19.5" customHeight="1">
      <c r="A21" s="196" t="s">
        <v>400</v>
      </c>
      <c r="B21" s="247" t="s">
        <v>19</v>
      </c>
      <c r="C21" s="242">
        <v>300</v>
      </c>
      <c r="D21" s="242"/>
      <c r="E21" s="242"/>
      <c r="F21" s="242"/>
      <c r="G21" s="242">
        <v>250</v>
      </c>
      <c r="H21" s="242">
        <v>250</v>
      </c>
      <c r="I21" s="242">
        <v>200</v>
      </c>
      <c r="J21" s="242"/>
      <c r="K21" s="242">
        <v>250</v>
      </c>
      <c r="L21" s="242"/>
      <c r="M21" s="242">
        <v>250</v>
      </c>
      <c r="N21" s="242"/>
      <c r="O21" s="289">
        <f t="shared" si="0"/>
        <v>250</v>
      </c>
    </row>
    <row r="22" spans="1:15" ht="19.5" customHeight="1">
      <c r="A22" s="196" t="s">
        <v>66</v>
      </c>
      <c r="B22" s="247" t="s">
        <v>19</v>
      </c>
      <c r="C22" s="242">
        <v>255.19285714285712</v>
      </c>
      <c r="D22" s="242">
        <v>289.4892857142857</v>
      </c>
      <c r="E22" s="242">
        <v>269.58545833333335</v>
      </c>
      <c r="F22" s="242">
        <v>288.49583333333334</v>
      </c>
      <c r="G22" s="242">
        <v>274.7351785714286</v>
      </c>
      <c r="H22" s="242">
        <v>254.16562499999998</v>
      </c>
      <c r="I22" s="242">
        <v>254.73714285714286</v>
      </c>
      <c r="J22" s="242">
        <v>242.6183333333333</v>
      </c>
      <c r="K22" s="242">
        <v>256.05375000000004</v>
      </c>
      <c r="L22" s="242">
        <v>234.3642857142857</v>
      </c>
      <c r="M22" s="242">
        <v>247.178125</v>
      </c>
      <c r="N22" s="242">
        <v>278.02</v>
      </c>
      <c r="O22" s="289">
        <f t="shared" si="0"/>
        <v>262.05298958333333</v>
      </c>
    </row>
    <row r="23" spans="1:15" ht="16.5" customHeight="1">
      <c r="A23" s="81" t="s">
        <v>71</v>
      </c>
      <c r="B23" s="113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1"/>
      <c r="N23" s="82"/>
      <c r="O23" s="83"/>
    </row>
    <row r="24" spans="1:15" ht="19.5" customHeight="1">
      <c r="A24" s="196" t="s">
        <v>381</v>
      </c>
      <c r="B24" s="247" t="s">
        <v>21</v>
      </c>
      <c r="C24" s="242">
        <v>4205.859375</v>
      </c>
      <c r="D24" s="242">
        <v>4653.333333333333</v>
      </c>
      <c r="E24" s="242">
        <v>3957.304166666667</v>
      </c>
      <c r="F24" s="242">
        <v>3779.589285714286</v>
      </c>
      <c r="G24" s="242">
        <v>3397.583333333333</v>
      </c>
      <c r="H24" s="242">
        <v>3290.21875</v>
      </c>
      <c r="I24" s="242">
        <v>3303.595238095238</v>
      </c>
      <c r="J24" s="242">
        <v>3285.0750000000003</v>
      </c>
      <c r="K24" s="242">
        <v>3468.9354166666667</v>
      </c>
      <c r="L24" s="242">
        <v>3602.1309523809527</v>
      </c>
      <c r="M24" s="242">
        <v>3563.3697916666665</v>
      </c>
      <c r="N24" s="242">
        <v>3559.3555555555554</v>
      </c>
      <c r="O24" s="289">
        <f t="shared" si="0"/>
        <v>3672.1958498677245</v>
      </c>
    </row>
    <row r="25" spans="1:15" ht="19.5" customHeight="1">
      <c r="A25" s="196" t="s">
        <v>382</v>
      </c>
      <c r="B25" s="287" t="s">
        <v>439</v>
      </c>
      <c r="C25" s="242">
        <v>120.51041666666667</v>
      </c>
      <c r="D25" s="242">
        <v>110.88690476190474</v>
      </c>
      <c r="E25" s="242">
        <v>121.35944444444443</v>
      </c>
      <c r="F25" s="242">
        <v>117.54916666666668</v>
      </c>
      <c r="G25" s="242">
        <v>107.49722222222222</v>
      </c>
      <c r="H25" s="242">
        <v>105.00104166666667</v>
      </c>
      <c r="I25" s="242">
        <v>106.3263888888889</v>
      </c>
      <c r="J25" s="242">
        <v>98.33800000000001</v>
      </c>
      <c r="K25" s="242">
        <v>104.51041666666667</v>
      </c>
      <c r="L25" s="242">
        <v>117.48809523809523</v>
      </c>
      <c r="M25" s="242">
        <v>111.11805555555556</v>
      </c>
      <c r="N25" s="242">
        <v>98.75</v>
      </c>
      <c r="O25" s="289">
        <f t="shared" si="0"/>
        <v>109.94459606481483</v>
      </c>
    </row>
    <row r="26" spans="1:15" ht="19.5" customHeight="1">
      <c r="A26" s="196" t="s">
        <v>410</v>
      </c>
      <c r="B26" s="287" t="s">
        <v>440</v>
      </c>
      <c r="C26" s="242"/>
      <c r="D26" s="242"/>
      <c r="E26" s="242"/>
      <c r="F26" s="242">
        <v>216</v>
      </c>
      <c r="G26" s="242">
        <v>297</v>
      </c>
      <c r="H26" s="242"/>
      <c r="I26" s="242"/>
      <c r="J26" s="242"/>
      <c r="K26" s="242">
        <v>261</v>
      </c>
      <c r="L26" s="242"/>
      <c r="M26" s="242"/>
      <c r="N26" s="242"/>
      <c r="O26" s="289">
        <f t="shared" si="0"/>
        <v>258</v>
      </c>
    </row>
    <row r="27" spans="1:15" ht="19.5" customHeight="1">
      <c r="A27" s="242" t="s">
        <v>43</v>
      </c>
      <c r="B27" s="287" t="s">
        <v>441</v>
      </c>
      <c r="C27" s="242">
        <v>53.3333125</v>
      </c>
      <c r="D27" s="242">
        <v>56.875</v>
      </c>
      <c r="E27" s="242">
        <v>60</v>
      </c>
      <c r="F27" s="242">
        <v>57.1875</v>
      </c>
      <c r="G27" s="242">
        <v>54.583333333333336</v>
      </c>
      <c r="H27" s="242">
        <v>75</v>
      </c>
      <c r="I27" s="242">
        <v>75</v>
      </c>
      <c r="J27" s="242">
        <v>71.25</v>
      </c>
      <c r="K27" s="242">
        <v>66.66666666666667</v>
      </c>
      <c r="L27" s="242">
        <v>67.5</v>
      </c>
      <c r="M27" s="242">
        <v>81.5</v>
      </c>
      <c r="N27" s="242">
        <v>70</v>
      </c>
      <c r="O27" s="289">
        <f t="shared" si="0"/>
        <v>65.74131770833334</v>
      </c>
    </row>
    <row r="28" spans="1:15" ht="16.5" customHeight="1">
      <c r="A28" s="81" t="s">
        <v>68</v>
      </c>
      <c r="B28" s="113"/>
      <c r="C28" s="81"/>
      <c r="D28" s="82"/>
      <c r="E28" s="83"/>
      <c r="F28" s="83"/>
      <c r="G28" s="83"/>
      <c r="H28" s="83"/>
      <c r="I28" s="83"/>
      <c r="J28" s="83"/>
      <c r="K28" s="83"/>
      <c r="L28" s="83"/>
      <c r="M28" s="81"/>
      <c r="N28" s="82"/>
      <c r="O28" s="83"/>
    </row>
    <row r="29" spans="1:15" ht="19.5" customHeight="1">
      <c r="A29" s="196" t="s">
        <v>383</v>
      </c>
      <c r="B29" s="247" t="s">
        <v>19</v>
      </c>
      <c r="C29" s="242">
        <v>702.5806640625001</v>
      </c>
      <c r="D29" s="242">
        <v>958.8895238095239</v>
      </c>
      <c r="E29" s="242">
        <v>960.4575</v>
      </c>
      <c r="F29" s="242">
        <v>885.0414285714286</v>
      </c>
      <c r="G29" s="242">
        <v>604.4964</v>
      </c>
      <c r="H29" s="242">
        <v>712.395</v>
      </c>
      <c r="I29" s="242">
        <v>1049.369</v>
      </c>
      <c r="J29" s="242">
        <v>1177.3333333333335</v>
      </c>
      <c r="K29" s="242">
        <v>1105.2777777777778</v>
      </c>
      <c r="L29" s="242">
        <v>1087.55</v>
      </c>
      <c r="M29" s="242">
        <v>1002.3065476190477</v>
      </c>
      <c r="N29" s="242">
        <v>1031.0470833333334</v>
      </c>
      <c r="O29" s="289">
        <f aca="true" t="shared" si="1" ref="O29:O34">AVERAGE(C29:N29)</f>
        <v>939.7286882089119</v>
      </c>
    </row>
    <row r="30" spans="1:15" ht="19.5" customHeight="1">
      <c r="A30" s="196" t="s">
        <v>384</v>
      </c>
      <c r="B30" s="247" t="s">
        <v>19</v>
      </c>
      <c r="C30" s="242">
        <v>2159.464285714286</v>
      </c>
      <c r="D30" s="242">
        <v>2155.1041666666665</v>
      </c>
      <c r="E30" s="242">
        <v>2366.6916666666666</v>
      </c>
      <c r="F30" s="242">
        <v>2373.3809523809527</v>
      </c>
      <c r="G30" s="242">
        <v>2468.2952380952383</v>
      </c>
      <c r="H30" s="242">
        <v>2380.0833333333335</v>
      </c>
      <c r="I30" s="242">
        <v>2487.722222222222</v>
      </c>
      <c r="J30" s="242">
        <v>2303.4</v>
      </c>
      <c r="K30" s="242">
        <v>2243.285714285714</v>
      </c>
      <c r="L30" s="242">
        <v>1995.0555555555557</v>
      </c>
      <c r="M30" s="242">
        <v>2167.361111111111</v>
      </c>
      <c r="N30" s="242">
        <v>2718.75</v>
      </c>
      <c r="O30" s="289">
        <f t="shared" si="1"/>
        <v>2318.216187169312</v>
      </c>
    </row>
    <row r="31" spans="1:15" ht="19.5" customHeight="1">
      <c r="A31" s="196" t="s">
        <v>385</v>
      </c>
      <c r="B31" s="247" t="s">
        <v>19</v>
      </c>
      <c r="C31" s="242">
        <v>1591.2355555555557</v>
      </c>
      <c r="D31" s="242">
        <v>1564.9913124999998</v>
      </c>
      <c r="E31" s="242">
        <v>1624.68405</v>
      </c>
      <c r="F31" s="242">
        <v>1679.92</v>
      </c>
      <c r="G31" s="242">
        <v>1650</v>
      </c>
      <c r="H31" s="242">
        <v>1570.752</v>
      </c>
      <c r="I31" s="242">
        <v>1623.2141666666666</v>
      </c>
      <c r="J31" s="242">
        <v>1485</v>
      </c>
      <c r="K31" s="242">
        <v>1627.23</v>
      </c>
      <c r="L31" s="242">
        <v>1468.5416666666665</v>
      </c>
      <c r="M31" s="242">
        <v>1661.2966666666669</v>
      </c>
      <c r="N31" s="242">
        <v>1667.5</v>
      </c>
      <c r="O31" s="289">
        <f t="shared" si="1"/>
        <v>1601.197118171296</v>
      </c>
    </row>
    <row r="32" spans="1:15" ht="19.5" customHeight="1">
      <c r="A32" s="242" t="s">
        <v>386</v>
      </c>
      <c r="B32" s="247" t="s">
        <v>19</v>
      </c>
      <c r="C32" s="242"/>
      <c r="D32" s="242">
        <v>1100</v>
      </c>
      <c r="E32" s="242"/>
      <c r="F32" s="242"/>
      <c r="G32" s="242"/>
      <c r="H32" s="242"/>
      <c r="I32" s="242">
        <v>1412</v>
      </c>
      <c r="J32" s="242">
        <v>1450</v>
      </c>
      <c r="K32" s="242">
        <v>1700</v>
      </c>
      <c r="L32" s="242"/>
      <c r="M32" s="242"/>
      <c r="N32" s="242"/>
      <c r="O32" s="289">
        <f t="shared" si="1"/>
        <v>1415.5</v>
      </c>
    </row>
    <row r="33" spans="1:15" ht="19.5" customHeight="1">
      <c r="A33" s="242" t="s">
        <v>48</v>
      </c>
      <c r="B33" s="247" t="s">
        <v>19</v>
      </c>
      <c r="C33" s="242">
        <v>1050</v>
      </c>
      <c r="D33" s="242">
        <v>931.25</v>
      </c>
      <c r="E33" s="242">
        <v>1000</v>
      </c>
      <c r="F33" s="242">
        <v>1012.5</v>
      </c>
      <c r="G33" s="242">
        <v>1120.8333333333333</v>
      </c>
      <c r="H33" s="242">
        <v>1006.25</v>
      </c>
      <c r="I33" s="242">
        <v>1025</v>
      </c>
      <c r="J33" s="242">
        <v>1012.5</v>
      </c>
      <c r="K33" s="242">
        <v>875</v>
      </c>
      <c r="L33" s="242">
        <v>1014.5833333333333</v>
      </c>
      <c r="M33" s="242">
        <v>1200</v>
      </c>
      <c r="N33" s="242">
        <v>1150</v>
      </c>
      <c r="O33" s="291">
        <f t="shared" si="1"/>
        <v>1033.1597222222222</v>
      </c>
    </row>
    <row r="34" spans="1:15" ht="19.5" customHeight="1">
      <c r="A34" s="242" t="s">
        <v>70</v>
      </c>
      <c r="B34" s="247" t="s">
        <v>19</v>
      </c>
      <c r="C34" s="242"/>
      <c r="D34" s="242"/>
      <c r="E34" s="242"/>
      <c r="F34" s="242"/>
      <c r="G34" s="242"/>
      <c r="H34" s="242"/>
      <c r="I34" s="242"/>
      <c r="J34" s="242">
        <v>1450</v>
      </c>
      <c r="K34" s="242">
        <v>1100</v>
      </c>
      <c r="L34" s="242"/>
      <c r="M34" s="242"/>
      <c r="N34" s="242"/>
      <c r="O34" s="291">
        <f t="shared" si="1"/>
        <v>1275</v>
      </c>
    </row>
    <row r="35" spans="1:15" ht="13.5" customHeight="1">
      <c r="A35" s="271"/>
      <c r="B35" s="272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</row>
    <row r="36" spans="1:15" ht="16.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 t="s">
        <v>42</v>
      </c>
    </row>
    <row r="37" spans="1:15" ht="13.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0.25">
      <c r="A39" s="440" t="s">
        <v>61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</row>
    <row r="40" spans="1:15" ht="19.5" customHeight="1">
      <c r="A40" s="450" t="s">
        <v>437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</row>
    <row r="41" spans="1:15" ht="25.5" customHeight="1">
      <c r="A41" s="447" t="s">
        <v>506</v>
      </c>
      <c r="B41" s="447" t="s">
        <v>62</v>
      </c>
      <c r="C41" s="442" t="s">
        <v>26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4"/>
      <c r="O41" s="445" t="s">
        <v>60</v>
      </c>
    </row>
    <row r="42" spans="1:15" ht="25.5" customHeight="1">
      <c r="A42" s="448"/>
      <c r="B42" s="448"/>
      <c r="C42" s="377" t="s">
        <v>7</v>
      </c>
      <c r="D42" s="376" t="s">
        <v>8</v>
      </c>
      <c r="E42" s="376" t="s">
        <v>9</v>
      </c>
      <c r="F42" s="376" t="s">
        <v>10</v>
      </c>
      <c r="G42" s="376" t="s">
        <v>11</v>
      </c>
      <c r="H42" s="376" t="s">
        <v>12</v>
      </c>
      <c r="I42" s="376" t="s">
        <v>13</v>
      </c>
      <c r="J42" s="376" t="s">
        <v>14</v>
      </c>
      <c r="K42" s="376" t="s">
        <v>127</v>
      </c>
      <c r="L42" s="376" t="s">
        <v>128</v>
      </c>
      <c r="M42" s="376" t="s">
        <v>129</v>
      </c>
      <c r="N42" s="378" t="s">
        <v>130</v>
      </c>
      <c r="O42" s="446"/>
    </row>
    <row r="43" spans="1:15" ht="18" customHeight="1">
      <c r="A43" s="81" t="s">
        <v>75</v>
      </c>
      <c r="B43" s="113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1"/>
      <c r="N43" s="82"/>
      <c r="O43" s="83"/>
    </row>
    <row r="44" spans="1:15" ht="17.25" customHeight="1">
      <c r="A44" s="64" t="s">
        <v>387</v>
      </c>
      <c r="B44" s="247" t="s">
        <v>21</v>
      </c>
      <c r="C44" s="242">
        <v>6052.0825</v>
      </c>
      <c r="D44" s="242">
        <v>6950.333333333333</v>
      </c>
      <c r="E44" s="242">
        <v>6817.6</v>
      </c>
      <c r="F44" s="242">
        <v>8115.75</v>
      </c>
      <c r="G44" s="242">
        <v>7106.6</v>
      </c>
      <c r="H44" s="242">
        <v>7121</v>
      </c>
      <c r="I44" s="242">
        <v>4000</v>
      </c>
      <c r="J44" s="242">
        <v>5718.75</v>
      </c>
      <c r="K44" s="242">
        <v>6250</v>
      </c>
      <c r="L44" s="242">
        <v>7065.5</v>
      </c>
      <c r="M44" s="242">
        <v>6860</v>
      </c>
      <c r="N44" s="242">
        <v>6444.444444444444</v>
      </c>
      <c r="O44" s="289">
        <f>AVERAGE(C44:N44)</f>
        <v>6541.83835648148</v>
      </c>
    </row>
    <row r="45" spans="1:15" ht="17.25" customHeight="1">
      <c r="A45" s="62" t="s">
        <v>388</v>
      </c>
      <c r="B45" s="247" t="s">
        <v>21</v>
      </c>
      <c r="C45" s="242">
        <v>6500</v>
      </c>
      <c r="D45" s="242">
        <v>6125</v>
      </c>
      <c r="E45" s="242">
        <v>6375</v>
      </c>
      <c r="F45" s="242">
        <v>7000</v>
      </c>
      <c r="G45" s="242">
        <v>6000</v>
      </c>
      <c r="H45" s="242">
        <v>6000</v>
      </c>
      <c r="I45" s="242">
        <v>6000</v>
      </c>
      <c r="J45" s="242"/>
      <c r="K45" s="242"/>
      <c r="L45" s="242">
        <v>6000</v>
      </c>
      <c r="M45" s="242"/>
      <c r="N45" s="242"/>
      <c r="O45" s="289">
        <f>AVERAGE(C45:N45)</f>
        <v>6250</v>
      </c>
    </row>
    <row r="46" spans="1:15" ht="17.25" customHeight="1">
      <c r="A46" s="242" t="s">
        <v>58</v>
      </c>
      <c r="B46" s="247" t="s">
        <v>19</v>
      </c>
      <c r="C46" s="242">
        <v>1512.5</v>
      </c>
      <c r="D46" s="242">
        <v>1364.25</v>
      </c>
      <c r="E46" s="242">
        <v>1275</v>
      </c>
      <c r="F46" s="242">
        <v>1108</v>
      </c>
      <c r="G46" s="242">
        <v>1193.75</v>
      </c>
      <c r="H46" s="242">
        <v>1190.625</v>
      </c>
      <c r="I46" s="242">
        <v>1335</v>
      </c>
      <c r="J46" s="242">
        <v>1050</v>
      </c>
      <c r="K46" s="242">
        <v>1025</v>
      </c>
      <c r="L46" s="242">
        <v>1004</v>
      </c>
      <c r="M46" s="242">
        <v>1100</v>
      </c>
      <c r="N46" s="242">
        <v>1000</v>
      </c>
      <c r="O46" s="291">
        <f>AVERAGE(C46:N46)</f>
        <v>1179.84375</v>
      </c>
    </row>
    <row r="47" spans="1:15" ht="19.5" customHeight="1">
      <c r="A47" s="81" t="s">
        <v>76</v>
      </c>
      <c r="B47" s="174"/>
      <c r="C47" s="81"/>
      <c r="D47" s="82"/>
      <c r="E47" s="83"/>
      <c r="F47" s="83"/>
      <c r="G47" s="83"/>
      <c r="H47" s="83"/>
      <c r="I47" s="83"/>
      <c r="J47" s="83"/>
      <c r="K47" s="83"/>
      <c r="L47" s="83"/>
      <c r="M47" s="81"/>
      <c r="N47" s="82"/>
      <c r="O47" s="83"/>
    </row>
    <row r="48" spans="1:15" ht="17.25" customHeight="1">
      <c r="A48" s="261" t="s">
        <v>389</v>
      </c>
      <c r="B48" s="269" t="s">
        <v>19</v>
      </c>
      <c r="C48" s="242">
        <v>1417.5347222222224</v>
      </c>
      <c r="D48" s="242">
        <v>1390.6166666666668</v>
      </c>
      <c r="E48" s="242">
        <v>1565.2133333333334</v>
      </c>
      <c r="F48" s="242">
        <v>1222.6240333333333</v>
      </c>
      <c r="G48" s="242">
        <v>773.2638888888887</v>
      </c>
      <c r="H48" s="242">
        <v>950.4166666666667</v>
      </c>
      <c r="I48" s="242">
        <v>1281.25</v>
      </c>
      <c r="J48" s="242">
        <v>1275.6510416666667</v>
      </c>
      <c r="K48" s="242">
        <v>1583.402142857143</v>
      </c>
      <c r="L48" s="242">
        <v>1195.1666666666665</v>
      </c>
      <c r="M48" s="242">
        <v>1339.5833333333333</v>
      </c>
      <c r="N48" s="242">
        <v>1236.9791666666667</v>
      </c>
      <c r="O48" s="289">
        <f aca="true" t="shared" si="2" ref="O48:O70">AVERAGE(C48:N48)</f>
        <v>1269.3084718584657</v>
      </c>
    </row>
    <row r="49" spans="1:15" ht="17.25" customHeight="1">
      <c r="A49" s="242" t="s">
        <v>390</v>
      </c>
      <c r="B49" s="247" t="s">
        <v>19</v>
      </c>
      <c r="C49" s="242"/>
      <c r="D49" s="242">
        <v>1300</v>
      </c>
      <c r="E49" s="242">
        <v>1400</v>
      </c>
      <c r="F49" s="242"/>
      <c r="G49" s="242"/>
      <c r="H49" s="242">
        <v>1600</v>
      </c>
      <c r="I49" s="242"/>
      <c r="J49" s="242"/>
      <c r="K49" s="242"/>
      <c r="L49" s="242"/>
      <c r="M49" s="242">
        <v>950</v>
      </c>
      <c r="N49" s="242">
        <v>1050</v>
      </c>
      <c r="O49" s="289">
        <f t="shared" si="2"/>
        <v>1260</v>
      </c>
    </row>
    <row r="50" spans="1:15" ht="17.25" customHeight="1">
      <c r="A50" s="242" t="s">
        <v>391</v>
      </c>
      <c r="B50" s="247" t="s">
        <v>19</v>
      </c>
      <c r="C50" s="242">
        <v>1624.4791666666665</v>
      </c>
      <c r="D50" s="242">
        <v>1255.7291666666667</v>
      </c>
      <c r="E50" s="242">
        <v>1278.75</v>
      </c>
      <c r="F50" s="242">
        <v>1580.2083333333333</v>
      </c>
      <c r="G50" s="242">
        <v>1615.875</v>
      </c>
      <c r="H50" s="242">
        <v>1707.3333333333335</v>
      </c>
      <c r="I50" s="242">
        <v>1646.875</v>
      </c>
      <c r="J50" s="242">
        <v>1556.4583333333333</v>
      </c>
      <c r="K50" s="242">
        <v>1526</v>
      </c>
      <c r="L50" s="242">
        <v>1756.9444444444443</v>
      </c>
      <c r="M50" s="242">
        <v>1388.888888888889</v>
      </c>
      <c r="N50" s="242">
        <v>2144.7916666666665</v>
      </c>
      <c r="O50" s="289">
        <f t="shared" si="2"/>
        <v>1590.1944444444446</v>
      </c>
    </row>
    <row r="51" spans="1:15" ht="17.25" customHeight="1">
      <c r="A51" s="242" t="s">
        <v>412</v>
      </c>
      <c r="B51" s="247" t="s">
        <v>19</v>
      </c>
      <c r="C51" s="242">
        <v>1839</v>
      </c>
      <c r="D51" s="242">
        <v>1535.5</v>
      </c>
      <c r="E51" s="242">
        <v>2100</v>
      </c>
      <c r="F51" s="242">
        <v>1586.5555555555557</v>
      </c>
      <c r="G51" s="242">
        <v>1608.3333333333335</v>
      </c>
      <c r="H51" s="242">
        <v>1253.5</v>
      </c>
      <c r="I51" s="242">
        <v>2016.67</v>
      </c>
      <c r="J51" s="242"/>
      <c r="K51" s="242">
        <v>2300</v>
      </c>
      <c r="L51" s="242"/>
      <c r="M51" s="242">
        <v>1400</v>
      </c>
      <c r="N51" s="242"/>
      <c r="O51" s="289">
        <f t="shared" si="2"/>
        <v>1737.7287654320987</v>
      </c>
    </row>
    <row r="52" spans="1:15" ht="17.25" customHeight="1">
      <c r="A52" s="242" t="s">
        <v>413</v>
      </c>
      <c r="B52" s="247" t="s">
        <v>19</v>
      </c>
      <c r="C52" s="242">
        <v>1929.5</v>
      </c>
      <c r="D52" s="242">
        <v>1957.5</v>
      </c>
      <c r="E52" s="242">
        <v>2018.75</v>
      </c>
      <c r="F52" s="242">
        <v>2013.75</v>
      </c>
      <c r="G52" s="242">
        <v>1980</v>
      </c>
      <c r="H52" s="242">
        <v>1765</v>
      </c>
      <c r="I52" s="242">
        <v>1980</v>
      </c>
      <c r="J52" s="242">
        <v>1899.76</v>
      </c>
      <c r="K52" s="242">
        <v>1937.49</v>
      </c>
      <c r="L52" s="242">
        <v>2396.25</v>
      </c>
      <c r="M52" s="242">
        <v>2019.2999999999997</v>
      </c>
      <c r="N52" s="242">
        <v>2092.5</v>
      </c>
      <c r="O52" s="289">
        <f t="shared" si="2"/>
        <v>1999.1499999999999</v>
      </c>
    </row>
    <row r="53" spans="1:15" ht="17.25" customHeight="1">
      <c r="A53" s="242" t="s">
        <v>442</v>
      </c>
      <c r="B53" s="247" t="s">
        <v>19</v>
      </c>
      <c r="C53" s="242">
        <v>2933.3333333333335</v>
      </c>
      <c r="D53" s="242">
        <v>2200</v>
      </c>
      <c r="E53" s="242">
        <v>2275</v>
      </c>
      <c r="F53" s="242">
        <v>2300</v>
      </c>
      <c r="G53" s="242">
        <v>2300</v>
      </c>
      <c r="H53" s="242">
        <v>2333.3333333333335</v>
      </c>
      <c r="I53" s="242"/>
      <c r="J53" s="242">
        <v>2516.67</v>
      </c>
      <c r="K53" s="242"/>
      <c r="L53" s="242"/>
      <c r="M53" s="242">
        <v>2000</v>
      </c>
      <c r="N53" s="242">
        <v>1750</v>
      </c>
      <c r="O53" s="289">
        <f t="shared" si="2"/>
        <v>2289.8151851851853</v>
      </c>
    </row>
    <row r="54" spans="1:15" ht="17.25" customHeight="1">
      <c r="A54" s="242" t="s">
        <v>339</v>
      </c>
      <c r="B54" s="247" t="s">
        <v>19</v>
      </c>
      <c r="C54" s="242"/>
      <c r="D54" s="242"/>
      <c r="E54" s="242"/>
      <c r="F54" s="242">
        <v>4500</v>
      </c>
      <c r="G54" s="242">
        <v>6000</v>
      </c>
      <c r="H54" s="242"/>
      <c r="I54" s="242"/>
      <c r="J54" s="242"/>
      <c r="K54" s="242"/>
      <c r="L54" s="242"/>
      <c r="M54" s="242"/>
      <c r="N54" s="242"/>
      <c r="O54" s="289">
        <f t="shared" si="2"/>
        <v>5250</v>
      </c>
    </row>
    <row r="55" spans="1:15" ht="17.25" customHeight="1">
      <c r="A55" s="242" t="s">
        <v>3</v>
      </c>
      <c r="B55" s="247" t="s">
        <v>19</v>
      </c>
      <c r="C55" s="242">
        <v>685.1011904761906</v>
      </c>
      <c r="D55" s="242">
        <v>599.2416666666667</v>
      </c>
      <c r="E55" s="242">
        <v>640.5125</v>
      </c>
      <c r="F55" s="242">
        <v>605.5486111111111</v>
      </c>
      <c r="G55" s="242">
        <v>656.4236111111111</v>
      </c>
      <c r="H55" s="242">
        <v>643.1666666666667</v>
      </c>
      <c r="I55" s="242">
        <v>652.9904761904762</v>
      </c>
      <c r="J55" s="242">
        <v>648.8841666666667</v>
      </c>
      <c r="K55" s="242">
        <v>644.6904761904763</v>
      </c>
      <c r="L55" s="242">
        <v>503.0555555555556</v>
      </c>
      <c r="M55" s="242">
        <v>546.3928571428572</v>
      </c>
      <c r="N55" s="242">
        <v>540.9541666666667</v>
      </c>
      <c r="O55" s="289">
        <f t="shared" si="2"/>
        <v>613.9134953703704</v>
      </c>
    </row>
    <row r="56" spans="1:15" ht="17.25" customHeight="1">
      <c r="A56" s="242" t="s">
        <v>4</v>
      </c>
      <c r="B56" s="247" t="s">
        <v>19</v>
      </c>
      <c r="C56" s="242">
        <v>284.6775</v>
      </c>
      <c r="D56" s="242">
        <v>293.67333333333335</v>
      </c>
      <c r="E56" s="242">
        <v>306.3791666666666</v>
      </c>
      <c r="F56" s="242">
        <v>275.0244444444444</v>
      </c>
      <c r="G56" s="242">
        <v>344.45000000000005</v>
      </c>
      <c r="H56" s="242">
        <v>562.2986111111111</v>
      </c>
      <c r="I56" s="242">
        <v>640.3333333333333</v>
      </c>
      <c r="J56" s="242">
        <v>603.3</v>
      </c>
      <c r="K56" s="242">
        <v>624.9642857142857</v>
      </c>
      <c r="L56" s="242">
        <v>671.8402777777777</v>
      </c>
      <c r="M56" s="242">
        <v>601.047619047619</v>
      </c>
      <c r="N56" s="242">
        <v>632.4166666666667</v>
      </c>
      <c r="O56" s="289">
        <f t="shared" si="2"/>
        <v>486.70043650793656</v>
      </c>
    </row>
    <row r="57" spans="1:15" ht="17.25" customHeight="1">
      <c r="A57" s="196" t="s">
        <v>401</v>
      </c>
      <c r="B57" s="247" t="s">
        <v>19</v>
      </c>
      <c r="C57" s="242">
        <v>1065.9722222222222</v>
      </c>
      <c r="D57" s="242">
        <v>972.2222222222223</v>
      </c>
      <c r="E57" s="242">
        <v>869.4444444444445</v>
      </c>
      <c r="F57" s="242">
        <v>992.361111111111</v>
      </c>
      <c r="G57" s="242">
        <v>1092.361111111111</v>
      </c>
      <c r="H57" s="242">
        <v>981.25</v>
      </c>
      <c r="I57" s="242">
        <v>1239.6944444444443</v>
      </c>
      <c r="J57" s="242">
        <v>996.875</v>
      </c>
      <c r="K57" s="242">
        <v>1005.9722222222223</v>
      </c>
      <c r="L57" s="242">
        <v>887.5</v>
      </c>
      <c r="M57" s="242">
        <v>797.2222222222223</v>
      </c>
      <c r="N57" s="242">
        <v>933.3333333333334</v>
      </c>
      <c r="O57" s="289">
        <f t="shared" si="2"/>
        <v>986.1840277777778</v>
      </c>
    </row>
    <row r="58" spans="1:15" ht="17.25" customHeight="1">
      <c r="A58" s="196" t="s">
        <v>80</v>
      </c>
      <c r="B58" s="247" t="s">
        <v>19</v>
      </c>
      <c r="C58" s="242">
        <v>1737.5</v>
      </c>
      <c r="D58" s="242">
        <v>1417.8</v>
      </c>
      <c r="E58" s="242">
        <v>1271.75</v>
      </c>
      <c r="F58" s="242">
        <v>1233.3333333333333</v>
      </c>
      <c r="G58" s="242">
        <v>1726.6666666666667</v>
      </c>
      <c r="H58" s="242">
        <v>1700</v>
      </c>
      <c r="I58" s="242">
        <v>2225</v>
      </c>
      <c r="J58" s="242">
        <v>1691.111111111111</v>
      </c>
      <c r="K58" s="242">
        <v>1768.75</v>
      </c>
      <c r="L58" s="242">
        <v>1558.3333333333333</v>
      </c>
      <c r="M58" s="242">
        <v>1706.25</v>
      </c>
      <c r="N58" s="242">
        <v>1704.25</v>
      </c>
      <c r="O58" s="289">
        <f t="shared" si="2"/>
        <v>1645.062037037037</v>
      </c>
    </row>
    <row r="59" spans="1:15" ht="17.25" customHeight="1">
      <c r="A59" s="242" t="s">
        <v>16</v>
      </c>
      <c r="B59" s="247" t="s">
        <v>19</v>
      </c>
      <c r="C59" s="242">
        <v>400</v>
      </c>
      <c r="D59" s="242">
        <v>437.3333333333333</v>
      </c>
      <c r="E59" s="242">
        <v>487.5</v>
      </c>
      <c r="F59" s="242">
        <v>479.5</v>
      </c>
      <c r="G59" s="242">
        <v>280</v>
      </c>
      <c r="H59" s="242">
        <v>433.3333333333333</v>
      </c>
      <c r="I59" s="242">
        <v>700</v>
      </c>
      <c r="J59" s="242">
        <v>556.9444444444445</v>
      </c>
      <c r="K59" s="242">
        <v>550</v>
      </c>
      <c r="L59" s="242">
        <v>431.05333333333334</v>
      </c>
      <c r="M59" s="242">
        <v>470</v>
      </c>
      <c r="N59" s="242">
        <v>375</v>
      </c>
      <c r="O59" s="289">
        <f t="shared" si="2"/>
        <v>466.72203703703707</v>
      </c>
    </row>
    <row r="60" spans="1:15" ht="17.25" customHeight="1">
      <c r="A60" s="196" t="s">
        <v>393</v>
      </c>
      <c r="B60" s="247" t="s">
        <v>414</v>
      </c>
      <c r="C60" s="242">
        <v>4750</v>
      </c>
      <c r="D60" s="242">
        <v>7666.666666666667</v>
      </c>
      <c r="E60" s="242">
        <v>7000</v>
      </c>
      <c r="F60" s="242">
        <v>9333.333333333334</v>
      </c>
      <c r="G60" s="242">
        <v>3150</v>
      </c>
      <c r="H60" s="242">
        <v>2687.5</v>
      </c>
      <c r="I60" s="242">
        <v>4662.5</v>
      </c>
      <c r="J60" s="242">
        <v>4375</v>
      </c>
      <c r="K60" s="242">
        <v>3166.6666666666665</v>
      </c>
      <c r="L60" s="242">
        <v>8666.666666666666</v>
      </c>
      <c r="M60" s="242">
        <v>3166.6666666666665</v>
      </c>
      <c r="N60" s="242">
        <v>3000</v>
      </c>
      <c r="O60" s="289">
        <f t="shared" si="2"/>
        <v>5135.416666666666</v>
      </c>
    </row>
    <row r="61" spans="1:15" ht="17.25" customHeight="1">
      <c r="A61" s="196" t="s">
        <v>415</v>
      </c>
      <c r="B61" s="247" t="s">
        <v>416</v>
      </c>
      <c r="C61" s="242">
        <v>6055.555555555556</v>
      </c>
      <c r="D61" s="242">
        <v>4500</v>
      </c>
      <c r="E61" s="242">
        <v>5875</v>
      </c>
      <c r="F61" s="242">
        <v>4666.666666666667</v>
      </c>
      <c r="G61" s="242">
        <v>3274.2261904761904</v>
      </c>
      <c r="H61" s="242">
        <v>6333.333333333333</v>
      </c>
      <c r="I61" s="242">
        <v>4252.1875</v>
      </c>
      <c r="J61" s="242">
        <v>4357.559523809524</v>
      </c>
      <c r="K61" s="242">
        <v>4200</v>
      </c>
      <c r="L61" s="242">
        <v>4250</v>
      </c>
      <c r="M61" s="242">
        <v>3888.8888888888887</v>
      </c>
      <c r="N61" s="242">
        <v>3644.107142857143</v>
      </c>
      <c r="O61" s="289">
        <f t="shared" si="2"/>
        <v>4608.127066798942</v>
      </c>
    </row>
    <row r="62" spans="1:15" ht="17.25" customHeight="1">
      <c r="A62" s="242" t="s">
        <v>40</v>
      </c>
      <c r="B62" s="247" t="s">
        <v>19</v>
      </c>
      <c r="C62" s="242">
        <v>397.65625</v>
      </c>
      <c r="D62" s="242">
        <v>452.1015625</v>
      </c>
      <c r="E62" s="242">
        <v>445.359375</v>
      </c>
      <c r="F62" s="242">
        <v>485.03125</v>
      </c>
      <c r="G62" s="242">
        <v>455.125</v>
      </c>
      <c r="H62" s="242">
        <v>433.35833333333335</v>
      </c>
      <c r="I62" s="242">
        <v>510.5616666666666</v>
      </c>
      <c r="J62" s="242">
        <v>493.36816666666664</v>
      </c>
      <c r="K62" s="242">
        <v>290.28</v>
      </c>
      <c r="L62" s="242">
        <v>415.625</v>
      </c>
      <c r="M62" s="242">
        <v>538.2624999999999</v>
      </c>
      <c r="N62" s="242">
        <v>671.875</v>
      </c>
      <c r="O62" s="289">
        <f t="shared" si="2"/>
        <v>465.7170086805556</v>
      </c>
    </row>
    <row r="63" spans="1:15" ht="17.25" customHeight="1">
      <c r="A63" s="242" t="s">
        <v>39</v>
      </c>
      <c r="B63" s="247" t="s">
        <v>19</v>
      </c>
      <c r="C63" s="242">
        <v>333.19444444444446</v>
      </c>
      <c r="D63" s="242">
        <v>449.66666666666663</v>
      </c>
      <c r="E63" s="242">
        <v>418</v>
      </c>
      <c r="F63" s="242">
        <v>419.16666666666663</v>
      </c>
      <c r="G63" s="242">
        <v>322.0833333333333</v>
      </c>
      <c r="H63" s="242">
        <v>314.02777777777777</v>
      </c>
      <c r="I63" s="242">
        <v>445.8333333333333</v>
      </c>
      <c r="J63" s="242">
        <v>437.75</v>
      </c>
      <c r="K63" s="242">
        <v>302.0833333333333</v>
      </c>
      <c r="L63" s="242">
        <v>305.7083333333333</v>
      </c>
      <c r="M63" s="242">
        <v>368.25</v>
      </c>
      <c r="N63" s="242">
        <v>464.2895833333333</v>
      </c>
      <c r="O63" s="289">
        <f t="shared" si="2"/>
        <v>381.67112268518514</v>
      </c>
    </row>
    <row r="64" spans="1:15" ht="17.25" customHeight="1">
      <c r="A64" s="242" t="s">
        <v>38</v>
      </c>
      <c r="B64" s="247" t="s">
        <v>19</v>
      </c>
      <c r="C64" s="242">
        <v>1433.3333333333333</v>
      </c>
      <c r="D64" s="242">
        <v>1025</v>
      </c>
      <c r="E64" s="242">
        <v>783.3333333333334</v>
      </c>
      <c r="F64" s="242">
        <v>600</v>
      </c>
      <c r="G64" s="242"/>
      <c r="H64" s="242"/>
      <c r="I64" s="242">
        <v>600</v>
      </c>
      <c r="J64" s="242"/>
      <c r="K64" s="242">
        <v>500</v>
      </c>
      <c r="L64" s="242">
        <v>500</v>
      </c>
      <c r="M64" s="242">
        <v>600</v>
      </c>
      <c r="N64" s="242">
        <v>600</v>
      </c>
      <c r="O64" s="289">
        <f t="shared" si="2"/>
        <v>737.9629629629629</v>
      </c>
    </row>
    <row r="65" spans="1:15" ht="17.25" customHeight="1">
      <c r="A65" s="242" t="s">
        <v>345</v>
      </c>
      <c r="B65" s="247" t="s">
        <v>19</v>
      </c>
      <c r="C65" s="242">
        <v>1141.5520833333335</v>
      </c>
      <c r="D65" s="242">
        <v>1104.861111111111</v>
      </c>
      <c r="E65" s="242">
        <v>1162.5</v>
      </c>
      <c r="F65" s="242">
        <v>1440.2777777777776</v>
      </c>
      <c r="G65" s="242">
        <v>1125</v>
      </c>
      <c r="H65" s="242">
        <v>1487.5</v>
      </c>
      <c r="I65" s="242">
        <v>1141.6666666666667</v>
      </c>
      <c r="J65" s="242">
        <v>1141.6666666666667</v>
      </c>
      <c r="K65" s="242">
        <v>1146.25</v>
      </c>
      <c r="L65" s="242">
        <v>1185.4166666666667</v>
      </c>
      <c r="M65" s="242">
        <v>1220.8333333333335</v>
      </c>
      <c r="N65" s="242">
        <v>1229</v>
      </c>
      <c r="O65" s="289">
        <f t="shared" si="2"/>
        <v>1210.5436921296296</v>
      </c>
    </row>
    <row r="66" spans="1:15" ht="17.25" customHeight="1">
      <c r="A66" s="242" t="s">
        <v>394</v>
      </c>
      <c r="B66" s="247" t="s">
        <v>347</v>
      </c>
      <c r="C66" s="242">
        <v>3067.5</v>
      </c>
      <c r="D66" s="242">
        <v>3518.75</v>
      </c>
      <c r="E66" s="242">
        <v>3432.777777777778</v>
      </c>
      <c r="F66" s="242">
        <v>3547.9166666666665</v>
      </c>
      <c r="G66" s="242">
        <v>3518.75</v>
      </c>
      <c r="H66" s="242">
        <v>3312.5</v>
      </c>
      <c r="I66" s="242">
        <v>4100</v>
      </c>
      <c r="J66" s="242">
        <v>4900</v>
      </c>
      <c r="K66" s="242">
        <v>4262.5</v>
      </c>
      <c r="L66" s="242">
        <v>4229.166666666667</v>
      </c>
      <c r="M66" s="242">
        <v>4293.75</v>
      </c>
      <c r="N66" s="242">
        <v>4572.222222222222</v>
      </c>
      <c r="O66" s="289">
        <f t="shared" si="2"/>
        <v>3896.319444444444</v>
      </c>
    </row>
    <row r="67" spans="1:15" ht="17.25" customHeight="1">
      <c r="A67" s="242" t="s">
        <v>5</v>
      </c>
      <c r="B67" s="247" t="s">
        <v>19</v>
      </c>
      <c r="C67" s="242">
        <v>300</v>
      </c>
      <c r="D67" s="242">
        <v>437.3333333333333</v>
      </c>
      <c r="E67" s="242">
        <v>487.5</v>
      </c>
      <c r="F67" s="242">
        <v>479.5</v>
      </c>
      <c r="G67" s="242">
        <v>280</v>
      </c>
      <c r="H67" s="242">
        <v>325</v>
      </c>
      <c r="I67" s="242">
        <v>525</v>
      </c>
      <c r="J67" s="242">
        <v>417.70833333333337</v>
      </c>
      <c r="K67" s="242">
        <v>412.5</v>
      </c>
      <c r="L67" s="242">
        <v>280.18466666666666</v>
      </c>
      <c r="M67" s="242">
        <v>282</v>
      </c>
      <c r="N67" s="242">
        <v>375</v>
      </c>
      <c r="O67" s="289">
        <f t="shared" si="2"/>
        <v>383.4771944444444</v>
      </c>
    </row>
    <row r="68" spans="1:15" ht="17.25" customHeight="1">
      <c r="A68" s="242" t="s">
        <v>6</v>
      </c>
      <c r="B68" s="247" t="s">
        <v>21</v>
      </c>
      <c r="C68" s="242">
        <v>12437.5</v>
      </c>
      <c r="D68" s="242">
        <v>13750</v>
      </c>
      <c r="E68" s="242">
        <v>11825</v>
      </c>
      <c r="F68" s="242">
        <v>13675</v>
      </c>
      <c r="G68" s="242">
        <v>26375</v>
      </c>
      <c r="H68" s="242">
        <v>26250</v>
      </c>
      <c r="I68" s="242">
        <v>21000</v>
      </c>
      <c r="J68" s="242">
        <v>21250</v>
      </c>
      <c r="K68" s="242">
        <v>46875</v>
      </c>
      <c r="L68" s="242">
        <v>41541.66666666667</v>
      </c>
      <c r="M68" s="242">
        <v>37500</v>
      </c>
      <c r="N68" s="242">
        <v>39062.5</v>
      </c>
      <c r="O68" s="289">
        <f t="shared" si="2"/>
        <v>25961.80555555556</v>
      </c>
    </row>
    <row r="69" spans="1:15" ht="17.25" customHeight="1">
      <c r="A69" s="196" t="s">
        <v>395</v>
      </c>
      <c r="B69" s="247" t="s">
        <v>19</v>
      </c>
      <c r="C69" s="242">
        <v>1276.875</v>
      </c>
      <c r="D69" s="242">
        <v>1267.9427083333333</v>
      </c>
      <c r="E69" s="242">
        <v>1432.8125</v>
      </c>
      <c r="F69" s="242">
        <v>1071.78955078125</v>
      </c>
      <c r="G69" s="242">
        <v>940.64453125</v>
      </c>
      <c r="H69" s="242">
        <v>954.921875</v>
      </c>
      <c r="I69" s="242">
        <v>1086.99625</v>
      </c>
      <c r="J69" s="242">
        <v>1246.0069444444446</v>
      </c>
      <c r="K69" s="242">
        <v>1216.908482142857</v>
      </c>
      <c r="L69" s="242">
        <v>1141.8340773809525</v>
      </c>
      <c r="M69" s="242">
        <v>1076.264880952381</v>
      </c>
      <c r="N69" s="242">
        <v>1101.5625</v>
      </c>
      <c r="O69" s="289">
        <f t="shared" si="2"/>
        <v>1151.2132750237681</v>
      </c>
    </row>
    <row r="70" spans="1:15" ht="17.25" customHeight="1">
      <c r="A70" s="196" t="s">
        <v>434</v>
      </c>
      <c r="B70" s="247" t="s">
        <v>19</v>
      </c>
      <c r="C70" s="242"/>
      <c r="D70" s="242"/>
      <c r="E70" s="242">
        <v>1925</v>
      </c>
      <c r="F70" s="242"/>
      <c r="G70" s="242"/>
      <c r="H70" s="242">
        <v>1050</v>
      </c>
      <c r="I70" s="242">
        <v>1225</v>
      </c>
      <c r="J70" s="242">
        <v>1290.625</v>
      </c>
      <c r="K70" s="242">
        <v>1312.5</v>
      </c>
      <c r="L70" s="242"/>
      <c r="M70" s="242"/>
      <c r="N70" s="242"/>
      <c r="O70" s="289">
        <f t="shared" si="2"/>
        <v>1360.625</v>
      </c>
    </row>
    <row r="71" spans="1:15" ht="15.75" customHeight="1">
      <c r="A71" s="294"/>
      <c r="B71" s="27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71"/>
      <c r="O71" s="295"/>
    </row>
    <row r="72" spans="1:15" ht="15.75" customHeight="1">
      <c r="A72" s="294"/>
      <c r="B72" s="27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51" t="s">
        <v>51</v>
      </c>
      <c r="O72" s="451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5"/>
    </row>
    <row r="74" spans="1:15" ht="20.25" customHeight="1">
      <c r="A74" s="440" t="s">
        <v>61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</row>
    <row r="75" spans="1:15" ht="20.25" customHeight="1">
      <c r="A75" s="450" t="s">
        <v>437</v>
      </c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</row>
    <row r="76" spans="1:15" ht="28.5" customHeight="1">
      <c r="A76" s="447" t="s">
        <v>506</v>
      </c>
      <c r="B76" s="447" t="s">
        <v>62</v>
      </c>
      <c r="C76" s="442" t="s">
        <v>26</v>
      </c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4"/>
      <c r="O76" s="445" t="s">
        <v>60</v>
      </c>
    </row>
    <row r="77" spans="1:15" ht="28.5" customHeight="1">
      <c r="A77" s="448"/>
      <c r="B77" s="448"/>
      <c r="C77" s="377" t="s">
        <v>7</v>
      </c>
      <c r="D77" s="376" t="s">
        <v>8</v>
      </c>
      <c r="E77" s="376" t="s">
        <v>9</v>
      </c>
      <c r="F77" s="376" t="s">
        <v>10</v>
      </c>
      <c r="G77" s="376" t="s">
        <v>11</v>
      </c>
      <c r="H77" s="376" t="s">
        <v>12</v>
      </c>
      <c r="I77" s="376" t="s">
        <v>13</v>
      </c>
      <c r="J77" s="376" t="s">
        <v>14</v>
      </c>
      <c r="K77" s="376" t="s">
        <v>127</v>
      </c>
      <c r="L77" s="376" t="s">
        <v>128</v>
      </c>
      <c r="M77" s="376" t="s">
        <v>129</v>
      </c>
      <c r="N77" s="378" t="s">
        <v>130</v>
      </c>
      <c r="O77" s="446"/>
    </row>
    <row r="78" spans="1:15" ht="17.25" customHeight="1">
      <c r="A78" s="261" t="s">
        <v>84</v>
      </c>
      <c r="B78" s="269" t="s">
        <v>19</v>
      </c>
      <c r="C78" s="261">
        <v>958.75</v>
      </c>
      <c r="D78" s="261">
        <v>937.5</v>
      </c>
      <c r="E78" s="261">
        <v>925</v>
      </c>
      <c r="F78" s="261">
        <v>904.1666666666666</v>
      </c>
      <c r="G78" s="261">
        <v>1156.25</v>
      </c>
      <c r="H78" s="261">
        <v>984.375</v>
      </c>
      <c r="I78" s="261"/>
      <c r="J78" s="261">
        <v>1196.875</v>
      </c>
      <c r="K78" s="261">
        <v>932.2916666666666</v>
      </c>
      <c r="L78" s="261">
        <v>593.75</v>
      </c>
      <c r="M78" s="261">
        <v>765.625</v>
      </c>
      <c r="N78" s="261">
        <v>595.703125</v>
      </c>
      <c r="O78" s="289">
        <f aca="true" t="shared" si="3" ref="O78:O106">AVERAGE(C78:N78)</f>
        <v>904.5714962121211</v>
      </c>
    </row>
    <row r="79" spans="1:15" ht="17.25" customHeight="1">
      <c r="A79" s="242" t="s">
        <v>417</v>
      </c>
      <c r="B79" s="247" t="s">
        <v>19</v>
      </c>
      <c r="C79" s="242"/>
      <c r="D79" s="242">
        <v>1800</v>
      </c>
      <c r="E79" s="242"/>
      <c r="F79" s="242"/>
      <c r="G79" s="242">
        <v>800</v>
      </c>
      <c r="H79" s="242"/>
      <c r="I79" s="242"/>
      <c r="J79" s="242"/>
      <c r="K79" s="242"/>
      <c r="L79" s="242"/>
      <c r="M79" s="242"/>
      <c r="N79" s="242"/>
      <c r="O79" s="289">
        <f t="shared" si="3"/>
        <v>1300</v>
      </c>
    </row>
    <row r="80" spans="1:15" ht="17.25" customHeight="1">
      <c r="A80" s="242" t="s">
        <v>37</v>
      </c>
      <c r="B80" s="247" t="s">
        <v>19</v>
      </c>
      <c r="C80" s="242">
        <v>833.3333333333334</v>
      </c>
      <c r="D80" s="242">
        <v>750</v>
      </c>
      <c r="E80" s="242">
        <v>875</v>
      </c>
      <c r="F80" s="242">
        <v>900</v>
      </c>
      <c r="G80" s="242">
        <v>1050</v>
      </c>
      <c r="H80" s="242"/>
      <c r="I80" s="242">
        <v>900</v>
      </c>
      <c r="J80" s="242">
        <v>1025</v>
      </c>
      <c r="K80" s="242">
        <v>1000</v>
      </c>
      <c r="L80" s="242">
        <v>1033.3333333333333</v>
      </c>
      <c r="M80" s="242">
        <v>800</v>
      </c>
      <c r="N80" s="242">
        <v>1450</v>
      </c>
      <c r="O80" s="289">
        <f t="shared" si="3"/>
        <v>965.1515151515152</v>
      </c>
    </row>
    <row r="81" spans="1:15" ht="17.25" customHeight="1">
      <c r="A81" s="242" t="s">
        <v>36</v>
      </c>
      <c r="B81" s="247" t="s">
        <v>19</v>
      </c>
      <c r="C81" s="242">
        <v>937.5</v>
      </c>
      <c r="D81" s="242">
        <v>718.75</v>
      </c>
      <c r="E81" s="242">
        <v>762.5</v>
      </c>
      <c r="F81" s="242">
        <v>900</v>
      </c>
      <c r="G81" s="242">
        <v>766.6666666666666</v>
      </c>
      <c r="H81" s="242">
        <v>550</v>
      </c>
      <c r="I81" s="242">
        <v>566.6666666666666</v>
      </c>
      <c r="J81" s="242">
        <v>937.5</v>
      </c>
      <c r="K81" s="242">
        <v>750</v>
      </c>
      <c r="L81" s="242">
        <v>737.5</v>
      </c>
      <c r="M81" s="242">
        <v>666.6666666666666</v>
      </c>
      <c r="N81" s="242">
        <v>1037.5</v>
      </c>
      <c r="O81" s="289">
        <f t="shared" si="3"/>
        <v>777.6041666666666</v>
      </c>
    </row>
    <row r="82" spans="1:15" ht="17.25" customHeight="1">
      <c r="A82" s="242" t="s">
        <v>35</v>
      </c>
      <c r="B82" s="247" t="s">
        <v>19</v>
      </c>
      <c r="C82" s="242">
        <v>1082.2916666666665</v>
      </c>
      <c r="D82" s="242">
        <v>1219.7916666666665</v>
      </c>
      <c r="E82" s="242">
        <v>1056.25</v>
      </c>
      <c r="F82" s="242">
        <v>902.0833333333333</v>
      </c>
      <c r="G82" s="242">
        <v>1077.0833333333333</v>
      </c>
      <c r="H82" s="242">
        <v>1162.5</v>
      </c>
      <c r="I82" s="242">
        <v>1007.2916666666667</v>
      </c>
      <c r="J82" s="242">
        <v>860.4166666666666</v>
      </c>
      <c r="K82" s="242">
        <v>756.25</v>
      </c>
      <c r="L82" s="242">
        <v>543.75</v>
      </c>
      <c r="M82" s="242">
        <v>631.25</v>
      </c>
      <c r="N82" s="242">
        <v>590.625</v>
      </c>
      <c r="O82" s="289">
        <f t="shared" si="3"/>
        <v>907.4652777777777</v>
      </c>
    </row>
    <row r="83" spans="1:15" ht="17.25" customHeight="1">
      <c r="A83" s="242" t="s">
        <v>34</v>
      </c>
      <c r="B83" s="247" t="s">
        <v>19</v>
      </c>
      <c r="C83" s="242">
        <v>2950</v>
      </c>
      <c r="D83" s="242">
        <v>1331.25</v>
      </c>
      <c r="E83" s="242">
        <v>1516.6666666666667</v>
      </c>
      <c r="F83" s="242">
        <v>1906.25</v>
      </c>
      <c r="G83" s="242">
        <v>862.5</v>
      </c>
      <c r="H83" s="242">
        <v>1606.25</v>
      </c>
      <c r="I83" s="242">
        <v>1287.5</v>
      </c>
      <c r="J83" s="242">
        <v>1283.3333333333333</v>
      </c>
      <c r="K83" s="242">
        <v>1118.75</v>
      </c>
      <c r="L83" s="242">
        <v>779.1666666666666</v>
      </c>
      <c r="M83" s="242">
        <v>1125</v>
      </c>
      <c r="N83" s="242">
        <v>1143.75</v>
      </c>
      <c r="O83" s="289">
        <f t="shared" si="3"/>
        <v>1409.201388888889</v>
      </c>
    </row>
    <row r="84" spans="1:15" ht="17.25" customHeight="1">
      <c r="A84" s="242" t="s">
        <v>122</v>
      </c>
      <c r="B84" s="247" t="s">
        <v>19</v>
      </c>
      <c r="C84" s="242">
        <v>778.125</v>
      </c>
      <c r="D84" s="242">
        <v>1051.5625</v>
      </c>
      <c r="E84" s="242">
        <v>1051.5625</v>
      </c>
      <c r="F84" s="242">
        <v>868.75</v>
      </c>
      <c r="G84" s="242">
        <v>957.2916666666666</v>
      </c>
      <c r="H84" s="242">
        <v>918.75</v>
      </c>
      <c r="I84" s="242">
        <v>1034.375</v>
      </c>
      <c r="J84" s="242">
        <v>881.25</v>
      </c>
      <c r="K84" s="242">
        <v>837.5</v>
      </c>
      <c r="L84" s="242">
        <v>575</v>
      </c>
      <c r="M84" s="242">
        <v>543.75</v>
      </c>
      <c r="N84" s="242">
        <v>670.8333333333334</v>
      </c>
      <c r="O84" s="289">
        <f t="shared" si="3"/>
        <v>847.3958333333335</v>
      </c>
    </row>
    <row r="85" spans="1:15" ht="17.25" customHeight="1">
      <c r="A85" s="242" t="s">
        <v>33</v>
      </c>
      <c r="B85" s="247" t="s">
        <v>19</v>
      </c>
      <c r="C85" s="242">
        <v>1076.0416666666665</v>
      </c>
      <c r="D85" s="242">
        <v>1153.125</v>
      </c>
      <c r="E85" s="242">
        <v>1356.25</v>
      </c>
      <c r="F85" s="242">
        <v>1016.6666666666667</v>
      </c>
      <c r="G85" s="242">
        <v>1100</v>
      </c>
      <c r="H85" s="242">
        <v>1187.5</v>
      </c>
      <c r="I85" s="242">
        <v>1221.875</v>
      </c>
      <c r="J85" s="242">
        <v>1018.75</v>
      </c>
      <c r="K85" s="242">
        <v>925</v>
      </c>
      <c r="L85" s="242">
        <v>945.8333333333334</v>
      </c>
      <c r="M85" s="242">
        <v>1093.75</v>
      </c>
      <c r="N85" s="242">
        <v>1137.5</v>
      </c>
      <c r="O85" s="289">
        <f t="shared" si="3"/>
        <v>1102.6909722222222</v>
      </c>
    </row>
    <row r="86" spans="1:15" ht="17.25" customHeight="1">
      <c r="A86" s="242" t="s">
        <v>86</v>
      </c>
      <c r="B86" s="247" t="s">
        <v>19</v>
      </c>
      <c r="C86" s="242">
        <v>2000</v>
      </c>
      <c r="D86" s="242"/>
      <c r="E86" s="242">
        <v>2000</v>
      </c>
      <c r="F86" s="242"/>
      <c r="G86" s="242">
        <v>2200</v>
      </c>
      <c r="H86" s="242">
        <v>2000</v>
      </c>
      <c r="I86" s="242">
        <v>2016.6666666666667</v>
      </c>
      <c r="J86" s="242">
        <v>2516.6666666666665</v>
      </c>
      <c r="K86" s="242">
        <v>2300</v>
      </c>
      <c r="L86" s="242">
        <v>1900</v>
      </c>
      <c r="M86" s="242">
        <v>1450</v>
      </c>
      <c r="N86" s="242">
        <v>2800</v>
      </c>
      <c r="O86" s="289">
        <f t="shared" si="3"/>
        <v>2118.333333333333</v>
      </c>
    </row>
    <row r="87" spans="1:15" ht="17.25" customHeight="1">
      <c r="A87" s="242" t="s">
        <v>116</v>
      </c>
      <c r="B87" s="247" t="s">
        <v>19</v>
      </c>
      <c r="C87" s="242"/>
      <c r="D87" s="242"/>
      <c r="E87" s="242"/>
      <c r="F87" s="242">
        <v>1075</v>
      </c>
      <c r="G87" s="242">
        <v>1260</v>
      </c>
      <c r="H87" s="242">
        <v>1200</v>
      </c>
      <c r="I87" s="242">
        <v>925</v>
      </c>
      <c r="J87" s="242">
        <v>925</v>
      </c>
      <c r="K87" s="242">
        <v>900</v>
      </c>
      <c r="L87" s="242">
        <v>1175</v>
      </c>
      <c r="M87" s="242">
        <v>1200</v>
      </c>
      <c r="N87" s="242">
        <v>1225</v>
      </c>
      <c r="O87" s="289">
        <f t="shared" si="3"/>
        <v>1098.3333333333333</v>
      </c>
    </row>
    <row r="88" spans="1:15" ht="17.25" customHeight="1">
      <c r="A88" s="242" t="s">
        <v>431</v>
      </c>
      <c r="B88" s="247" t="s">
        <v>19</v>
      </c>
      <c r="C88" s="242"/>
      <c r="D88" s="242">
        <v>900</v>
      </c>
      <c r="E88" s="242">
        <v>1000</v>
      </c>
      <c r="F88" s="242">
        <v>900</v>
      </c>
      <c r="G88" s="242">
        <v>900</v>
      </c>
      <c r="H88" s="242"/>
      <c r="I88" s="242">
        <v>800</v>
      </c>
      <c r="J88" s="242">
        <v>900</v>
      </c>
      <c r="K88" s="242">
        <v>850</v>
      </c>
      <c r="L88" s="242">
        <v>900</v>
      </c>
      <c r="M88" s="242">
        <v>900</v>
      </c>
      <c r="N88" s="242"/>
      <c r="O88" s="289">
        <f t="shared" si="3"/>
        <v>894.4444444444445</v>
      </c>
    </row>
    <row r="89" spans="1:15" ht="17.25" customHeight="1">
      <c r="A89" s="242" t="s">
        <v>31</v>
      </c>
      <c r="B89" s="247" t="s">
        <v>21</v>
      </c>
      <c r="C89" s="242">
        <v>1600</v>
      </c>
      <c r="D89" s="242">
        <v>2175</v>
      </c>
      <c r="E89" s="242">
        <v>3525</v>
      </c>
      <c r="F89" s="242">
        <v>2416.6666666666665</v>
      </c>
      <c r="G89" s="242">
        <v>2200</v>
      </c>
      <c r="H89" s="242">
        <v>2260.416666666667</v>
      </c>
      <c r="I89" s="242">
        <v>2483.3333333333335</v>
      </c>
      <c r="J89" s="242">
        <v>2458.3333333333335</v>
      </c>
      <c r="K89" s="242">
        <v>2090.625</v>
      </c>
      <c r="L89" s="242">
        <v>2050</v>
      </c>
      <c r="M89" s="242">
        <v>1945.8333333333333</v>
      </c>
      <c r="N89" s="242">
        <v>2450</v>
      </c>
      <c r="O89" s="289">
        <f t="shared" si="3"/>
        <v>2304.600694444444</v>
      </c>
    </row>
    <row r="90" spans="1:15" ht="17.25" customHeight="1">
      <c r="A90" s="242" t="s">
        <v>406</v>
      </c>
      <c r="B90" s="247" t="s">
        <v>19</v>
      </c>
      <c r="C90" s="242">
        <v>5500</v>
      </c>
      <c r="D90" s="242">
        <v>4500</v>
      </c>
      <c r="E90" s="242"/>
      <c r="F90" s="242"/>
      <c r="G90" s="242">
        <v>2600</v>
      </c>
      <c r="H90" s="242"/>
      <c r="I90" s="242"/>
      <c r="J90" s="242"/>
      <c r="K90" s="242"/>
      <c r="L90" s="242"/>
      <c r="M90" s="242"/>
      <c r="N90" s="242"/>
      <c r="O90" s="289">
        <f>AVERAGE(C90:N90)</f>
        <v>4200</v>
      </c>
    </row>
    <row r="91" spans="1:15" ht="15.75" customHeight="1">
      <c r="A91" s="81" t="s">
        <v>89</v>
      </c>
      <c r="B91" s="113"/>
      <c r="C91" s="81"/>
      <c r="D91" s="82"/>
      <c r="E91" s="83"/>
      <c r="F91" s="83"/>
      <c r="G91" s="83"/>
      <c r="H91" s="83"/>
      <c r="I91" s="83"/>
      <c r="J91" s="83"/>
      <c r="K91" s="83"/>
      <c r="L91" s="83"/>
      <c r="M91" s="81"/>
      <c r="N91" s="82"/>
      <c r="O91" s="83"/>
    </row>
    <row r="92" spans="1:15" ht="16.5" customHeight="1">
      <c r="A92" s="196" t="s">
        <v>126</v>
      </c>
      <c r="B92" s="247" t="s">
        <v>19</v>
      </c>
      <c r="C92" s="242">
        <v>3550</v>
      </c>
      <c r="D92" s="242">
        <v>5000</v>
      </c>
      <c r="E92" s="242">
        <v>5350</v>
      </c>
      <c r="F92" s="242">
        <v>5400</v>
      </c>
      <c r="G92" s="242">
        <v>3900</v>
      </c>
      <c r="H92" s="242">
        <v>3900</v>
      </c>
      <c r="I92" s="242">
        <v>3787.5</v>
      </c>
      <c r="J92" s="242">
        <v>2600</v>
      </c>
      <c r="K92" s="242">
        <v>4200</v>
      </c>
      <c r="L92" s="242">
        <v>4300</v>
      </c>
      <c r="M92" s="242">
        <v>4375</v>
      </c>
      <c r="N92" s="242">
        <v>5700</v>
      </c>
      <c r="O92" s="289">
        <f t="shared" si="3"/>
        <v>4338.541666666667</v>
      </c>
    </row>
    <row r="93" spans="1:15" ht="16.5" customHeight="1">
      <c r="A93" s="196" t="s">
        <v>90</v>
      </c>
      <c r="B93" s="247" t="s">
        <v>19</v>
      </c>
      <c r="C93" s="242">
        <v>3988.6666666666665</v>
      </c>
      <c r="D93" s="242">
        <v>3929.833333333333</v>
      </c>
      <c r="E93" s="242">
        <v>3953.3416666666667</v>
      </c>
      <c r="F93" s="242">
        <v>3448.25</v>
      </c>
      <c r="G93" s="242">
        <v>3698.0833333333335</v>
      </c>
      <c r="H93" s="242">
        <v>3932.75</v>
      </c>
      <c r="I93" s="242">
        <v>3410.116666666667</v>
      </c>
      <c r="J93" s="242">
        <v>4075.6666666666665</v>
      </c>
      <c r="K93" s="242">
        <v>3762.0833333333335</v>
      </c>
      <c r="L93" s="242">
        <v>4052.9166666666665</v>
      </c>
      <c r="M93" s="242">
        <v>3850.4583333333335</v>
      </c>
      <c r="N93" s="242">
        <v>4615.5</v>
      </c>
      <c r="O93" s="289">
        <f t="shared" si="3"/>
        <v>3893.1388888888887</v>
      </c>
    </row>
    <row r="94" spans="1:15" ht="16.5" customHeight="1">
      <c r="A94" s="196" t="s">
        <v>396</v>
      </c>
      <c r="B94" s="247" t="s">
        <v>21</v>
      </c>
      <c r="C94" s="242"/>
      <c r="D94" s="242"/>
      <c r="E94" s="242"/>
      <c r="F94" s="242"/>
      <c r="G94" s="242">
        <v>2000</v>
      </c>
      <c r="H94" s="242">
        <v>1850</v>
      </c>
      <c r="I94" s="242">
        <v>1450</v>
      </c>
      <c r="J94" s="242"/>
      <c r="K94" s="242">
        <v>3500</v>
      </c>
      <c r="L94" s="242"/>
      <c r="M94" s="242"/>
      <c r="N94" s="242"/>
      <c r="O94" s="289">
        <f t="shared" si="3"/>
        <v>2200</v>
      </c>
    </row>
    <row r="95" spans="1:15" ht="16.5" customHeight="1">
      <c r="A95" s="242" t="s">
        <v>28</v>
      </c>
      <c r="B95" s="247" t="s">
        <v>19</v>
      </c>
      <c r="C95" s="242"/>
      <c r="D95" s="242">
        <v>4241.666666666666</v>
      </c>
      <c r="E95" s="242">
        <v>4437.5</v>
      </c>
      <c r="F95" s="242">
        <v>6000</v>
      </c>
      <c r="G95" s="242">
        <v>5583.333333333334</v>
      </c>
      <c r="H95" s="242"/>
      <c r="I95" s="242"/>
      <c r="J95" s="242"/>
      <c r="K95" s="242"/>
      <c r="L95" s="242"/>
      <c r="M95" s="242"/>
      <c r="N95" s="242"/>
      <c r="O95" s="289">
        <f t="shared" si="3"/>
        <v>5065.625</v>
      </c>
    </row>
    <row r="96" spans="1:15" ht="15" customHeight="1">
      <c r="A96" s="81" t="s">
        <v>91</v>
      </c>
      <c r="B96" s="113"/>
      <c r="C96" s="81"/>
      <c r="D96" s="82"/>
      <c r="E96" s="83"/>
      <c r="F96" s="83"/>
      <c r="G96" s="83"/>
      <c r="H96" s="83"/>
      <c r="I96" s="83"/>
      <c r="J96" s="83"/>
      <c r="K96" s="83"/>
      <c r="L96" s="83"/>
      <c r="M96" s="81"/>
      <c r="N96" s="82"/>
      <c r="O96" s="83"/>
    </row>
    <row r="97" spans="1:15" ht="18" customHeight="1">
      <c r="A97" s="196" t="s">
        <v>366</v>
      </c>
      <c r="B97" s="247" t="s">
        <v>21</v>
      </c>
      <c r="C97" s="242">
        <v>6686</v>
      </c>
      <c r="D97" s="242">
        <v>7453.5</v>
      </c>
      <c r="E97" s="242">
        <v>8401.5</v>
      </c>
      <c r="F97" s="242">
        <v>7215.3</v>
      </c>
      <c r="G97" s="242">
        <v>6000</v>
      </c>
      <c r="H97" s="242">
        <v>8354.25</v>
      </c>
      <c r="I97" s="242">
        <v>6708.333333333333</v>
      </c>
      <c r="J97" s="242">
        <v>5065.625</v>
      </c>
      <c r="K97" s="242">
        <v>3146.6875</v>
      </c>
      <c r="L97" s="242">
        <v>3008.2166666666662</v>
      </c>
      <c r="M97" s="242">
        <v>4361.55</v>
      </c>
      <c r="N97" s="242">
        <v>5500</v>
      </c>
      <c r="O97" s="289">
        <f t="shared" si="3"/>
        <v>5991.746875000001</v>
      </c>
    </row>
    <row r="98" spans="1:15" ht="18" customHeight="1">
      <c r="A98" s="196" t="s">
        <v>15</v>
      </c>
      <c r="B98" s="247" t="s">
        <v>21</v>
      </c>
      <c r="C98" s="242">
        <v>18416.571428571428</v>
      </c>
      <c r="D98" s="242">
        <v>19024.619047619046</v>
      </c>
      <c r="E98" s="242">
        <v>20725.694444444445</v>
      </c>
      <c r="F98" s="242">
        <v>21955.77777777778</v>
      </c>
      <c r="G98" s="242">
        <v>22186.527777777777</v>
      </c>
      <c r="H98" s="242">
        <v>20750.52380952381</v>
      </c>
      <c r="I98" s="242">
        <v>20714.666666666668</v>
      </c>
      <c r="J98" s="242">
        <v>20948.055555555555</v>
      </c>
      <c r="K98" s="242">
        <v>21906.388888888887</v>
      </c>
      <c r="L98" s="242">
        <v>15729.87777777778</v>
      </c>
      <c r="M98" s="242">
        <v>18832.925925925927</v>
      </c>
      <c r="N98" s="242">
        <v>19068.75</v>
      </c>
      <c r="O98" s="289">
        <f t="shared" si="3"/>
        <v>20021.698258377426</v>
      </c>
    </row>
    <row r="99" spans="1:15" ht="18" customHeight="1">
      <c r="A99" s="196" t="s">
        <v>367</v>
      </c>
      <c r="B99" s="247" t="s">
        <v>21</v>
      </c>
      <c r="C99" s="242">
        <v>965</v>
      </c>
      <c r="D99" s="242">
        <v>975</v>
      </c>
      <c r="E99" s="242">
        <v>1290</v>
      </c>
      <c r="F99" s="242">
        <v>1637.5</v>
      </c>
      <c r="G99" s="242">
        <v>1436.6666666666667</v>
      </c>
      <c r="H99" s="242">
        <v>1358.3333333333333</v>
      </c>
      <c r="I99" s="242">
        <v>935.4166666666666</v>
      </c>
      <c r="J99" s="242">
        <v>690</v>
      </c>
      <c r="K99" s="242">
        <v>460</v>
      </c>
      <c r="L99" s="242">
        <v>753.6666666666666</v>
      </c>
      <c r="M99" s="242">
        <v>950</v>
      </c>
      <c r="N99" s="242">
        <v>1175</v>
      </c>
      <c r="O99" s="289">
        <f t="shared" si="3"/>
        <v>1052.2152777777776</v>
      </c>
    </row>
    <row r="100" spans="1:15" ht="18" customHeight="1">
      <c r="A100" s="196" t="s">
        <v>368</v>
      </c>
      <c r="B100" s="247" t="s">
        <v>21</v>
      </c>
      <c r="C100" s="242">
        <v>1059.1666666666667</v>
      </c>
      <c r="D100" s="242">
        <v>1438.8611111111113</v>
      </c>
      <c r="E100" s="242">
        <v>1988.4027777777778</v>
      </c>
      <c r="F100" s="242">
        <v>2341.25</v>
      </c>
      <c r="G100" s="242">
        <v>1855.6944444444443</v>
      </c>
      <c r="H100" s="242">
        <v>1156.2787291666666</v>
      </c>
      <c r="I100" s="242">
        <v>953.125</v>
      </c>
      <c r="J100" s="242">
        <v>911.4774305555555</v>
      </c>
      <c r="K100" s="242">
        <v>815</v>
      </c>
      <c r="L100" s="242">
        <v>784.45</v>
      </c>
      <c r="M100" s="242">
        <v>1231.154761904762</v>
      </c>
      <c r="N100" s="242">
        <v>1142.7333333333333</v>
      </c>
      <c r="O100" s="289">
        <f t="shared" si="3"/>
        <v>1306.4661879133598</v>
      </c>
    </row>
    <row r="101" spans="1:15" ht="18" customHeight="1">
      <c r="A101" s="196" t="s">
        <v>369</v>
      </c>
      <c r="B101" s="247" t="s">
        <v>21</v>
      </c>
      <c r="C101" s="242">
        <v>15383.333333333334</v>
      </c>
      <c r="D101" s="242">
        <v>20583.5</v>
      </c>
      <c r="E101" s="242">
        <v>17000</v>
      </c>
      <c r="F101" s="242">
        <v>18250</v>
      </c>
      <c r="G101" s="242">
        <v>10416.665</v>
      </c>
      <c r="H101" s="242">
        <v>13750</v>
      </c>
      <c r="I101" s="242">
        <v>14000</v>
      </c>
      <c r="J101" s="242">
        <v>12000</v>
      </c>
      <c r="K101" s="242">
        <v>19750</v>
      </c>
      <c r="L101" s="242">
        <v>20000</v>
      </c>
      <c r="M101" s="242">
        <v>16500</v>
      </c>
      <c r="N101" s="242">
        <v>18775.75</v>
      </c>
      <c r="O101" s="289">
        <f t="shared" si="3"/>
        <v>16367.437361111113</v>
      </c>
    </row>
    <row r="102" spans="1:15" ht="18" customHeight="1">
      <c r="A102" s="196" t="s">
        <v>370</v>
      </c>
      <c r="B102" s="247" t="s">
        <v>21</v>
      </c>
      <c r="C102" s="242">
        <v>654.3333333333334</v>
      </c>
      <c r="D102" s="242">
        <v>900</v>
      </c>
      <c r="E102" s="242">
        <v>1420</v>
      </c>
      <c r="F102" s="242">
        <v>1215</v>
      </c>
      <c r="G102" s="242">
        <v>1566.6666666666667</v>
      </c>
      <c r="H102" s="242">
        <v>1641.6666666666667</v>
      </c>
      <c r="I102" s="242">
        <v>1612.5</v>
      </c>
      <c r="J102" s="242">
        <v>1647.5</v>
      </c>
      <c r="K102" s="242">
        <v>1266.6666666666667</v>
      </c>
      <c r="L102" s="242">
        <v>1073</v>
      </c>
      <c r="M102" s="242">
        <v>1193.75</v>
      </c>
      <c r="N102" s="242">
        <v>1216.6666666666667</v>
      </c>
      <c r="O102" s="289">
        <f t="shared" si="3"/>
        <v>1283.9791666666667</v>
      </c>
    </row>
    <row r="103" spans="1:15" ht="18" customHeight="1">
      <c r="A103" s="196" t="s">
        <v>121</v>
      </c>
      <c r="B103" s="247" t="s">
        <v>21</v>
      </c>
      <c r="C103" s="242">
        <v>1058.6666666666667</v>
      </c>
      <c r="D103" s="242">
        <v>1008.4050925925926</v>
      </c>
      <c r="E103" s="242">
        <v>1368.3333333333333</v>
      </c>
      <c r="F103" s="242">
        <v>1457</v>
      </c>
      <c r="G103" s="242">
        <v>1836.3333333333333</v>
      </c>
      <c r="H103" s="242">
        <v>1716.6666666666667</v>
      </c>
      <c r="I103" s="242">
        <v>1841.6666666666665</v>
      </c>
      <c r="J103" s="242">
        <v>1388.888888888889</v>
      </c>
      <c r="K103" s="242">
        <v>1319.775</v>
      </c>
      <c r="L103" s="242">
        <v>1427.125</v>
      </c>
      <c r="M103" s="242">
        <v>1221.3166666666666</v>
      </c>
      <c r="N103" s="242">
        <v>888.7725</v>
      </c>
      <c r="O103" s="289">
        <f t="shared" si="3"/>
        <v>1377.7458179012344</v>
      </c>
    </row>
    <row r="104" spans="1:15" ht="18" customHeight="1">
      <c r="A104" s="242" t="s">
        <v>358</v>
      </c>
      <c r="B104" s="247" t="s">
        <v>21</v>
      </c>
      <c r="C104" s="242">
        <v>18562.5</v>
      </c>
      <c r="D104" s="242">
        <v>18154.6875</v>
      </c>
      <c r="E104" s="242">
        <v>17860</v>
      </c>
      <c r="F104" s="242">
        <v>21135.41666666667</v>
      </c>
      <c r="G104" s="242">
        <v>18740</v>
      </c>
      <c r="H104" s="242">
        <v>20500</v>
      </c>
      <c r="I104" s="242">
        <v>20541.66666666667</v>
      </c>
      <c r="J104" s="242">
        <v>19325</v>
      </c>
      <c r="K104" s="242">
        <v>22061.11111111111</v>
      </c>
      <c r="L104" s="242">
        <v>20937.5</v>
      </c>
      <c r="M104" s="242">
        <v>18750</v>
      </c>
      <c r="N104" s="242">
        <v>19750</v>
      </c>
      <c r="O104" s="289">
        <f t="shared" si="3"/>
        <v>19693.156828703704</v>
      </c>
    </row>
    <row r="105" spans="1:15" ht="18" customHeight="1">
      <c r="A105" s="242" t="s">
        <v>359</v>
      </c>
      <c r="B105" s="247" t="s">
        <v>21</v>
      </c>
      <c r="C105" s="242">
        <v>2025</v>
      </c>
      <c r="D105" s="242">
        <v>2125</v>
      </c>
      <c r="E105" s="242">
        <v>2046.6666666666667</v>
      </c>
      <c r="F105" s="242">
        <v>2350</v>
      </c>
      <c r="G105" s="242">
        <v>2700</v>
      </c>
      <c r="H105" s="242">
        <v>3000</v>
      </c>
      <c r="I105" s="242"/>
      <c r="J105" s="242"/>
      <c r="K105" s="242"/>
      <c r="L105" s="242">
        <v>1500</v>
      </c>
      <c r="M105" s="242">
        <v>1500</v>
      </c>
      <c r="N105" s="242">
        <v>2150</v>
      </c>
      <c r="O105" s="289">
        <f t="shared" si="3"/>
        <v>2155.185185185185</v>
      </c>
    </row>
    <row r="106" spans="1:15" ht="18" customHeight="1">
      <c r="A106" s="242" t="s">
        <v>27</v>
      </c>
      <c r="B106" s="247" t="s">
        <v>21</v>
      </c>
      <c r="C106" s="242">
        <v>8416.666666666666</v>
      </c>
      <c r="D106" s="242">
        <v>8354.166666666666</v>
      </c>
      <c r="E106" s="242">
        <v>7500</v>
      </c>
      <c r="F106" s="242"/>
      <c r="G106" s="242">
        <v>8375</v>
      </c>
      <c r="H106" s="242">
        <v>8796.875</v>
      </c>
      <c r="I106" s="242">
        <v>9237.5</v>
      </c>
      <c r="J106" s="242"/>
      <c r="K106" s="242">
        <v>6000</v>
      </c>
      <c r="L106" s="242">
        <v>7500</v>
      </c>
      <c r="M106" s="242">
        <v>8000</v>
      </c>
      <c r="N106" s="242"/>
      <c r="O106" s="291">
        <f t="shared" si="3"/>
        <v>8020.023148148148</v>
      </c>
    </row>
    <row r="107" spans="1:15" ht="12.75">
      <c r="A107" s="271"/>
      <c r="B107" s="272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51" t="s">
        <v>52</v>
      </c>
      <c r="O108" s="451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72"/>
      <c r="O109" s="372"/>
    </row>
    <row r="110" spans="1:15" ht="20.25">
      <c r="A110" s="440" t="s">
        <v>61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</row>
    <row r="111" spans="1:15" ht="22.5" customHeight="1">
      <c r="A111" s="450" t="s">
        <v>437</v>
      </c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</row>
    <row r="112" spans="1:15" ht="28.5" customHeight="1">
      <c r="A112" s="447" t="s">
        <v>506</v>
      </c>
      <c r="B112" s="447" t="s">
        <v>62</v>
      </c>
      <c r="C112" s="442" t="s">
        <v>26</v>
      </c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4"/>
      <c r="O112" s="445" t="s">
        <v>60</v>
      </c>
    </row>
    <row r="113" spans="1:15" ht="28.5" customHeight="1">
      <c r="A113" s="448"/>
      <c r="B113" s="448"/>
      <c r="C113" s="377" t="s">
        <v>7</v>
      </c>
      <c r="D113" s="376" t="s">
        <v>8</v>
      </c>
      <c r="E113" s="376" t="s">
        <v>9</v>
      </c>
      <c r="F113" s="376" t="s">
        <v>10</v>
      </c>
      <c r="G113" s="376" t="s">
        <v>11</v>
      </c>
      <c r="H113" s="376" t="s">
        <v>12</v>
      </c>
      <c r="I113" s="376" t="s">
        <v>13</v>
      </c>
      <c r="J113" s="376" t="s">
        <v>14</v>
      </c>
      <c r="K113" s="376" t="s">
        <v>127</v>
      </c>
      <c r="L113" s="376" t="s">
        <v>128</v>
      </c>
      <c r="M113" s="376" t="s">
        <v>129</v>
      </c>
      <c r="N113" s="378" t="s">
        <v>130</v>
      </c>
      <c r="O113" s="446"/>
    </row>
    <row r="114" spans="1:15" ht="18" customHeight="1">
      <c r="A114" s="242" t="s">
        <v>25</v>
      </c>
      <c r="B114" s="247" t="s">
        <v>21</v>
      </c>
      <c r="C114" s="242">
        <v>1622.75</v>
      </c>
      <c r="D114" s="242">
        <v>1880</v>
      </c>
      <c r="E114" s="242">
        <v>2025.5</v>
      </c>
      <c r="F114" s="242">
        <v>1953.125</v>
      </c>
      <c r="G114" s="242">
        <v>2090.083333333333</v>
      </c>
      <c r="H114" s="242">
        <v>2156.25</v>
      </c>
      <c r="I114" s="242">
        <v>2074.083333333333</v>
      </c>
      <c r="J114" s="242">
        <v>1778</v>
      </c>
      <c r="K114" s="242">
        <v>1892.9166666666667</v>
      </c>
      <c r="L114" s="242">
        <v>1949.7166666666667</v>
      </c>
      <c r="M114" s="242">
        <v>1615.4166666666665</v>
      </c>
      <c r="N114" s="242">
        <v>1502.0833333333335</v>
      </c>
      <c r="O114" s="289">
        <f aca="true" t="shared" si="4" ref="O114:O120">AVERAGE(C114:N114)</f>
        <v>1878.3270833333333</v>
      </c>
    </row>
    <row r="115" spans="1:15" ht="18" customHeight="1">
      <c r="A115" s="242" t="s">
        <v>24</v>
      </c>
      <c r="B115" s="247" t="s">
        <v>19</v>
      </c>
      <c r="C115" s="242">
        <v>4750</v>
      </c>
      <c r="D115" s="242">
        <v>5250</v>
      </c>
      <c r="E115" s="242">
        <v>4250</v>
      </c>
      <c r="F115" s="242">
        <v>4250</v>
      </c>
      <c r="G115" s="242">
        <v>13750</v>
      </c>
      <c r="H115" s="242">
        <v>5000</v>
      </c>
      <c r="I115" s="242">
        <v>4875</v>
      </c>
      <c r="J115" s="242">
        <v>3800</v>
      </c>
      <c r="K115" s="242">
        <v>4000</v>
      </c>
      <c r="L115" s="242">
        <v>4500</v>
      </c>
      <c r="M115" s="242">
        <v>5000</v>
      </c>
      <c r="N115" s="242">
        <v>4666.666666666667</v>
      </c>
      <c r="O115" s="289">
        <f t="shared" si="4"/>
        <v>5340.972222222222</v>
      </c>
    </row>
    <row r="116" spans="1:15" ht="18" customHeight="1">
      <c r="A116" s="242" t="s">
        <v>361</v>
      </c>
      <c r="B116" s="247" t="s">
        <v>21</v>
      </c>
      <c r="C116" s="242">
        <v>21665</v>
      </c>
      <c r="D116" s="242">
        <v>22500</v>
      </c>
      <c r="E116" s="242">
        <v>21500</v>
      </c>
      <c r="F116" s="242">
        <v>24329</v>
      </c>
      <c r="G116" s="242">
        <v>23750</v>
      </c>
      <c r="H116" s="242">
        <v>36688</v>
      </c>
      <c r="I116" s="242">
        <v>30000</v>
      </c>
      <c r="J116" s="242"/>
      <c r="K116" s="242">
        <v>36250</v>
      </c>
      <c r="L116" s="242">
        <v>21805</v>
      </c>
      <c r="M116" s="242">
        <v>24998</v>
      </c>
      <c r="N116" s="242"/>
      <c r="O116" s="289">
        <f t="shared" si="4"/>
        <v>26348.5</v>
      </c>
    </row>
    <row r="117" spans="1:15" ht="18" customHeight="1">
      <c r="A117" s="242" t="s">
        <v>22</v>
      </c>
      <c r="B117" s="247" t="s">
        <v>21</v>
      </c>
      <c r="C117" s="242">
        <v>26000</v>
      </c>
      <c r="D117" s="242">
        <v>29000</v>
      </c>
      <c r="E117" s="242">
        <v>27333.33</v>
      </c>
      <c r="F117" s="242">
        <v>22333.33</v>
      </c>
      <c r="G117" s="242">
        <v>25250</v>
      </c>
      <c r="H117" s="242">
        <v>25750</v>
      </c>
      <c r="I117" s="242">
        <v>26166.67</v>
      </c>
      <c r="J117" s="242">
        <v>24000</v>
      </c>
      <c r="K117" s="242">
        <v>25333.33</v>
      </c>
      <c r="L117" s="242"/>
      <c r="M117" s="242"/>
      <c r="N117" s="242"/>
      <c r="O117" s="289">
        <f t="shared" si="4"/>
        <v>25685.184444444447</v>
      </c>
    </row>
    <row r="118" spans="1:15" ht="18" customHeight="1">
      <c r="A118" s="242" t="s">
        <v>54</v>
      </c>
      <c r="B118" s="247" t="s">
        <v>21</v>
      </c>
      <c r="C118" s="242">
        <v>4000</v>
      </c>
      <c r="D118" s="242">
        <v>4500</v>
      </c>
      <c r="E118" s="242">
        <v>7000</v>
      </c>
      <c r="F118" s="242">
        <v>6250</v>
      </c>
      <c r="G118" s="242">
        <v>8000</v>
      </c>
      <c r="H118" s="242">
        <v>5630</v>
      </c>
      <c r="I118" s="242"/>
      <c r="J118" s="242"/>
      <c r="K118" s="242"/>
      <c r="L118" s="242">
        <v>4500</v>
      </c>
      <c r="M118" s="242"/>
      <c r="N118" s="242"/>
      <c r="O118" s="289">
        <f t="shared" si="4"/>
        <v>5697.142857142857</v>
      </c>
    </row>
    <row r="119" spans="1:15" ht="18" customHeight="1">
      <c r="A119" s="242" t="s">
        <v>306</v>
      </c>
      <c r="B119" s="247" t="s">
        <v>21</v>
      </c>
      <c r="C119" s="242"/>
      <c r="D119" s="242"/>
      <c r="E119" s="242"/>
      <c r="F119" s="242"/>
      <c r="G119" s="242"/>
      <c r="H119" s="242"/>
      <c r="I119" s="242">
        <v>5000</v>
      </c>
      <c r="J119" s="242">
        <v>5750</v>
      </c>
      <c r="K119" s="242">
        <v>6250</v>
      </c>
      <c r="L119" s="242">
        <v>5375</v>
      </c>
      <c r="M119" s="242"/>
      <c r="N119" s="242"/>
      <c r="O119" s="289">
        <f t="shared" si="4"/>
        <v>5593.75</v>
      </c>
    </row>
    <row r="120" spans="1:15" ht="18" customHeight="1">
      <c r="A120" s="242" t="s">
        <v>20</v>
      </c>
      <c r="B120" s="247" t="s">
        <v>19</v>
      </c>
      <c r="C120" s="242">
        <v>2000</v>
      </c>
      <c r="D120" s="242">
        <v>2116.5</v>
      </c>
      <c r="E120" s="242">
        <v>3500</v>
      </c>
      <c r="F120" s="242">
        <v>3500</v>
      </c>
      <c r="G120" s="242"/>
      <c r="H120" s="242"/>
      <c r="I120" s="242"/>
      <c r="J120" s="242"/>
      <c r="K120" s="242">
        <v>2250</v>
      </c>
      <c r="L120" s="242">
        <v>2268.75</v>
      </c>
      <c r="M120" s="242">
        <v>2208.5</v>
      </c>
      <c r="N120" s="242">
        <v>1350</v>
      </c>
      <c r="O120" s="289">
        <f t="shared" si="4"/>
        <v>2399.21875</v>
      </c>
    </row>
    <row r="121" spans="1:15" ht="16.5" customHeight="1">
      <c r="A121" s="81" t="s">
        <v>105</v>
      </c>
      <c r="B121" s="113"/>
      <c r="C121" s="81"/>
      <c r="D121" s="82"/>
      <c r="E121" s="83"/>
      <c r="F121" s="83"/>
      <c r="G121" s="83"/>
      <c r="H121" s="83"/>
      <c r="I121" s="83"/>
      <c r="J121" s="83"/>
      <c r="K121" s="83"/>
      <c r="L121" s="83"/>
      <c r="M121" s="81"/>
      <c r="N121" s="82"/>
      <c r="O121" s="83"/>
    </row>
    <row r="122" spans="1:15" ht="18" customHeight="1">
      <c r="A122" s="242" t="s">
        <v>18</v>
      </c>
      <c r="B122" s="247" t="s">
        <v>435</v>
      </c>
      <c r="C122" s="242">
        <v>60</v>
      </c>
      <c r="D122" s="242"/>
      <c r="E122" s="242"/>
      <c r="F122" s="242"/>
      <c r="G122" s="242">
        <v>60</v>
      </c>
      <c r="H122" s="242">
        <v>60</v>
      </c>
      <c r="I122" s="242">
        <v>60</v>
      </c>
      <c r="J122" s="242"/>
      <c r="K122" s="242">
        <v>60</v>
      </c>
      <c r="L122" s="242"/>
      <c r="M122" s="242">
        <v>60</v>
      </c>
      <c r="N122" s="242"/>
      <c r="O122" s="291">
        <f>AVERAGE(C122:N122)</f>
        <v>60</v>
      </c>
    </row>
    <row r="123" spans="1:15" ht="18" customHeight="1">
      <c r="A123" s="242" t="s">
        <v>310</v>
      </c>
      <c r="B123" s="247" t="s">
        <v>19</v>
      </c>
      <c r="C123" s="242">
        <v>1900</v>
      </c>
      <c r="D123" s="242">
        <v>2233.3333333333335</v>
      </c>
      <c r="E123" s="242">
        <v>2700</v>
      </c>
      <c r="F123" s="242">
        <v>1200</v>
      </c>
      <c r="G123" s="242">
        <v>2000</v>
      </c>
      <c r="H123" s="242">
        <v>1633.3333333333333</v>
      </c>
      <c r="I123" s="242">
        <v>1200</v>
      </c>
      <c r="J123" s="242">
        <v>1433.3333333333333</v>
      </c>
      <c r="K123" s="242">
        <v>1200</v>
      </c>
      <c r="L123" s="242">
        <v>1200</v>
      </c>
      <c r="M123" s="242">
        <v>1600</v>
      </c>
      <c r="N123" s="242">
        <v>1200</v>
      </c>
      <c r="O123" s="289">
        <f>AVERAGE(C123:N123)</f>
        <v>1625</v>
      </c>
    </row>
    <row r="124" spans="1:15" ht="6.75" customHeight="1">
      <c r="A124" s="213"/>
      <c r="B124" s="212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</row>
    <row r="125" spans="1:15" ht="13.5">
      <c r="A125" s="189" t="s">
        <v>443</v>
      </c>
      <c r="B125" s="212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</row>
    <row r="126" spans="1:15" ht="13.5">
      <c r="A126" s="192" t="s">
        <v>145</v>
      </c>
      <c r="B126" s="5"/>
      <c r="C126" s="5"/>
      <c r="D126" s="5"/>
      <c r="E126" s="5"/>
      <c r="F126" s="5"/>
      <c r="G126" s="5"/>
      <c r="H126" s="213"/>
      <c r="I126" s="213"/>
      <c r="J126" s="213"/>
      <c r="K126" s="213"/>
      <c r="L126" s="213"/>
      <c r="M126" s="213"/>
      <c r="N126" s="213"/>
      <c r="O126" s="213"/>
    </row>
    <row r="127" spans="1:15" ht="12.75">
      <c r="A127" s="213"/>
      <c r="B127" s="212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</row>
    <row r="128" spans="1:15" ht="12.75">
      <c r="A128" s="292"/>
      <c r="B128" s="293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</row>
    <row r="129" spans="1:15" ht="12.75">
      <c r="A129" s="292"/>
      <c r="B129" s="293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</row>
    <row r="130" spans="13:15" ht="12.75">
      <c r="M130" s="292"/>
      <c r="N130" s="292"/>
      <c r="O130" s="292"/>
    </row>
    <row r="131" spans="13:15" ht="12.75">
      <c r="M131" s="292"/>
      <c r="N131" s="292"/>
      <c r="O131" s="292"/>
    </row>
  </sheetData>
  <sheetProtection/>
  <mergeCells count="27">
    <mergeCell ref="A6:A7"/>
    <mergeCell ref="B6:B7"/>
    <mergeCell ref="C76:N76"/>
    <mergeCell ref="A40:O40"/>
    <mergeCell ref="C41:N41"/>
    <mergeCell ref="O41:O42"/>
    <mergeCell ref="N72:O72"/>
    <mergeCell ref="O76:O77"/>
    <mergeCell ref="A76:A77"/>
    <mergeCell ref="B76:B77"/>
    <mergeCell ref="N108:O108"/>
    <mergeCell ref="A110:O110"/>
    <mergeCell ref="A111:O111"/>
    <mergeCell ref="C112:N112"/>
    <mergeCell ref="O112:O113"/>
    <mergeCell ref="A112:A113"/>
    <mergeCell ref="B112:B113"/>
    <mergeCell ref="A74:O74"/>
    <mergeCell ref="A75:O75"/>
    <mergeCell ref="N2:O2"/>
    <mergeCell ref="A4:O4"/>
    <mergeCell ref="A5:O5"/>
    <mergeCell ref="C6:N6"/>
    <mergeCell ref="O6:O7"/>
    <mergeCell ref="A39:O39"/>
    <mergeCell ref="A41:A42"/>
    <mergeCell ref="B41:B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">
      <selection activeCell="R7" sqref="R7"/>
    </sheetView>
  </sheetViews>
  <sheetFormatPr defaultColWidth="11.421875" defaultRowHeight="12.75"/>
  <cols>
    <col min="1" max="1" width="18.28125" style="299" customWidth="1"/>
    <col min="2" max="2" width="11.140625" style="300" customWidth="1"/>
    <col min="3" max="3" width="9.7109375" style="0" customWidth="1"/>
    <col min="4" max="13" width="8.7109375" style="0" customWidth="1"/>
    <col min="14" max="14" width="9.00390625" style="0" customWidth="1"/>
    <col min="15" max="15" width="9.421875" style="0" customWidth="1"/>
  </cols>
  <sheetData>
    <row r="1" spans="1:14" ht="12" customHeight="1">
      <c r="A1" s="7"/>
      <c r="B1" s="17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13.5">
      <c r="A2" s="7"/>
      <c r="B2" s="17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2" t="s">
        <v>444</v>
      </c>
    </row>
    <row r="3" spans="1:15" ht="13.5">
      <c r="A3" s="7"/>
      <c r="B3" s="17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8">
      <c r="A5" s="441" t="s">
        <v>497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5.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5.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8.7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8" customHeight="1">
      <c r="A9" s="62" t="s">
        <v>373</v>
      </c>
      <c r="B9" s="287" t="s">
        <v>47</v>
      </c>
      <c r="C9" s="290">
        <v>1840.835</v>
      </c>
      <c r="D9" s="290">
        <v>1175</v>
      </c>
      <c r="E9" s="290">
        <v>1800</v>
      </c>
      <c r="F9" s="290">
        <v>1916.6666666666667</v>
      </c>
      <c r="G9" s="290">
        <v>1777.0833333333333</v>
      </c>
      <c r="H9" s="290">
        <v>1851.4575</v>
      </c>
      <c r="I9" s="290">
        <v>1592.5258333333334</v>
      </c>
      <c r="J9" s="290">
        <v>1632.6348333333333</v>
      </c>
      <c r="K9" s="290">
        <v>1772.65625</v>
      </c>
      <c r="L9" s="290">
        <v>1585.23</v>
      </c>
      <c r="M9" s="290">
        <v>1639.585</v>
      </c>
      <c r="N9" s="290"/>
      <c r="O9" s="291">
        <f>AVERAGE(C9:N9)</f>
        <v>1689.4249469696972</v>
      </c>
    </row>
    <row r="10" spans="1:15" ht="18" customHeight="1">
      <c r="A10" s="62" t="s">
        <v>426</v>
      </c>
      <c r="B10" s="287" t="s">
        <v>438</v>
      </c>
      <c r="C10" s="290">
        <v>1463</v>
      </c>
      <c r="D10" s="290"/>
      <c r="E10" s="290"/>
      <c r="F10" s="290"/>
      <c r="G10" s="290">
        <v>1600</v>
      </c>
      <c r="H10" s="290">
        <v>1600</v>
      </c>
      <c r="I10" s="290">
        <v>1328</v>
      </c>
      <c r="J10" s="290">
        <v>1301.6666666666667</v>
      </c>
      <c r="K10" s="290">
        <v>1440</v>
      </c>
      <c r="L10" s="290">
        <v>1476</v>
      </c>
      <c r="M10" s="290">
        <v>1391.5</v>
      </c>
      <c r="N10" s="290">
        <v>1325</v>
      </c>
      <c r="O10" s="291">
        <f>AVERAGE(C10:N10)</f>
        <v>1436.1296296296298</v>
      </c>
    </row>
    <row r="11" spans="1:15" ht="18" customHeight="1">
      <c r="A11" s="242" t="s">
        <v>374</v>
      </c>
      <c r="B11" s="287" t="s">
        <v>19</v>
      </c>
      <c r="C11" s="290">
        <v>552.5037</v>
      </c>
      <c r="D11" s="290">
        <v>576.1036124999999</v>
      </c>
      <c r="E11" s="290">
        <v>619.965</v>
      </c>
      <c r="F11" s="290">
        <v>695.8333333333333</v>
      </c>
      <c r="G11" s="290">
        <v>702.681111111111</v>
      </c>
      <c r="H11" s="290">
        <v>640.0394666666666</v>
      </c>
      <c r="I11" s="290">
        <v>739.6</v>
      </c>
      <c r="J11" s="290">
        <v>604.2186666666668</v>
      </c>
      <c r="K11" s="290">
        <v>552.9459833333333</v>
      </c>
      <c r="L11" s="290">
        <v>610.2789</v>
      </c>
      <c r="M11" s="290">
        <v>655.4159999999999</v>
      </c>
      <c r="N11" s="290">
        <v>696.6666666666666</v>
      </c>
      <c r="O11" s="291">
        <f>AVERAGE(C11:N11)</f>
        <v>637.1877033564815</v>
      </c>
    </row>
    <row r="12" spans="1:15" ht="18" customHeight="1">
      <c r="A12" s="242" t="s">
        <v>375</v>
      </c>
      <c r="B12" s="287" t="s">
        <v>53</v>
      </c>
      <c r="C12" s="290">
        <v>227.5</v>
      </c>
      <c r="D12" s="290">
        <v>370</v>
      </c>
      <c r="E12" s="290">
        <v>350</v>
      </c>
      <c r="F12" s="290">
        <v>438.8887777777779</v>
      </c>
      <c r="G12" s="290">
        <v>250</v>
      </c>
      <c r="H12" s="290">
        <v>286.65</v>
      </c>
      <c r="I12" s="290">
        <v>380</v>
      </c>
      <c r="J12" s="290">
        <v>404.5</v>
      </c>
      <c r="K12" s="290">
        <v>332.5</v>
      </c>
      <c r="L12" s="290">
        <v>310</v>
      </c>
      <c r="M12" s="290">
        <v>310</v>
      </c>
      <c r="N12" s="290">
        <v>316</v>
      </c>
      <c r="O12" s="291">
        <f>AVERAGE(C12:N12)</f>
        <v>331.33656481481484</v>
      </c>
    </row>
    <row r="13" spans="1:15" ht="20.25" customHeight="1">
      <c r="A13" s="81" t="s">
        <v>65</v>
      </c>
      <c r="B13" s="174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1"/>
      <c r="N13" s="82"/>
      <c r="O13" s="83"/>
    </row>
    <row r="14" spans="1:15" ht="18" customHeight="1">
      <c r="A14" s="242" t="s">
        <v>0</v>
      </c>
      <c r="B14" s="247" t="s">
        <v>19</v>
      </c>
      <c r="C14" s="290">
        <v>444.742</v>
      </c>
      <c r="D14" s="290">
        <v>476.75</v>
      </c>
      <c r="E14" s="290">
        <v>541.0425</v>
      </c>
      <c r="F14" s="290">
        <v>479.296875</v>
      </c>
      <c r="G14" s="290">
        <v>396.41916000000003</v>
      </c>
      <c r="H14" s="290">
        <v>481.65000000000003</v>
      </c>
      <c r="I14" s="290">
        <v>661.4575</v>
      </c>
      <c r="J14" s="290">
        <v>360.095775</v>
      </c>
      <c r="K14" s="290">
        <v>413.65625</v>
      </c>
      <c r="L14" s="290">
        <v>352.5</v>
      </c>
      <c r="M14" s="290">
        <v>201.825</v>
      </c>
      <c r="N14" s="290">
        <v>170.65277777777774</v>
      </c>
      <c r="O14" s="291">
        <f aca="true" t="shared" si="0" ref="O14:O22">AVERAGE(C14:N14)</f>
        <v>415.00731981481476</v>
      </c>
    </row>
    <row r="15" spans="1:15" ht="18" customHeight="1">
      <c r="A15" s="242" t="s">
        <v>1</v>
      </c>
      <c r="B15" s="247" t="s">
        <v>19</v>
      </c>
      <c r="C15" s="290">
        <v>1019.15</v>
      </c>
      <c r="D15" s="290">
        <v>1047.2</v>
      </c>
      <c r="E15" s="290">
        <v>1188.5</v>
      </c>
      <c r="F15" s="290">
        <v>1039.125</v>
      </c>
      <c r="G15" s="290">
        <v>1118.86</v>
      </c>
      <c r="H15" s="290">
        <v>1119.875</v>
      </c>
      <c r="I15" s="290">
        <v>1297.6666666666667</v>
      </c>
      <c r="J15" s="290">
        <v>1144.61</v>
      </c>
      <c r="K15" s="290">
        <v>1053.734375</v>
      </c>
      <c r="L15" s="290">
        <v>1005</v>
      </c>
      <c r="M15" s="290">
        <v>1113.75</v>
      </c>
      <c r="N15" s="290">
        <v>1077.9166666666667</v>
      </c>
      <c r="O15" s="291">
        <f t="shared" si="0"/>
        <v>1102.1156423611112</v>
      </c>
    </row>
    <row r="16" spans="1:15" ht="18" customHeight="1">
      <c r="A16" s="196" t="s">
        <v>117</v>
      </c>
      <c r="B16" s="247" t="s">
        <v>19</v>
      </c>
      <c r="C16" s="242">
        <v>1008</v>
      </c>
      <c r="D16" s="242">
        <v>1035</v>
      </c>
      <c r="E16" s="242">
        <v>911.25</v>
      </c>
      <c r="F16" s="242">
        <v>987.5</v>
      </c>
      <c r="G16" s="242">
        <v>735.3</v>
      </c>
      <c r="H16" s="242">
        <v>862.5</v>
      </c>
      <c r="I16" s="242">
        <v>850</v>
      </c>
      <c r="J16" s="242">
        <v>720</v>
      </c>
      <c r="K16" s="242">
        <v>787.5</v>
      </c>
      <c r="L16" s="242">
        <v>694.16525</v>
      </c>
      <c r="M16" s="242">
        <v>814.585</v>
      </c>
      <c r="N16" s="242">
        <v>754.375125</v>
      </c>
      <c r="O16" s="291">
        <f t="shared" si="0"/>
        <v>846.6812812500001</v>
      </c>
    </row>
    <row r="17" spans="1:15" ht="18" customHeight="1">
      <c r="A17" s="196" t="s">
        <v>376</v>
      </c>
      <c r="B17" s="247" t="s">
        <v>19</v>
      </c>
      <c r="C17" s="242">
        <v>1959.6675</v>
      </c>
      <c r="D17" s="242">
        <v>1793.75</v>
      </c>
      <c r="E17" s="242">
        <v>1766.25</v>
      </c>
      <c r="F17" s="242">
        <v>1799.375</v>
      </c>
      <c r="G17" s="242">
        <v>1557.75</v>
      </c>
      <c r="H17" s="242">
        <v>1661.25</v>
      </c>
      <c r="I17" s="242">
        <v>1725.4166666666667</v>
      </c>
      <c r="J17" s="242">
        <v>1931.3333333333333</v>
      </c>
      <c r="K17" s="242">
        <v>2195.9375</v>
      </c>
      <c r="L17" s="242">
        <v>1585.6666666666667</v>
      </c>
      <c r="M17" s="242">
        <v>1790.3125</v>
      </c>
      <c r="N17" s="242">
        <v>1814.375</v>
      </c>
      <c r="O17" s="291">
        <f t="shared" si="0"/>
        <v>1798.4236805555556</v>
      </c>
    </row>
    <row r="18" spans="1:15" ht="18" customHeight="1">
      <c r="A18" s="196" t="s">
        <v>377</v>
      </c>
      <c r="B18" s="247" t="s">
        <v>19</v>
      </c>
      <c r="C18" s="242">
        <v>1260.1666666666667</v>
      </c>
      <c r="D18" s="242">
        <v>1183.3333333333333</v>
      </c>
      <c r="E18" s="242">
        <v>1115.325</v>
      </c>
      <c r="F18" s="242">
        <v>1086.57</v>
      </c>
      <c r="G18" s="242">
        <v>1120.3005</v>
      </c>
      <c r="H18" s="242">
        <v>1137.1875</v>
      </c>
      <c r="I18" s="242">
        <v>1203.525</v>
      </c>
      <c r="J18" s="242">
        <v>1263.5</v>
      </c>
      <c r="K18" s="242">
        <v>1281.5</v>
      </c>
      <c r="L18" s="242">
        <v>1218.2216666666666</v>
      </c>
      <c r="M18" s="242">
        <v>1268.25</v>
      </c>
      <c r="N18" s="242">
        <v>1053.6666666666665</v>
      </c>
      <c r="O18" s="291">
        <f t="shared" si="0"/>
        <v>1182.628861111111</v>
      </c>
    </row>
    <row r="19" spans="1:15" ht="18" customHeight="1">
      <c r="A19" s="196" t="s">
        <v>427</v>
      </c>
      <c r="B19" s="247" t="s">
        <v>19</v>
      </c>
      <c r="C19" s="242">
        <v>800</v>
      </c>
      <c r="D19" s="242">
        <v>1500</v>
      </c>
      <c r="E19" s="242">
        <v>1500</v>
      </c>
      <c r="F19" s="242">
        <v>1200</v>
      </c>
      <c r="G19" s="242"/>
      <c r="H19" s="242"/>
      <c r="I19" s="242"/>
      <c r="J19" s="242">
        <v>1250</v>
      </c>
      <c r="K19" s="242">
        <v>1550</v>
      </c>
      <c r="L19" s="242"/>
      <c r="M19" s="242"/>
      <c r="N19" s="242"/>
      <c r="O19" s="291">
        <f t="shared" si="0"/>
        <v>1300</v>
      </c>
    </row>
    <row r="20" spans="1:15" ht="18" customHeight="1">
      <c r="A20" s="196" t="s">
        <v>379</v>
      </c>
      <c r="B20" s="247" t="s">
        <v>19</v>
      </c>
      <c r="C20" s="242">
        <v>1506.25</v>
      </c>
      <c r="D20" s="242">
        <v>1043.75</v>
      </c>
      <c r="E20" s="242">
        <v>1237.5</v>
      </c>
      <c r="F20" s="242">
        <v>1043.75</v>
      </c>
      <c r="G20" s="242">
        <v>1056.25</v>
      </c>
      <c r="H20" s="242">
        <v>1037.5</v>
      </c>
      <c r="I20" s="242">
        <v>1031.25</v>
      </c>
      <c r="J20" s="242">
        <v>1162.5</v>
      </c>
      <c r="K20" s="242">
        <v>1387.5</v>
      </c>
      <c r="L20" s="242">
        <v>1281.25</v>
      </c>
      <c r="M20" s="242">
        <v>1081.25</v>
      </c>
      <c r="N20" s="242"/>
      <c r="O20" s="291">
        <f t="shared" si="0"/>
        <v>1169.8863636363637</v>
      </c>
    </row>
    <row r="21" spans="1:15" ht="18" customHeight="1">
      <c r="A21" s="196" t="s">
        <v>400</v>
      </c>
      <c r="B21" s="247" t="s">
        <v>19</v>
      </c>
      <c r="C21" s="242"/>
      <c r="D21" s="242">
        <v>300</v>
      </c>
      <c r="E21" s="242">
        <v>350</v>
      </c>
      <c r="F21" s="242">
        <v>350</v>
      </c>
      <c r="G21" s="242">
        <v>350</v>
      </c>
      <c r="H21" s="242">
        <v>350</v>
      </c>
      <c r="I21" s="242"/>
      <c r="J21" s="242">
        <v>325</v>
      </c>
      <c r="K21" s="242">
        <v>350</v>
      </c>
      <c r="L21" s="242">
        <v>200</v>
      </c>
      <c r="M21" s="242">
        <v>400</v>
      </c>
      <c r="N21" s="242">
        <v>400</v>
      </c>
      <c r="O21" s="291">
        <f t="shared" si="0"/>
        <v>337.5</v>
      </c>
    </row>
    <row r="22" spans="1:15" ht="18" customHeight="1">
      <c r="A22" s="196" t="s">
        <v>66</v>
      </c>
      <c r="B22" s="247" t="s">
        <v>19</v>
      </c>
      <c r="C22" s="242">
        <v>363.3149400000001</v>
      </c>
      <c r="D22" s="242">
        <v>369.75</v>
      </c>
      <c r="E22" s="242">
        <v>421.113</v>
      </c>
      <c r="F22" s="242">
        <v>801.5914285714287</v>
      </c>
      <c r="G22" s="242">
        <v>793.6123</v>
      </c>
      <c r="H22" s="242">
        <v>493.96</v>
      </c>
      <c r="I22" s="242">
        <v>802.4</v>
      </c>
      <c r="J22" s="242">
        <v>718.0888</v>
      </c>
      <c r="K22" s="242">
        <v>669.7345444444443</v>
      </c>
      <c r="L22" s="242">
        <v>589.8424</v>
      </c>
      <c r="M22" s="242">
        <v>290.15971199999996</v>
      </c>
      <c r="N22" s="242">
        <v>258.75</v>
      </c>
      <c r="O22" s="291">
        <f t="shared" si="0"/>
        <v>547.6930937513227</v>
      </c>
    </row>
    <row r="23" spans="1:15" ht="17.25" customHeight="1">
      <c r="A23" s="81" t="s">
        <v>71</v>
      </c>
      <c r="B23" s="113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1"/>
      <c r="N23" s="82"/>
      <c r="O23" s="83"/>
    </row>
    <row r="24" spans="1:15" ht="18.75" customHeight="1">
      <c r="A24" s="196" t="s">
        <v>381</v>
      </c>
      <c r="B24" s="259" t="s">
        <v>21</v>
      </c>
      <c r="C24" s="242">
        <v>4897.486666666667</v>
      </c>
      <c r="D24" s="242">
        <v>4990</v>
      </c>
      <c r="E24" s="242">
        <v>4680.083333333333</v>
      </c>
      <c r="F24" s="242">
        <v>4661</v>
      </c>
      <c r="G24" s="242">
        <v>4242.625</v>
      </c>
      <c r="H24" s="242">
        <v>4672.221666666667</v>
      </c>
      <c r="I24" s="242">
        <v>4379</v>
      </c>
      <c r="J24" s="242">
        <v>4430.8099999999995</v>
      </c>
      <c r="K24" s="242">
        <v>4184.722777777778</v>
      </c>
      <c r="L24" s="242">
        <v>3318.0550000000003</v>
      </c>
      <c r="M24" s="242">
        <v>3317.5</v>
      </c>
      <c r="N24" s="242">
        <v>3791.6666666666665</v>
      </c>
      <c r="O24" s="291">
        <f>AVERAGE(C24:N24)</f>
        <v>4297.097592592593</v>
      </c>
    </row>
    <row r="25" spans="1:15" ht="18.75" customHeight="1">
      <c r="A25" s="196" t="s">
        <v>382</v>
      </c>
      <c r="B25" s="247" t="s">
        <v>439</v>
      </c>
      <c r="C25" s="242">
        <v>122.855</v>
      </c>
      <c r="D25" s="242">
        <v>130.41666666666666</v>
      </c>
      <c r="E25" s="242">
        <v>113.85</v>
      </c>
      <c r="F25" s="242">
        <v>116.75</v>
      </c>
      <c r="G25" s="242">
        <v>114.24</v>
      </c>
      <c r="H25" s="242">
        <v>162.6938888888889</v>
      </c>
      <c r="I25" s="242">
        <v>163.25</v>
      </c>
      <c r="J25" s="242">
        <v>124.4057142857143</v>
      </c>
      <c r="K25" s="242">
        <v>110.92750000000001</v>
      </c>
      <c r="L25" s="242">
        <v>116.20833333333333</v>
      </c>
      <c r="M25" s="242">
        <v>77.84964</v>
      </c>
      <c r="N25" s="242">
        <v>143.16666666666666</v>
      </c>
      <c r="O25" s="291">
        <f>AVERAGE(C25:N25)</f>
        <v>124.71778415343914</v>
      </c>
    </row>
    <row r="26" spans="1:15" ht="18.75" customHeight="1">
      <c r="A26" s="196" t="s">
        <v>410</v>
      </c>
      <c r="B26" s="247" t="s">
        <v>440</v>
      </c>
      <c r="C26" s="242"/>
      <c r="D26" s="242"/>
      <c r="E26" s="242"/>
      <c r="F26" s="242">
        <v>275.5</v>
      </c>
      <c r="G26" s="242">
        <v>525</v>
      </c>
      <c r="H26" s="242">
        <v>525</v>
      </c>
      <c r="I26" s="242"/>
      <c r="J26" s="242">
        <v>300</v>
      </c>
      <c r="K26" s="242"/>
      <c r="L26" s="242"/>
      <c r="M26" s="242"/>
      <c r="N26" s="242"/>
      <c r="O26" s="291">
        <f>AVERAGE(C26:N26)</f>
        <v>406.375</v>
      </c>
    </row>
    <row r="27" spans="1:15" ht="18.75" customHeight="1">
      <c r="A27" s="242" t="s">
        <v>43</v>
      </c>
      <c r="B27" s="247" t="s">
        <v>441</v>
      </c>
      <c r="C27" s="242">
        <v>77.5</v>
      </c>
      <c r="D27" s="242">
        <v>72.5</v>
      </c>
      <c r="E27" s="242">
        <v>70</v>
      </c>
      <c r="F27" s="242">
        <v>72.5</v>
      </c>
      <c r="G27" s="242">
        <v>70</v>
      </c>
      <c r="H27" s="242">
        <v>77.5</v>
      </c>
      <c r="I27" s="242">
        <v>80</v>
      </c>
      <c r="J27" s="242">
        <v>77.5</v>
      </c>
      <c r="K27" s="242">
        <v>76.25</v>
      </c>
      <c r="L27" s="242">
        <v>75</v>
      </c>
      <c r="M27" s="242">
        <v>75</v>
      </c>
      <c r="N27" s="242"/>
      <c r="O27" s="291">
        <f>AVERAGE(C27:N27)</f>
        <v>74.88636363636364</v>
      </c>
    </row>
    <row r="28" spans="1:15" ht="9.75" customHeight="1">
      <c r="A28" s="271"/>
      <c r="B28" s="272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29" spans="1:15" ht="15.75" customHeight="1">
      <c r="A29" s="271"/>
      <c r="B29" s="272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4" t="s">
        <v>445</v>
      </c>
    </row>
    <row r="30" spans="1:14" ht="15.75" customHeight="1">
      <c r="A30" s="271"/>
      <c r="B30" s="272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15" ht="15.75" customHeight="1">
      <c r="A31" s="440" t="s">
        <v>61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</row>
    <row r="32" spans="1:15" ht="15.75" customHeight="1">
      <c r="A32" s="441" t="s">
        <v>497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5" ht="27" customHeight="1">
      <c r="A33" s="447" t="s">
        <v>506</v>
      </c>
      <c r="B33" s="447" t="s">
        <v>62</v>
      </c>
      <c r="C33" s="442" t="s">
        <v>26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4"/>
      <c r="O33" s="445" t="s">
        <v>60</v>
      </c>
    </row>
    <row r="34" spans="1:15" ht="27" customHeight="1">
      <c r="A34" s="448"/>
      <c r="B34" s="448"/>
      <c r="C34" s="377" t="s">
        <v>7</v>
      </c>
      <c r="D34" s="376" t="s">
        <v>8</v>
      </c>
      <c r="E34" s="376" t="s">
        <v>9</v>
      </c>
      <c r="F34" s="376" t="s">
        <v>10</v>
      </c>
      <c r="G34" s="376" t="s">
        <v>11</v>
      </c>
      <c r="H34" s="376" t="s">
        <v>12</v>
      </c>
      <c r="I34" s="376" t="s">
        <v>13</v>
      </c>
      <c r="J34" s="376" t="s">
        <v>14</v>
      </c>
      <c r="K34" s="376" t="s">
        <v>127</v>
      </c>
      <c r="L34" s="376" t="s">
        <v>128</v>
      </c>
      <c r="M34" s="376" t="s">
        <v>129</v>
      </c>
      <c r="N34" s="378" t="s">
        <v>130</v>
      </c>
      <c r="O34" s="446"/>
    </row>
    <row r="35" spans="1:15" ht="17.25" customHeight="1">
      <c r="A35" s="81" t="s">
        <v>68</v>
      </c>
      <c r="B35" s="113"/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1"/>
      <c r="N35" s="82"/>
      <c r="O35" s="83"/>
    </row>
    <row r="36" spans="1:15" ht="18.75" customHeight="1">
      <c r="A36" s="196" t="s">
        <v>383</v>
      </c>
      <c r="B36" s="247" t="s">
        <v>19</v>
      </c>
      <c r="C36" s="242">
        <v>808.7959349999999</v>
      </c>
      <c r="D36" s="242">
        <v>728.9610625</v>
      </c>
      <c r="E36" s="242">
        <v>692.0285625</v>
      </c>
      <c r="F36" s="242">
        <v>759.028834875</v>
      </c>
      <c r="G36" s="242">
        <v>852.1200000000001</v>
      </c>
      <c r="H36" s="242">
        <v>708.12225</v>
      </c>
      <c r="I36" s="242">
        <v>785.8306</v>
      </c>
      <c r="J36" s="242">
        <v>818.7472</v>
      </c>
      <c r="K36" s="242">
        <v>800.5632499999999</v>
      </c>
      <c r="L36" s="242">
        <v>757.0147872</v>
      </c>
      <c r="M36" s="242">
        <v>752.9181238</v>
      </c>
      <c r="N36" s="242">
        <v>733.52</v>
      </c>
      <c r="O36" s="291">
        <f>AVERAGE(C36:N36)</f>
        <v>766.4708838229167</v>
      </c>
    </row>
    <row r="37" spans="1:15" ht="18.75" customHeight="1">
      <c r="A37" s="196" t="s">
        <v>384</v>
      </c>
      <c r="B37" s="247" t="s">
        <v>19</v>
      </c>
      <c r="C37" s="242">
        <v>2428.7424242424245</v>
      </c>
      <c r="D37" s="242">
        <v>2560.12948</v>
      </c>
      <c r="E37" s="242">
        <v>2563</v>
      </c>
      <c r="F37" s="242">
        <v>2588.528333333333</v>
      </c>
      <c r="G37" s="242">
        <v>2701.39</v>
      </c>
      <c r="H37" s="242">
        <v>2522.5</v>
      </c>
      <c r="I37" s="242">
        <v>2767.7075</v>
      </c>
      <c r="J37" s="242">
        <v>2401.445</v>
      </c>
      <c r="K37" s="242">
        <v>2409.375</v>
      </c>
      <c r="L37" s="242">
        <v>2625</v>
      </c>
      <c r="M37" s="242">
        <v>2548.575</v>
      </c>
      <c r="N37" s="242">
        <v>2454.1440000000002</v>
      </c>
      <c r="O37" s="291">
        <f>AVERAGE(C37:N37)</f>
        <v>2547.544728131313</v>
      </c>
    </row>
    <row r="38" spans="1:15" ht="18.75" customHeight="1">
      <c r="A38" s="196" t="s">
        <v>385</v>
      </c>
      <c r="B38" s="247" t="s">
        <v>19</v>
      </c>
      <c r="C38" s="242">
        <v>1576.05</v>
      </c>
      <c r="D38" s="242">
        <v>1586.823</v>
      </c>
      <c r="E38" s="242">
        <v>1651.39128</v>
      </c>
      <c r="F38" s="242">
        <v>1715.33544</v>
      </c>
      <c r="G38" s="242">
        <v>1677.5</v>
      </c>
      <c r="H38" s="242">
        <v>1682.4</v>
      </c>
      <c r="I38" s="242">
        <v>1694</v>
      </c>
      <c r="J38" s="242">
        <v>1564.2576</v>
      </c>
      <c r="K38" s="242">
        <v>1605.4521333333332</v>
      </c>
      <c r="L38" s="242">
        <v>1495</v>
      </c>
      <c r="M38" s="242">
        <v>1600</v>
      </c>
      <c r="N38" s="242">
        <v>1678.3175</v>
      </c>
      <c r="O38" s="291">
        <f>AVERAGE(C38:N38)</f>
        <v>1627.2105794444444</v>
      </c>
    </row>
    <row r="39" spans="1:15" ht="18.75" customHeight="1">
      <c r="A39" s="242" t="s">
        <v>386</v>
      </c>
      <c r="B39" s="247" t="s">
        <v>19</v>
      </c>
      <c r="C39" s="242"/>
      <c r="D39" s="242"/>
      <c r="E39" s="242">
        <v>2300</v>
      </c>
      <c r="F39" s="242">
        <v>1900</v>
      </c>
      <c r="G39" s="242"/>
      <c r="H39" s="242"/>
      <c r="I39" s="242"/>
      <c r="J39" s="242">
        <v>2300</v>
      </c>
      <c r="K39" s="242">
        <v>2300</v>
      </c>
      <c r="L39" s="242"/>
      <c r="M39" s="242"/>
      <c r="N39" s="242"/>
      <c r="O39" s="291">
        <f>AVERAGE(C39:N39)</f>
        <v>2200</v>
      </c>
    </row>
    <row r="40" spans="1:15" s="5" customFormat="1" ht="18.75" customHeight="1">
      <c r="A40" s="242" t="s">
        <v>48</v>
      </c>
      <c r="B40" s="247" t="s">
        <v>19</v>
      </c>
      <c r="C40" s="242">
        <v>1382.5</v>
      </c>
      <c r="D40" s="242">
        <v>962.5</v>
      </c>
      <c r="E40" s="242">
        <v>1005.2083333333333</v>
      </c>
      <c r="F40" s="242">
        <v>878.125</v>
      </c>
      <c r="G40" s="242">
        <v>781.25</v>
      </c>
      <c r="H40" s="242">
        <v>725</v>
      </c>
      <c r="I40" s="242">
        <v>937.5</v>
      </c>
      <c r="J40" s="242">
        <v>1025</v>
      </c>
      <c r="K40" s="242">
        <v>912.5</v>
      </c>
      <c r="L40" s="242">
        <v>1187.5</v>
      </c>
      <c r="M40" s="242">
        <v>1325</v>
      </c>
      <c r="N40" s="242"/>
      <c r="O40" s="291">
        <f>AVERAGE(C40:N40)</f>
        <v>1011.0984848484848</v>
      </c>
    </row>
    <row r="41" spans="1:15" ht="18.75" customHeight="1">
      <c r="A41" s="81" t="s">
        <v>75</v>
      </c>
      <c r="B41" s="113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1"/>
      <c r="N41" s="82"/>
      <c r="O41" s="83"/>
    </row>
    <row r="42" spans="1:15" ht="17.25" customHeight="1">
      <c r="A42" s="64" t="s">
        <v>387</v>
      </c>
      <c r="B42" s="247" t="s">
        <v>21</v>
      </c>
      <c r="C42" s="242">
        <v>6968.4</v>
      </c>
      <c r="D42" s="242">
        <v>6968.75</v>
      </c>
      <c r="E42" s="242">
        <v>6125</v>
      </c>
      <c r="F42" s="242">
        <v>7440.4</v>
      </c>
      <c r="G42" s="242">
        <v>7027.777777777778</v>
      </c>
      <c r="H42" s="242">
        <v>5750</v>
      </c>
      <c r="I42" s="242">
        <v>7537.5</v>
      </c>
      <c r="J42" s="242">
        <v>9045.4</v>
      </c>
      <c r="K42" s="242">
        <v>7750</v>
      </c>
      <c r="L42" s="242">
        <v>6843.75</v>
      </c>
      <c r="M42" s="242">
        <v>9854.166666666666</v>
      </c>
      <c r="N42" s="242">
        <v>6000</v>
      </c>
      <c r="O42" s="291">
        <f>AVERAGE(C42:N42)</f>
        <v>7275.928703703706</v>
      </c>
    </row>
    <row r="43" spans="1:15" ht="17.25" customHeight="1">
      <c r="A43" s="62" t="s">
        <v>388</v>
      </c>
      <c r="B43" s="247" t="s">
        <v>21</v>
      </c>
      <c r="C43" s="242">
        <v>20000</v>
      </c>
      <c r="D43" s="242"/>
      <c r="E43" s="242"/>
      <c r="F43" s="242"/>
      <c r="G43" s="242">
        <v>30000</v>
      </c>
      <c r="H43" s="242"/>
      <c r="I43" s="242">
        <v>6500</v>
      </c>
      <c r="J43" s="242"/>
      <c r="K43" s="242">
        <v>8000</v>
      </c>
      <c r="L43" s="242">
        <v>5750</v>
      </c>
      <c r="M43" s="242">
        <v>3700</v>
      </c>
      <c r="N43" s="242"/>
      <c r="O43" s="291">
        <f>AVERAGE(C43:N43)</f>
        <v>12325</v>
      </c>
    </row>
    <row r="44" spans="1:15" ht="17.25" customHeight="1">
      <c r="A44" s="242" t="s">
        <v>333</v>
      </c>
      <c r="B44" s="247" t="s">
        <v>19</v>
      </c>
      <c r="C44" s="242">
        <v>1787.5</v>
      </c>
      <c r="D44" s="242">
        <v>1706.25</v>
      </c>
      <c r="E44" s="242">
        <v>1262.5</v>
      </c>
      <c r="F44" s="242">
        <v>1015.625</v>
      </c>
      <c r="G44" s="242">
        <v>1356.25</v>
      </c>
      <c r="H44" s="242">
        <v>1554.1666666666667</v>
      </c>
      <c r="I44" s="242">
        <v>1318.75</v>
      </c>
      <c r="J44" s="242">
        <v>1725</v>
      </c>
      <c r="K44" s="242">
        <v>1418.75</v>
      </c>
      <c r="L44" s="242">
        <v>1268.75</v>
      </c>
      <c r="M44" s="242">
        <v>2200</v>
      </c>
      <c r="N44" s="242">
        <v>2200</v>
      </c>
      <c r="O44" s="291">
        <f>AVERAGE(C44:N44)</f>
        <v>1567.7951388888887</v>
      </c>
    </row>
    <row r="45" spans="1:15" ht="19.5" customHeight="1">
      <c r="A45" s="81" t="s">
        <v>76</v>
      </c>
      <c r="B45" s="113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1"/>
      <c r="N45" s="82"/>
      <c r="O45" s="83"/>
    </row>
    <row r="46" spans="1:15" ht="18" customHeight="1">
      <c r="A46" s="196" t="s">
        <v>446</v>
      </c>
      <c r="B46" s="247" t="s">
        <v>19</v>
      </c>
      <c r="C46" s="242">
        <v>672.5246500000001</v>
      </c>
      <c r="D46" s="242">
        <v>591.5154000000001</v>
      </c>
      <c r="E46" s="242">
        <v>584.7743055555557</v>
      </c>
      <c r="F46" s="242">
        <v>587.5607142857143</v>
      </c>
      <c r="G46" s="242">
        <v>584.2361111111112</v>
      </c>
      <c r="H46" s="242">
        <v>699.5625</v>
      </c>
      <c r="I46" s="242">
        <v>1322.9543999999999</v>
      </c>
      <c r="J46" s="242">
        <v>1096.4761904761906</v>
      </c>
      <c r="K46" s="242">
        <v>1356.5977777777778</v>
      </c>
      <c r="L46" s="242">
        <v>1391.847222222222</v>
      </c>
      <c r="M46" s="242">
        <v>1303.55058</v>
      </c>
      <c r="N46" s="242">
        <v>1083.3333333333333</v>
      </c>
      <c r="O46" s="291">
        <f>AVERAGE(C46:N46)</f>
        <v>939.5777653968254</v>
      </c>
    </row>
    <row r="47" spans="1:15" ht="18" customHeight="1">
      <c r="A47" s="196" t="s">
        <v>447</v>
      </c>
      <c r="B47" s="247" t="s">
        <v>19</v>
      </c>
      <c r="C47" s="242">
        <v>3143.75</v>
      </c>
      <c r="D47" s="242">
        <v>1970.8333333333333</v>
      </c>
      <c r="E47" s="242">
        <v>1368.75</v>
      </c>
      <c r="F47" s="242">
        <v>1307.2925</v>
      </c>
      <c r="G47" s="242">
        <v>1430.3741666666667</v>
      </c>
      <c r="H47" s="242">
        <v>1268.2291666666667</v>
      </c>
      <c r="I47" s="242">
        <v>1360.2766666666666</v>
      </c>
      <c r="J47" s="242">
        <v>1408.855</v>
      </c>
      <c r="K47" s="242">
        <v>1288.89</v>
      </c>
      <c r="L47" s="242">
        <v>1473.96</v>
      </c>
      <c r="M47" s="242">
        <v>1883.3333333333333</v>
      </c>
      <c r="N47" s="242">
        <v>2180</v>
      </c>
      <c r="O47" s="291">
        <f>AVERAGE(C47:N47)</f>
        <v>1673.7120138888886</v>
      </c>
    </row>
    <row r="48" spans="1:15" ht="18" customHeight="1">
      <c r="A48" s="196" t="s">
        <v>448</v>
      </c>
      <c r="B48" s="247" t="s">
        <v>19</v>
      </c>
      <c r="C48" s="242"/>
      <c r="D48" s="242">
        <v>3000</v>
      </c>
      <c r="E48" s="242">
        <v>966.67</v>
      </c>
      <c r="F48" s="242"/>
      <c r="G48" s="242">
        <v>1000</v>
      </c>
      <c r="H48" s="242">
        <v>1750</v>
      </c>
      <c r="I48" s="242"/>
      <c r="J48" s="242"/>
      <c r="K48" s="242">
        <v>2100</v>
      </c>
      <c r="L48" s="242">
        <v>2200</v>
      </c>
      <c r="M48" s="242">
        <v>2800</v>
      </c>
      <c r="N48" s="242"/>
      <c r="O48" s="291">
        <f>AVERAGE(C48:N48)</f>
        <v>1973.81</v>
      </c>
    </row>
    <row r="49" spans="1:15" ht="18" customHeight="1">
      <c r="A49" s="196" t="s">
        <v>77</v>
      </c>
      <c r="B49" s="247" t="s">
        <v>19</v>
      </c>
      <c r="C49" s="242">
        <v>2682.6</v>
      </c>
      <c r="D49" s="242">
        <v>1887.84</v>
      </c>
      <c r="E49" s="242">
        <v>1725.90066</v>
      </c>
      <c r="F49" s="242">
        <v>1597.20048</v>
      </c>
      <c r="G49" s="242">
        <v>1743.75</v>
      </c>
      <c r="H49" s="242">
        <v>1620</v>
      </c>
      <c r="I49" s="242">
        <v>1759.5</v>
      </c>
      <c r="J49" s="242">
        <v>1731.8399999999997</v>
      </c>
      <c r="K49" s="242">
        <v>1935</v>
      </c>
      <c r="L49" s="242">
        <v>2317.5</v>
      </c>
      <c r="M49" s="242">
        <v>1979.633</v>
      </c>
      <c r="N49" s="242">
        <v>1836</v>
      </c>
      <c r="O49" s="291">
        <f>AVERAGE(C49:N49)</f>
        <v>1901.3970116666667</v>
      </c>
    </row>
    <row r="50" spans="1:15" ht="18" customHeight="1">
      <c r="A50" s="242" t="s">
        <v>339</v>
      </c>
      <c r="B50" s="247" t="s">
        <v>19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>
        <f>2200*2</f>
        <v>4400</v>
      </c>
      <c r="M50" s="242"/>
      <c r="N50" s="242"/>
      <c r="O50" s="291">
        <f>AVERAGE(C50:N50)</f>
        <v>4400</v>
      </c>
    </row>
    <row r="51" spans="1:15" ht="7.5" customHeight="1">
      <c r="A51" s="271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1"/>
    </row>
    <row r="52" spans="1:15" s="5" customFormat="1" ht="17.25" customHeight="1">
      <c r="A52" s="271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4" t="s">
        <v>449</v>
      </c>
    </row>
    <row r="53" spans="1:15" s="5" customFormat="1" ht="18" customHeight="1">
      <c r="A53" s="271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4"/>
    </row>
    <row r="54" spans="1:2" s="5" customFormat="1" ht="18" customHeight="1">
      <c r="A54" s="7"/>
      <c r="B54" s="179"/>
    </row>
    <row r="55" spans="1:15" s="5" customFormat="1" ht="18" customHeight="1">
      <c r="A55" s="440" t="s">
        <v>61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</row>
    <row r="56" spans="1:15" s="5" customFormat="1" ht="20.25" customHeight="1">
      <c r="A56" s="441" t="s">
        <v>497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</row>
    <row r="57" spans="1:15" s="5" customFormat="1" ht="27.75" customHeight="1">
      <c r="A57" s="447" t="s">
        <v>506</v>
      </c>
      <c r="B57" s="447" t="s">
        <v>62</v>
      </c>
      <c r="C57" s="442" t="s">
        <v>26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4"/>
      <c r="O57" s="445" t="s">
        <v>60</v>
      </c>
    </row>
    <row r="58" spans="1:15" s="5" customFormat="1" ht="27.75" customHeight="1">
      <c r="A58" s="448"/>
      <c r="B58" s="448"/>
      <c r="C58" s="377" t="s">
        <v>7</v>
      </c>
      <c r="D58" s="376" t="s">
        <v>8</v>
      </c>
      <c r="E58" s="376" t="s">
        <v>9</v>
      </c>
      <c r="F58" s="376" t="s">
        <v>10</v>
      </c>
      <c r="G58" s="376" t="s">
        <v>11</v>
      </c>
      <c r="H58" s="376" t="s">
        <v>12</v>
      </c>
      <c r="I58" s="376" t="s">
        <v>13</v>
      </c>
      <c r="J58" s="376" t="s">
        <v>14</v>
      </c>
      <c r="K58" s="376" t="s">
        <v>127</v>
      </c>
      <c r="L58" s="376" t="s">
        <v>128</v>
      </c>
      <c r="M58" s="376" t="s">
        <v>129</v>
      </c>
      <c r="N58" s="378" t="s">
        <v>130</v>
      </c>
      <c r="O58" s="446"/>
    </row>
    <row r="59" spans="1:15" ht="18" customHeight="1">
      <c r="A59" s="261" t="s">
        <v>3</v>
      </c>
      <c r="B59" s="269" t="s">
        <v>19</v>
      </c>
      <c r="C59" s="261">
        <v>591.25</v>
      </c>
      <c r="D59" s="261">
        <v>592.5</v>
      </c>
      <c r="E59" s="261">
        <v>643.884</v>
      </c>
      <c r="F59" s="261">
        <v>742.5</v>
      </c>
      <c r="G59" s="261">
        <v>760.7633333333333</v>
      </c>
      <c r="H59" s="261">
        <v>792.3616666666667</v>
      </c>
      <c r="I59" s="261">
        <v>761.9159999999999</v>
      </c>
      <c r="J59" s="261">
        <v>553.6212</v>
      </c>
      <c r="K59" s="261">
        <v>538.3683333333333</v>
      </c>
      <c r="L59" s="261">
        <v>539.5840000000001</v>
      </c>
      <c r="M59" s="261">
        <v>542.9159999999999</v>
      </c>
      <c r="N59" s="242">
        <v>511.6666666666667</v>
      </c>
      <c r="O59" s="291">
        <f>AVERAGE(C59:N59)</f>
        <v>630.9442666666667</v>
      </c>
    </row>
    <row r="60" spans="1:15" ht="18" customHeight="1">
      <c r="A60" s="242" t="s">
        <v>4</v>
      </c>
      <c r="B60" s="247" t="s">
        <v>19</v>
      </c>
      <c r="C60" s="242">
        <v>403.854</v>
      </c>
      <c r="D60" s="242">
        <v>507.608</v>
      </c>
      <c r="E60" s="242">
        <v>485.7544</v>
      </c>
      <c r="F60" s="242">
        <v>382.5782857142857</v>
      </c>
      <c r="G60" s="242">
        <v>434.58388888888885</v>
      </c>
      <c r="H60" s="242">
        <v>367.2319444444444</v>
      </c>
      <c r="I60" s="242">
        <v>472.48400000000004</v>
      </c>
      <c r="J60" s="242">
        <v>409.63771428571425</v>
      </c>
      <c r="K60" s="242">
        <v>463.3792666666667</v>
      </c>
      <c r="L60" s="242">
        <v>483.742</v>
      </c>
      <c r="M60" s="242">
        <v>643.67</v>
      </c>
      <c r="N60" s="242">
        <v>484.49</v>
      </c>
      <c r="O60" s="291">
        <f aca="true" t="shared" si="1" ref="O60:O75">AVERAGE(C60:N60)</f>
        <v>461.58445833333326</v>
      </c>
    </row>
    <row r="61" spans="1:15" ht="18" customHeight="1">
      <c r="A61" s="196" t="s">
        <v>401</v>
      </c>
      <c r="B61" s="247" t="s">
        <v>19</v>
      </c>
      <c r="C61" s="242">
        <v>725</v>
      </c>
      <c r="D61" s="242">
        <v>947.5</v>
      </c>
      <c r="E61" s="242">
        <v>1077.085</v>
      </c>
      <c r="F61" s="242">
        <v>1087.5</v>
      </c>
      <c r="G61" s="242">
        <v>889.54</v>
      </c>
      <c r="H61" s="242">
        <v>538.89</v>
      </c>
      <c r="I61" s="242">
        <v>934.54</v>
      </c>
      <c r="J61" s="242">
        <v>810.415</v>
      </c>
      <c r="K61" s="242">
        <v>896.875</v>
      </c>
      <c r="L61" s="242">
        <v>1022.395</v>
      </c>
      <c r="M61" s="242">
        <v>1019.79</v>
      </c>
      <c r="N61" s="242">
        <v>1260</v>
      </c>
      <c r="O61" s="291">
        <f t="shared" si="1"/>
        <v>934.1274999999999</v>
      </c>
    </row>
    <row r="62" spans="1:15" ht="18" customHeight="1">
      <c r="A62" s="196" t="s">
        <v>80</v>
      </c>
      <c r="B62" s="247" t="s">
        <v>19</v>
      </c>
      <c r="C62" s="242">
        <v>1507.795</v>
      </c>
      <c r="D62" s="242">
        <v>870.8333333333334</v>
      </c>
      <c r="E62" s="242">
        <v>525.9375</v>
      </c>
      <c r="F62" s="242">
        <v>592.25</v>
      </c>
      <c r="G62" s="242">
        <v>689.3125</v>
      </c>
      <c r="H62" s="242">
        <v>862.5</v>
      </c>
      <c r="I62" s="242">
        <v>812.5</v>
      </c>
      <c r="J62" s="242">
        <v>962.5</v>
      </c>
      <c r="K62" s="242">
        <v>1108.3333333333333</v>
      </c>
      <c r="L62" s="242">
        <v>1466.6666666666667</v>
      </c>
      <c r="M62" s="242">
        <v>1662.5</v>
      </c>
      <c r="N62" s="242">
        <v>1825</v>
      </c>
      <c r="O62" s="291">
        <f t="shared" si="1"/>
        <v>1073.844027777778</v>
      </c>
    </row>
    <row r="63" spans="1:15" ht="18" customHeight="1">
      <c r="A63" s="242" t="s">
        <v>16</v>
      </c>
      <c r="B63" s="247" t="s">
        <v>19</v>
      </c>
      <c r="C63" s="242">
        <v>418.89000000000004</v>
      </c>
      <c r="D63" s="242">
        <v>285.41499999999996</v>
      </c>
      <c r="E63" s="242">
        <v>303.125</v>
      </c>
      <c r="F63" s="242">
        <v>413</v>
      </c>
      <c r="G63" s="242">
        <v>386.66499999999996</v>
      </c>
      <c r="H63" s="242">
        <v>368.75</v>
      </c>
      <c r="I63" s="242">
        <v>537.5</v>
      </c>
      <c r="J63" s="242">
        <v>435.4666666666667</v>
      </c>
      <c r="K63" s="242">
        <v>468.75</v>
      </c>
      <c r="L63" s="242">
        <v>470.8</v>
      </c>
      <c r="M63" s="242">
        <v>699.3765000000001</v>
      </c>
      <c r="N63" s="242">
        <v>725</v>
      </c>
      <c r="O63" s="291">
        <f t="shared" si="1"/>
        <v>459.39484722222227</v>
      </c>
    </row>
    <row r="64" spans="1:15" ht="18" customHeight="1">
      <c r="A64" s="196" t="s">
        <v>393</v>
      </c>
      <c r="B64" s="247" t="s">
        <v>414</v>
      </c>
      <c r="C64" s="242">
        <v>1875</v>
      </c>
      <c r="D64" s="242">
        <v>2175</v>
      </c>
      <c r="E64" s="242">
        <v>5500</v>
      </c>
      <c r="F64" s="242">
        <v>3000</v>
      </c>
      <c r="G64" s="242">
        <v>3000</v>
      </c>
      <c r="H64" s="242">
        <v>3400</v>
      </c>
      <c r="I64" s="242">
        <v>5500</v>
      </c>
      <c r="J64" s="242">
        <v>3000</v>
      </c>
      <c r="K64" s="242">
        <v>4000</v>
      </c>
      <c r="L64" s="242">
        <v>4933.33</v>
      </c>
      <c r="M64" s="242">
        <v>10000</v>
      </c>
      <c r="N64" s="242"/>
      <c r="O64" s="291">
        <f t="shared" si="1"/>
        <v>4216.666363636364</v>
      </c>
    </row>
    <row r="65" spans="1:15" ht="18" customHeight="1">
      <c r="A65" s="196" t="s">
        <v>415</v>
      </c>
      <c r="B65" s="247" t="s">
        <v>416</v>
      </c>
      <c r="C65" s="242">
        <v>3517.8571428571427</v>
      </c>
      <c r="D65" s="242">
        <v>2908.035714285714</v>
      </c>
      <c r="E65" s="242">
        <v>3869.340952380952</v>
      </c>
      <c r="F65" s="242">
        <v>3839.285714285714</v>
      </c>
      <c r="G65" s="242">
        <v>3077.3809523809523</v>
      </c>
      <c r="H65" s="242">
        <v>3612.9464285714284</v>
      </c>
      <c r="I65" s="242">
        <v>8809.524642857143</v>
      </c>
      <c r="J65" s="242">
        <v>4005.952380952381</v>
      </c>
      <c r="K65" s="242">
        <v>4821.428571428572</v>
      </c>
      <c r="L65" s="242">
        <v>6613.095238095238</v>
      </c>
      <c r="M65" s="242">
        <v>8833.333333333334</v>
      </c>
      <c r="N65" s="242">
        <v>4285.714285714286</v>
      </c>
      <c r="O65" s="291">
        <f t="shared" si="1"/>
        <v>4849.4912797619045</v>
      </c>
    </row>
    <row r="66" spans="1:15" ht="6" customHeight="1" hidden="1">
      <c r="A66" s="242" t="s">
        <v>41</v>
      </c>
      <c r="B66" s="247" t="s">
        <v>19</v>
      </c>
      <c r="C66" s="242">
        <v>0</v>
      </c>
      <c r="D66" s="242">
        <v>0</v>
      </c>
      <c r="E66" s="242">
        <v>0</v>
      </c>
      <c r="F66" s="242">
        <v>0</v>
      </c>
      <c r="G66" s="242">
        <v>0</v>
      </c>
      <c r="H66" s="242">
        <v>0</v>
      </c>
      <c r="I66" s="242">
        <v>0</v>
      </c>
      <c r="J66" s="242">
        <v>0</v>
      </c>
      <c r="K66" s="242">
        <v>0</v>
      </c>
      <c r="L66" s="242">
        <v>0</v>
      </c>
      <c r="M66" s="242">
        <v>0</v>
      </c>
      <c r="N66" s="242">
        <v>0</v>
      </c>
      <c r="O66" s="291">
        <f t="shared" si="1"/>
        <v>0</v>
      </c>
    </row>
    <row r="67" spans="1:15" ht="16.5" customHeight="1">
      <c r="A67" s="242" t="s">
        <v>40</v>
      </c>
      <c r="B67" s="247" t="s">
        <v>19</v>
      </c>
      <c r="C67" s="242">
        <v>501</v>
      </c>
      <c r="D67" s="242">
        <v>481.65</v>
      </c>
      <c r="E67" s="242"/>
      <c r="F67" s="242">
        <v>421.3575</v>
      </c>
      <c r="G67" s="242">
        <v>404.0472222222222</v>
      </c>
      <c r="H67" s="242">
        <v>449.29999999999995</v>
      </c>
      <c r="I67" s="242">
        <v>509.63</v>
      </c>
      <c r="J67" s="242">
        <v>418.3399999999999</v>
      </c>
      <c r="K67" s="242">
        <v>484.3275</v>
      </c>
      <c r="L67" s="242">
        <v>440.50079999999997</v>
      </c>
      <c r="M67" s="242">
        <v>522.9327999999999</v>
      </c>
      <c r="N67" s="242"/>
      <c r="O67" s="291">
        <f t="shared" si="1"/>
        <v>463.30858222222224</v>
      </c>
    </row>
    <row r="68" spans="1:15" ht="18" customHeight="1">
      <c r="A68" s="242" t="s">
        <v>39</v>
      </c>
      <c r="B68" s="247" t="s">
        <v>19</v>
      </c>
      <c r="C68" s="242">
        <v>293.280625</v>
      </c>
      <c r="D68" s="242">
        <v>340.390625</v>
      </c>
      <c r="E68" s="242"/>
      <c r="F68" s="242">
        <v>267.4993333333333</v>
      </c>
      <c r="G68" s="242">
        <v>284.3326666666666</v>
      </c>
      <c r="H68" s="242">
        <v>301.7366666666667</v>
      </c>
      <c r="I68" s="242">
        <v>361.87416666666667</v>
      </c>
      <c r="J68" s="242">
        <v>294.895</v>
      </c>
      <c r="K68" s="242">
        <v>293.75</v>
      </c>
      <c r="L68" s="242">
        <v>368.49</v>
      </c>
      <c r="M68" s="242">
        <v>454.16666666666663</v>
      </c>
      <c r="N68" s="242"/>
      <c r="O68" s="291">
        <f t="shared" si="1"/>
        <v>326.04157499999997</v>
      </c>
    </row>
    <row r="69" spans="1:15" ht="18" customHeight="1">
      <c r="A69" s="242" t="s">
        <v>38</v>
      </c>
      <c r="B69" s="247" t="s">
        <v>19</v>
      </c>
      <c r="C69" s="242">
        <v>600</v>
      </c>
      <c r="D69" s="242"/>
      <c r="E69" s="242">
        <v>2500</v>
      </c>
      <c r="F69" s="242">
        <v>1533.33</v>
      </c>
      <c r="G69" s="242">
        <v>1400</v>
      </c>
      <c r="H69" s="242">
        <v>2500</v>
      </c>
      <c r="I69" s="242">
        <v>2500</v>
      </c>
      <c r="J69" s="242">
        <v>1550</v>
      </c>
      <c r="K69" s="242"/>
      <c r="L69" s="242">
        <v>850</v>
      </c>
      <c r="M69" s="242">
        <v>1900</v>
      </c>
      <c r="N69" s="242"/>
      <c r="O69" s="291">
        <f t="shared" si="1"/>
        <v>1703.7033333333334</v>
      </c>
    </row>
    <row r="70" spans="1:15" ht="18" customHeight="1">
      <c r="A70" s="242" t="s">
        <v>345</v>
      </c>
      <c r="B70" s="247" t="s">
        <v>19</v>
      </c>
      <c r="C70" s="242">
        <v>1200</v>
      </c>
      <c r="D70" s="242">
        <v>1433.75</v>
      </c>
      <c r="E70" s="242">
        <v>1122.2233333333334</v>
      </c>
      <c r="F70" s="242">
        <v>1177.085</v>
      </c>
      <c r="G70" s="242">
        <v>1069.46</v>
      </c>
      <c r="H70" s="242">
        <v>1110.415</v>
      </c>
      <c r="I70" s="242">
        <v>1222.915</v>
      </c>
      <c r="J70" s="242">
        <v>1119.165</v>
      </c>
      <c r="K70" s="242">
        <v>1013.1933333333333</v>
      </c>
      <c r="L70" s="242">
        <v>1144.79</v>
      </c>
      <c r="M70" s="242">
        <v>1264.585</v>
      </c>
      <c r="N70" s="242">
        <v>1200</v>
      </c>
      <c r="O70" s="291">
        <f t="shared" si="1"/>
        <v>1173.1318055555555</v>
      </c>
    </row>
    <row r="71" spans="1:15" ht="18.75" customHeight="1">
      <c r="A71" s="242" t="s">
        <v>394</v>
      </c>
      <c r="B71" s="247" t="s">
        <v>347</v>
      </c>
      <c r="C71" s="242">
        <v>4028.125</v>
      </c>
      <c r="D71" s="242">
        <v>4198.75</v>
      </c>
      <c r="E71" s="242">
        <v>4500</v>
      </c>
      <c r="F71" s="242">
        <v>5059.375</v>
      </c>
      <c r="G71" s="242">
        <v>3562.5</v>
      </c>
      <c r="H71" s="242">
        <v>3625</v>
      </c>
      <c r="I71" s="242">
        <v>4228.571428571428</v>
      </c>
      <c r="J71" s="242">
        <v>4416.666666666667</v>
      </c>
      <c r="K71" s="242">
        <v>3642.8571428571427</v>
      </c>
      <c r="L71" s="242">
        <v>6008.928571428572</v>
      </c>
      <c r="M71" s="242">
        <v>4535.714285714286</v>
      </c>
      <c r="N71" s="242">
        <v>2400</v>
      </c>
      <c r="O71" s="291">
        <f t="shared" si="1"/>
        <v>4183.874007936508</v>
      </c>
    </row>
    <row r="72" spans="1:15" ht="18.75" customHeight="1">
      <c r="A72" s="242" t="s">
        <v>5</v>
      </c>
      <c r="B72" s="247" t="s">
        <v>19</v>
      </c>
      <c r="C72" s="242">
        <v>457</v>
      </c>
      <c r="D72" s="242">
        <v>420.83500000000004</v>
      </c>
      <c r="E72" s="242">
        <v>339.84483750000004</v>
      </c>
      <c r="F72" s="242">
        <v>348.01874999999995</v>
      </c>
      <c r="G72" s="242">
        <v>266.25</v>
      </c>
      <c r="H72" s="242">
        <v>260.7825</v>
      </c>
      <c r="I72" s="242">
        <v>311.71875</v>
      </c>
      <c r="J72" s="242">
        <v>523.3333333333334</v>
      </c>
      <c r="K72" s="242">
        <v>512.5</v>
      </c>
      <c r="L72" s="242">
        <v>635</v>
      </c>
      <c r="M72" s="242">
        <v>940</v>
      </c>
      <c r="N72" s="242">
        <v>975</v>
      </c>
      <c r="O72" s="291">
        <f>AVERAGE(C72:N72)</f>
        <v>499.1902642361112</v>
      </c>
    </row>
    <row r="73" spans="1:15" ht="18.75" customHeight="1">
      <c r="A73" s="242" t="s">
        <v>6</v>
      </c>
      <c r="B73" s="247" t="s">
        <v>21</v>
      </c>
      <c r="C73" s="242">
        <v>13150</v>
      </c>
      <c r="D73" s="242">
        <v>13611.11</v>
      </c>
      <c r="E73" s="242">
        <v>9266.666666666666</v>
      </c>
      <c r="F73" s="242">
        <v>9333.333333333334</v>
      </c>
      <c r="G73" s="242">
        <v>11200</v>
      </c>
      <c r="H73" s="242">
        <v>12958.333333333334</v>
      </c>
      <c r="I73" s="242">
        <v>15833.5</v>
      </c>
      <c r="J73" s="242">
        <v>10466.666666666666</v>
      </c>
      <c r="K73" s="242">
        <v>7375</v>
      </c>
      <c r="L73" s="242">
        <v>12708.333333333334</v>
      </c>
      <c r="M73" s="242">
        <v>15975</v>
      </c>
      <c r="N73" s="242"/>
      <c r="O73" s="291">
        <f t="shared" si="1"/>
        <v>11988.903939393938</v>
      </c>
    </row>
    <row r="74" spans="1:15" ht="19.5" customHeight="1">
      <c r="A74" s="196" t="s">
        <v>395</v>
      </c>
      <c r="B74" s="247" t="s">
        <v>19</v>
      </c>
      <c r="C74" s="242">
        <v>790.5608333333333</v>
      </c>
      <c r="D74" s="242">
        <v>701.935</v>
      </c>
      <c r="E74" s="242">
        <v>681.64625</v>
      </c>
      <c r="F74" s="242">
        <v>679.529693877551</v>
      </c>
      <c r="G74" s="242">
        <v>650.71</v>
      </c>
      <c r="H74" s="242">
        <v>741.253125</v>
      </c>
      <c r="I74" s="242">
        <v>944.35</v>
      </c>
      <c r="J74" s="242">
        <v>910.1006666666667</v>
      </c>
      <c r="K74" s="242">
        <v>911.1006666666667</v>
      </c>
      <c r="L74" s="242">
        <v>672.5895</v>
      </c>
      <c r="M74" s="242">
        <v>673.6051046147019</v>
      </c>
      <c r="N74" s="242">
        <v>683.085</v>
      </c>
      <c r="O74" s="291">
        <f t="shared" si="1"/>
        <v>753.3721533465769</v>
      </c>
    </row>
    <row r="75" spans="1:15" ht="19.5" customHeight="1">
      <c r="A75" s="196" t="s">
        <v>434</v>
      </c>
      <c r="B75" s="247" t="s">
        <v>19</v>
      </c>
      <c r="C75" s="242">
        <v>1300</v>
      </c>
      <c r="D75" s="242">
        <v>1433.33</v>
      </c>
      <c r="E75" s="242">
        <v>1800</v>
      </c>
      <c r="F75" s="242">
        <v>1000</v>
      </c>
      <c r="G75" s="242">
        <v>1100</v>
      </c>
      <c r="H75" s="242">
        <v>1100</v>
      </c>
      <c r="I75" s="242">
        <v>1300</v>
      </c>
      <c r="J75" s="242">
        <v>1750</v>
      </c>
      <c r="K75" s="242">
        <v>1525</v>
      </c>
      <c r="L75" s="242">
        <v>1900</v>
      </c>
      <c r="M75" s="242">
        <v>1900</v>
      </c>
      <c r="N75" s="242"/>
      <c r="O75" s="291">
        <f t="shared" si="1"/>
        <v>1464.3936363636365</v>
      </c>
    </row>
    <row r="76" spans="1:15" ht="8.25" customHeight="1">
      <c r="A76" s="271"/>
      <c r="B76" s="272"/>
      <c r="C76" s="271"/>
      <c r="D76" s="271"/>
      <c r="E76" s="271"/>
      <c r="F76" s="271"/>
      <c r="G76" s="271"/>
      <c r="H76" s="271"/>
      <c r="I76" s="271"/>
      <c r="J76" s="5"/>
      <c r="K76" s="5"/>
      <c r="L76" s="5"/>
      <c r="M76" s="5"/>
      <c r="N76" s="5"/>
      <c r="O76" s="5"/>
    </row>
    <row r="77" spans="1:15" ht="19.5" customHeight="1">
      <c r="A77" s="271"/>
      <c r="B77" s="272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4" t="s">
        <v>450</v>
      </c>
    </row>
    <row r="78" spans="1:14" ht="19.5" customHeight="1">
      <c r="A78" s="271"/>
      <c r="B78" s="272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1:15" ht="19.5" customHeight="1">
      <c r="A79" s="440" t="s">
        <v>61</v>
      </c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</row>
    <row r="80" spans="1:15" ht="19.5" customHeight="1">
      <c r="A80" s="441" t="s">
        <v>497</v>
      </c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</row>
    <row r="81" spans="1:15" ht="24.75" customHeight="1">
      <c r="A81" s="447" t="s">
        <v>506</v>
      </c>
      <c r="B81" s="447" t="s">
        <v>62</v>
      </c>
      <c r="C81" s="442" t="s">
        <v>26</v>
      </c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4"/>
      <c r="O81" s="445" t="s">
        <v>60</v>
      </c>
    </row>
    <row r="82" spans="1:15" ht="24.75" customHeight="1">
      <c r="A82" s="448"/>
      <c r="B82" s="448"/>
      <c r="C82" s="377" t="s">
        <v>7</v>
      </c>
      <c r="D82" s="376" t="s">
        <v>8</v>
      </c>
      <c r="E82" s="376" t="s">
        <v>9</v>
      </c>
      <c r="F82" s="376" t="s">
        <v>10</v>
      </c>
      <c r="G82" s="376" t="s">
        <v>11</v>
      </c>
      <c r="H82" s="376" t="s">
        <v>12</v>
      </c>
      <c r="I82" s="376" t="s">
        <v>13</v>
      </c>
      <c r="J82" s="376" t="s">
        <v>14</v>
      </c>
      <c r="K82" s="376" t="s">
        <v>127</v>
      </c>
      <c r="L82" s="376" t="s">
        <v>128</v>
      </c>
      <c r="M82" s="376" t="s">
        <v>129</v>
      </c>
      <c r="N82" s="378" t="s">
        <v>130</v>
      </c>
      <c r="O82" s="446"/>
    </row>
    <row r="83" spans="1:15" ht="17.25" customHeight="1">
      <c r="A83" s="196" t="s">
        <v>84</v>
      </c>
      <c r="B83" s="269" t="s">
        <v>19</v>
      </c>
      <c r="C83" s="261">
        <v>558.7925531140577</v>
      </c>
      <c r="D83" s="261">
        <v>475.26997142857147</v>
      </c>
      <c r="E83" s="261">
        <v>491.44571428571425</v>
      </c>
      <c r="F83" s="261">
        <v>411.9019047619048</v>
      </c>
      <c r="G83" s="261">
        <v>380.35300000000007</v>
      </c>
      <c r="H83" s="261">
        <v>437.95775</v>
      </c>
      <c r="I83" s="261">
        <v>769.5741828456859</v>
      </c>
      <c r="J83" s="261">
        <v>862.2075</v>
      </c>
      <c r="K83" s="261">
        <v>702.7912000000001</v>
      </c>
      <c r="L83" s="261">
        <v>666.84</v>
      </c>
      <c r="M83" s="261">
        <v>626.3619</v>
      </c>
      <c r="N83" s="261">
        <v>436.10875</v>
      </c>
      <c r="O83" s="289">
        <f aca="true" t="shared" si="2" ref="O83:O98">AVERAGE(C83:N83)</f>
        <v>568.3003688696612</v>
      </c>
    </row>
    <row r="84" spans="1:15" ht="18" customHeight="1">
      <c r="A84" s="242" t="s">
        <v>37</v>
      </c>
      <c r="B84" s="247" t="s">
        <v>19</v>
      </c>
      <c r="C84" s="242">
        <v>1233.33</v>
      </c>
      <c r="D84" s="242">
        <v>1366.67</v>
      </c>
      <c r="E84" s="242">
        <v>1350</v>
      </c>
      <c r="F84" s="242">
        <v>1100</v>
      </c>
      <c r="G84" s="242">
        <v>1137.5</v>
      </c>
      <c r="H84" s="242">
        <v>1183.33</v>
      </c>
      <c r="I84" s="242">
        <v>1166.67</v>
      </c>
      <c r="J84" s="242">
        <v>850</v>
      </c>
      <c r="K84" s="242">
        <v>800</v>
      </c>
      <c r="L84" s="242">
        <v>1133.33</v>
      </c>
      <c r="M84" s="242">
        <v>937.5</v>
      </c>
      <c r="N84" s="242"/>
      <c r="O84" s="291">
        <f t="shared" si="2"/>
        <v>1114.3936363636365</v>
      </c>
    </row>
    <row r="85" spans="1:15" ht="18" customHeight="1">
      <c r="A85" s="242" t="s">
        <v>36</v>
      </c>
      <c r="B85" s="247" t="s">
        <v>19</v>
      </c>
      <c r="C85" s="242">
        <v>1307.9181</v>
      </c>
      <c r="D85" s="242">
        <v>837.5</v>
      </c>
      <c r="E85" s="242">
        <v>1025</v>
      </c>
      <c r="F85" s="242">
        <v>883.33</v>
      </c>
      <c r="G85" s="242">
        <v>937.5</v>
      </c>
      <c r="H85" s="242">
        <v>950</v>
      </c>
      <c r="I85" s="242">
        <v>775</v>
      </c>
      <c r="J85" s="242">
        <v>600</v>
      </c>
      <c r="K85" s="242">
        <v>666.67</v>
      </c>
      <c r="L85" s="242">
        <v>1133.33</v>
      </c>
      <c r="M85" s="242">
        <v>825</v>
      </c>
      <c r="N85" s="242"/>
      <c r="O85" s="291">
        <f t="shared" si="2"/>
        <v>903.7498272727273</v>
      </c>
    </row>
    <row r="86" spans="1:15" ht="18" customHeight="1">
      <c r="A86" s="242" t="s">
        <v>35</v>
      </c>
      <c r="B86" s="247" t="s">
        <v>19</v>
      </c>
      <c r="C86" s="242">
        <v>575</v>
      </c>
      <c r="D86" s="242">
        <v>565.63</v>
      </c>
      <c r="E86" s="242">
        <v>788.54</v>
      </c>
      <c r="F86" s="242">
        <v>943.75</v>
      </c>
      <c r="G86" s="242">
        <v>922.92</v>
      </c>
      <c r="H86" s="242">
        <v>862.5</v>
      </c>
      <c r="I86" s="242">
        <v>1018.75</v>
      </c>
      <c r="J86" s="242">
        <v>1050</v>
      </c>
      <c r="K86" s="242">
        <v>656.25</v>
      </c>
      <c r="L86" s="242">
        <v>681.25</v>
      </c>
      <c r="M86" s="242">
        <v>581.25</v>
      </c>
      <c r="N86" s="242"/>
      <c r="O86" s="291">
        <f t="shared" si="2"/>
        <v>785.9854545454546</v>
      </c>
    </row>
    <row r="87" spans="1:15" ht="18" customHeight="1">
      <c r="A87" s="242" t="s">
        <v>34</v>
      </c>
      <c r="B87" s="247" t="s">
        <v>19</v>
      </c>
      <c r="C87" s="242">
        <v>1575</v>
      </c>
      <c r="D87" s="242">
        <v>1571.875</v>
      </c>
      <c r="E87" s="242">
        <v>1212.5</v>
      </c>
      <c r="F87" s="242">
        <v>1137.5</v>
      </c>
      <c r="G87" s="242">
        <v>1121.875</v>
      </c>
      <c r="H87" s="242">
        <v>1240.625</v>
      </c>
      <c r="I87" s="242">
        <v>962.5</v>
      </c>
      <c r="J87" s="242">
        <v>1133.335</v>
      </c>
      <c r="K87" s="242">
        <v>1287.5</v>
      </c>
      <c r="L87" s="242">
        <v>1106.25</v>
      </c>
      <c r="M87" s="242">
        <v>1112.5</v>
      </c>
      <c r="N87" s="242">
        <v>1300</v>
      </c>
      <c r="O87" s="291">
        <f t="shared" si="2"/>
        <v>1230.1216666666667</v>
      </c>
    </row>
    <row r="88" spans="1:15" ht="18" customHeight="1">
      <c r="A88" s="242" t="s">
        <v>122</v>
      </c>
      <c r="B88" s="247" t="s">
        <v>19</v>
      </c>
      <c r="C88" s="242">
        <v>606.25</v>
      </c>
      <c r="D88" s="242">
        <v>665.63</v>
      </c>
      <c r="E88" s="242">
        <v>787.5</v>
      </c>
      <c r="F88" s="242">
        <v>989.58</v>
      </c>
      <c r="G88" s="242">
        <v>906.25</v>
      </c>
      <c r="H88" s="242">
        <v>850</v>
      </c>
      <c r="I88" s="242">
        <v>1118.75</v>
      </c>
      <c r="J88" s="242">
        <v>1495.83</v>
      </c>
      <c r="K88" s="242">
        <v>775</v>
      </c>
      <c r="L88" s="242">
        <v>606.25</v>
      </c>
      <c r="M88" s="242">
        <v>571.88</v>
      </c>
      <c r="N88" s="242"/>
      <c r="O88" s="291">
        <f t="shared" si="2"/>
        <v>852.0836363636364</v>
      </c>
    </row>
    <row r="89" spans="1:15" s="5" customFormat="1" ht="18" customHeight="1">
      <c r="A89" s="242" t="s">
        <v>33</v>
      </c>
      <c r="B89" s="247" t="s">
        <v>19</v>
      </c>
      <c r="C89" s="242">
        <v>1050</v>
      </c>
      <c r="D89" s="242">
        <v>968.75</v>
      </c>
      <c r="E89" s="242">
        <v>1020.83</v>
      </c>
      <c r="F89" s="242">
        <v>1215</v>
      </c>
      <c r="G89" s="242">
        <v>1200</v>
      </c>
      <c r="H89" s="242">
        <v>1268.75</v>
      </c>
      <c r="I89" s="242">
        <v>1512.5</v>
      </c>
      <c r="J89" s="242"/>
      <c r="K89" s="242">
        <v>962.5</v>
      </c>
      <c r="L89" s="242">
        <v>875</v>
      </c>
      <c r="M89" s="242">
        <v>860.42</v>
      </c>
      <c r="N89" s="242"/>
      <c r="O89" s="291">
        <f t="shared" si="2"/>
        <v>1093.375</v>
      </c>
    </row>
    <row r="90" spans="1:15" s="5" customFormat="1" ht="18" customHeight="1">
      <c r="A90" s="242" t="s">
        <v>86</v>
      </c>
      <c r="B90" s="247" t="s">
        <v>19</v>
      </c>
      <c r="C90" s="242">
        <v>2866.67</v>
      </c>
      <c r="D90" s="242"/>
      <c r="E90" s="242"/>
      <c r="F90" s="242"/>
      <c r="G90" s="242"/>
      <c r="H90" s="242"/>
      <c r="I90" s="242"/>
      <c r="J90" s="242">
        <v>1733.33</v>
      </c>
      <c r="K90" s="242">
        <v>750</v>
      </c>
      <c r="L90" s="242"/>
      <c r="M90" s="242"/>
      <c r="N90" s="242"/>
      <c r="O90" s="291">
        <f t="shared" si="2"/>
        <v>1783.3333333333333</v>
      </c>
    </row>
    <row r="91" spans="1:15" s="5" customFormat="1" ht="18" customHeight="1">
      <c r="A91" s="242" t="s">
        <v>116</v>
      </c>
      <c r="B91" s="247" t="s">
        <v>19</v>
      </c>
      <c r="C91" s="242">
        <v>437.16564999999997</v>
      </c>
      <c r="D91" s="242">
        <v>377.08375</v>
      </c>
      <c r="E91" s="242">
        <v>320.87415</v>
      </c>
      <c r="F91" s="242">
        <v>278.6666666666667</v>
      </c>
      <c r="G91" s="242">
        <v>283.33500000000004</v>
      </c>
      <c r="H91" s="242">
        <v>351</v>
      </c>
      <c r="I91" s="242">
        <v>850</v>
      </c>
      <c r="J91" s="242">
        <v>581.4000000000001</v>
      </c>
      <c r="K91" s="242">
        <v>623.5</v>
      </c>
      <c r="L91" s="242">
        <v>700</v>
      </c>
      <c r="M91" s="242">
        <v>1262.5</v>
      </c>
      <c r="N91" s="242">
        <v>1050</v>
      </c>
      <c r="O91" s="291">
        <f t="shared" si="2"/>
        <v>592.9604347222222</v>
      </c>
    </row>
    <row r="92" spans="1:15" ht="18" customHeight="1">
      <c r="A92" s="242" t="s">
        <v>451</v>
      </c>
      <c r="B92" s="247" t="s">
        <v>19</v>
      </c>
      <c r="C92" s="242">
        <v>900</v>
      </c>
      <c r="D92" s="242">
        <v>900</v>
      </c>
      <c r="E92" s="242">
        <v>1000</v>
      </c>
      <c r="F92" s="242"/>
      <c r="G92" s="242"/>
      <c r="H92" s="242"/>
      <c r="I92" s="242">
        <v>1100</v>
      </c>
      <c r="J92" s="242">
        <v>1100</v>
      </c>
      <c r="K92" s="242">
        <v>1000</v>
      </c>
      <c r="L92" s="242">
        <v>1020</v>
      </c>
      <c r="M92" s="242"/>
      <c r="N92" s="242"/>
      <c r="O92" s="291">
        <f t="shared" si="2"/>
        <v>1002.8571428571429</v>
      </c>
    </row>
    <row r="93" spans="1:15" ht="18" customHeight="1">
      <c r="A93" s="242" t="s">
        <v>31</v>
      </c>
      <c r="B93" s="247" t="s">
        <v>21</v>
      </c>
      <c r="C93" s="242">
        <v>2250</v>
      </c>
      <c r="D93" s="242">
        <v>2252.5</v>
      </c>
      <c r="E93" s="242">
        <v>2284.375</v>
      </c>
      <c r="F93" s="242">
        <v>2604.1675</v>
      </c>
      <c r="G93" s="242">
        <v>2805</v>
      </c>
      <c r="H93" s="242">
        <v>3217.5</v>
      </c>
      <c r="I93" s="242">
        <v>3425</v>
      </c>
      <c r="J93" s="242">
        <v>2197.5</v>
      </c>
      <c r="K93" s="242">
        <v>2260</v>
      </c>
      <c r="L93" s="242">
        <v>2462.5</v>
      </c>
      <c r="M93" s="242">
        <v>3584.375</v>
      </c>
      <c r="N93" s="242">
        <v>2925</v>
      </c>
      <c r="O93" s="291">
        <f t="shared" si="2"/>
        <v>2688.993125</v>
      </c>
    </row>
    <row r="94" spans="1:15" ht="18.75" customHeight="1">
      <c r="A94" s="81" t="s">
        <v>89</v>
      </c>
      <c r="B94" s="113"/>
      <c r="C94" s="81"/>
      <c r="D94" s="82"/>
      <c r="E94" s="83"/>
      <c r="F94" s="83"/>
      <c r="G94" s="83"/>
      <c r="H94" s="83"/>
      <c r="I94" s="83"/>
      <c r="J94" s="83"/>
      <c r="K94" s="83"/>
      <c r="L94" s="83"/>
      <c r="M94" s="81"/>
      <c r="N94" s="82"/>
      <c r="O94" s="83"/>
    </row>
    <row r="95" spans="1:15" ht="20.25" customHeight="1">
      <c r="A95" s="196" t="s">
        <v>126</v>
      </c>
      <c r="B95" s="247" t="s">
        <v>19</v>
      </c>
      <c r="C95" s="242">
        <v>4225</v>
      </c>
      <c r="D95" s="242">
        <v>2850</v>
      </c>
      <c r="E95" s="242">
        <v>5400</v>
      </c>
      <c r="F95" s="242">
        <v>5450</v>
      </c>
      <c r="G95" s="242">
        <v>2975</v>
      </c>
      <c r="H95" s="242">
        <v>5900</v>
      </c>
      <c r="I95" s="242">
        <v>2900</v>
      </c>
      <c r="J95" s="242">
        <v>3100</v>
      </c>
      <c r="K95" s="242">
        <v>8250</v>
      </c>
      <c r="L95" s="242">
        <v>6800</v>
      </c>
      <c r="M95" s="242"/>
      <c r="N95" s="242"/>
      <c r="O95" s="291">
        <f t="shared" si="2"/>
        <v>4785</v>
      </c>
    </row>
    <row r="96" spans="1:15" s="5" customFormat="1" ht="20.25" customHeight="1">
      <c r="A96" s="196" t="s">
        <v>90</v>
      </c>
      <c r="B96" s="247" t="s">
        <v>19</v>
      </c>
      <c r="C96" s="242">
        <v>4162.5</v>
      </c>
      <c r="D96" s="242">
        <v>4262.5</v>
      </c>
      <c r="E96" s="242">
        <v>4616.625</v>
      </c>
      <c r="F96" s="242">
        <v>4681.25</v>
      </c>
      <c r="G96" s="242">
        <v>4932.2825</v>
      </c>
      <c r="H96" s="242">
        <v>4915.625</v>
      </c>
      <c r="I96" s="242">
        <v>4925</v>
      </c>
      <c r="J96" s="242">
        <v>4815.625</v>
      </c>
      <c r="K96" s="242">
        <v>4393.75</v>
      </c>
      <c r="L96" s="242">
        <v>6168.75</v>
      </c>
      <c r="M96" s="242">
        <v>5093.75</v>
      </c>
      <c r="N96" s="242"/>
      <c r="O96" s="291">
        <f t="shared" si="2"/>
        <v>4815.241590909091</v>
      </c>
    </row>
    <row r="97" spans="1:15" s="5" customFormat="1" ht="20.25" customHeight="1">
      <c r="A97" s="196" t="s">
        <v>396</v>
      </c>
      <c r="B97" s="247" t="s">
        <v>21</v>
      </c>
      <c r="C97" s="242"/>
      <c r="D97" s="242">
        <v>2000</v>
      </c>
      <c r="E97" s="242">
        <v>2500</v>
      </c>
      <c r="F97" s="242">
        <v>2500</v>
      </c>
      <c r="G97" s="242">
        <v>3500</v>
      </c>
      <c r="H97" s="242">
        <v>3500</v>
      </c>
      <c r="I97" s="242"/>
      <c r="J97" s="242">
        <v>2500</v>
      </c>
      <c r="K97" s="242">
        <v>2500</v>
      </c>
      <c r="L97" s="242">
        <v>1500</v>
      </c>
      <c r="M97" s="242"/>
      <c r="N97" s="242"/>
      <c r="O97" s="291">
        <f t="shared" si="2"/>
        <v>2562.5</v>
      </c>
    </row>
    <row r="98" spans="1:15" s="5" customFormat="1" ht="20.25" customHeight="1">
      <c r="A98" s="242" t="s">
        <v>28</v>
      </c>
      <c r="B98" s="247" t="s">
        <v>19</v>
      </c>
      <c r="C98" s="242">
        <v>4625</v>
      </c>
      <c r="D98" s="242">
        <v>6000</v>
      </c>
      <c r="E98" s="242">
        <v>4750</v>
      </c>
      <c r="F98" s="242">
        <v>3491.6666666666665</v>
      </c>
      <c r="G98" s="242">
        <v>4481.25</v>
      </c>
      <c r="H98" s="242">
        <v>3462.5</v>
      </c>
      <c r="I98" s="242"/>
      <c r="J98" s="242"/>
      <c r="K98" s="242">
        <v>9000</v>
      </c>
      <c r="L98" s="242">
        <v>10000</v>
      </c>
      <c r="M98" s="242"/>
      <c r="N98" s="242"/>
      <c r="O98" s="291">
        <f t="shared" si="2"/>
        <v>5726.302083333334</v>
      </c>
    </row>
    <row r="99" spans="1:15" s="5" customFormat="1" ht="9" customHeight="1">
      <c r="A99" s="271"/>
      <c r="B99" s="272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</row>
    <row r="100" spans="1:15" s="5" customFormat="1" ht="18" customHeight="1">
      <c r="A100" s="271"/>
      <c r="B100" s="272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4" t="s">
        <v>452</v>
      </c>
    </row>
    <row r="101" spans="1:14" s="5" customFormat="1" ht="18" customHeight="1">
      <c r="A101" s="271"/>
      <c r="B101" s="272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</row>
    <row r="102" spans="1:15" s="5" customFormat="1" ht="18" customHeight="1">
      <c r="A102" s="440" t="s">
        <v>61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</row>
    <row r="103" spans="1:15" s="5" customFormat="1" ht="22.5" customHeight="1">
      <c r="A103" s="441" t="s">
        <v>497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</row>
    <row r="104" spans="1:15" s="5" customFormat="1" ht="24.75" customHeight="1">
      <c r="A104" s="447" t="s">
        <v>506</v>
      </c>
      <c r="B104" s="447" t="s">
        <v>62</v>
      </c>
      <c r="C104" s="442" t="s">
        <v>26</v>
      </c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4"/>
      <c r="O104" s="445" t="s">
        <v>60</v>
      </c>
    </row>
    <row r="105" spans="1:15" s="5" customFormat="1" ht="24.75" customHeight="1">
      <c r="A105" s="448"/>
      <c r="B105" s="448"/>
      <c r="C105" s="377" t="s">
        <v>7</v>
      </c>
      <c r="D105" s="376" t="s">
        <v>8</v>
      </c>
      <c r="E105" s="376" t="s">
        <v>9</v>
      </c>
      <c r="F105" s="376" t="s">
        <v>10</v>
      </c>
      <c r="G105" s="376" t="s">
        <v>11</v>
      </c>
      <c r="H105" s="376" t="s">
        <v>12</v>
      </c>
      <c r="I105" s="376" t="s">
        <v>13</v>
      </c>
      <c r="J105" s="376" t="s">
        <v>14</v>
      </c>
      <c r="K105" s="376" t="s">
        <v>127</v>
      </c>
      <c r="L105" s="376" t="s">
        <v>128</v>
      </c>
      <c r="M105" s="376" t="s">
        <v>129</v>
      </c>
      <c r="N105" s="378" t="s">
        <v>130</v>
      </c>
      <c r="O105" s="446"/>
    </row>
    <row r="106" spans="1:15" s="5" customFormat="1" ht="18.75" customHeight="1">
      <c r="A106" s="81" t="s">
        <v>91</v>
      </c>
      <c r="B106" s="113"/>
      <c r="C106" s="81"/>
      <c r="D106" s="82"/>
      <c r="E106" s="83"/>
      <c r="F106" s="83"/>
      <c r="G106" s="83"/>
      <c r="H106" s="83"/>
      <c r="I106" s="83"/>
      <c r="J106" s="83"/>
      <c r="K106" s="83"/>
      <c r="L106" s="83"/>
      <c r="M106" s="81"/>
      <c r="N106" s="82"/>
      <c r="O106" s="83"/>
    </row>
    <row r="107" spans="1:15" s="5" customFormat="1" ht="18" customHeight="1">
      <c r="A107" s="196" t="s">
        <v>366</v>
      </c>
      <c r="B107" s="247" t="s">
        <v>21</v>
      </c>
      <c r="C107" s="242">
        <v>6604.6</v>
      </c>
      <c r="D107" s="242">
        <v>8025</v>
      </c>
      <c r="E107" s="242">
        <v>8000</v>
      </c>
      <c r="F107" s="242">
        <v>10000</v>
      </c>
      <c r="G107" s="242">
        <v>8750</v>
      </c>
      <c r="H107" s="242">
        <v>6750</v>
      </c>
      <c r="I107" s="242">
        <v>6016.665</v>
      </c>
      <c r="J107" s="242">
        <v>6033.270833333334</v>
      </c>
      <c r="K107" s="242">
        <v>4229.166666666667</v>
      </c>
      <c r="L107" s="242">
        <v>4320</v>
      </c>
      <c r="M107" s="242">
        <v>6115.625</v>
      </c>
      <c r="N107" s="242">
        <v>5700</v>
      </c>
      <c r="O107" s="291">
        <f aca="true" t="shared" si="3" ref="O107:O120">AVERAGE(C107:N107)</f>
        <v>6712.027291666666</v>
      </c>
    </row>
    <row r="108" spans="1:15" ht="18" customHeight="1">
      <c r="A108" s="196" t="s">
        <v>15</v>
      </c>
      <c r="B108" s="247" t="s">
        <v>21</v>
      </c>
      <c r="C108" s="242">
        <v>19722.194444444445</v>
      </c>
      <c r="D108" s="242">
        <v>19974.300000000003</v>
      </c>
      <c r="E108" s="242">
        <v>18823.800000000003</v>
      </c>
      <c r="F108" s="242">
        <v>19663.2380952381</v>
      </c>
      <c r="G108" s="242">
        <v>23567.08333333333</v>
      </c>
      <c r="H108" s="242">
        <v>19780.09027777778</v>
      </c>
      <c r="I108" s="242">
        <v>20326.875</v>
      </c>
      <c r="J108" s="242">
        <v>19974.380555555555</v>
      </c>
      <c r="K108" s="242">
        <v>19606.9</v>
      </c>
      <c r="L108" s="242">
        <v>19956.934999999998</v>
      </c>
      <c r="M108" s="242">
        <v>19691.666666666664</v>
      </c>
      <c r="N108" s="242">
        <v>19824.30083333333</v>
      </c>
      <c r="O108" s="291">
        <f t="shared" si="3"/>
        <v>20075.9803505291</v>
      </c>
    </row>
    <row r="109" spans="1:15" ht="18" customHeight="1">
      <c r="A109" s="196" t="s">
        <v>367</v>
      </c>
      <c r="B109" s="247" t="s">
        <v>21</v>
      </c>
      <c r="C109" s="242">
        <v>1006.5</v>
      </c>
      <c r="D109" s="242">
        <v>546.25</v>
      </c>
      <c r="E109" s="242">
        <v>750</v>
      </c>
      <c r="F109" s="242">
        <v>1073.25</v>
      </c>
      <c r="G109" s="242">
        <v>778</v>
      </c>
      <c r="H109" s="242">
        <v>636.25</v>
      </c>
      <c r="I109" s="242">
        <v>515</v>
      </c>
      <c r="J109" s="242">
        <v>695.3333333333334</v>
      </c>
      <c r="K109" s="242">
        <v>806.25</v>
      </c>
      <c r="L109" s="242">
        <v>450</v>
      </c>
      <c r="M109" s="242">
        <v>475</v>
      </c>
      <c r="N109" s="242">
        <v>810</v>
      </c>
      <c r="O109" s="291">
        <f t="shared" si="3"/>
        <v>711.8194444444443</v>
      </c>
    </row>
    <row r="110" spans="1:15" ht="18" customHeight="1">
      <c r="A110" s="196" t="s">
        <v>368</v>
      </c>
      <c r="B110" s="247" t="s">
        <v>21</v>
      </c>
      <c r="C110" s="242">
        <v>1873.805</v>
      </c>
      <c r="D110" s="242">
        <v>1918.084</v>
      </c>
      <c r="E110" s="242">
        <v>2655.166</v>
      </c>
      <c r="F110" s="242">
        <v>2948.5714285714284</v>
      </c>
      <c r="G110" s="242">
        <v>1563.1290000000001</v>
      </c>
      <c r="H110" s="242">
        <v>1808.834</v>
      </c>
      <c r="I110" s="242">
        <v>470.525</v>
      </c>
      <c r="J110" s="242">
        <v>480.05357142857144</v>
      </c>
      <c r="K110" s="242">
        <v>424.021</v>
      </c>
      <c r="L110" s="242">
        <v>357.1458333333333</v>
      </c>
      <c r="M110" s="242">
        <v>635.38378</v>
      </c>
      <c r="N110" s="242">
        <v>723.6666666666666</v>
      </c>
      <c r="O110" s="291">
        <f t="shared" si="3"/>
        <v>1321.5321066666668</v>
      </c>
    </row>
    <row r="111" spans="1:15" ht="18" customHeight="1">
      <c r="A111" s="196" t="s">
        <v>369</v>
      </c>
      <c r="B111" s="247" t="s">
        <v>21</v>
      </c>
      <c r="C111" s="242">
        <v>30146</v>
      </c>
      <c r="D111" s="242">
        <v>15000</v>
      </c>
      <c r="E111" s="242">
        <v>14000</v>
      </c>
      <c r="F111" s="242">
        <v>19562.5</v>
      </c>
      <c r="G111" s="242">
        <v>15000</v>
      </c>
      <c r="H111" s="242">
        <v>11166.666666666666</v>
      </c>
      <c r="I111" s="242">
        <v>19375</v>
      </c>
      <c r="J111" s="242">
        <v>11166.5</v>
      </c>
      <c r="K111" s="242">
        <v>18500</v>
      </c>
      <c r="L111" s="242">
        <v>22000</v>
      </c>
      <c r="M111" s="242">
        <v>16500</v>
      </c>
      <c r="N111" s="242">
        <v>22000</v>
      </c>
      <c r="O111" s="291">
        <f t="shared" si="3"/>
        <v>17868.05555555556</v>
      </c>
    </row>
    <row r="112" spans="1:15" ht="18" customHeight="1">
      <c r="A112" s="196" t="s">
        <v>370</v>
      </c>
      <c r="B112" s="247" t="s">
        <v>21</v>
      </c>
      <c r="C112" s="242">
        <v>1245</v>
      </c>
      <c r="D112" s="242">
        <v>932.5</v>
      </c>
      <c r="E112" s="242">
        <v>1245.9375</v>
      </c>
      <c r="F112" s="242">
        <v>1934.0625</v>
      </c>
      <c r="G112" s="242">
        <v>1740.25</v>
      </c>
      <c r="H112" s="242">
        <v>1603</v>
      </c>
      <c r="I112" s="242">
        <v>1402.9166666666667</v>
      </c>
      <c r="J112" s="242">
        <v>1541</v>
      </c>
      <c r="K112" s="242">
        <v>1277.5</v>
      </c>
      <c r="L112" s="242">
        <v>1030.6666666666667</v>
      </c>
      <c r="M112" s="242">
        <v>1216.25</v>
      </c>
      <c r="N112" s="242">
        <v>1267.5</v>
      </c>
      <c r="O112" s="291">
        <f t="shared" si="3"/>
        <v>1369.7152777777776</v>
      </c>
    </row>
    <row r="113" spans="1:15" ht="18" customHeight="1">
      <c r="A113" s="196" t="s">
        <v>121</v>
      </c>
      <c r="B113" s="247" t="s">
        <v>21</v>
      </c>
      <c r="C113" s="242">
        <v>829.920375</v>
      </c>
      <c r="D113" s="242">
        <v>939.9375</v>
      </c>
      <c r="E113" s="242">
        <v>1014.21782</v>
      </c>
      <c r="F113" s="242">
        <v>1479.4975</v>
      </c>
      <c r="G113" s="242">
        <v>1363.0500000000002</v>
      </c>
      <c r="H113" s="242">
        <v>1273.9375</v>
      </c>
      <c r="I113" s="242">
        <v>1469.975</v>
      </c>
      <c r="J113" s="242">
        <v>1245</v>
      </c>
      <c r="K113" s="242">
        <v>1112.7916666666667</v>
      </c>
      <c r="L113" s="242">
        <v>936.75</v>
      </c>
      <c r="M113" s="242">
        <v>1272.8125</v>
      </c>
      <c r="N113" s="242">
        <v>1282.53125</v>
      </c>
      <c r="O113" s="291">
        <f t="shared" si="3"/>
        <v>1185.035092638889</v>
      </c>
    </row>
    <row r="114" spans="1:15" ht="18" customHeight="1">
      <c r="A114" s="242" t="s">
        <v>358</v>
      </c>
      <c r="B114" s="247" t="s">
        <v>21</v>
      </c>
      <c r="C114" s="242">
        <v>16862.5</v>
      </c>
      <c r="D114" s="242">
        <v>18000</v>
      </c>
      <c r="E114" s="242">
        <v>19625</v>
      </c>
      <c r="F114" s="242">
        <v>18062.5</v>
      </c>
      <c r="G114" s="242">
        <v>17723.333333333332</v>
      </c>
      <c r="H114" s="242">
        <v>13433.333333333336</v>
      </c>
      <c r="I114" s="242">
        <v>13993.75</v>
      </c>
      <c r="J114" s="242">
        <v>14424.443333333333</v>
      </c>
      <c r="K114" s="242">
        <v>15887.5</v>
      </c>
      <c r="L114" s="242">
        <v>17676.666666666668</v>
      </c>
      <c r="M114" s="242">
        <v>17916.666666666668</v>
      </c>
      <c r="N114" s="242">
        <v>15897.366046511626</v>
      </c>
      <c r="O114" s="291">
        <f t="shared" si="3"/>
        <v>16625.25494832041</v>
      </c>
    </row>
    <row r="115" spans="1:15" ht="19.5" customHeight="1">
      <c r="A115" s="242" t="s">
        <v>359</v>
      </c>
      <c r="B115" s="247" t="s">
        <v>21</v>
      </c>
      <c r="C115" s="242">
        <v>2357.25</v>
      </c>
      <c r="D115" s="242">
        <v>1852</v>
      </c>
      <c r="E115" s="242">
        <v>1493.75</v>
      </c>
      <c r="F115" s="242">
        <v>1401.0625</v>
      </c>
      <c r="G115" s="242">
        <v>1294</v>
      </c>
      <c r="H115" s="242">
        <v>962.5</v>
      </c>
      <c r="I115" s="242">
        <v>1850</v>
      </c>
      <c r="J115" s="242"/>
      <c r="K115" s="242">
        <v>2000</v>
      </c>
      <c r="L115" s="242"/>
      <c r="M115" s="242">
        <v>2000</v>
      </c>
      <c r="N115" s="242">
        <v>1132.5</v>
      </c>
      <c r="O115" s="291">
        <f t="shared" si="3"/>
        <v>1634.30625</v>
      </c>
    </row>
    <row r="116" spans="1:15" ht="18.75" customHeight="1">
      <c r="A116" s="242" t="s">
        <v>27</v>
      </c>
      <c r="B116" s="247" t="s">
        <v>21</v>
      </c>
      <c r="C116" s="242" t="s">
        <v>316</v>
      </c>
      <c r="D116" s="242">
        <v>6562.5</v>
      </c>
      <c r="E116" s="242">
        <v>3812.5</v>
      </c>
      <c r="F116" s="242">
        <v>6437.5</v>
      </c>
      <c r="G116" s="242">
        <v>3937.5</v>
      </c>
      <c r="H116" s="242">
        <v>5187.5</v>
      </c>
      <c r="I116" s="242">
        <v>6218.75</v>
      </c>
      <c r="J116" s="242">
        <v>5937.5</v>
      </c>
      <c r="K116" s="242">
        <v>7375</v>
      </c>
      <c r="L116" s="242">
        <v>5500</v>
      </c>
      <c r="M116" s="242">
        <v>4875</v>
      </c>
      <c r="N116" s="242"/>
      <c r="O116" s="291">
        <f t="shared" si="3"/>
        <v>5584.375</v>
      </c>
    </row>
    <row r="117" spans="1:15" ht="18.75" customHeight="1">
      <c r="A117" s="242" t="s">
        <v>25</v>
      </c>
      <c r="B117" s="247" t="s">
        <v>21</v>
      </c>
      <c r="C117" s="242">
        <v>1377.7091666666668</v>
      </c>
      <c r="D117" s="242">
        <v>1557.8125</v>
      </c>
      <c r="E117" s="242">
        <v>2446.2093333333337</v>
      </c>
      <c r="F117" s="242">
        <v>1935.166</v>
      </c>
      <c r="G117" s="242">
        <v>1849.65</v>
      </c>
      <c r="H117" s="242">
        <v>1637.666</v>
      </c>
      <c r="I117" s="242">
        <v>1608.5408333333335</v>
      </c>
      <c r="J117" s="242">
        <v>1509.6666666666667</v>
      </c>
      <c r="K117" s="242">
        <v>1412.084</v>
      </c>
      <c r="L117" s="242">
        <v>1652.3055555555557</v>
      </c>
      <c r="M117" s="242">
        <v>1736.3325</v>
      </c>
      <c r="N117" s="242">
        <v>1160.8333333333333</v>
      </c>
      <c r="O117" s="291">
        <f t="shared" si="3"/>
        <v>1656.9979907407405</v>
      </c>
    </row>
    <row r="118" spans="1:15" ht="18" customHeight="1">
      <c r="A118" s="242" t="s">
        <v>24</v>
      </c>
      <c r="B118" s="247" t="s">
        <v>19</v>
      </c>
      <c r="C118" s="242">
        <v>5250</v>
      </c>
      <c r="D118" s="242">
        <v>4750</v>
      </c>
      <c r="E118" s="242">
        <v>4812.5</v>
      </c>
      <c r="F118" s="242">
        <v>4893.75</v>
      </c>
      <c r="G118" s="242">
        <v>4500</v>
      </c>
      <c r="H118" s="242">
        <v>4662.5</v>
      </c>
      <c r="I118" s="242">
        <v>4375</v>
      </c>
      <c r="J118" s="242">
        <v>4750</v>
      </c>
      <c r="K118" s="242">
        <v>4750</v>
      </c>
      <c r="L118" s="242">
        <v>2400</v>
      </c>
      <c r="M118" s="242">
        <v>4833.33</v>
      </c>
      <c r="N118" s="242"/>
      <c r="O118" s="291">
        <f t="shared" si="3"/>
        <v>4543.37090909091</v>
      </c>
    </row>
    <row r="119" spans="1:15" ht="18" customHeight="1">
      <c r="A119" s="242" t="s">
        <v>361</v>
      </c>
      <c r="B119" s="247" t="s">
        <v>21</v>
      </c>
      <c r="C119" s="242">
        <v>64310</v>
      </c>
      <c r="D119" s="242">
        <v>19250</v>
      </c>
      <c r="E119" s="242">
        <v>28333.333333333332</v>
      </c>
      <c r="F119" s="242">
        <v>35575</v>
      </c>
      <c r="G119" s="242">
        <v>13000</v>
      </c>
      <c r="H119" s="242">
        <v>13000</v>
      </c>
      <c r="I119" s="242"/>
      <c r="J119" s="242">
        <v>32861</v>
      </c>
      <c r="K119" s="242">
        <v>28500</v>
      </c>
      <c r="L119" s="242">
        <v>23435</v>
      </c>
      <c r="M119" s="242">
        <v>27500</v>
      </c>
      <c r="N119" s="242">
        <v>40000</v>
      </c>
      <c r="O119" s="291">
        <f t="shared" si="3"/>
        <v>29614.939393939392</v>
      </c>
    </row>
    <row r="120" spans="1:15" ht="18" customHeight="1">
      <c r="A120" s="242" t="s">
        <v>22</v>
      </c>
      <c r="B120" s="247" t="s">
        <v>21</v>
      </c>
      <c r="C120" s="242">
        <v>18750</v>
      </c>
      <c r="D120" s="242">
        <v>25458.33</v>
      </c>
      <c r="E120" s="242">
        <v>23375</v>
      </c>
      <c r="F120" s="242">
        <v>29875</v>
      </c>
      <c r="G120" s="242">
        <v>28625</v>
      </c>
      <c r="H120" s="242">
        <v>27777.78</v>
      </c>
      <c r="I120" s="242">
        <v>28250</v>
      </c>
      <c r="J120" s="242">
        <v>27250</v>
      </c>
      <c r="K120" s="242">
        <v>25250</v>
      </c>
      <c r="L120" s="242">
        <v>24166.67</v>
      </c>
      <c r="M120" s="242">
        <v>26000</v>
      </c>
      <c r="N120" s="242"/>
      <c r="O120" s="291">
        <f t="shared" si="3"/>
        <v>25888.889090909088</v>
      </c>
    </row>
    <row r="121" spans="1:15" ht="8.25" customHeight="1">
      <c r="A121" s="271"/>
      <c r="B121" s="272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</row>
    <row r="122" spans="1:15" ht="18.75" customHeight="1">
      <c r="A122" s="271"/>
      <c r="B122" s="272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4" t="s">
        <v>453</v>
      </c>
    </row>
    <row r="123" spans="1:14" ht="18.75" customHeight="1">
      <c r="A123" s="271"/>
      <c r="B123" s="272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</row>
    <row r="124" spans="1:15" ht="18.75" customHeight="1">
      <c r="A124" s="440" t="s">
        <v>61</v>
      </c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</row>
    <row r="125" spans="1:15" ht="18.75" customHeight="1">
      <c r="A125" s="441" t="s">
        <v>497</v>
      </c>
      <c r="B125" s="441"/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</row>
    <row r="126" spans="1:15" ht="27.75" customHeight="1">
      <c r="A126" s="447" t="s">
        <v>506</v>
      </c>
      <c r="B126" s="447" t="s">
        <v>62</v>
      </c>
      <c r="C126" s="442" t="s">
        <v>26</v>
      </c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4"/>
      <c r="O126" s="445" t="s">
        <v>60</v>
      </c>
    </row>
    <row r="127" spans="1:15" ht="27.75" customHeight="1">
      <c r="A127" s="448"/>
      <c r="B127" s="448"/>
      <c r="C127" s="377" t="s">
        <v>7</v>
      </c>
      <c r="D127" s="376" t="s">
        <v>8</v>
      </c>
      <c r="E127" s="376" t="s">
        <v>9</v>
      </c>
      <c r="F127" s="376" t="s">
        <v>10</v>
      </c>
      <c r="G127" s="376" t="s">
        <v>11</v>
      </c>
      <c r="H127" s="376" t="s">
        <v>12</v>
      </c>
      <c r="I127" s="376" t="s">
        <v>13</v>
      </c>
      <c r="J127" s="376" t="s">
        <v>14</v>
      </c>
      <c r="K127" s="376" t="s">
        <v>127</v>
      </c>
      <c r="L127" s="376" t="s">
        <v>128</v>
      </c>
      <c r="M127" s="376" t="s">
        <v>129</v>
      </c>
      <c r="N127" s="378" t="s">
        <v>130</v>
      </c>
      <c r="O127" s="446"/>
    </row>
    <row r="128" spans="1:15" ht="18.75" customHeight="1">
      <c r="A128" s="261" t="s">
        <v>54</v>
      </c>
      <c r="B128" s="269" t="s">
        <v>21</v>
      </c>
      <c r="C128" s="261">
        <v>4840</v>
      </c>
      <c r="D128" s="261"/>
      <c r="E128" s="261"/>
      <c r="F128" s="261">
        <v>5000</v>
      </c>
      <c r="G128" s="261"/>
      <c r="H128" s="261">
        <v>9000</v>
      </c>
      <c r="I128" s="261">
        <v>9000</v>
      </c>
      <c r="J128" s="261">
        <v>5000</v>
      </c>
      <c r="K128" s="261"/>
      <c r="L128" s="261"/>
      <c r="M128" s="261"/>
      <c r="N128" s="261"/>
      <c r="O128" s="291">
        <f aca="true" t="shared" si="4" ref="O128:O140">AVERAGE(C128:N128)</f>
        <v>6568</v>
      </c>
    </row>
    <row r="129" spans="1:15" ht="18.75" customHeight="1">
      <c r="A129" s="242" t="s">
        <v>306</v>
      </c>
      <c r="B129" s="247" t="s">
        <v>21</v>
      </c>
      <c r="C129" s="242"/>
      <c r="D129" s="242"/>
      <c r="E129" s="242"/>
      <c r="F129" s="242"/>
      <c r="G129" s="242"/>
      <c r="H129" s="242">
        <v>4000</v>
      </c>
      <c r="I129" s="242">
        <v>5100</v>
      </c>
      <c r="J129" s="242"/>
      <c r="K129" s="242">
        <v>4746</v>
      </c>
      <c r="L129" s="242">
        <v>3500</v>
      </c>
      <c r="M129" s="242"/>
      <c r="N129" s="242"/>
      <c r="O129" s="291">
        <f t="shared" si="4"/>
        <v>4336.5</v>
      </c>
    </row>
    <row r="130" spans="1:15" ht="18.75" customHeight="1">
      <c r="A130" s="242" t="s">
        <v>20</v>
      </c>
      <c r="B130" s="247" t="s">
        <v>19</v>
      </c>
      <c r="C130" s="242">
        <v>1546.6666666666667</v>
      </c>
      <c r="D130" s="242">
        <v>3350</v>
      </c>
      <c r="E130" s="242">
        <v>3050</v>
      </c>
      <c r="F130" s="242">
        <v>1560</v>
      </c>
      <c r="G130" s="242"/>
      <c r="H130" s="242"/>
      <c r="I130" s="242"/>
      <c r="J130" s="242"/>
      <c r="K130" s="242"/>
      <c r="L130" s="242"/>
      <c r="M130" s="242"/>
      <c r="N130" s="242">
        <v>920</v>
      </c>
      <c r="O130" s="291">
        <f t="shared" si="4"/>
        <v>2085.3333333333335</v>
      </c>
    </row>
    <row r="131" spans="1:15" ht="18.75" customHeight="1">
      <c r="A131" s="81" t="s">
        <v>105</v>
      </c>
      <c r="B131" s="113"/>
      <c r="C131" s="81"/>
      <c r="D131" s="82"/>
      <c r="E131" s="83"/>
      <c r="F131" s="83"/>
      <c r="G131" s="83"/>
      <c r="H131" s="83"/>
      <c r="I131" s="83"/>
      <c r="J131" s="83"/>
      <c r="K131" s="83"/>
      <c r="L131" s="83"/>
      <c r="M131" s="81"/>
      <c r="N131" s="82"/>
      <c r="O131" s="83"/>
    </row>
    <row r="132" spans="1:15" ht="18.75" customHeight="1">
      <c r="A132" s="242" t="s">
        <v>18</v>
      </c>
      <c r="B132" s="247" t="s">
        <v>435</v>
      </c>
      <c r="C132" s="242"/>
      <c r="D132" s="242">
        <v>76</v>
      </c>
      <c r="E132" s="242">
        <v>75</v>
      </c>
      <c r="F132" s="242">
        <v>75</v>
      </c>
      <c r="G132" s="242">
        <v>80</v>
      </c>
      <c r="H132" s="242">
        <v>80</v>
      </c>
      <c r="I132" s="242"/>
      <c r="J132" s="242">
        <v>75</v>
      </c>
      <c r="K132" s="242">
        <v>75</v>
      </c>
      <c r="L132" s="242">
        <v>23.75</v>
      </c>
      <c r="M132" s="242">
        <v>100</v>
      </c>
      <c r="N132" s="242">
        <v>100</v>
      </c>
      <c r="O132" s="291">
        <f>AVERAGE(C132:N132)</f>
        <v>75.975</v>
      </c>
    </row>
    <row r="133" spans="1:15" ht="18.75" customHeight="1">
      <c r="A133" s="242" t="s">
        <v>310</v>
      </c>
      <c r="B133" s="247" t="s">
        <v>19</v>
      </c>
      <c r="C133" s="242">
        <v>500</v>
      </c>
      <c r="D133" s="242">
        <v>1700</v>
      </c>
      <c r="E133" s="242"/>
      <c r="F133" s="242">
        <v>1200</v>
      </c>
      <c r="G133" s="242">
        <v>2583.33</v>
      </c>
      <c r="H133" s="242">
        <v>2400</v>
      </c>
      <c r="I133" s="242">
        <v>2466.67</v>
      </c>
      <c r="J133" s="242">
        <v>1700</v>
      </c>
      <c r="K133" s="242">
        <v>2483.33</v>
      </c>
      <c r="L133" s="242">
        <v>2350</v>
      </c>
      <c r="M133" s="242"/>
      <c r="N133" s="242"/>
      <c r="O133" s="291">
        <f>AVERAGE(C133:N133)</f>
        <v>1931.4811111111112</v>
      </c>
    </row>
    <row r="134" spans="1:15" ht="18.75" customHeight="1">
      <c r="A134" s="81" t="s">
        <v>233</v>
      </c>
      <c r="B134" s="113"/>
      <c r="C134" s="81"/>
      <c r="D134" s="82"/>
      <c r="E134" s="83"/>
      <c r="F134" s="83"/>
      <c r="G134" s="83"/>
      <c r="H134" s="83"/>
      <c r="I134" s="83"/>
      <c r="J134" s="83"/>
      <c r="K134" s="83"/>
      <c r="L134" s="83"/>
      <c r="M134" s="81"/>
      <c r="N134" s="82"/>
      <c r="O134" s="83"/>
    </row>
    <row r="135" spans="1:15" ht="18.75" customHeight="1">
      <c r="A135" s="196" t="s">
        <v>454</v>
      </c>
      <c r="B135" s="247" t="s">
        <v>236</v>
      </c>
      <c r="C135" s="242">
        <v>147.84000000000003</v>
      </c>
      <c r="D135" s="242">
        <v>144.32</v>
      </c>
      <c r="E135" s="242">
        <v>154</v>
      </c>
      <c r="F135" s="242">
        <v>159.5</v>
      </c>
      <c r="G135" s="242">
        <v>162.8</v>
      </c>
      <c r="H135" s="242">
        <v>132</v>
      </c>
      <c r="I135" s="242">
        <v>133.76</v>
      </c>
      <c r="J135" s="242">
        <v>132.88</v>
      </c>
      <c r="K135" s="242">
        <v>134.20000000000002</v>
      </c>
      <c r="L135" s="242">
        <v>134.75</v>
      </c>
      <c r="M135" s="242">
        <v>138.05</v>
      </c>
      <c r="N135" s="242">
        <v>146.08</v>
      </c>
      <c r="O135" s="291">
        <f t="shared" si="4"/>
        <v>143.34833333333333</v>
      </c>
    </row>
    <row r="136" spans="1:15" ht="18.75" customHeight="1">
      <c r="A136" s="196" t="s">
        <v>455</v>
      </c>
      <c r="B136" s="247" t="s">
        <v>236</v>
      </c>
      <c r="C136" s="242">
        <v>187.00000000000003</v>
      </c>
      <c r="D136" s="242">
        <v>187.00000000000003</v>
      </c>
      <c r="E136" s="242">
        <v>187.00000000000003</v>
      </c>
      <c r="F136" s="242">
        <v>187.00000000000003</v>
      </c>
      <c r="G136" s="242">
        <v>187.00000000000003</v>
      </c>
      <c r="H136" s="242">
        <v>187.00000000000003</v>
      </c>
      <c r="I136" s="242">
        <v>187.00000000000003</v>
      </c>
      <c r="J136" s="242">
        <v>187.00000000000003</v>
      </c>
      <c r="K136" s="242">
        <v>187.00000000000003</v>
      </c>
      <c r="L136" s="242">
        <v>187.00000000000003</v>
      </c>
      <c r="M136" s="242">
        <v>187.00000000000003</v>
      </c>
      <c r="N136" s="242">
        <v>187.00000000000003</v>
      </c>
      <c r="O136" s="291">
        <f t="shared" si="4"/>
        <v>187.00000000000003</v>
      </c>
    </row>
    <row r="137" spans="1:15" ht="18.75" customHeight="1">
      <c r="A137" s="196" t="s">
        <v>456</v>
      </c>
      <c r="B137" s="247" t="s">
        <v>21</v>
      </c>
      <c r="C137" s="242">
        <v>2680</v>
      </c>
      <c r="D137" s="242">
        <v>2360</v>
      </c>
      <c r="E137" s="242">
        <v>2500</v>
      </c>
      <c r="F137" s="242">
        <v>2775</v>
      </c>
      <c r="G137" s="242">
        <v>2850</v>
      </c>
      <c r="H137" s="242">
        <v>2750</v>
      </c>
      <c r="I137" s="242">
        <v>2900</v>
      </c>
      <c r="J137" s="242">
        <v>3380</v>
      </c>
      <c r="K137" s="242">
        <v>2550</v>
      </c>
      <c r="L137" s="242">
        <v>2850</v>
      </c>
      <c r="M137" s="242">
        <v>3300</v>
      </c>
      <c r="N137" s="242">
        <v>3680</v>
      </c>
      <c r="O137" s="291">
        <f t="shared" si="4"/>
        <v>2881.25</v>
      </c>
    </row>
    <row r="138" spans="1:15" ht="18.75" customHeight="1">
      <c r="A138" s="196" t="s">
        <v>457</v>
      </c>
      <c r="B138" s="247" t="s">
        <v>236</v>
      </c>
      <c r="C138" s="242">
        <v>45.32000000000001</v>
      </c>
      <c r="D138" s="242">
        <v>54.78</v>
      </c>
      <c r="E138" s="242">
        <v>59.400000000000006</v>
      </c>
      <c r="F138" s="242">
        <v>59.400000000000006</v>
      </c>
      <c r="G138" s="242">
        <v>44</v>
      </c>
      <c r="H138" s="242">
        <v>39.6</v>
      </c>
      <c r="I138" s="242">
        <v>60.28</v>
      </c>
      <c r="J138" s="242">
        <v>62.92000000000001</v>
      </c>
      <c r="K138" s="242">
        <v>61.60000000000001</v>
      </c>
      <c r="L138" s="242">
        <v>61.886</v>
      </c>
      <c r="M138" s="242">
        <v>47.300000000000004</v>
      </c>
      <c r="N138" s="242">
        <v>58.96000000000001</v>
      </c>
      <c r="O138" s="291">
        <f t="shared" si="4"/>
        <v>54.6205</v>
      </c>
    </row>
    <row r="139" spans="1:15" ht="18.75" customHeight="1">
      <c r="A139" s="196" t="s">
        <v>458</v>
      </c>
      <c r="B139" s="247" t="s">
        <v>236</v>
      </c>
      <c r="C139" s="242">
        <v>99.00000000000001</v>
      </c>
      <c r="D139" s="242">
        <v>99.00000000000001</v>
      </c>
      <c r="E139" s="242">
        <v>99.00000000000001</v>
      </c>
      <c r="F139" s="242">
        <v>99.00000000000001</v>
      </c>
      <c r="G139" s="242">
        <v>101.75000000000001</v>
      </c>
      <c r="H139" s="242">
        <v>110.00000000000001</v>
      </c>
      <c r="I139" s="242">
        <v>110.00000000000001</v>
      </c>
      <c r="J139" s="242">
        <v>110.00000000000001</v>
      </c>
      <c r="K139" s="242">
        <v>110.00000000000001</v>
      </c>
      <c r="L139" s="242">
        <v>110.00000000000001</v>
      </c>
      <c r="M139" s="242">
        <v>115.25</v>
      </c>
      <c r="N139" s="242">
        <v>110.00000000000001</v>
      </c>
      <c r="O139" s="291">
        <f t="shared" si="4"/>
        <v>106.08333333333336</v>
      </c>
    </row>
    <row r="140" spans="1:15" ht="18.75" customHeight="1">
      <c r="A140" s="196" t="s">
        <v>459</v>
      </c>
      <c r="B140" s="247" t="s">
        <v>246</v>
      </c>
      <c r="C140" s="242">
        <v>14</v>
      </c>
      <c r="D140" s="242">
        <v>14.4</v>
      </c>
      <c r="E140" s="242">
        <v>15</v>
      </c>
      <c r="F140" s="242">
        <v>15</v>
      </c>
      <c r="G140" s="242">
        <v>15</v>
      </c>
      <c r="H140" s="242">
        <v>15</v>
      </c>
      <c r="I140" s="242">
        <v>15</v>
      </c>
      <c r="J140" s="242">
        <v>15</v>
      </c>
      <c r="K140" s="242">
        <v>15</v>
      </c>
      <c r="L140" s="242">
        <v>15</v>
      </c>
      <c r="M140" s="242">
        <v>15</v>
      </c>
      <c r="N140" s="242">
        <v>15</v>
      </c>
      <c r="O140" s="291">
        <f t="shared" si="4"/>
        <v>14.866666666666667</v>
      </c>
    </row>
    <row r="141" spans="1:15" ht="4.5" customHeight="1">
      <c r="A141" s="271"/>
      <c r="B141" s="272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95"/>
    </row>
    <row r="142" spans="1:15" ht="18" customHeight="1">
      <c r="A142" s="189" t="s">
        <v>460</v>
      </c>
      <c r="B142" s="19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3.5" customHeight="1">
      <c r="A143" s="192" t="s">
        <v>145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61"/>
      <c r="B144" s="26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3.5">
      <c r="A145" s="7"/>
      <c r="B145"/>
      <c r="O145" s="5"/>
    </row>
    <row r="146" spans="1:2" ht="13.5">
      <c r="A146" s="7"/>
      <c r="B146"/>
    </row>
    <row r="147" spans="1:2" ht="12.75">
      <c r="A147" s="61"/>
      <c r="B147"/>
    </row>
    <row r="148" spans="1:2" ht="13.5">
      <c r="A148" s="7"/>
      <c r="B148"/>
    </row>
  </sheetData>
  <sheetProtection/>
  <mergeCells count="36">
    <mergeCell ref="C104:N104"/>
    <mergeCell ref="O104:O105"/>
    <mergeCell ref="A124:O124"/>
    <mergeCell ref="A125:O125"/>
    <mergeCell ref="C126:N126"/>
    <mergeCell ref="O126:O127"/>
    <mergeCell ref="A126:A127"/>
    <mergeCell ref="B126:B127"/>
    <mergeCell ref="A104:A105"/>
    <mergeCell ref="B104:B105"/>
    <mergeCell ref="A79:O79"/>
    <mergeCell ref="A80:O80"/>
    <mergeCell ref="C81:N81"/>
    <mergeCell ref="O81:O82"/>
    <mergeCell ref="A102:O102"/>
    <mergeCell ref="A103:O103"/>
    <mergeCell ref="A81:A82"/>
    <mergeCell ref="B81:B82"/>
    <mergeCell ref="C33:N33"/>
    <mergeCell ref="O33:O34"/>
    <mergeCell ref="A55:O55"/>
    <mergeCell ref="A56:O56"/>
    <mergeCell ref="C57:N57"/>
    <mergeCell ref="O57:O58"/>
    <mergeCell ref="A57:A58"/>
    <mergeCell ref="B57:B58"/>
    <mergeCell ref="A33:A34"/>
    <mergeCell ref="B33:B34"/>
    <mergeCell ref="A4:O4"/>
    <mergeCell ref="A5:O5"/>
    <mergeCell ref="C6:N6"/>
    <mergeCell ref="O6:O7"/>
    <mergeCell ref="A31:O31"/>
    <mergeCell ref="A32:O32"/>
    <mergeCell ref="A6:A7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P135" sqref="P135"/>
    </sheetView>
  </sheetViews>
  <sheetFormatPr defaultColWidth="11.421875" defaultRowHeight="12.75"/>
  <cols>
    <col min="1" max="1" width="20.7109375" style="0" customWidth="1"/>
    <col min="2" max="2" width="10.140625" style="0" customWidth="1"/>
    <col min="3" max="14" width="8.57421875" style="0" customWidth="1"/>
    <col min="15" max="15" width="9.57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7"/>
      <c r="B3" s="17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8" t="s">
        <v>55</v>
      </c>
    </row>
    <row r="4" spans="1:15" ht="20.25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2.5" customHeight="1">
      <c r="A5" s="441" t="s">
        <v>498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19.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1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7.2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8.75" customHeight="1">
      <c r="A9" s="64" t="s">
        <v>373</v>
      </c>
      <c r="B9" s="301" t="s">
        <v>47</v>
      </c>
      <c r="C9" s="288">
        <v>1850</v>
      </c>
      <c r="D9" s="288">
        <v>1609.3641364136413</v>
      </c>
      <c r="E9" s="288"/>
      <c r="F9" s="288">
        <v>1668.75</v>
      </c>
      <c r="G9" s="288">
        <v>1499.163916391639</v>
      </c>
      <c r="H9" s="288">
        <v>1549.9145056839018</v>
      </c>
      <c r="I9" s="288">
        <v>1564.6134422442246</v>
      </c>
      <c r="J9" s="288">
        <v>1576.9264759809314</v>
      </c>
      <c r="K9" s="288">
        <v>1568.8428676200954</v>
      </c>
      <c r="L9" s="288">
        <v>1635.509534286762</v>
      </c>
      <c r="M9" s="288">
        <v>1569.4070407040704</v>
      </c>
      <c r="N9" s="288">
        <v>1530</v>
      </c>
      <c r="O9" s="289">
        <f>AVERAGE(C9:N9)</f>
        <v>1602.0447199386604</v>
      </c>
    </row>
    <row r="10" spans="1:15" ht="18.75" customHeight="1">
      <c r="A10" s="62" t="s">
        <v>426</v>
      </c>
      <c r="B10" s="287" t="s">
        <v>438</v>
      </c>
      <c r="C10" s="288">
        <v>1695</v>
      </c>
      <c r="D10" s="288">
        <v>1910.02</v>
      </c>
      <c r="E10" s="288">
        <v>1834.1666666666667</v>
      </c>
      <c r="F10" s="288">
        <v>1746.6666666666667</v>
      </c>
      <c r="G10" s="288">
        <v>1578</v>
      </c>
      <c r="H10" s="288">
        <v>1660</v>
      </c>
      <c r="I10" s="288">
        <v>1624.2857142857144</v>
      </c>
      <c r="J10" s="288">
        <v>1635.4799999999998</v>
      </c>
      <c r="K10" s="288">
        <v>1590</v>
      </c>
      <c r="L10" s="288">
        <v>1616.25</v>
      </c>
      <c r="M10" s="288">
        <v>1671.875</v>
      </c>
      <c r="N10" s="290">
        <v>1431.25</v>
      </c>
      <c r="O10" s="291">
        <f aca="true" t="shared" si="0" ref="O10:O30">AVERAGE(C10:N10)</f>
        <v>1666.0828373015872</v>
      </c>
    </row>
    <row r="11" spans="1:15" ht="18.75" customHeight="1">
      <c r="A11" s="242" t="s">
        <v>374</v>
      </c>
      <c r="B11" s="287" t="s">
        <v>19</v>
      </c>
      <c r="C11" s="288">
        <v>700.8928571428571</v>
      </c>
      <c r="D11" s="288">
        <v>693.1733166666667</v>
      </c>
      <c r="E11" s="288">
        <v>739.6071428571428</v>
      </c>
      <c r="F11" s="288">
        <v>779.3333333333334</v>
      </c>
      <c r="G11" s="288">
        <v>767.1428571428572</v>
      </c>
      <c r="H11" s="288">
        <v>670.1498571428572</v>
      </c>
      <c r="I11" s="288">
        <v>659.4642</v>
      </c>
      <c r="J11" s="288">
        <v>752.7405291005291</v>
      </c>
      <c r="K11" s="288">
        <v>722.5226190476191</v>
      </c>
      <c r="L11" s="288">
        <v>701.7619047619047</v>
      </c>
      <c r="M11" s="288">
        <v>689.25</v>
      </c>
      <c r="N11" s="290">
        <v>756.5625</v>
      </c>
      <c r="O11" s="291">
        <f t="shared" si="0"/>
        <v>719.3834264329806</v>
      </c>
    </row>
    <row r="12" spans="1:15" ht="18.75" customHeight="1">
      <c r="A12" s="242" t="s">
        <v>375</v>
      </c>
      <c r="B12" s="287" t="s">
        <v>53</v>
      </c>
      <c r="C12" s="288">
        <v>311.6666666666667</v>
      </c>
      <c r="D12" s="288">
        <v>292</v>
      </c>
      <c r="E12" s="288">
        <v>458.50714285714287</v>
      </c>
      <c r="F12" s="288">
        <v>478.14444444444445</v>
      </c>
      <c r="G12" s="288">
        <v>320</v>
      </c>
      <c r="H12" s="288">
        <v>260</v>
      </c>
      <c r="I12" s="288">
        <v>263.57142857142856</v>
      </c>
      <c r="J12" s="288">
        <v>302.8571428571429</v>
      </c>
      <c r="K12" s="288">
        <v>331.6666666666667</v>
      </c>
      <c r="L12" s="288">
        <v>247.85714285714286</v>
      </c>
      <c r="M12" s="288">
        <v>310</v>
      </c>
      <c r="N12" s="290">
        <v>320</v>
      </c>
      <c r="O12" s="291">
        <f t="shared" si="0"/>
        <v>324.68921957671955</v>
      </c>
    </row>
    <row r="13" spans="1:15" ht="18.75" customHeight="1">
      <c r="A13" s="242" t="s">
        <v>17</v>
      </c>
      <c r="B13" s="247" t="s">
        <v>19</v>
      </c>
      <c r="C13" s="288">
        <v>550</v>
      </c>
      <c r="D13" s="288">
        <v>550</v>
      </c>
      <c r="E13" s="288">
        <v>550</v>
      </c>
      <c r="F13" s="288">
        <v>550</v>
      </c>
      <c r="G13" s="288">
        <v>550</v>
      </c>
      <c r="H13" s="288">
        <v>550</v>
      </c>
      <c r="I13" s="288">
        <v>550</v>
      </c>
      <c r="J13" s="288">
        <v>550</v>
      </c>
      <c r="K13" s="288">
        <v>550</v>
      </c>
      <c r="L13" s="288">
        <v>550</v>
      </c>
      <c r="M13" s="288">
        <v>550</v>
      </c>
      <c r="N13" s="290">
        <v>550</v>
      </c>
      <c r="O13" s="291">
        <f t="shared" si="0"/>
        <v>550</v>
      </c>
    </row>
    <row r="14" spans="1:15" ht="17.25" customHeight="1">
      <c r="A14" s="81" t="s">
        <v>65</v>
      </c>
      <c r="B14" s="174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1"/>
      <c r="N14" s="82"/>
      <c r="O14" s="83"/>
    </row>
    <row r="15" spans="1:15" ht="18.75" customHeight="1">
      <c r="A15" s="242" t="s">
        <v>0</v>
      </c>
      <c r="B15" s="247" t="s">
        <v>19</v>
      </c>
      <c r="C15" s="288">
        <v>155.13888888888886</v>
      </c>
      <c r="D15" s="288">
        <v>251.54999999999998</v>
      </c>
      <c r="E15" s="288">
        <v>449.39269841269834</v>
      </c>
      <c r="F15" s="288">
        <v>346.7325</v>
      </c>
      <c r="G15" s="288">
        <v>187.18392857142857</v>
      </c>
      <c r="H15" s="288">
        <v>195.54492857142853</v>
      </c>
      <c r="I15" s="288">
        <v>230.19706285714284</v>
      </c>
      <c r="J15" s="288">
        <v>341.82407407407413</v>
      </c>
      <c r="K15" s="288">
        <v>412.0833333333333</v>
      </c>
      <c r="L15" s="288">
        <v>634.5238095238095</v>
      </c>
      <c r="M15" s="288">
        <v>503.5333333333333</v>
      </c>
      <c r="N15" s="242">
        <v>547.5</v>
      </c>
      <c r="O15" s="291">
        <f t="shared" si="0"/>
        <v>354.60037979717816</v>
      </c>
    </row>
    <row r="16" spans="1:15" ht="18.75" customHeight="1">
      <c r="A16" s="242" t="s">
        <v>1</v>
      </c>
      <c r="B16" s="247" t="s">
        <v>19</v>
      </c>
      <c r="C16" s="288">
        <v>967.1785714285713</v>
      </c>
      <c r="D16" s="288">
        <v>1045.357142857143</v>
      </c>
      <c r="E16" s="288">
        <v>970.6547619047619</v>
      </c>
      <c r="F16" s="288">
        <v>1040.3186428571428</v>
      </c>
      <c r="G16" s="288">
        <v>1075.1602777777778</v>
      </c>
      <c r="H16" s="288">
        <v>1291.0238095238094</v>
      </c>
      <c r="I16" s="288">
        <v>1184.9242857142858</v>
      </c>
      <c r="J16" s="288">
        <v>1063.03125</v>
      </c>
      <c r="K16" s="288">
        <v>1085.875</v>
      </c>
      <c r="L16" s="288">
        <v>1057.0699166666666</v>
      </c>
      <c r="M16" s="288">
        <v>1088.721375</v>
      </c>
      <c r="N16" s="242">
        <v>1133.0357142857144</v>
      </c>
      <c r="O16" s="291">
        <f t="shared" si="0"/>
        <v>1083.5292290013228</v>
      </c>
    </row>
    <row r="17" spans="1:15" ht="18.75" customHeight="1">
      <c r="A17" s="196" t="s">
        <v>117</v>
      </c>
      <c r="B17" s="247" t="s">
        <v>19</v>
      </c>
      <c r="C17" s="288">
        <v>995.5428571428571</v>
      </c>
      <c r="D17" s="288">
        <v>798.79</v>
      </c>
      <c r="E17" s="288">
        <v>664.8878500000001</v>
      </c>
      <c r="F17" s="288">
        <v>687.5</v>
      </c>
      <c r="G17" s="288">
        <v>631.4285714285714</v>
      </c>
      <c r="H17" s="288">
        <v>717.1156547619048</v>
      </c>
      <c r="I17" s="288">
        <v>1072.5</v>
      </c>
      <c r="J17" s="288">
        <v>1414.3316666666665</v>
      </c>
      <c r="K17" s="288">
        <v>706.041875</v>
      </c>
      <c r="L17" s="288">
        <v>681.5498333333333</v>
      </c>
      <c r="M17" s="288">
        <v>1067</v>
      </c>
      <c r="N17" s="242">
        <v>1114.2857142857142</v>
      </c>
      <c r="O17" s="291">
        <f t="shared" si="0"/>
        <v>879.247835218254</v>
      </c>
    </row>
    <row r="18" spans="1:15" ht="18.75" customHeight="1">
      <c r="A18" s="196" t="s">
        <v>376</v>
      </c>
      <c r="B18" s="247" t="s">
        <v>19</v>
      </c>
      <c r="C18" s="242">
        <v>1915.2</v>
      </c>
      <c r="D18" s="242">
        <v>1818.75</v>
      </c>
      <c r="E18" s="242">
        <v>1883.75</v>
      </c>
      <c r="F18" s="242">
        <v>2032.6666666666667</v>
      </c>
      <c r="G18" s="242">
        <v>1444</v>
      </c>
      <c r="H18" s="242">
        <v>1557.3214285714284</v>
      </c>
      <c r="I18" s="242">
        <v>1510.904761904762</v>
      </c>
      <c r="J18" s="242">
        <v>1631.3492063492063</v>
      </c>
      <c r="K18" s="242">
        <v>1944.5714285714287</v>
      </c>
      <c r="L18" s="242">
        <v>1820.5238095238092</v>
      </c>
      <c r="M18" s="242">
        <v>1703.1666666666667</v>
      </c>
      <c r="N18" s="242">
        <v>1732.142857142857</v>
      </c>
      <c r="O18" s="291">
        <f t="shared" si="0"/>
        <v>1749.5289021164026</v>
      </c>
    </row>
    <row r="19" spans="1:15" ht="18.75" customHeight="1">
      <c r="A19" s="196" t="s">
        <v>377</v>
      </c>
      <c r="B19" s="247" t="s">
        <v>19</v>
      </c>
      <c r="C19" s="242">
        <v>1162.3114285714285</v>
      </c>
      <c r="D19" s="242">
        <v>1266.5</v>
      </c>
      <c r="E19" s="242">
        <v>1247.5</v>
      </c>
      <c r="F19" s="242">
        <v>1257.5714285714287</v>
      </c>
      <c r="G19" s="242">
        <v>1239.351851851852</v>
      </c>
      <c r="H19" s="242">
        <v>1081.3959183673471</v>
      </c>
      <c r="I19" s="242">
        <v>1289.5918367346937</v>
      </c>
      <c r="J19" s="242">
        <v>1278.829365079365</v>
      </c>
      <c r="K19" s="242">
        <v>1278.8095238095239</v>
      </c>
      <c r="L19" s="242">
        <v>1278.7692857142858</v>
      </c>
      <c r="M19" s="242">
        <v>1512.3611111111113</v>
      </c>
      <c r="N19" s="242">
        <v>1322.3809523809523</v>
      </c>
      <c r="O19" s="291">
        <f t="shared" si="0"/>
        <v>1267.9477251826656</v>
      </c>
    </row>
    <row r="20" spans="1:15" ht="18.75" customHeight="1">
      <c r="A20" s="196" t="s">
        <v>427</v>
      </c>
      <c r="B20" s="247" t="s">
        <v>19</v>
      </c>
      <c r="C20" s="242"/>
      <c r="D20" s="242">
        <v>1250</v>
      </c>
      <c r="E20" s="242"/>
      <c r="F20" s="242"/>
      <c r="G20" s="242"/>
      <c r="H20" s="242">
        <v>1375</v>
      </c>
      <c r="I20" s="242">
        <v>1500</v>
      </c>
      <c r="J20" s="242">
        <v>1488.888888888889</v>
      </c>
      <c r="K20" s="242">
        <v>1314.2857142857142</v>
      </c>
      <c r="L20" s="242">
        <v>1352.857142857143</v>
      </c>
      <c r="M20" s="242"/>
      <c r="N20" s="242">
        <v>1600</v>
      </c>
      <c r="O20" s="291">
        <f t="shared" si="0"/>
        <v>1411.5759637188207</v>
      </c>
    </row>
    <row r="21" spans="1:15" ht="18.75" customHeight="1">
      <c r="A21" s="196" t="s">
        <v>379</v>
      </c>
      <c r="B21" s="247" t="s">
        <v>19</v>
      </c>
      <c r="C21" s="242">
        <v>1054.17</v>
      </c>
      <c r="D21" s="242"/>
      <c r="E21" s="242">
        <v>1033.3333333333333</v>
      </c>
      <c r="F21" s="242">
        <v>1058.33</v>
      </c>
      <c r="G21" s="242"/>
      <c r="H21" s="242"/>
      <c r="I21" s="242"/>
      <c r="J21" s="242"/>
      <c r="K21" s="242"/>
      <c r="L21" s="242"/>
      <c r="M21" s="242"/>
      <c r="N21" s="242"/>
      <c r="O21" s="291">
        <f t="shared" si="0"/>
        <v>1048.611111111111</v>
      </c>
    </row>
    <row r="22" spans="1:15" ht="18.75" customHeight="1">
      <c r="A22" s="196" t="s">
        <v>400</v>
      </c>
      <c r="B22" s="247" t="s">
        <v>19</v>
      </c>
      <c r="C22" s="242">
        <v>600</v>
      </c>
      <c r="D22" s="242"/>
      <c r="E22" s="242">
        <v>600</v>
      </c>
      <c r="F22" s="242">
        <v>600</v>
      </c>
      <c r="G22" s="242"/>
      <c r="H22" s="242"/>
      <c r="I22" s="242"/>
      <c r="J22" s="242"/>
      <c r="K22" s="242"/>
      <c r="L22" s="242"/>
      <c r="M22" s="242">
        <v>700</v>
      </c>
      <c r="N22" s="242">
        <v>517</v>
      </c>
      <c r="O22" s="291">
        <f t="shared" si="0"/>
        <v>603.4</v>
      </c>
    </row>
    <row r="23" spans="1:15" ht="18.75" customHeight="1">
      <c r="A23" s="196" t="s">
        <v>66</v>
      </c>
      <c r="B23" s="247" t="s">
        <v>19</v>
      </c>
      <c r="C23" s="242">
        <v>349.6071428571429</v>
      </c>
      <c r="D23" s="242">
        <v>357.0557142857142</v>
      </c>
      <c r="E23" s="242">
        <v>360.8865714285714</v>
      </c>
      <c r="F23" s="242">
        <v>355.86</v>
      </c>
      <c r="G23" s="242">
        <v>359.26739999999995</v>
      </c>
      <c r="H23" s="242">
        <v>474.167261904762</v>
      </c>
      <c r="I23" s="242">
        <v>427.2193621428571</v>
      </c>
      <c r="J23" s="242">
        <v>420.9780198412699</v>
      </c>
      <c r="K23" s="242">
        <v>461.3201666666667</v>
      </c>
      <c r="L23" s="242">
        <v>442.1212301587302</v>
      </c>
      <c r="M23" s="242">
        <v>393.29374500000006</v>
      </c>
      <c r="N23" s="242">
        <v>440.91666666666674</v>
      </c>
      <c r="O23" s="291">
        <f t="shared" si="0"/>
        <v>403.5577734126985</v>
      </c>
    </row>
    <row r="24" spans="1:15" ht="17.25" customHeight="1">
      <c r="A24" s="81" t="s">
        <v>71</v>
      </c>
      <c r="B24" s="113"/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1"/>
      <c r="N24" s="82"/>
      <c r="O24" s="83"/>
    </row>
    <row r="25" spans="1:15" ht="17.25" customHeight="1">
      <c r="A25" s="196" t="s">
        <v>381</v>
      </c>
      <c r="B25" s="247" t="s">
        <v>21</v>
      </c>
      <c r="C25" s="242">
        <v>4597.857619047619</v>
      </c>
      <c r="D25" s="242">
        <v>4581.9047619047615</v>
      </c>
      <c r="E25" s="242">
        <v>4517.085170068027</v>
      </c>
      <c r="F25" s="242">
        <v>4530.744897959184</v>
      </c>
      <c r="G25" s="242">
        <v>4001.203703703704</v>
      </c>
      <c r="H25" s="242">
        <v>3845.6938775510203</v>
      </c>
      <c r="I25" s="242">
        <v>3267.6734693877547</v>
      </c>
      <c r="J25" s="242">
        <v>3774.5383597883597</v>
      </c>
      <c r="K25" s="242">
        <v>3960.5654761904757</v>
      </c>
      <c r="L25" s="242">
        <v>4746.074829931974</v>
      </c>
      <c r="M25" s="242">
        <v>6508.583333333333</v>
      </c>
      <c r="N25" s="242">
        <v>6140.277777777778</v>
      </c>
      <c r="O25" s="291">
        <f t="shared" si="0"/>
        <v>4539.350273053667</v>
      </c>
    </row>
    <row r="26" spans="1:15" ht="17.25" customHeight="1">
      <c r="A26" s="196" t="s">
        <v>382</v>
      </c>
      <c r="B26" s="287" t="s">
        <v>439</v>
      </c>
      <c r="C26" s="242">
        <v>156.05714285714288</v>
      </c>
      <c r="D26" s="242">
        <v>168.70833333333334</v>
      </c>
      <c r="E26" s="242">
        <v>196.65452380952382</v>
      </c>
      <c r="F26" s="242">
        <v>173.94444444444446</v>
      </c>
      <c r="G26" s="242">
        <v>174.74074074074073</v>
      </c>
      <c r="H26" s="242">
        <v>144.64880952380952</v>
      </c>
      <c r="I26" s="242">
        <v>126.78571428571429</v>
      </c>
      <c r="J26" s="242">
        <v>138.54444444444442</v>
      </c>
      <c r="K26" s="242">
        <v>150.2982857142857</v>
      </c>
      <c r="L26" s="242">
        <v>153.81269841269838</v>
      </c>
      <c r="M26" s="242">
        <v>149.8</v>
      </c>
      <c r="N26" s="242">
        <v>163.44444444444443</v>
      </c>
      <c r="O26" s="291">
        <f t="shared" si="0"/>
        <v>158.1199651675485</v>
      </c>
    </row>
    <row r="27" spans="1:15" ht="17.25" customHeight="1">
      <c r="A27" s="196" t="s">
        <v>410</v>
      </c>
      <c r="B27" s="287" t="s">
        <v>440</v>
      </c>
      <c r="C27" s="242">
        <v>225</v>
      </c>
      <c r="D27" s="242">
        <v>266</v>
      </c>
      <c r="E27" s="242">
        <v>225</v>
      </c>
      <c r="F27" s="242">
        <v>325</v>
      </c>
      <c r="G27" s="242">
        <v>266</v>
      </c>
      <c r="H27" s="242">
        <v>266</v>
      </c>
      <c r="I27" s="242"/>
      <c r="J27" s="242">
        <v>228</v>
      </c>
      <c r="K27" s="242">
        <v>266</v>
      </c>
      <c r="L27" s="242"/>
      <c r="M27" s="242">
        <v>266</v>
      </c>
      <c r="N27" s="242">
        <v>260</v>
      </c>
      <c r="O27" s="291">
        <f t="shared" si="0"/>
        <v>259.3</v>
      </c>
    </row>
    <row r="28" spans="1:15" ht="17.25" customHeight="1">
      <c r="A28" s="242" t="s">
        <v>43</v>
      </c>
      <c r="B28" s="287" t="s">
        <v>441</v>
      </c>
      <c r="C28" s="242">
        <v>75</v>
      </c>
      <c r="D28" s="242"/>
      <c r="E28" s="242">
        <v>65</v>
      </c>
      <c r="F28" s="242"/>
      <c r="G28" s="242"/>
      <c r="H28" s="242"/>
      <c r="I28" s="242">
        <v>50</v>
      </c>
      <c r="J28" s="242">
        <v>80</v>
      </c>
      <c r="K28" s="242">
        <v>77.5</v>
      </c>
      <c r="L28" s="242"/>
      <c r="M28" s="242">
        <v>90</v>
      </c>
      <c r="N28" s="242"/>
      <c r="O28" s="291">
        <f t="shared" si="0"/>
        <v>72.91666666666667</v>
      </c>
    </row>
    <row r="29" spans="1:15" ht="17.25" customHeight="1">
      <c r="A29" s="81" t="s">
        <v>68</v>
      </c>
      <c r="B29" s="113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1"/>
      <c r="N29" s="82"/>
      <c r="O29" s="83"/>
    </row>
    <row r="30" spans="1:15" ht="17.25" customHeight="1">
      <c r="A30" s="196" t="s">
        <v>383</v>
      </c>
      <c r="B30" s="247" t="s">
        <v>19</v>
      </c>
      <c r="C30" s="242">
        <v>702.15525</v>
      </c>
      <c r="D30" s="242">
        <v>799.3703571428571</v>
      </c>
      <c r="E30" s="242">
        <v>983.5468380952382</v>
      </c>
      <c r="F30" s="242">
        <v>1019.06</v>
      </c>
      <c r="G30" s="242">
        <v>1089.9</v>
      </c>
      <c r="H30" s="242">
        <v>838.7814360000001</v>
      </c>
      <c r="I30" s="242">
        <v>719.5841666666666</v>
      </c>
      <c r="J30" s="242">
        <v>524.4231404285715</v>
      </c>
      <c r="K30" s="242">
        <v>755.4125858571429</v>
      </c>
      <c r="L30" s="242">
        <v>852.8</v>
      </c>
      <c r="M30" s="242">
        <v>917.8554999999999</v>
      </c>
      <c r="N30" s="242">
        <v>848.3333333333334</v>
      </c>
      <c r="O30" s="291">
        <f t="shared" si="0"/>
        <v>837.6018839603174</v>
      </c>
    </row>
    <row r="31" spans="1:15" ht="8.2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3"/>
    </row>
    <row r="32" spans="1:15" ht="17.25" customHeight="1">
      <c r="A32" s="271"/>
      <c r="B32" s="272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178" t="s">
        <v>56</v>
      </c>
    </row>
    <row r="33" spans="1:2" s="5" customFormat="1" ht="17.25" customHeight="1">
      <c r="A33" s="7"/>
      <c r="B33" s="179"/>
    </row>
    <row r="34" spans="1:15" s="5" customFormat="1" ht="17.25" customHeight="1">
      <c r="A34" s="440" t="s">
        <v>61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</row>
    <row r="35" spans="1:15" s="5" customFormat="1" ht="24.75" customHeight="1">
      <c r="A35" s="441" t="s">
        <v>498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</row>
    <row r="36" spans="1:15" s="5" customFormat="1" ht="18" customHeight="1">
      <c r="A36" s="447" t="s">
        <v>506</v>
      </c>
      <c r="B36" s="447" t="s">
        <v>62</v>
      </c>
      <c r="C36" s="442" t="s">
        <v>26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4"/>
      <c r="O36" s="445" t="s">
        <v>60</v>
      </c>
    </row>
    <row r="37" spans="1:15" s="5" customFormat="1" ht="21" customHeight="1">
      <c r="A37" s="448"/>
      <c r="B37" s="448"/>
      <c r="C37" s="377" t="s">
        <v>7</v>
      </c>
      <c r="D37" s="376" t="s">
        <v>8</v>
      </c>
      <c r="E37" s="376" t="s">
        <v>9</v>
      </c>
      <c r="F37" s="376" t="s">
        <v>10</v>
      </c>
      <c r="G37" s="376" t="s">
        <v>11</v>
      </c>
      <c r="H37" s="376" t="s">
        <v>12</v>
      </c>
      <c r="I37" s="376" t="s">
        <v>13</v>
      </c>
      <c r="J37" s="376" t="s">
        <v>14</v>
      </c>
      <c r="K37" s="376" t="s">
        <v>127</v>
      </c>
      <c r="L37" s="376" t="s">
        <v>128</v>
      </c>
      <c r="M37" s="376" t="s">
        <v>129</v>
      </c>
      <c r="N37" s="378" t="s">
        <v>130</v>
      </c>
      <c r="O37" s="446"/>
    </row>
    <row r="38" spans="1:15" ht="17.25" customHeight="1">
      <c r="A38" s="196" t="s">
        <v>384</v>
      </c>
      <c r="B38" s="247" t="s">
        <v>19</v>
      </c>
      <c r="C38" s="242">
        <v>2429.72375</v>
      </c>
      <c r="D38" s="242">
        <v>2199</v>
      </c>
      <c r="E38" s="242">
        <v>2236.4167857142857</v>
      </c>
      <c r="F38" s="242">
        <v>2153.3886</v>
      </c>
      <c r="G38" s="242">
        <v>2180.7450000000003</v>
      </c>
      <c r="H38" s="242">
        <v>2129.722714285714</v>
      </c>
      <c r="I38" s="242">
        <v>2186.9508571428573</v>
      </c>
      <c r="J38" s="242">
        <v>2195.110277777778</v>
      </c>
      <c r="K38" s="242">
        <v>2195.0678571428566</v>
      </c>
      <c r="L38" s="242">
        <v>2261.4603174603176</v>
      </c>
      <c r="M38" s="242">
        <v>2716.6675</v>
      </c>
      <c r="N38" s="242">
        <v>2733.3333333333335</v>
      </c>
      <c r="O38" s="291">
        <f aca="true" t="shared" si="1" ref="O38:O60">AVERAGE(C38:N38)</f>
        <v>2301.4655827380952</v>
      </c>
    </row>
    <row r="39" spans="1:15" ht="17.25" customHeight="1">
      <c r="A39" s="196" t="s">
        <v>385</v>
      </c>
      <c r="B39" s="247" t="s">
        <v>19</v>
      </c>
      <c r="C39" s="242">
        <v>1546.636</v>
      </c>
      <c r="D39" s="242">
        <v>1561.025</v>
      </c>
      <c r="E39" s="242">
        <v>1594.7619047619048</v>
      </c>
      <c r="F39" s="242">
        <v>1709.1375</v>
      </c>
      <c r="G39" s="242">
        <v>1661.75</v>
      </c>
      <c r="H39" s="242">
        <v>1828.0892857142858</v>
      </c>
      <c r="I39" s="242">
        <v>1768.392857142857</v>
      </c>
      <c r="J39" s="242">
        <v>1745.5185185185185</v>
      </c>
      <c r="K39" s="242">
        <v>1880.2</v>
      </c>
      <c r="L39" s="242">
        <v>1928.5714285714287</v>
      </c>
      <c r="M39" s="242">
        <v>2370.833333333333</v>
      </c>
      <c r="N39" s="242">
        <v>1450</v>
      </c>
      <c r="O39" s="291">
        <f t="shared" si="1"/>
        <v>1753.7429856701938</v>
      </c>
    </row>
    <row r="40" spans="1:15" ht="17.25" customHeight="1">
      <c r="A40" s="242" t="s">
        <v>48</v>
      </c>
      <c r="B40" s="247" t="s">
        <v>19</v>
      </c>
      <c r="C40" s="242">
        <v>1000</v>
      </c>
      <c r="D40" s="242"/>
      <c r="E40" s="242">
        <v>933.3333333333334</v>
      </c>
      <c r="F40" s="242"/>
      <c r="G40" s="242"/>
      <c r="H40" s="242"/>
      <c r="I40" s="242">
        <v>1200</v>
      </c>
      <c r="J40" s="242"/>
      <c r="K40" s="242"/>
      <c r="L40" s="242"/>
      <c r="M40" s="242"/>
      <c r="N40" s="242">
        <v>996.6666666666666</v>
      </c>
      <c r="O40" s="291">
        <f t="shared" si="1"/>
        <v>1032.5</v>
      </c>
    </row>
    <row r="41" spans="1:15" ht="17.25" customHeight="1">
      <c r="A41" s="81" t="s">
        <v>75</v>
      </c>
      <c r="B41" s="113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1"/>
      <c r="N41" s="82"/>
      <c r="O41" s="83"/>
    </row>
    <row r="42" spans="1:15" ht="17.25" customHeight="1">
      <c r="A42" s="64" t="s">
        <v>387</v>
      </c>
      <c r="B42" s="247" t="s">
        <v>21</v>
      </c>
      <c r="C42" s="242">
        <v>7524</v>
      </c>
      <c r="D42" s="242">
        <v>8516</v>
      </c>
      <c r="E42" s="242">
        <v>7161.642857142858</v>
      </c>
      <c r="F42" s="242">
        <v>9034.4</v>
      </c>
      <c r="G42" s="242">
        <v>7000</v>
      </c>
      <c r="H42" s="242">
        <v>7073.428571428572</v>
      </c>
      <c r="I42" s="242">
        <v>8146.04081632653</v>
      </c>
      <c r="J42" s="242">
        <v>8250</v>
      </c>
      <c r="K42" s="242">
        <v>7850</v>
      </c>
      <c r="L42" s="242">
        <v>8811.6</v>
      </c>
      <c r="M42" s="242">
        <v>8662.5</v>
      </c>
      <c r="N42" s="242">
        <v>6000</v>
      </c>
      <c r="O42" s="291">
        <f>AVERAGE(C42:N42)</f>
        <v>7835.801020408163</v>
      </c>
    </row>
    <row r="43" spans="1:15" ht="17.25" customHeight="1">
      <c r="A43" s="62" t="s">
        <v>388</v>
      </c>
      <c r="B43" s="247" t="s">
        <v>21</v>
      </c>
      <c r="C43" s="242">
        <v>4250</v>
      </c>
      <c r="D43" s="242"/>
      <c r="E43" s="242"/>
      <c r="F43" s="242"/>
      <c r="G43" s="242"/>
      <c r="H43" s="242">
        <v>20000</v>
      </c>
      <c r="I43" s="242"/>
      <c r="J43" s="242">
        <v>20000</v>
      </c>
      <c r="K43" s="242">
        <v>18285.714285714286</v>
      </c>
      <c r="L43" s="242">
        <v>18000</v>
      </c>
      <c r="M43" s="242">
        <v>8000</v>
      </c>
      <c r="N43" s="242"/>
      <c r="O43" s="291">
        <f>AVERAGE(C43:N43)</f>
        <v>14755.952380952382</v>
      </c>
    </row>
    <row r="44" spans="1:15" ht="17.25" customHeight="1">
      <c r="A44" s="242" t="s">
        <v>333</v>
      </c>
      <c r="B44" s="247" t="s">
        <v>19</v>
      </c>
      <c r="C44" s="242">
        <v>1900</v>
      </c>
      <c r="D44" s="242">
        <v>1677.0833333333335</v>
      </c>
      <c r="E44" s="242">
        <v>1900</v>
      </c>
      <c r="F44" s="242">
        <v>1912.5</v>
      </c>
      <c r="G44" s="242">
        <v>1666.25</v>
      </c>
      <c r="H44" s="242">
        <v>2100</v>
      </c>
      <c r="I44" s="242">
        <v>1741.6666666666667</v>
      </c>
      <c r="J44" s="242">
        <v>1685.4166666666665</v>
      </c>
      <c r="K44" s="242">
        <v>3597.2166666666667</v>
      </c>
      <c r="L44" s="242">
        <v>1875.2857142857144</v>
      </c>
      <c r="M44" s="242">
        <v>1531</v>
      </c>
      <c r="N44" s="242">
        <v>2000</v>
      </c>
      <c r="O44" s="291">
        <f>AVERAGE(C44:N44)</f>
        <v>1965.5349206349204</v>
      </c>
    </row>
    <row r="45" spans="1:15" ht="17.25" customHeight="1">
      <c r="A45" s="81" t="s">
        <v>76</v>
      </c>
      <c r="B45" s="113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1"/>
      <c r="N45" s="82"/>
      <c r="O45" s="83"/>
    </row>
    <row r="46" spans="1:15" ht="17.25" customHeight="1">
      <c r="A46" s="242" t="s">
        <v>422</v>
      </c>
      <c r="B46" s="247" t="s">
        <v>19</v>
      </c>
      <c r="C46" s="242">
        <v>320</v>
      </c>
      <c r="D46" s="242">
        <v>900</v>
      </c>
      <c r="E46" s="242">
        <v>800</v>
      </c>
      <c r="F46" s="247"/>
      <c r="G46" s="242"/>
      <c r="H46" s="242"/>
      <c r="I46" s="242"/>
      <c r="J46" s="242"/>
      <c r="K46" s="242">
        <v>600</v>
      </c>
      <c r="L46" s="242"/>
      <c r="M46" s="242"/>
      <c r="N46" s="242"/>
      <c r="O46" s="291">
        <f t="shared" si="1"/>
        <v>655</v>
      </c>
    </row>
    <row r="47" spans="1:15" ht="17.25" customHeight="1">
      <c r="A47" s="196" t="s">
        <v>446</v>
      </c>
      <c r="B47" s="247" t="s">
        <v>19</v>
      </c>
      <c r="C47" s="242">
        <v>760.0351111111112</v>
      </c>
      <c r="D47" s="242">
        <v>1062.9722222222224</v>
      </c>
      <c r="E47" s="242">
        <v>1338.9525714285714</v>
      </c>
      <c r="F47" s="242">
        <v>1030.857142857143</v>
      </c>
      <c r="G47" s="242">
        <v>1053.2488888888888</v>
      </c>
      <c r="H47" s="242">
        <v>939.3245714285713</v>
      </c>
      <c r="I47" s="242">
        <v>735.9829214285713</v>
      </c>
      <c r="J47" s="242">
        <v>472.70950000000005</v>
      </c>
      <c r="K47" s="242">
        <v>740.1388888888888</v>
      </c>
      <c r="L47" s="242">
        <v>988.0238095238094</v>
      </c>
      <c r="M47" s="242">
        <v>1654.1666666666667</v>
      </c>
      <c r="N47" s="242">
        <v>1988.2936507936508</v>
      </c>
      <c r="O47" s="291">
        <f t="shared" si="1"/>
        <v>1063.7254954365078</v>
      </c>
    </row>
    <row r="48" spans="1:15" ht="17.25" customHeight="1">
      <c r="A48" s="196" t="s">
        <v>461</v>
      </c>
      <c r="B48" s="247" t="s">
        <v>19</v>
      </c>
      <c r="C48" s="242"/>
      <c r="D48" s="242"/>
      <c r="E48" s="242">
        <v>1196.25</v>
      </c>
      <c r="F48" s="242">
        <v>1205</v>
      </c>
      <c r="G48" s="242">
        <v>1020</v>
      </c>
      <c r="H48" s="242">
        <v>1350</v>
      </c>
      <c r="I48" s="242">
        <v>1200</v>
      </c>
      <c r="J48" s="242"/>
      <c r="K48" s="242"/>
      <c r="L48" s="242"/>
      <c r="M48" s="242"/>
      <c r="N48" s="242"/>
      <c r="O48" s="291">
        <f t="shared" si="1"/>
        <v>1194.25</v>
      </c>
    </row>
    <row r="49" spans="1:15" ht="17.25" customHeight="1">
      <c r="A49" s="196" t="s">
        <v>447</v>
      </c>
      <c r="B49" s="247" t="s">
        <v>19</v>
      </c>
      <c r="C49" s="242">
        <v>1951.388888888889</v>
      </c>
      <c r="D49" s="242">
        <v>1405.8333333333333</v>
      </c>
      <c r="E49" s="242">
        <v>1758.9280952380952</v>
      </c>
      <c r="F49" s="242">
        <v>1495.8333333333333</v>
      </c>
      <c r="G49" s="242">
        <v>1697.5</v>
      </c>
      <c r="H49" s="242">
        <v>1855</v>
      </c>
      <c r="I49" s="242">
        <v>2153.5714285714284</v>
      </c>
      <c r="J49" s="242">
        <v>2017.4603174603176</v>
      </c>
      <c r="K49" s="242">
        <v>2386.4285714285716</v>
      </c>
      <c r="L49" s="242">
        <v>2571.4285714285716</v>
      </c>
      <c r="M49" s="242">
        <v>2188.89</v>
      </c>
      <c r="N49" s="242">
        <v>2572.2222222222226</v>
      </c>
      <c r="O49" s="291">
        <f t="shared" si="1"/>
        <v>2004.540396825397</v>
      </c>
    </row>
    <row r="50" spans="1:15" ht="17.25" customHeight="1">
      <c r="A50" s="196" t="s">
        <v>448</v>
      </c>
      <c r="B50" s="247" t="s">
        <v>19</v>
      </c>
      <c r="C50" s="242">
        <v>1080</v>
      </c>
      <c r="D50" s="242">
        <v>1050</v>
      </c>
      <c r="E50" s="242">
        <v>1021.5</v>
      </c>
      <c r="F50" s="242">
        <v>950</v>
      </c>
      <c r="G50" s="242">
        <v>840.0000000000002</v>
      </c>
      <c r="H50" s="242">
        <v>1160</v>
      </c>
      <c r="I50" s="242">
        <v>1000</v>
      </c>
      <c r="J50" s="242">
        <v>800</v>
      </c>
      <c r="K50" s="242">
        <v>1150</v>
      </c>
      <c r="L50" s="242">
        <v>1200</v>
      </c>
      <c r="M50" s="242"/>
      <c r="N50" s="242"/>
      <c r="O50" s="291">
        <f t="shared" si="1"/>
        <v>1025.15</v>
      </c>
    </row>
    <row r="51" spans="1:15" ht="17.25" customHeight="1">
      <c r="A51" s="196" t="s">
        <v>77</v>
      </c>
      <c r="B51" s="247" t="s">
        <v>19</v>
      </c>
      <c r="C51" s="242">
        <v>1464.75</v>
      </c>
      <c r="D51" s="242">
        <v>1811.7</v>
      </c>
      <c r="E51" s="242">
        <v>1818.2142857142858</v>
      </c>
      <c r="F51" s="242">
        <v>1566.9321428571427</v>
      </c>
      <c r="G51" s="242">
        <v>1707.075</v>
      </c>
      <c r="H51" s="242">
        <v>1805.4</v>
      </c>
      <c r="I51" s="242">
        <v>1809.2142857142858</v>
      </c>
      <c r="J51" s="242">
        <v>1910.952380952381</v>
      </c>
      <c r="K51" s="242">
        <v>1806.4285714285713</v>
      </c>
      <c r="L51" s="242">
        <v>1953.2142857142853</v>
      </c>
      <c r="M51" s="242">
        <v>1867.5007500000002</v>
      </c>
      <c r="N51" s="242">
        <v>1933.8333333333335</v>
      </c>
      <c r="O51" s="291">
        <f t="shared" si="1"/>
        <v>1787.9345863095234</v>
      </c>
    </row>
    <row r="52" spans="1:15" ht="17.25" customHeight="1">
      <c r="A52" s="242" t="s">
        <v>339</v>
      </c>
      <c r="B52" s="247" t="s">
        <v>19</v>
      </c>
      <c r="C52" s="242"/>
      <c r="D52" s="242"/>
      <c r="E52" s="242">
        <v>3988.6666666666665</v>
      </c>
      <c r="F52" s="242">
        <v>4337.52</v>
      </c>
      <c r="G52" s="242"/>
      <c r="H52" s="242">
        <v>3861.58</v>
      </c>
      <c r="I52" s="242"/>
      <c r="J52" s="242"/>
      <c r="K52" s="242"/>
      <c r="L52" s="242"/>
      <c r="M52" s="242"/>
      <c r="N52" s="242"/>
      <c r="O52" s="291">
        <f t="shared" si="1"/>
        <v>4062.588888888889</v>
      </c>
    </row>
    <row r="53" spans="1:15" ht="17.25" customHeight="1">
      <c r="A53" s="242" t="s">
        <v>3</v>
      </c>
      <c r="B53" s="247" t="s">
        <v>19</v>
      </c>
      <c r="C53" s="242">
        <v>627.5833333333334</v>
      </c>
      <c r="D53" s="242">
        <v>622.9172222222222</v>
      </c>
      <c r="E53" s="242">
        <v>680.7382539682541</v>
      </c>
      <c r="F53" s="242">
        <v>727.2166666666666</v>
      </c>
      <c r="G53" s="242">
        <v>668.6904761904761</v>
      </c>
      <c r="H53" s="242">
        <v>713.9523809523811</v>
      </c>
      <c r="I53" s="242">
        <v>730.9761904761905</v>
      </c>
      <c r="J53" s="242">
        <v>920.9782804232805</v>
      </c>
      <c r="K53" s="242">
        <v>1029.1666666666667</v>
      </c>
      <c r="L53" s="242">
        <v>950.7142857142857</v>
      </c>
      <c r="M53" s="242">
        <v>790.4166666666666</v>
      </c>
      <c r="N53" s="242">
        <v>895.1666666666667</v>
      </c>
      <c r="O53" s="291">
        <f t="shared" si="1"/>
        <v>779.8764241622574</v>
      </c>
    </row>
    <row r="54" spans="1:15" ht="17.25" customHeight="1">
      <c r="A54" s="242" t="s">
        <v>4</v>
      </c>
      <c r="B54" s="247" t="s">
        <v>19</v>
      </c>
      <c r="C54" s="242">
        <v>677.3616666666667</v>
      </c>
      <c r="D54" s="242">
        <v>745.555</v>
      </c>
      <c r="E54" s="242">
        <v>623.8857142857144</v>
      </c>
      <c r="F54" s="242">
        <v>637.8683333333333</v>
      </c>
      <c r="G54" s="242">
        <v>668.4885714285714</v>
      </c>
      <c r="H54" s="242">
        <v>597.3192857142857</v>
      </c>
      <c r="I54" s="242">
        <v>600.9621428571428</v>
      </c>
      <c r="J54" s="242">
        <v>615.069466931217</v>
      </c>
      <c r="K54" s="242">
        <v>664.0280952380953</v>
      </c>
      <c r="L54" s="242">
        <v>597.3428571428572</v>
      </c>
      <c r="M54" s="242">
        <v>757.53</v>
      </c>
      <c r="N54" s="242">
        <v>752.7</v>
      </c>
      <c r="O54" s="291">
        <f t="shared" si="1"/>
        <v>661.509261133157</v>
      </c>
    </row>
    <row r="55" spans="1:15" ht="17.25" customHeight="1">
      <c r="A55" s="196" t="s">
        <v>401</v>
      </c>
      <c r="B55" s="247" t="s">
        <v>19</v>
      </c>
      <c r="C55" s="242">
        <v>1001.4567499999999</v>
      </c>
      <c r="D55" s="242">
        <v>620</v>
      </c>
      <c r="E55" s="242">
        <v>559.0029857142857</v>
      </c>
      <c r="F55" s="242">
        <v>478.125</v>
      </c>
      <c r="G55" s="242">
        <v>504</v>
      </c>
      <c r="H55" s="242">
        <v>572</v>
      </c>
      <c r="I55" s="242">
        <v>548.2858285714285</v>
      </c>
      <c r="J55" s="242">
        <v>697.3561428571429</v>
      </c>
      <c r="K55" s="242">
        <v>594</v>
      </c>
      <c r="L55" s="242">
        <v>749</v>
      </c>
      <c r="M55" s="242">
        <v>878.7666666666665</v>
      </c>
      <c r="N55" s="242">
        <v>1050</v>
      </c>
      <c r="O55" s="291">
        <f t="shared" si="1"/>
        <v>687.666114484127</v>
      </c>
    </row>
    <row r="56" spans="1:15" ht="17.25" customHeight="1">
      <c r="A56" s="196" t="s">
        <v>80</v>
      </c>
      <c r="B56" s="247" t="s">
        <v>19</v>
      </c>
      <c r="C56" s="242">
        <v>1966.6666666666667</v>
      </c>
      <c r="D56" s="242">
        <v>1719.3333333333333</v>
      </c>
      <c r="E56" s="242">
        <v>1348.3333333333333</v>
      </c>
      <c r="F56" s="242">
        <v>1145</v>
      </c>
      <c r="G56" s="242">
        <v>890</v>
      </c>
      <c r="H56" s="242">
        <v>1154.1666666666667</v>
      </c>
      <c r="I56" s="242">
        <v>1383.888888888889</v>
      </c>
      <c r="J56" s="242">
        <v>2039</v>
      </c>
      <c r="K56" s="242">
        <v>1650</v>
      </c>
      <c r="L56" s="242">
        <v>1923.095238095238</v>
      </c>
      <c r="M56" s="242">
        <v>2133.3333333333335</v>
      </c>
      <c r="N56" s="242">
        <v>2175</v>
      </c>
      <c r="O56" s="291">
        <f t="shared" si="1"/>
        <v>1627.3181216931216</v>
      </c>
    </row>
    <row r="57" spans="1:15" ht="17.25" customHeight="1">
      <c r="A57" s="196" t="s">
        <v>16</v>
      </c>
      <c r="B57" s="247" t="s">
        <v>19</v>
      </c>
      <c r="C57" s="242">
        <v>984.6666666666666</v>
      </c>
      <c r="D57" s="242">
        <v>640.5</v>
      </c>
      <c r="E57" s="242">
        <v>493.28999999999996</v>
      </c>
      <c r="F57" s="242">
        <v>479.2857142857143</v>
      </c>
      <c r="G57" s="242">
        <v>685.7142857142857</v>
      </c>
      <c r="H57" s="242">
        <v>699.1309523809523</v>
      </c>
      <c r="I57" s="242">
        <v>726.6666666666666</v>
      </c>
      <c r="J57" s="242">
        <v>563.8879285714286</v>
      </c>
      <c r="K57" s="242">
        <v>199.125</v>
      </c>
      <c r="L57" s="242">
        <v>181.73333333333335</v>
      </c>
      <c r="M57" s="242">
        <v>275.625</v>
      </c>
      <c r="N57" s="242">
        <v>842.8571428571429</v>
      </c>
      <c r="O57" s="291">
        <f t="shared" si="1"/>
        <v>564.3735575396826</v>
      </c>
    </row>
    <row r="58" spans="1:15" ht="17.25" customHeight="1">
      <c r="A58" s="196" t="s">
        <v>392</v>
      </c>
      <c r="B58" s="247" t="s">
        <v>19</v>
      </c>
      <c r="C58" s="242"/>
      <c r="D58" s="242"/>
      <c r="E58" s="242"/>
      <c r="F58" s="242"/>
      <c r="G58" s="242"/>
      <c r="H58" s="242">
        <v>2050</v>
      </c>
      <c r="I58" s="242">
        <v>2000</v>
      </c>
      <c r="J58" s="242">
        <v>1000</v>
      </c>
      <c r="K58" s="242">
        <v>2163.095238095238</v>
      </c>
      <c r="L58" s="242">
        <v>2150</v>
      </c>
      <c r="M58" s="242">
        <v>2050</v>
      </c>
      <c r="N58" s="242"/>
      <c r="O58" s="291">
        <f t="shared" si="1"/>
        <v>1902.1825396825398</v>
      </c>
    </row>
    <row r="59" spans="1:15" ht="17.25" customHeight="1">
      <c r="A59" s="196" t="s">
        <v>393</v>
      </c>
      <c r="B59" s="247" t="s">
        <v>414</v>
      </c>
      <c r="C59" s="242">
        <v>7000</v>
      </c>
      <c r="D59" s="242"/>
      <c r="E59" s="242">
        <v>3204.081632653062</v>
      </c>
      <c r="F59" s="242">
        <v>3166.67</v>
      </c>
      <c r="G59" s="242"/>
      <c r="H59" s="242"/>
      <c r="I59" s="242">
        <v>3333.3333333333335</v>
      </c>
      <c r="J59" s="242"/>
      <c r="K59" s="242"/>
      <c r="L59" s="242"/>
      <c r="M59" s="242"/>
      <c r="N59" s="242"/>
      <c r="O59" s="291">
        <f t="shared" si="1"/>
        <v>4176.021241496599</v>
      </c>
    </row>
    <row r="60" spans="1:15" ht="17.25" customHeight="1">
      <c r="A60" s="196" t="s">
        <v>415</v>
      </c>
      <c r="B60" s="247" t="s">
        <v>416</v>
      </c>
      <c r="C60" s="242">
        <v>3464.2857142857138</v>
      </c>
      <c r="D60" s="242">
        <v>3015.873015873016</v>
      </c>
      <c r="E60" s="242">
        <v>3419.0476190476197</v>
      </c>
      <c r="F60" s="242">
        <v>3764.2857142857147</v>
      </c>
      <c r="G60" s="242">
        <v>5284.353741496599</v>
      </c>
      <c r="H60" s="242">
        <v>10946.031746031746</v>
      </c>
      <c r="I60" s="242">
        <v>6732.426303854875</v>
      </c>
      <c r="J60" s="242">
        <v>6000</v>
      </c>
      <c r="K60" s="242">
        <v>6913.265306122449</v>
      </c>
      <c r="L60" s="242">
        <v>3104.0816326530617</v>
      </c>
      <c r="M60" s="242">
        <v>6666.666666666667</v>
      </c>
      <c r="N60" s="242">
        <v>10928.571428571428</v>
      </c>
      <c r="O60" s="291">
        <f t="shared" si="1"/>
        <v>5853.24074074074</v>
      </c>
    </row>
    <row r="61" spans="1:15" ht="7.5" customHeight="1">
      <c r="A61" s="271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</row>
    <row r="62" spans="1:15" ht="17.25" customHeight="1">
      <c r="A62" s="271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178" t="s">
        <v>49</v>
      </c>
    </row>
    <row r="63" spans="1:14" ht="17.25" customHeight="1">
      <c r="A63" s="7"/>
      <c r="B63" s="17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5" ht="17.25" customHeight="1">
      <c r="A64" s="440" t="s">
        <v>61</v>
      </c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</row>
    <row r="65" spans="1:15" ht="24" customHeight="1">
      <c r="A65" s="441" t="s">
        <v>498</v>
      </c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</row>
    <row r="66" spans="1:15" ht="20.25" customHeight="1">
      <c r="A66" s="447" t="s">
        <v>506</v>
      </c>
      <c r="B66" s="447" t="s">
        <v>62</v>
      </c>
      <c r="C66" s="442" t="s">
        <v>26</v>
      </c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4"/>
      <c r="O66" s="445" t="s">
        <v>60</v>
      </c>
    </row>
    <row r="67" spans="1:15" ht="20.25" customHeight="1">
      <c r="A67" s="448"/>
      <c r="B67" s="448"/>
      <c r="C67" s="377" t="s">
        <v>7</v>
      </c>
      <c r="D67" s="376" t="s">
        <v>8</v>
      </c>
      <c r="E67" s="376" t="s">
        <v>9</v>
      </c>
      <c r="F67" s="376" t="s">
        <v>10</v>
      </c>
      <c r="G67" s="376" t="s">
        <v>11</v>
      </c>
      <c r="H67" s="376" t="s">
        <v>12</v>
      </c>
      <c r="I67" s="376" t="s">
        <v>13</v>
      </c>
      <c r="J67" s="376" t="s">
        <v>14</v>
      </c>
      <c r="K67" s="376" t="s">
        <v>127</v>
      </c>
      <c r="L67" s="376" t="s">
        <v>128</v>
      </c>
      <c r="M67" s="376" t="s">
        <v>129</v>
      </c>
      <c r="N67" s="378" t="s">
        <v>130</v>
      </c>
      <c r="O67" s="446"/>
    </row>
    <row r="68" spans="1:15" ht="17.25" customHeight="1">
      <c r="A68" s="242" t="s">
        <v>40</v>
      </c>
      <c r="B68" s="247" t="s">
        <v>19</v>
      </c>
      <c r="C68" s="242">
        <v>457.85249999999996</v>
      </c>
      <c r="D68" s="242">
        <v>398.47499999999997</v>
      </c>
      <c r="E68" s="242"/>
      <c r="F68" s="242">
        <v>435.06720000000007</v>
      </c>
      <c r="G68" s="242">
        <v>469.33333333333326</v>
      </c>
      <c r="H68" s="242">
        <v>382.9767857142857</v>
      </c>
      <c r="I68" s="242">
        <v>416.6871428571429</v>
      </c>
      <c r="J68" s="242">
        <v>389.31057000000004</v>
      </c>
      <c r="K68" s="242">
        <v>660.4585714285714</v>
      </c>
      <c r="L68" s="242">
        <v>498.3952380952382</v>
      </c>
      <c r="M68" s="242">
        <v>381.11455800000005</v>
      </c>
      <c r="N68" s="242"/>
      <c r="O68" s="291">
        <f aca="true" t="shared" si="2" ref="O68:O87">AVERAGE(C68:N68)</f>
        <v>448.96708994285717</v>
      </c>
    </row>
    <row r="69" spans="1:15" ht="17.25" customHeight="1">
      <c r="A69" s="242" t="s">
        <v>39</v>
      </c>
      <c r="B69" s="247" t="s">
        <v>19</v>
      </c>
      <c r="C69" s="242">
        <v>377.01655200000005</v>
      </c>
      <c r="D69" s="242">
        <v>375.25</v>
      </c>
      <c r="E69" s="242">
        <v>295.05643200000003</v>
      </c>
      <c r="F69" s="242">
        <v>315.9166666666667</v>
      </c>
      <c r="G69" s="242">
        <v>334.04761904761904</v>
      </c>
      <c r="H69" s="242">
        <v>591.9047619047619</v>
      </c>
      <c r="I69" s="242">
        <v>569.7172619047619</v>
      </c>
      <c r="J69" s="242">
        <v>299.247475</v>
      </c>
      <c r="K69" s="242">
        <v>317.9166666666667</v>
      </c>
      <c r="L69" s="242">
        <v>406.25</v>
      </c>
      <c r="M69" s="242">
        <v>336.036492</v>
      </c>
      <c r="N69" s="242">
        <v>359.52380952380946</v>
      </c>
      <c r="O69" s="291">
        <f t="shared" si="2"/>
        <v>381.49031139285717</v>
      </c>
    </row>
    <row r="70" spans="1:15" ht="17.25" customHeight="1">
      <c r="A70" s="242" t="s">
        <v>38</v>
      </c>
      <c r="B70" s="247" t="s">
        <v>19</v>
      </c>
      <c r="C70" s="242">
        <v>1550</v>
      </c>
      <c r="D70" s="242"/>
      <c r="E70" s="242">
        <v>2500</v>
      </c>
      <c r="F70" s="242">
        <v>2000</v>
      </c>
      <c r="G70" s="242"/>
      <c r="H70" s="242"/>
      <c r="I70" s="242">
        <v>2500</v>
      </c>
      <c r="J70" s="242"/>
      <c r="K70" s="242"/>
      <c r="L70" s="242"/>
      <c r="M70" s="242"/>
      <c r="N70" s="242"/>
      <c r="O70" s="291">
        <f t="shared" si="2"/>
        <v>2137.5</v>
      </c>
    </row>
    <row r="71" spans="1:15" ht="17.25" customHeight="1">
      <c r="A71" s="242" t="s">
        <v>345</v>
      </c>
      <c r="B71" s="247" t="s">
        <v>19</v>
      </c>
      <c r="C71" s="242">
        <v>1125</v>
      </c>
      <c r="D71" s="242"/>
      <c r="E71" s="242">
        <v>1434.7135714285714</v>
      </c>
      <c r="F71" s="242">
        <v>1333.3333333333333</v>
      </c>
      <c r="G71" s="242">
        <v>1400</v>
      </c>
      <c r="H71" s="242">
        <v>1361.904761904762</v>
      </c>
      <c r="I71" s="242">
        <v>1353.9680952380952</v>
      </c>
      <c r="J71" s="242">
        <v>1292.857142857143</v>
      </c>
      <c r="K71" s="242">
        <v>1475</v>
      </c>
      <c r="L71" s="242">
        <v>1076.6666666666667</v>
      </c>
      <c r="M71" s="242">
        <v>1430</v>
      </c>
      <c r="N71" s="242">
        <v>1400</v>
      </c>
      <c r="O71" s="291">
        <f t="shared" si="2"/>
        <v>1334.8585064935064</v>
      </c>
    </row>
    <row r="72" spans="1:15" ht="17.25" customHeight="1">
      <c r="A72" s="196" t="s">
        <v>394</v>
      </c>
      <c r="B72" s="247" t="s">
        <v>347</v>
      </c>
      <c r="C72" s="242">
        <v>1961.3095238095239</v>
      </c>
      <c r="D72" s="242">
        <v>3000</v>
      </c>
      <c r="E72" s="242">
        <v>3217.857142857143</v>
      </c>
      <c r="F72" s="242">
        <v>2939.5178571428573</v>
      </c>
      <c r="G72" s="242">
        <v>2933.333333333334</v>
      </c>
      <c r="H72" s="242">
        <v>2171.428571428571</v>
      </c>
      <c r="I72" s="242">
        <v>2891.1564625850338</v>
      </c>
      <c r="J72" s="242">
        <v>2971.4285714285716</v>
      </c>
      <c r="K72" s="242">
        <v>2535.714285714286</v>
      </c>
      <c r="L72" s="242">
        <v>6533.333333333333</v>
      </c>
      <c r="M72" s="242">
        <v>3285.714285714286</v>
      </c>
      <c r="N72" s="242">
        <v>5428.571428571428</v>
      </c>
      <c r="O72" s="291">
        <f t="shared" si="2"/>
        <v>3322.4470663265306</v>
      </c>
    </row>
    <row r="73" spans="1:15" ht="17.25" customHeight="1">
      <c r="A73" s="196" t="s">
        <v>402</v>
      </c>
      <c r="B73" s="247" t="s">
        <v>21</v>
      </c>
      <c r="C73" s="242"/>
      <c r="D73" s="242"/>
      <c r="E73" s="242">
        <v>5000</v>
      </c>
      <c r="F73" s="242">
        <v>4357.142857142857</v>
      </c>
      <c r="G73" s="242">
        <v>1100</v>
      </c>
      <c r="H73" s="242">
        <v>4177.777777777778</v>
      </c>
      <c r="I73" s="242">
        <v>4847.619047619048</v>
      </c>
      <c r="J73" s="242">
        <v>3242.8571428571427</v>
      </c>
      <c r="K73" s="242">
        <v>6610.714285714286</v>
      </c>
      <c r="L73" s="242">
        <v>3833.3333333333335</v>
      </c>
      <c r="M73" s="242">
        <v>6000</v>
      </c>
      <c r="N73" s="242"/>
      <c r="O73" s="291">
        <f t="shared" si="2"/>
        <v>4352.16049382716</v>
      </c>
    </row>
    <row r="74" spans="1:15" ht="17.25" customHeight="1">
      <c r="A74" s="242" t="s">
        <v>5</v>
      </c>
      <c r="B74" s="247" t="s">
        <v>19</v>
      </c>
      <c r="C74" s="242">
        <v>984.6666666666666</v>
      </c>
      <c r="D74" s="242">
        <v>640.5</v>
      </c>
      <c r="E74" s="242">
        <v>369.9675</v>
      </c>
      <c r="F74" s="242">
        <v>359.4642857142857</v>
      </c>
      <c r="G74" s="242">
        <v>685.7142857142857</v>
      </c>
      <c r="H74" s="242">
        <v>699.1309523809523</v>
      </c>
      <c r="I74" s="242">
        <v>726.6666666666666</v>
      </c>
      <c r="J74" s="242">
        <v>422.91594642857143</v>
      </c>
      <c r="K74" s="242">
        <v>149.34375</v>
      </c>
      <c r="L74" s="242">
        <v>136.3</v>
      </c>
      <c r="M74" s="242">
        <v>206.71875</v>
      </c>
      <c r="N74" s="242">
        <v>632.1428571428571</v>
      </c>
      <c r="O74" s="291">
        <f t="shared" si="2"/>
        <v>501.1276383928571</v>
      </c>
    </row>
    <row r="75" spans="1:15" ht="17.25" customHeight="1">
      <c r="A75" s="242" t="s">
        <v>6</v>
      </c>
      <c r="B75" s="247" t="s">
        <v>21</v>
      </c>
      <c r="C75" s="242">
        <v>15875</v>
      </c>
      <c r="D75" s="242">
        <v>18333.333333333332</v>
      </c>
      <c r="E75" s="242">
        <v>16946.428571428572</v>
      </c>
      <c r="F75" s="242">
        <v>12294.443333333335</v>
      </c>
      <c r="G75" s="242">
        <v>7571.428571428572</v>
      </c>
      <c r="H75" s="242">
        <v>13833.333333333332</v>
      </c>
      <c r="I75" s="242">
        <v>13255.555555555557</v>
      </c>
      <c r="J75" s="242">
        <v>16500.001666666667</v>
      </c>
      <c r="K75" s="242">
        <v>15375</v>
      </c>
      <c r="L75" s="242">
        <v>11000</v>
      </c>
      <c r="M75" s="242">
        <v>19500</v>
      </c>
      <c r="N75" s="242">
        <v>10857.142857142857</v>
      </c>
      <c r="O75" s="291">
        <f t="shared" si="2"/>
        <v>14278.472268518519</v>
      </c>
    </row>
    <row r="76" spans="1:15" ht="17.25" customHeight="1">
      <c r="A76" s="196" t="s">
        <v>395</v>
      </c>
      <c r="B76" s="247" t="s">
        <v>19</v>
      </c>
      <c r="C76" s="242">
        <v>683.9605050000001</v>
      </c>
      <c r="D76" s="242">
        <v>921.2619047619048</v>
      </c>
      <c r="E76" s="242">
        <v>662.6459047619048</v>
      </c>
      <c r="F76" s="242">
        <v>557.001</v>
      </c>
      <c r="G76" s="242">
        <v>573.75</v>
      </c>
      <c r="H76" s="242">
        <v>1213.3238095238096</v>
      </c>
      <c r="I76" s="242">
        <v>1001.25</v>
      </c>
      <c r="J76" s="242">
        <v>833.524342857143</v>
      </c>
      <c r="K76" s="242">
        <v>759.3392857142858</v>
      </c>
      <c r="L76" s="242">
        <v>1086.279761904762</v>
      </c>
      <c r="M76" s="242">
        <v>1873.809523809524</v>
      </c>
      <c r="N76" s="242">
        <v>2045.2380952380952</v>
      </c>
      <c r="O76" s="291">
        <f t="shared" si="2"/>
        <v>1017.6153444642858</v>
      </c>
    </row>
    <row r="77" spans="1:15" ht="17.25" customHeight="1">
      <c r="A77" s="196" t="s">
        <v>462</v>
      </c>
      <c r="B77" s="247" t="s">
        <v>19</v>
      </c>
      <c r="C77" s="242">
        <v>1075</v>
      </c>
      <c r="D77" s="242"/>
      <c r="E77" s="242">
        <v>1200</v>
      </c>
      <c r="F77" s="242">
        <v>1166.5</v>
      </c>
      <c r="G77" s="242"/>
      <c r="H77" s="242">
        <v>1000</v>
      </c>
      <c r="I77" s="242">
        <v>1050</v>
      </c>
      <c r="J77" s="242"/>
      <c r="K77" s="242"/>
      <c r="L77" s="242"/>
      <c r="M77" s="242"/>
      <c r="N77" s="242"/>
      <c r="O77" s="291">
        <f t="shared" si="2"/>
        <v>1098.3</v>
      </c>
    </row>
    <row r="78" spans="1:15" ht="17.25" customHeight="1">
      <c r="A78" s="196" t="s">
        <v>84</v>
      </c>
      <c r="B78" s="247" t="s">
        <v>19</v>
      </c>
      <c r="C78" s="242">
        <v>465.0238079999999</v>
      </c>
      <c r="D78" s="242">
        <v>514.0846071428571</v>
      </c>
      <c r="E78" s="242">
        <v>452.71145571428576</v>
      </c>
      <c r="F78" s="242">
        <v>378.62955000000005</v>
      </c>
      <c r="G78" s="242">
        <v>440.09311224489795</v>
      </c>
      <c r="H78" s="242"/>
      <c r="I78" s="242">
        <v>398.4428571428572</v>
      </c>
      <c r="J78" s="242">
        <v>566.1964285714286</v>
      </c>
      <c r="K78" s="242">
        <v>474.4285714285714</v>
      </c>
      <c r="L78" s="242">
        <v>492.3159107142857</v>
      </c>
      <c r="M78" s="242">
        <v>671.9412733714287</v>
      </c>
      <c r="N78" s="242">
        <v>783.1542857142857</v>
      </c>
      <c r="O78" s="291">
        <f t="shared" si="2"/>
        <v>512.4565327313544</v>
      </c>
    </row>
    <row r="79" spans="1:15" ht="17.25" customHeight="1">
      <c r="A79" s="242" t="s">
        <v>37</v>
      </c>
      <c r="B79" s="247" t="s">
        <v>19</v>
      </c>
      <c r="C79" s="242">
        <v>1000</v>
      </c>
      <c r="D79" s="242"/>
      <c r="E79" s="242">
        <v>1280</v>
      </c>
      <c r="F79" s="242">
        <v>966.67</v>
      </c>
      <c r="G79" s="242"/>
      <c r="H79" s="242"/>
      <c r="I79" s="242"/>
      <c r="J79" s="242"/>
      <c r="K79" s="242"/>
      <c r="L79" s="242"/>
      <c r="M79" s="242"/>
      <c r="N79" s="242"/>
      <c r="O79" s="291">
        <f t="shared" si="2"/>
        <v>1082.2233333333334</v>
      </c>
    </row>
    <row r="80" spans="1:15" ht="17.25" customHeight="1">
      <c r="A80" s="242" t="s">
        <v>36</v>
      </c>
      <c r="B80" s="247" t="s">
        <v>19</v>
      </c>
      <c r="C80" s="242">
        <v>925</v>
      </c>
      <c r="D80" s="242"/>
      <c r="E80" s="242">
        <v>1080</v>
      </c>
      <c r="F80" s="242">
        <v>816.67</v>
      </c>
      <c r="G80" s="242"/>
      <c r="H80" s="242"/>
      <c r="I80" s="242"/>
      <c r="J80" s="242"/>
      <c r="K80" s="242"/>
      <c r="L80" s="242"/>
      <c r="M80" s="242"/>
      <c r="N80" s="242"/>
      <c r="O80" s="291">
        <f t="shared" si="2"/>
        <v>940.5566666666667</v>
      </c>
    </row>
    <row r="81" spans="1:15" ht="17.25" customHeight="1">
      <c r="A81" s="242" t="s">
        <v>35</v>
      </c>
      <c r="B81" s="247" t="s">
        <v>19</v>
      </c>
      <c r="C81" s="242">
        <v>606.25</v>
      </c>
      <c r="D81" s="242"/>
      <c r="E81" s="242">
        <v>604.1666666666666</v>
      </c>
      <c r="F81" s="242"/>
      <c r="G81" s="242"/>
      <c r="H81" s="242"/>
      <c r="I81" s="242"/>
      <c r="J81" s="242"/>
      <c r="K81" s="242"/>
      <c r="L81" s="242"/>
      <c r="M81" s="242"/>
      <c r="N81" s="242"/>
      <c r="O81" s="291">
        <f t="shared" si="2"/>
        <v>605.2083333333333</v>
      </c>
    </row>
    <row r="82" spans="1:15" ht="17.25" customHeight="1">
      <c r="A82" s="242" t="s">
        <v>34</v>
      </c>
      <c r="B82" s="247" t="s">
        <v>19</v>
      </c>
      <c r="C82" s="242">
        <v>2075</v>
      </c>
      <c r="D82" s="242"/>
      <c r="E82" s="242">
        <v>1091.6666666666667</v>
      </c>
      <c r="F82" s="242"/>
      <c r="G82" s="242"/>
      <c r="H82" s="242"/>
      <c r="I82" s="242"/>
      <c r="J82" s="242"/>
      <c r="K82" s="242"/>
      <c r="L82" s="242">
        <v>1050</v>
      </c>
      <c r="M82" s="242">
        <v>2000</v>
      </c>
      <c r="N82" s="242">
        <v>1233</v>
      </c>
      <c r="O82" s="291">
        <f t="shared" si="2"/>
        <v>1489.9333333333334</v>
      </c>
    </row>
    <row r="83" spans="1:15" ht="17.25" customHeight="1">
      <c r="A83" s="242" t="s">
        <v>122</v>
      </c>
      <c r="B83" s="247" t="s">
        <v>19</v>
      </c>
      <c r="C83" s="242">
        <v>637.5</v>
      </c>
      <c r="D83" s="242"/>
      <c r="E83" s="242">
        <v>720.8333333333334</v>
      </c>
      <c r="F83" s="242"/>
      <c r="G83" s="242"/>
      <c r="H83" s="242"/>
      <c r="I83" s="242"/>
      <c r="J83" s="242"/>
      <c r="K83" s="242"/>
      <c r="L83" s="242"/>
      <c r="M83" s="242"/>
      <c r="N83" s="242"/>
      <c r="O83" s="291">
        <f t="shared" si="2"/>
        <v>679.1666666666667</v>
      </c>
    </row>
    <row r="84" spans="1:15" ht="17.25" customHeight="1">
      <c r="A84" s="242" t="s">
        <v>33</v>
      </c>
      <c r="B84" s="247" t="s">
        <v>19</v>
      </c>
      <c r="C84" s="242">
        <v>975</v>
      </c>
      <c r="D84" s="242"/>
      <c r="E84" s="242">
        <v>1547.2233333333334</v>
      </c>
      <c r="F84" s="242"/>
      <c r="G84" s="242"/>
      <c r="H84" s="242"/>
      <c r="I84" s="242"/>
      <c r="J84" s="242"/>
      <c r="K84" s="242"/>
      <c r="L84" s="242"/>
      <c r="M84" s="242"/>
      <c r="N84" s="242"/>
      <c r="O84" s="291">
        <f t="shared" si="2"/>
        <v>1261.1116666666667</v>
      </c>
    </row>
    <row r="85" spans="1:15" ht="17.25" customHeight="1">
      <c r="A85" s="242" t="s">
        <v>116</v>
      </c>
      <c r="B85" s="269" t="s">
        <v>19</v>
      </c>
      <c r="C85" s="261">
        <v>810</v>
      </c>
      <c r="D85" s="261">
        <v>675</v>
      </c>
      <c r="E85" s="261">
        <v>506.25</v>
      </c>
      <c r="F85" s="261">
        <v>520</v>
      </c>
      <c r="G85" s="261">
        <v>720</v>
      </c>
      <c r="H85" s="261">
        <v>765</v>
      </c>
      <c r="I85" s="261">
        <v>762.4995</v>
      </c>
      <c r="J85" s="261">
        <v>454</v>
      </c>
      <c r="K85" s="261">
        <v>762.5</v>
      </c>
      <c r="L85" s="261">
        <v>866.6666666666666</v>
      </c>
      <c r="M85" s="261">
        <v>850</v>
      </c>
      <c r="N85" s="261">
        <v>951.4285714285713</v>
      </c>
      <c r="O85" s="291">
        <f t="shared" si="2"/>
        <v>720.2787281746032</v>
      </c>
    </row>
    <row r="86" spans="1:15" ht="17.25" customHeight="1">
      <c r="A86" s="242" t="s">
        <v>451</v>
      </c>
      <c r="B86" s="247" t="s">
        <v>19</v>
      </c>
      <c r="C86" s="242"/>
      <c r="D86" s="242"/>
      <c r="E86" s="242"/>
      <c r="F86" s="242">
        <v>1000</v>
      </c>
      <c r="G86" s="242">
        <v>1000</v>
      </c>
      <c r="H86" s="242">
        <v>1000</v>
      </c>
      <c r="I86" s="242">
        <v>1000</v>
      </c>
      <c r="J86" s="242">
        <v>1000</v>
      </c>
      <c r="K86" s="242">
        <v>950</v>
      </c>
      <c r="L86" s="242"/>
      <c r="M86" s="242">
        <v>1000</v>
      </c>
      <c r="N86" s="242"/>
      <c r="O86" s="291">
        <f t="shared" si="2"/>
        <v>992.8571428571429</v>
      </c>
    </row>
    <row r="87" spans="1:15" ht="17.25" customHeight="1">
      <c r="A87" s="242" t="s">
        <v>31</v>
      </c>
      <c r="B87" s="247" t="s">
        <v>21</v>
      </c>
      <c r="C87" s="242">
        <v>3234.2857142857147</v>
      </c>
      <c r="D87" s="242">
        <v>3152</v>
      </c>
      <c r="E87" s="242">
        <v>2381.875</v>
      </c>
      <c r="F87" s="242">
        <v>2578.125</v>
      </c>
      <c r="G87" s="242">
        <v>3583.3333333333335</v>
      </c>
      <c r="H87" s="242">
        <v>3140</v>
      </c>
      <c r="I87" s="242">
        <v>3102.8571428571427</v>
      </c>
      <c r="J87" s="242">
        <v>3151.4285714285716</v>
      </c>
      <c r="K87" s="242">
        <v>3001.4285714285716</v>
      </c>
      <c r="L87" s="242">
        <v>3240.9142857142856</v>
      </c>
      <c r="M87" s="242">
        <v>2541.6666666666665</v>
      </c>
      <c r="N87" s="242">
        <v>3100</v>
      </c>
      <c r="O87" s="291">
        <f t="shared" si="2"/>
        <v>3017.3261904761907</v>
      </c>
    </row>
    <row r="88" spans="1:15" ht="9" customHeight="1">
      <c r="A88" s="271"/>
      <c r="B88" s="272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3"/>
    </row>
    <row r="89" spans="1:15" ht="17.25" customHeight="1">
      <c r="A89" s="7"/>
      <c r="B89" s="17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78" t="s">
        <v>50</v>
      </c>
    </row>
    <row r="90" spans="1:15" ht="17.25" customHeight="1">
      <c r="A90" s="7"/>
      <c r="B90" s="17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78"/>
    </row>
    <row r="91" spans="1:15" ht="17.25" customHeight="1">
      <c r="A91" s="7"/>
      <c r="B91" s="17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82"/>
    </row>
    <row r="92" spans="1:15" ht="17.25" customHeight="1">
      <c r="A92" s="440" t="s">
        <v>61</v>
      </c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</row>
    <row r="93" spans="1:15" ht="17.25" customHeight="1">
      <c r="A93" s="441" t="s">
        <v>498</v>
      </c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</row>
    <row r="94" spans="1:15" ht="21" customHeight="1">
      <c r="A94" s="447" t="s">
        <v>506</v>
      </c>
      <c r="B94" s="447" t="s">
        <v>62</v>
      </c>
      <c r="C94" s="442" t="s">
        <v>26</v>
      </c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4"/>
      <c r="O94" s="445" t="s">
        <v>60</v>
      </c>
    </row>
    <row r="95" spans="1:15" ht="21" customHeight="1">
      <c r="A95" s="448"/>
      <c r="B95" s="448"/>
      <c r="C95" s="377" t="s">
        <v>7</v>
      </c>
      <c r="D95" s="376" t="s">
        <v>8</v>
      </c>
      <c r="E95" s="376" t="s">
        <v>9</v>
      </c>
      <c r="F95" s="376" t="s">
        <v>10</v>
      </c>
      <c r="G95" s="376" t="s">
        <v>11</v>
      </c>
      <c r="H95" s="376" t="s">
        <v>12</v>
      </c>
      <c r="I95" s="376" t="s">
        <v>13</v>
      </c>
      <c r="J95" s="376" t="s">
        <v>14</v>
      </c>
      <c r="K95" s="376" t="s">
        <v>127</v>
      </c>
      <c r="L95" s="376" t="s">
        <v>128</v>
      </c>
      <c r="M95" s="376" t="s">
        <v>129</v>
      </c>
      <c r="N95" s="378" t="s">
        <v>130</v>
      </c>
      <c r="O95" s="446"/>
    </row>
    <row r="96" spans="1:15" ht="17.25" customHeight="1">
      <c r="A96" s="81" t="s">
        <v>89</v>
      </c>
      <c r="B96" s="113"/>
      <c r="C96" s="81"/>
      <c r="D96" s="82"/>
      <c r="E96" s="83"/>
      <c r="F96" s="83"/>
      <c r="G96" s="83"/>
      <c r="H96" s="83"/>
      <c r="I96" s="83"/>
      <c r="J96" s="83"/>
      <c r="K96" s="83"/>
      <c r="L96" s="83"/>
      <c r="M96" s="81"/>
      <c r="N96" s="82"/>
      <c r="O96" s="83"/>
    </row>
    <row r="97" spans="1:15" ht="17.25" customHeight="1">
      <c r="A97" s="196" t="s">
        <v>126</v>
      </c>
      <c r="B97" s="247" t="s">
        <v>19</v>
      </c>
      <c r="C97" s="242">
        <v>5800</v>
      </c>
      <c r="D97" s="242"/>
      <c r="E97" s="242">
        <v>5600</v>
      </c>
      <c r="F97" s="242">
        <v>5900</v>
      </c>
      <c r="G97" s="242">
        <v>5800</v>
      </c>
      <c r="H97" s="242">
        <v>4700</v>
      </c>
      <c r="I97" s="242">
        <v>4800</v>
      </c>
      <c r="J97" s="242">
        <v>4900</v>
      </c>
      <c r="K97" s="242">
        <v>5650</v>
      </c>
      <c r="L97" s="242">
        <v>5950</v>
      </c>
      <c r="M97" s="242">
        <v>4950</v>
      </c>
      <c r="N97" s="242"/>
      <c r="O97" s="291">
        <f>AVERAGE(C97:N97)</f>
        <v>5405</v>
      </c>
    </row>
    <row r="98" spans="1:15" ht="17.25" customHeight="1">
      <c r="A98" s="196" t="s">
        <v>90</v>
      </c>
      <c r="B98" s="247" t="s">
        <v>19</v>
      </c>
      <c r="C98" s="242">
        <v>6615.625</v>
      </c>
      <c r="D98" s="242"/>
      <c r="E98" s="242">
        <v>4569.333333333333</v>
      </c>
      <c r="F98" s="242">
        <v>5300</v>
      </c>
      <c r="G98" s="242">
        <v>4325</v>
      </c>
      <c r="H98" s="242">
        <v>4375</v>
      </c>
      <c r="I98" s="242">
        <v>4820.833333333333</v>
      </c>
      <c r="J98" s="242">
        <v>7000</v>
      </c>
      <c r="K98" s="242">
        <v>7200</v>
      </c>
      <c r="L98" s="242">
        <v>7300</v>
      </c>
      <c r="M98" s="242">
        <v>7500</v>
      </c>
      <c r="N98" s="242"/>
      <c r="O98" s="291">
        <f>AVERAGE(C98:N98)</f>
        <v>5900.579166666666</v>
      </c>
    </row>
    <row r="99" spans="1:15" ht="17.25" customHeight="1">
      <c r="A99" s="242" t="s">
        <v>28</v>
      </c>
      <c r="B99" s="247" t="s">
        <v>19</v>
      </c>
      <c r="C99" s="242"/>
      <c r="D99" s="242"/>
      <c r="E99" s="242"/>
      <c r="F99" s="242">
        <v>9000</v>
      </c>
      <c r="G99" s="242"/>
      <c r="H99" s="242"/>
      <c r="I99" s="242"/>
      <c r="J99" s="242"/>
      <c r="K99" s="242"/>
      <c r="L99" s="242"/>
      <c r="M99" s="242"/>
      <c r="N99" s="242"/>
      <c r="O99" s="291">
        <f>AVERAGE(C99:N99)</f>
        <v>9000</v>
      </c>
    </row>
    <row r="100" spans="1:15" ht="17.25" customHeight="1">
      <c r="A100" s="81" t="s">
        <v>91</v>
      </c>
      <c r="B100" s="113"/>
      <c r="C100" s="81"/>
      <c r="D100" s="82"/>
      <c r="E100" s="83"/>
      <c r="F100" s="83"/>
      <c r="G100" s="83"/>
      <c r="H100" s="83"/>
      <c r="I100" s="83"/>
      <c r="J100" s="83"/>
      <c r="K100" s="83"/>
      <c r="L100" s="83"/>
      <c r="M100" s="81"/>
      <c r="N100" s="82"/>
      <c r="O100" s="83"/>
    </row>
    <row r="101" spans="1:15" ht="17.25" customHeight="1">
      <c r="A101" s="196" t="s">
        <v>366</v>
      </c>
      <c r="B101" s="247" t="s">
        <v>21</v>
      </c>
      <c r="C101" s="242">
        <v>5224.625</v>
      </c>
      <c r="D101" s="242">
        <v>7510</v>
      </c>
      <c r="E101" s="242">
        <v>7880</v>
      </c>
      <c r="F101" s="242">
        <v>8133.25</v>
      </c>
      <c r="G101" s="242">
        <v>4959.5</v>
      </c>
      <c r="H101" s="242">
        <v>4750</v>
      </c>
      <c r="I101" s="242">
        <v>6267.833333333333</v>
      </c>
      <c r="J101" s="242">
        <v>4849.523809523809</v>
      </c>
      <c r="K101" s="242">
        <v>3732.7380952380954</v>
      </c>
      <c r="L101" s="242">
        <v>4251.1547619047615</v>
      </c>
      <c r="M101" s="242">
        <v>4333.333333333333</v>
      </c>
      <c r="N101" s="242">
        <v>5000</v>
      </c>
      <c r="O101" s="291">
        <f aca="true" t="shared" si="3" ref="O101:O115">AVERAGE(C101:N101)</f>
        <v>5574.329861111112</v>
      </c>
    </row>
    <row r="102" spans="1:15" ht="17.25" customHeight="1">
      <c r="A102" s="196" t="s">
        <v>15</v>
      </c>
      <c r="B102" s="247" t="s">
        <v>21</v>
      </c>
      <c r="C102" s="242">
        <v>13073.28911564626</v>
      </c>
      <c r="D102" s="242">
        <v>13767.25</v>
      </c>
      <c r="E102" s="242">
        <v>19327.65873015873</v>
      </c>
      <c r="F102" s="242">
        <v>14885.30612244898</v>
      </c>
      <c r="G102" s="242">
        <v>14995.555555555557</v>
      </c>
      <c r="H102" s="242">
        <v>17311.102040816328</v>
      </c>
      <c r="I102" s="242">
        <v>20522.96551020408</v>
      </c>
      <c r="J102" s="242">
        <v>22579.36507936508</v>
      </c>
      <c r="K102" s="242">
        <v>19974.70238095238</v>
      </c>
      <c r="L102" s="242">
        <v>14836.190476190475</v>
      </c>
      <c r="M102" s="242">
        <v>15225</v>
      </c>
      <c r="N102" s="242">
        <v>10841.904761904761</v>
      </c>
      <c r="O102" s="291">
        <f t="shared" si="3"/>
        <v>16445.02414777022</v>
      </c>
    </row>
    <row r="103" spans="1:15" ht="17.25" customHeight="1">
      <c r="A103" s="196" t="s">
        <v>367</v>
      </c>
      <c r="B103" s="247" t="s">
        <v>21</v>
      </c>
      <c r="C103" s="242">
        <v>1652.4</v>
      </c>
      <c r="D103" s="242">
        <v>2261.4285714285716</v>
      </c>
      <c r="E103" s="242">
        <v>2086.875</v>
      </c>
      <c r="F103" s="242">
        <v>1916.3333333333333</v>
      </c>
      <c r="G103" s="242">
        <v>1115.5357142857142</v>
      </c>
      <c r="H103" s="242">
        <v>1259.8666666666668</v>
      </c>
      <c r="I103" s="242">
        <v>941.1752846560846</v>
      </c>
      <c r="J103" s="242">
        <v>884.1008999999999</v>
      </c>
      <c r="K103" s="242">
        <v>871.6901785714285</v>
      </c>
      <c r="L103" s="242">
        <v>1091.6666666666667</v>
      </c>
      <c r="M103" s="242">
        <v>1320</v>
      </c>
      <c r="N103" s="242">
        <v>1520</v>
      </c>
      <c r="O103" s="291">
        <f t="shared" si="3"/>
        <v>1410.0893596340386</v>
      </c>
    </row>
    <row r="104" spans="1:15" ht="17.25" customHeight="1">
      <c r="A104" s="196" t="s">
        <v>368</v>
      </c>
      <c r="B104" s="247" t="s">
        <v>21</v>
      </c>
      <c r="C104" s="242">
        <v>1468.8809523809523</v>
      </c>
      <c r="D104" s="242">
        <v>2242.0833333333335</v>
      </c>
      <c r="E104" s="242">
        <v>2902.8613095238093</v>
      </c>
      <c r="F104" s="242">
        <v>2662.1</v>
      </c>
      <c r="G104" s="242">
        <v>1327.8888888888887</v>
      </c>
      <c r="H104" s="242">
        <v>805.779442857143</v>
      </c>
      <c r="I104" s="242">
        <v>560.545164</v>
      </c>
      <c r="J104" s="242">
        <v>375.18000000000006</v>
      </c>
      <c r="K104" s="242">
        <v>628.648806</v>
      </c>
      <c r="L104" s="242">
        <v>1394.0873015873015</v>
      </c>
      <c r="M104" s="242">
        <v>1015.242</v>
      </c>
      <c r="N104" s="242">
        <v>988.6857142857143</v>
      </c>
      <c r="O104" s="291">
        <f t="shared" si="3"/>
        <v>1364.331909404762</v>
      </c>
    </row>
    <row r="105" spans="1:15" ht="17.25" customHeight="1">
      <c r="A105" s="196" t="s">
        <v>369</v>
      </c>
      <c r="B105" s="247" t="s">
        <v>21</v>
      </c>
      <c r="C105" s="242">
        <v>16991.666666666668</v>
      </c>
      <c r="D105" s="242">
        <v>15542.5</v>
      </c>
      <c r="E105" s="242">
        <v>12656.25</v>
      </c>
      <c r="F105" s="242">
        <v>18852.666666666668</v>
      </c>
      <c r="G105" s="242">
        <v>16000</v>
      </c>
      <c r="H105" s="242">
        <v>18171.114285714284</v>
      </c>
      <c r="I105" s="242">
        <v>19543.266666666666</v>
      </c>
      <c r="J105" s="242">
        <v>19732.804232804232</v>
      </c>
      <c r="K105" s="242">
        <v>17500</v>
      </c>
      <c r="L105" s="242">
        <v>17562.5</v>
      </c>
      <c r="M105" s="242">
        <v>18750</v>
      </c>
      <c r="N105" s="242">
        <v>16917</v>
      </c>
      <c r="O105" s="291">
        <f t="shared" si="3"/>
        <v>17351.64737654321</v>
      </c>
    </row>
    <row r="106" spans="1:15" ht="17.25" customHeight="1">
      <c r="A106" s="196" t="s">
        <v>370</v>
      </c>
      <c r="B106" s="247" t="s">
        <v>21</v>
      </c>
      <c r="C106" s="242">
        <v>1262.5</v>
      </c>
      <c r="D106" s="242">
        <v>1198.7083333333333</v>
      </c>
      <c r="E106" s="242">
        <v>1275.625</v>
      </c>
      <c r="F106" s="242">
        <v>1483</v>
      </c>
      <c r="G106" s="242">
        <v>1485.952380952381</v>
      </c>
      <c r="H106" s="242">
        <v>1750.4365079365077</v>
      </c>
      <c r="I106" s="242">
        <v>1577.4444444444446</v>
      </c>
      <c r="J106" s="242">
        <v>1505.1666666666665</v>
      </c>
      <c r="K106" s="242">
        <v>1407.25</v>
      </c>
      <c r="L106" s="242">
        <v>1387.777777777778</v>
      </c>
      <c r="M106" s="242">
        <v>1636.25</v>
      </c>
      <c r="N106" s="242">
        <v>1757.857142857143</v>
      </c>
      <c r="O106" s="291">
        <f t="shared" si="3"/>
        <v>1477.3306878306876</v>
      </c>
    </row>
    <row r="107" spans="1:15" ht="17.25" customHeight="1">
      <c r="A107" s="196" t="s">
        <v>121</v>
      </c>
      <c r="B107" s="247" t="s">
        <v>21</v>
      </c>
      <c r="C107" s="242">
        <v>994.602857142857</v>
      </c>
      <c r="D107" s="242">
        <v>1057.3616326530612</v>
      </c>
      <c r="E107" s="242">
        <v>1048.8787968749998</v>
      </c>
      <c r="F107" s="242">
        <v>1332.24</v>
      </c>
      <c r="G107" s="242">
        <v>1883.7962962962963</v>
      </c>
      <c r="H107" s="242">
        <v>2077.1833333333334</v>
      </c>
      <c r="I107" s="242">
        <v>1858.3066666666666</v>
      </c>
      <c r="J107" s="242">
        <v>1955.3125</v>
      </c>
      <c r="K107" s="242">
        <v>988.0165142857145</v>
      </c>
      <c r="L107" s="242">
        <v>940.2555555555557</v>
      </c>
      <c r="M107" s="242">
        <v>1050.4479166666665</v>
      </c>
      <c r="N107" s="242">
        <v>1218.4907142857141</v>
      </c>
      <c r="O107" s="291">
        <f t="shared" si="3"/>
        <v>1367.0743986467387</v>
      </c>
    </row>
    <row r="108" spans="1:15" ht="17.25" customHeight="1">
      <c r="A108" s="242" t="s">
        <v>358</v>
      </c>
      <c r="B108" s="247" t="s">
        <v>21</v>
      </c>
      <c r="C108" s="242">
        <v>18852.75</v>
      </c>
      <c r="D108" s="242">
        <v>19271.7</v>
      </c>
      <c r="E108" s="242">
        <v>19235.625000000004</v>
      </c>
      <c r="F108" s="242">
        <v>19199.700000000004</v>
      </c>
      <c r="G108" s="242">
        <v>18859.874999999996</v>
      </c>
      <c r="H108" s="242">
        <v>15948.610714285714</v>
      </c>
      <c r="I108" s="242">
        <v>14604.285714285714</v>
      </c>
      <c r="J108" s="242">
        <v>16793.99305555556</v>
      </c>
      <c r="K108" s="242">
        <v>19459.642857142855</v>
      </c>
      <c r="L108" s="242">
        <v>19311.25</v>
      </c>
      <c r="M108" s="242">
        <v>16019.375</v>
      </c>
      <c r="N108" s="242">
        <v>11223.809523809525</v>
      </c>
      <c r="O108" s="291">
        <f t="shared" si="3"/>
        <v>17398.384738756617</v>
      </c>
    </row>
    <row r="109" spans="1:15" ht="17.25" customHeight="1">
      <c r="A109" s="242" t="s">
        <v>359</v>
      </c>
      <c r="B109" s="247" t="s">
        <v>21</v>
      </c>
      <c r="C109" s="242">
        <v>1787.857142857143</v>
      </c>
      <c r="D109" s="242">
        <v>1977.0982142857142</v>
      </c>
      <c r="E109" s="242">
        <v>1796.9444444444443</v>
      </c>
      <c r="F109" s="242">
        <v>1713.6666666666667</v>
      </c>
      <c r="G109" s="242"/>
      <c r="H109" s="242">
        <v>3000</v>
      </c>
      <c r="I109" s="242">
        <v>3000</v>
      </c>
      <c r="J109" s="242">
        <v>3000</v>
      </c>
      <c r="K109" s="242">
        <v>1758.6666666666667</v>
      </c>
      <c r="L109" s="242">
        <v>2500</v>
      </c>
      <c r="M109" s="242">
        <v>3000</v>
      </c>
      <c r="N109" s="242">
        <v>2273.5714285714284</v>
      </c>
      <c r="O109" s="291">
        <f t="shared" si="3"/>
        <v>2346.1640512265512</v>
      </c>
    </row>
    <row r="110" spans="1:15" ht="17.25" customHeight="1">
      <c r="A110" s="242" t="s">
        <v>27</v>
      </c>
      <c r="B110" s="247" t="s">
        <v>21</v>
      </c>
      <c r="C110" s="242">
        <v>7250</v>
      </c>
      <c r="D110" s="242">
        <v>10000</v>
      </c>
      <c r="E110" s="242">
        <v>2897.5</v>
      </c>
      <c r="F110" s="242"/>
      <c r="G110" s="242"/>
      <c r="H110" s="242"/>
      <c r="I110" s="242">
        <v>3074.9999999999995</v>
      </c>
      <c r="J110" s="242"/>
      <c r="K110" s="242"/>
      <c r="L110" s="242"/>
      <c r="M110" s="242"/>
      <c r="N110" s="242"/>
      <c r="O110" s="291">
        <f t="shared" si="3"/>
        <v>5805.625</v>
      </c>
    </row>
    <row r="111" spans="1:15" ht="17.25" customHeight="1">
      <c r="A111" s="242" t="s">
        <v>25</v>
      </c>
      <c r="B111" s="247" t="s">
        <v>21</v>
      </c>
      <c r="C111" s="242">
        <v>1487.0825</v>
      </c>
      <c r="D111" s="242">
        <v>1783</v>
      </c>
      <c r="E111" s="242">
        <v>2046.762738095238</v>
      </c>
      <c r="F111" s="242">
        <v>2132.0857142857144</v>
      </c>
      <c r="G111" s="242">
        <v>2766.597222222222</v>
      </c>
      <c r="H111" s="242">
        <v>2415.333333333333</v>
      </c>
      <c r="I111" s="242">
        <v>2094.1095238095236</v>
      </c>
      <c r="J111" s="242">
        <v>1891.656746031746</v>
      </c>
      <c r="K111" s="242">
        <v>2103.25</v>
      </c>
      <c r="L111" s="242">
        <v>1861.111111111111</v>
      </c>
      <c r="M111" s="242">
        <v>2166.5625</v>
      </c>
      <c r="N111" s="242">
        <v>1627.857142857143</v>
      </c>
      <c r="O111" s="291">
        <f t="shared" si="3"/>
        <v>2031.2840443121693</v>
      </c>
    </row>
    <row r="112" spans="1:15" ht="17.25" customHeight="1">
      <c r="A112" s="242" t="s">
        <v>24</v>
      </c>
      <c r="B112" s="247" t="s">
        <v>19</v>
      </c>
      <c r="C112" s="242">
        <v>4750</v>
      </c>
      <c r="D112" s="242"/>
      <c r="E112" s="242">
        <v>5000</v>
      </c>
      <c r="F112" s="242"/>
      <c r="G112" s="242"/>
      <c r="H112" s="242"/>
      <c r="I112" s="242"/>
      <c r="J112" s="242"/>
      <c r="K112" s="242"/>
      <c r="L112" s="242"/>
      <c r="M112" s="242"/>
      <c r="N112" s="242"/>
      <c r="O112" s="291">
        <f t="shared" si="3"/>
        <v>4875</v>
      </c>
    </row>
    <row r="113" spans="1:15" ht="17.25" customHeight="1">
      <c r="A113" s="242" t="s">
        <v>360</v>
      </c>
      <c r="B113" s="247" t="s">
        <v>19</v>
      </c>
      <c r="C113" s="242"/>
      <c r="D113" s="242"/>
      <c r="E113" s="242"/>
      <c r="F113" s="242">
        <v>2725</v>
      </c>
      <c r="G113" s="242"/>
      <c r="H113" s="242">
        <v>2000</v>
      </c>
      <c r="I113" s="242"/>
      <c r="J113" s="242"/>
      <c r="K113" s="242"/>
      <c r="L113" s="242"/>
      <c r="M113" s="242"/>
      <c r="N113" s="242"/>
      <c r="O113" s="291">
        <f t="shared" si="3"/>
        <v>2362.5</v>
      </c>
    </row>
    <row r="114" spans="1:15" ht="17.25" customHeight="1">
      <c r="A114" s="242" t="s">
        <v>361</v>
      </c>
      <c r="B114" s="247" t="s">
        <v>21</v>
      </c>
      <c r="C114" s="242">
        <v>63023.33333333333</v>
      </c>
      <c r="D114" s="242">
        <v>61001</v>
      </c>
      <c r="E114" s="242">
        <v>63023.33333333333</v>
      </c>
      <c r="F114" s="242">
        <v>91299.83333333333</v>
      </c>
      <c r="G114" s="242">
        <v>50000</v>
      </c>
      <c r="H114" s="242">
        <v>49240.78571428571</v>
      </c>
      <c r="I114" s="242">
        <v>45356.666666666664</v>
      </c>
      <c r="J114" s="242">
        <v>33000</v>
      </c>
      <c r="K114" s="242">
        <v>28000</v>
      </c>
      <c r="L114" s="242">
        <v>32085</v>
      </c>
      <c r="M114" s="242">
        <v>35000</v>
      </c>
      <c r="N114" s="242">
        <v>47642</v>
      </c>
      <c r="O114" s="291">
        <f t="shared" si="3"/>
        <v>49889.32936507937</v>
      </c>
    </row>
    <row r="115" spans="1:15" ht="17.25" customHeight="1">
      <c r="A115" s="242" t="s">
        <v>22</v>
      </c>
      <c r="B115" s="247" t="s">
        <v>21</v>
      </c>
      <c r="C115" s="242">
        <v>25750</v>
      </c>
      <c r="D115" s="242"/>
      <c r="E115" s="242">
        <v>29000</v>
      </c>
      <c r="F115" s="242"/>
      <c r="G115" s="242"/>
      <c r="H115" s="242"/>
      <c r="I115" s="242">
        <v>24000</v>
      </c>
      <c r="J115" s="242"/>
      <c r="K115" s="242"/>
      <c r="L115" s="242"/>
      <c r="M115" s="242"/>
      <c r="N115" s="242"/>
      <c r="O115" s="291">
        <f t="shared" si="3"/>
        <v>26250</v>
      </c>
    </row>
    <row r="116" spans="1:15" ht="8.25" customHeight="1">
      <c r="A116" s="271"/>
      <c r="B116" s="27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3"/>
    </row>
    <row r="117" spans="1:15" ht="17.25" customHeight="1">
      <c r="A117" s="271"/>
      <c r="B117" s="27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178" t="s">
        <v>57</v>
      </c>
    </row>
    <row r="118" spans="1:15" ht="17.25" customHeight="1">
      <c r="A118" s="271"/>
      <c r="B118" s="27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373"/>
    </row>
    <row r="119" spans="1:15" ht="17.25" customHeight="1">
      <c r="A119" s="271"/>
      <c r="B119" s="27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182"/>
    </row>
    <row r="120" spans="1:15" ht="17.25" customHeight="1">
      <c r="A120" s="440" t="s">
        <v>61</v>
      </c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</row>
    <row r="121" spans="1:15" ht="17.25" customHeight="1">
      <c r="A121" s="441" t="s">
        <v>498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</row>
    <row r="122" spans="1:15" ht="21" customHeight="1">
      <c r="A122" s="447" t="s">
        <v>506</v>
      </c>
      <c r="B122" s="447" t="s">
        <v>62</v>
      </c>
      <c r="C122" s="442" t="s">
        <v>26</v>
      </c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4"/>
      <c r="O122" s="445" t="s">
        <v>60</v>
      </c>
    </row>
    <row r="123" spans="1:15" ht="19.5" customHeight="1">
      <c r="A123" s="448"/>
      <c r="B123" s="448"/>
      <c r="C123" s="377" t="s">
        <v>7</v>
      </c>
      <c r="D123" s="376" t="s">
        <v>8</v>
      </c>
      <c r="E123" s="376" t="s">
        <v>9</v>
      </c>
      <c r="F123" s="376" t="s">
        <v>10</v>
      </c>
      <c r="G123" s="376" t="s">
        <v>11</v>
      </c>
      <c r="H123" s="376" t="s">
        <v>12</v>
      </c>
      <c r="I123" s="376" t="s">
        <v>13</v>
      </c>
      <c r="J123" s="376" t="s">
        <v>14</v>
      </c>
      <c r="K123" s="376" t="s">
        <v>127</v>
      </c>
      <c r="L123" s="376" t="s">
        <v>128</v>
      </c>
      <c r="M123" s="376" t="s">
        <v>129</v>
      </c>
      <c r="N123" s="378" t="s">
        <v>130</v>
      </c>
      <c r="O123" s="446"/>
    </row>
    <row r="124" spans="1:15" ht="18.75" customHeight="1">
      <c r="A124" s="242" t="s">
        <v>54</v>
      </c>
      <c r="B124" s="247" t="s">
        <v>21</v>
      </c>
      <c r="C124" s="242">
        <v>5000</v>
      </c>
      <c r="D124" s="242">
        <v>5000</v>
      </c>
      <c r="E124" s="242">
        <v>4000</v>
      </c>
      <c r="F124" s="242">
        <v>4500</v>
      </c>
      <c r="G124" s="242"/>
      <c r="H124" s="242">
        <v>4740</v>
      </c>
      <c r="I124" s="242">
        <v>4500</v>
      </c>
      <c r="J124" s="242"/>
      <c r="K124" s="242"/>
      <c r="L124" s="242"/>
      <c r="M124" s="242"/>
      <c r="N124" s="242"/>
      <c r="O124" s="291">
        <f>AVERAGE(C124:N124)</f>
        <v>4623.333333333333</v>
      </c>
    </row>
    <row r="125" spans="1:15" ht="18.75" customHeight="1">
      <c r="A125" s="242" t="s">
        <v>306</v>
      </c>
      <c r="B125" s="247" t="s">
        <v>21</v>
      </c>
      <c r="C125" s="242"/>
      <c r="D125" s="242"/>
      <c r="E125" s="242"/>
      <c r="F125" s="242"/>
      <c r="G125" s="242"/>
      <c r="H125" s="242">
        <v>4872.222222222222</v>
      </c>
      <c r="I125" s="242">
        <v>3570</v>
      </c>
      <c r="J125" s="242">
        <v>4421.777777777778</v>
      </c>
      <c r="K125" s="242">
        <v>6303.571428571428</v>
      </c>
      <c r="L125" s="242">
        <v>5000</v>
      </c>
      <c r="M125" s="242"/>
      <c r="N125" s="242"/>
      <c r="O125" s="291">
        <f>AVERAGE(C125:N125)</f>
        <v>4833.5142857142855</v>
      </c>
    </row>
    <row r="126" spans="1:15" ht="18.75" customHeight="1">
      <c r="A126" s="242" t="s">
        <v>20</v>
      </c>
      <c r="B126" s="247" t="s">
        <v>19</v>
      </c>
      <c r="C126" s="242">
        <v>1554.5238095238094</v>
      </c>
      <c r="D126" s="242">
        <v>1385.625</v>
      </c>
      <c r="E126" s="242">
        <v>1541.875</v>
      </c>
      <c r="F126" s="242">
        <v>1473</v>
      </c>
      <c r="G126" s="242">
        <v>1015</v>
      </c>
      <c r="H126" s="242">
        <v>2000</v>
      </c>
      <c r="I126" s="242">
        <v>1800</v>
      </c>
      <c r="J126" s="242">
        <v>1800</v>
      </c>
      <c r="K126" s="242">
        <v>1860</v>
      </c>
      <c r="L126" s="242">
        <v>1800</v>
      </c>
      <c r="M126" s="242">
        <v>1650</v>
      </c>
      <c r="N126" s="242">
        <v>1500</v>
      </c>
      <c r="O126" s="291">
        <f>AVERAGE(C126:N126)</f>
        <v>1615.001984126984</v>
      </c>
    </row>
    <row r="127" spans="1:15" ht="18.75" customHeight="1">
      <c r="A127" s="81" t="s">
        <v>105</v>
      </c>
      <c r="B127" s="113"/>
      <c r="C127" s="81"/>
      <c r="D127" s="82"/>
      <c r="E127" s="83"/>
      <c r="F127" s="83"/>
      <c r="G127" s="83"/>
      <c r="H127" s="83"/>
      <c r="I127" s="83"/>
      <c r="J127" s="83"/>
      <c r="K127" s="83"/>
      <c r="L127" s="83"/>
      <c r="M127" s="81"/>
      <c r="N127" s="82"/>
      <c r="O127" s="83"/>
    </row>
    <row r="128" spans="1:15" ht="18.75" customHeight="1">
      <c r="A128" s="242" t="s">
        <v>18</v>
      </c>
      <c r="B128" s="247" t="s">
        <v>463</v>
      </c>
      <c r="C128" s="242">
        <v>97.5</v>
      </c>
      <c r="D128" s="242">
        <v>90</v>
      </c>
      <c r="E128" s="242">
        <v>97.5</v>
      </c>
      <c r="F128" s="242">
        <v>97.5</v>
      </c>
      <c r="G128" s="242">
        <v>100</v>
      </c>
      <c r="H128" s="242">
        <v>98.57142857142857</v>
      </c>
      <c r="I128" s="242">
        <v>95</v>
      </c>
      <c r="J128" s="242">
        <v>90</v>
      </c>
      <c r="K128" s="242">
        <v>90</v>
      </c>
      <c r="L128" s="242">
        <v>90</v>
      </c>
      <c r="M128" s="242">
        <v>93.75</v>
      </c>
      <c r="N128" s="242">
        <v>90</v>
      </c>
      <c r="O128" s="291">
        <f>AVERAGE(C128:N128)</f>
        <v>94.15178571428571</v>
      </c>
    </row>
    <row r="129" spans="1:15" ht="18.75" customHeight="1">
      <c r="A129" s="242" t="s">
        <v>310</v>
      </c>
      <c r="B129" s="247" t="s">
        <v>19</v>
      </c>
      <c r="C129" s="242"/>
      <c r="D129" s="242"/>
      <c r="E129" s="242">
        <v>2566.6666666666665</v>
      </c>
      <c r="F129" s="242"/>
      <c r="G129" s="242"/>
      <c r="H129" s="242"/>
      <c r="I129" s="242"/>
      <c r="J129" s="242"/>
      <c r="K129" s="242"/>
      <c r="L129" s="242"/>
      <c r="M129" s="242">
        <v>1500</v>
      </c>
      <c r="N129" s="242"/>
      <c r="O129" s="291">
        <f>AVERAGE(C129:N129)</f>
        <v>2033.3333333333333</v>
      </c>
    </row>
    <row r="130" spans="1:15" ht="18.75" customHeight="1">
      <c r="A130" s="81" t="s">
        <v>233</v>
      </c>
      <c r="B130" s="113"/>
      <c r="C130" s="81"/>
      <c r="D130" s="82"/>
      <c r="E130" s="83"/>
      <c r="F130" s="83"/>
      <c r="G130" s="83"/>
      <c r="H130" s="83"/>
      <c r="I130" s="83"/>
      <c r="J130" s="83"/>
      <c r="K130" s="83"/>
      <c r="L130" s="83"/>
      <c r="M130" s="81"/>
      <c r="N130" s="82"/>
      <c r="O130" s="83"/>
    </row>
    <row r="131" spans="1:15" ht="18.75" customHeight="1">
      <c r="A131" s="196" t="s">
        <v>454</v>
      </c>
      <c r="B131" s="247" t="s">
        <v>236</v>
      </c>
      <c r="C131" s="242">
        <v>153.8166666666667</v>
      </c>
      <c r="D131" s="242">
        <v>162.65333333333334</v>
      </c>
      <c r="E131" s="242">
        <v>152.548</v>
      </c>
      <c r="F131" s="242">
        <v>163.9</v>
      </c>
      <c r="G131" s="242">
        <v>149.60000000000002</v>
      </c>
      <c r="H131" s="242">
        <v>148.73540000000003</v>
      </c>
      <c r="I131" s="242">
        <v>148.0875</v>
      </c>
      <c r="J131" s="242">
        <v>156.47236</v>
      </c>
      <c r="K131" s="242">
        <v>155.1</v>
      </c>
      <c r="L131" s="242">
        <v>166.71281000000002</v>
      </c>
      <c r="M131" s="242">
        <v>166.54000000000002</v>
      </c>
      <c r="N131" s="242">
        <v>160.60000000000002</v>
      </c>
      <c r="O131" s="291">
        <f aca="true" t="shared" si="4" ref="O131:O136">AVERAGE(C131:N131)</f>
        <v>157.06383916666667</v>
      </c>
    </row>
    <row r="132" spans="1:15" ht="18.75" customHeight="1">
      <c r="A132" s="196" t="s">
        <v>455</v>
      </c>
      <c r="B132" s="247" t="s">
        <v>236</v>
      </c>
      <c r="C132" s="242">
        <v>216.33333333333337</v>
      </c>
      <c r="D132" s="242">
        <v>216.33333333333337</v>
      </c>
      <c r="E132" s="242">
        <v>224.95</v>
      </c>
      <c r="F132" s="242">
        <v>216.33333333333337</v>
      </c>
      <c r="G132" s="242">
        <v>209</v>
      </c>
      <c r="H132" s="242">
        <v>226.67857142857136</v>
      </c>
      <c r="I132" s="242">
        <v>223.92857142857136</v>
      </c>
      <c r="J132" s="242">
        <v>231</v>
      </c>
      <c r="K132" s="242">
        <v>227.8571428571431</v>
      </c>
      <c r="L132" s="242">
        <v>214.50000000000003</v>
      </c>
      <c r="M132" s="242">
        <v>214.50000000000003</v>
      </c>
      <c r="N132" s="242">
        <v>187.00000000000003</v>
      </c>
      <c r="O132" s="291">
        <f t="shared" si="4"/>
        <v>217.36785714285716</v>
      </c>
    </row>
    <row r="133" spans="1:15" ht="18.75" customHeight="1">
      <c r="A133" s="196" t="s">
        <v>456</v>
      </c>
      <c r="B133" s="247" t="s">
        <v>21</v>
      </c>
      <c r="C133" s="242">
        <v>3383.3333333333335</v>
      </c>
      <c r="D133" s="242">
        <v>3333.3333333333335</v>
      </c>
      <c r="E133" s="242">
        <v>3567.5</v>
      </c>
      <c r="F133" s="242">
        <v>3185.714285714286</v>
      </c>
      <c r="G133" s="242">
        <v>2973.3333333333335</v>
      </c>
      <c r="H133" s="242">
        <v>2649.047619047619</v>
      </c>
      <c r="I133" s="242">
        <v>2944.047619047619</v>
      </c>
      <c r="J133" s="242">
        <v>3870.740740740741</v>
      </c>
      <c r="K133" s="242">
        <v>3862.3095238095243</v>
      </c>
      <c r="L133" s="242">
        <v>2967.857142857143</v>
      </c>
      <c r="M133" s="242">
        <v>3355</v>
      </c>
      <c r="N133" s="242">
        <v>3225</v>
      </c>
      <c r="O133" s="291">
        <f t="shared" si="4"/>
        <v>3276.4347442680773</v>
      </c>
    </row>
    <row r="134" spans="1:15" ht="18.75" customHeight="1">
      <c r="A134" s="196" t="s">
        <v>457</v>
      </c>
      <c r="B134" s="247" t="s">
        <v>236</v>
      </c>
      <c r="C134" s="242">
        <v>68.56666666666666</v>
      </c>
      <c r="D134" s="242">
        <v>69.42222222222222</v>
      </c>
      <c r="E134" s="242">
        <v>69.06166666666667</v>
      </c>
      <c r="F134" s="242">
        <v>60.27301587301589</v>
      </c>
      <c r="G134" s="242">
        <v>60.885000000000005</v>
      </c>
      <c r="H134" s="242">
        <v>71.21714285714287</v>
      </c>
      <c r="I134" s="242">
        <v>73.2215</v>
      </c>
      <c r="J134" s="242">
        <v>67.83333333333334</v>
      </c>
      <c r="K134" s="242">
        <v>66.7689523809524</v>
      </c>
      <c r="L134" s="242">
        <v>65.30857142857143</v>
      </c>
      <c r="M134" s="242">
        <v>65.26666666666668</v>
      </c>
      <c r="N134" s="242">
        <v>61.60000000000001</v>
      </c>
      <c r="O134" s="291">
        <f t="shared" si="4"/>
        <v>66.61872817460319</v>
      </c>
    </row>
    <row r="135" spans="1:15" ht="18.75" customHeight="1">
      <c r="A135" s="196" t="s">
        <v>458</v>
      </c>
      <c r="B135" s="247" t="s">
        <v>236</v>
      </c>
      <c r="C135" s="242">
        <v>132</v>
      </c>
      <c r="D135" s="242">
        <v>136.98666666666668</v>
      </c>
      <c r="E135" s="242">
        <v>128.72442</v>
      </c>
      <c r="F135" s="242">
        <v>129.79999999999998</v>
      </c>
      <c r="G135" s="242">
        <v>113.85000000000002</v>
      </c>
      <c r="H135" s="242">
        <v>120.52854</v>
      </c>
      <c r="I135" s="242">
        <v>120.292854</v>
      </c>
      <c r="J135" s="242">
        <v>120.26666666666667</v>
      </c>
      <c r="K135" s="242">
        <v>120.26666666666667</v>
      </c>
      <c r="L135" s="242">
        <v>123.2</v>
      </c>
      <c r="M135" s="242">
        <v>123.2</v>
      </c>
      <c r="N135" s="242">
        <v>103.4</v>
      </c>
      <c r="O135" s="291">
        <f t="shared" si="4"/>
        <v>122.70965116666669</v>
      </c>
    </row>
    <row r="136" spans="1:15" ht="18.75" customHeight="1">
      <c r="A136" s="196" t="s">
        <v>459</v>
      </c>
      <c r="B136" s="247" t="s">
        <v>246</v>
      </c>
      <c r="C136" s="242">
        <v>16.083333333333332</v>
      </c>
      <c r="D136" s="242">
        <v>16</v>
      </c>
      <c r="E136" s="242">
        <v>15.722222222222221</v>
      </c>
      <c r="F136" s="242">
        <v>16.19047619047619</v>
      </c>
      <c r="G136" s="242">
        <v>15.5</v>
      </c>
      <c r="H136" s="242">
        <v>16</v>
      </c>
      <c r="I136" s="242">
        <v>16</v>
      </c>
      <c r="J136" s="242">
        <v>16.733333333333334</v>
      </c>
      <c r="K136" s="242">
        <v>17</v>
      </c>
      <c r="L136" s="242">
        <v>17</v>
      </c>
      <c r="M136" s="242">
        <v>17</v>
      </c>
      <c r="N136" s="242">
        <v>16</v>
      </c>
      <c r="O136" s="291">
        <f t="shared" si="4"/>
        <v>16.26911375661376</v>
      </c>
    </row>
    <row r="137" spans="1:15" ht="6" customHeight="1">
      <c r="A137" s="296"/>
      <c r="B137" s="297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8"/>
    </row>
    <row r="138" spans="1:15" s="356" customFormat="1" ht="18.75" customHeight="1">
      <c r="A138" s="279" t="s">
        <v>464</v>
      </c>
      <c r="B138" s="354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</row>
    <row r="139" spans="1:15" s="284" customFormat="1" ht="16.5" customHeight="1">
      <c r="A139" s="351" t="s">
        <v>145</v>
      </c>
      <c r="B139" s="282"/>
      <c r="C139" s="282"/>
      <c r="D139" s="282"/>
      <c r="E139" s="282"/>
      <c r="F139" s="282"/>
      <c r="G139" s="282"/>
      <c r="H139" s="351"/>
      <c r="I139" s="351"/>
      <c r="J139" s="351"/>
      <c r="K139" s="351"/>
      <c r="L139" s="351"/>
      <c r="M139" s="351"/>
      <c r="N139" s="351"/>
      <c r="O139" s="351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</sheetData>
  <sheetProtection/>
  <mergeCells count="30">
    <mergeCell ref="A94:A95"/>
    <mergeCell ref="B94:B95"/>
    <mergeCell ref="A66:A67"/>
    <mergeCell ref="B66:B67"/>
    <mergeCell ref="A36:A37"/>
    <mergeCell ref="B36:B37"/>
    <mergeCell ref="C122:N122"/>
    <mergeCell ref="O122:O123"/>
    <mergeCell ref="A92:O92"/>
    <mergeCell ref="A93:O93"/>
    <mergeCell ref="C94:N94"/>
    <mergeCell ref="O94:O95"/>
    <mergeCell ref="A120:O120"/>
    <mergeCell ref="A121:O121"/>
    <mergeCell ref="A122:A123"/>
    <mergeCell ref="B122:B123"/>
    <mergeCell ref="C36:N36"/>
    <mergeCell ref="O36:O37"/>
    <mergeCell ref="A64:O64"/>
    <mergeCell ref="A65:O65"/>
    <mergeCell ref="C66:N66"/>
    <mergeCell ref="O66:O67"/>
    <mergeCell ref="A4:O4"/>
    <mergeCell ref="A5:O5"/>
    <mergeCell ref="C6:N6"/>
    <mergeCell ref="O6:O7"/>
    <mergeCell ref="A34:O34"/>
    <mergeCell ref="A35:O35"/>
    <mergeCell ref="A6:A7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E130" sqref="E130"/>
    </sheetView>
  </sheetViews>
  <sheetFormatPr defaultColWidth="11.421875" defaultRowHeight="12.75"/>
  <cols>
    <col min="1" max="1" width="19.57421875" style="264" customWidth="1"/>
    <col min="2" max="2" width="10.28125" style="264" customWidth="1"/>
    <col min="3" max="3" width="9.421875" style="264" customWidth="1"/>
    <col min="4" max="4" width="9.28125" style="264" customWidth="1"/>
    <col min="5" max="5" width="9.7109375" style="264" customWidth="1"/>
    <col min="6" max="6" width="9.421875" style="264" customWidth="1"/>
    <col min="7" max="7" width="8.8515625" style="264" customWidth="1"/>
    <col min="8" max="9" width="9.421875" style="264" customWidth="1"/>
    <col min="10" max="10" width="9.140625" style="264" customWidth="1"/>
    <col min="11" max="12" width="9.421875" style="264" customWidth="1"/>
    <col min="13" max="13" width="9.57421875" style="264" customWidth="1"/>
    <col min="14" max="14" width="9.421875" style="264" customWidth="1"/>
    <col min="15" max="15" width="9.28125" style="264" customWidth="1"/>
    <col min="16" max="16384" width="11.421875" style="264" customWidth="1"/>
  </cols>
  <sheetData>
    <row r="1" spans="1:15" ht="12.75">
      <c r="A1" s="302"/>
      <c r="B1" s="302"/>
      <c r="C1" s="302"/>
      <c r="D1" s="302"/>
      <c r="E1" s="302"/>
      <c r="F1" s="302"/>
      <c r="G1" s="302"/>
      <c r="H1" s="302"/>
      <c r="I1" s="302"/>
      <c r="J1" s="303"/>
      <c r="K1" s="303"/>
      <c r="L1" s="304"/>
      <c r="M1" s="285"/>
      <c r="N1" s="285"/>
      <c r="O1" s="285"/>
    </row>
    <row r="2" spans="1:15" ht="1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4"/>
      <c r="M2" s="285"/>
      <c r="N2" s="453" t="s">
        <v>44</v>
      </c>
      <c r="O2" s="453"/>
    </row>
    <row r="3" spans="1:15" ht="1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4"/>
      <c r="M3" s="285"/>
      <c r="N3" s="375"/>
      <c r="O3" s="375"/>
    </row>
    <row r="4" spans="1:15" ht="20.25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7" customHeight="1">
      <c r="A5" s="441" t="s">
        <v>499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6.2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6.2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7.2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5.75" customHeight="1">
      <c r="A9" s="62" t="s">
        <v>373</v>
      </c>
      <c r="B9" s="259" t="s">
        <v>47</v>
      </c>
      <c r="C9" s="305">
        <v>1634.3084928571432</v>
      </c>
      <c r="D9" s="305">
        <v>1595.7838833333335</v>
      </c>
      <c r="E9" s="305"/>
      <c r="F9" s="305"/>
      <c r="G9" s="305">
        <v>1909.0857500000002</v>
      </c>
      <c r="H9" s="305">
        <v>1946.2740000000003</v>
      </c>
      <c r="I9" s="305">
        <v>1877.2940000000003</v>
      </c>
      <c r="J9" s="305">
        <v>2260.5558954999997</v>
      </c>
      <c r="K9" s="305">
        <v>1880.6193196666666</v>
      </c>
      <c r="L9" s="305">
        <v>1923.707266666667</v>
      </c>
      <c r="M9" s="305">
        <v>1719.9873333333335</v>
      </c>
      <c r="N9" s="305">
        <v>1845.8061750000002</v>
      </c>
      <c r="O9" s="306">
        <f>AVERAGE(C9:N9)</f>
        <v>1859.3422116357146</v>
      </c>
    </row>
    <row r="10" spans="1:15" ht="15.75" customHeight="1">
      <c r="A10" s="62" t="s">
        <v>426</v>
      </c>
      <c r="B10" s="259" t="s">
        <v>438</v>
      </c>
      <c r="C10" s="305">
        <v>1367.5</v>
      </c>
      <c r="D10" s="305">
        <v>1407.5</v>
      </c>
      <c r="E10" s="305">
        <v>1612.6666666666667</v>
      </c>
      <c r="F10" s="305">
        <v>1660.89</v>
      </c>
      <c r="G10" s="305">
        <v>1679.5566666666666</v>
      </c>
      <c r="H10" s="305">
        <v>1581.6603571428573</v>
      </c>
      <c r="I10" s="305">
        <v>1403.25</v>
      </c>
      <c r="J10" s="305">
        <v>1464.8125</v>
      </c>
      <c r="K10" s="305">
        <v>1571.6666666666667</v>
      </c>
      <c r="L10" s="305">
        <v>1641.2066666666667</v>
      </c>
      <c r="M10" s="305">
        <v>1778.335</v>
      </c>
      <c r="N10" s="305">
        <v>1605</v>
      </c>
      <c r="O10" s="306">
        <f aca="true" t="shared" si="0" ref="O10:O36">AVERAGE(C10:N10)</f>
        <v>1564.5037103174602</v>
      </c>
    </row>
    <row r="11" spans="1:15" ht="15.75" customHeight="1">
      <c r="A11" s="196" t="s">
        <v>374</v>
      </c>
      <c r="B11" s="259" t="s">
        <v>19</v>
      </c>
      <c r="C11" s="305">
        <v>776.716</v>
      </c>
      <c r="D11" s="305">
        <v>753.9200000000001</v>
      </c>
      <c r="E11" s="305">
        <v>764.938</v>
      </c>
      <c r="F11" s="305">
        <v>759.9226190476189</v>
      </c>
      <c r="G11" s="305">
        <v>706.805</v>
      </c>
      <c r="H11" s="305">
        <v>807.8697959183673</v>
      </c>
      <c r="I11" s="305">
        <v>768.6116666666667</v>
      </c>
      <c r="J11" s="305">
        <v>786.270625</v>
      </c>
      <c r="K11" s="305">
        <v>721.9716666666667</v>
      </c>
      <c r="L11" s="305">
        <v>657.88184</v>
      </c>
      <c r="M11" s="305">
        <v>641.4590000000001</v>
      </c>
      <c r="N11" s="305">
        <v>658.3333333333334</v>
      </c>
      <c r="O11" s="306">
        <f t="shared" si="0"/>
        <v>733.7249622193876</v>
      </c>
    </row>
    <row r="12" spans="1:15" ht="15.75" customHeight="1">
      <c r="A12" s="196" t="s">
        <v>375</v>
      </c>
      <c r="B12" s="259" t="s">
        <v>53</v>
      </c>
      <c r="C12" s="305">
        <v>260</v>
      </c>
      <c r="D12" s="305">
        <v>297.6665</v>
      </c>
      <c r="E12" s="305">
        <v>315.625</v>
      </c>
      <c r="F12" s="305">
        <v>350</v>
      </c>
      <c r="G12" s="305">
        <v>327.5</v>
      </c>
      <c r="H12" s="305">
        <v>305</v>
      </c>
      <c r="I12" s="305">
        <v>400</v>
      </c>
      <c r="J12" s="305">
        <v>350</v>
      </c>
      <c r="K12" s="305">
        <v>400</v>
      </c>
      <c r="L12" s="305">
        <v>322.5</v>
      </c>
      <c r="M12" s="305">
        <v>400</v>
      </c>
      <c r="N12" s="305">
        <v>300</v>
      </c>
      <c r="O12" s="306">
        <f t="shared" si="0"/>
        <v>335.69095833333336</v>
      </c>
    </row>
    <row r="13" spans="1:15" ht="15.75" customHeight="1">
      <c r="A13" s="196" t="s">
        <v>17</v>
      </c>
      <c r="B13" s="259" t="s">
        <v>19</v>
      </c>
      <c r="C13" s="305">
        <v>550</v>
      </c>
      <c r="D13" s="305">
        <v>550</v>
      </c>
      <c r="E13" s="305">
        <v>550</v>
      </c>
      <c r="F13" s="305">
        <v>550</v>
      </c>
      <c r="G13" s="305">
        <v>550</v>
      </c>
      <c r="H13" s="305">
        <v>550</v>
      </c>
      <c r="I13" s="305">
        <v>775</v>
      </c>
      <c r="J13" s="305">
        <v>775</v>
      </c>
      <c r="K13" s="305">
        <v>750</v>
      </c>
      <c r="L13" s="305">
        <v>850</v>
      </c>
      <c r="M13" s="305">
        <v>750</v>
      </c>
      <c r="N13" s="305">
        <v>750</v>
      </c>
      <c r="O13" s="306">
        <f t="shared" si="0"/>
        <v>662.5</v>
      </c>
    </row>
    <row r="14" spans="1:15" ht="15" customHeight="1">
      <c r="A14" s="81" t="s">
        <v>65</v>
      </c>
      <c r="B14" s="174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1"/>
      <c r="N14" s="82"/>
      <c r="O14" s="83"/>
    </row>
    <row r="15" spans="1:15" ht="16.5" customHeight="1">
      <c r="A15" s="196" t="s">
        <v>0</v>
      </c>
      <c r="B15" s="259" t="s">
        <v>19</v>
      </c>
      <c r="C15" s="305">
        <v>553.5</v>
      </c>
      <c r="D15" s="305">
        <v>499.3253333333334</v>
      </c>
      <c r="E15" s="305">
        <v>506.216</v>
      </c>
      <c r="F15" s="305">
        <v>409.78264285714283</v>
      </c>
      <c r="G15" s="305">
        <v>466.83375</v>
      </c>
      <c r="H15" s="305">
        <v>327.4504880952381</v>
      </c>
      <c r="I15" s="305">
        <v>391.36406999999997</v>
      </c>
      <c r="J15" s="305">
        <v>524.4001071428572</v>
      </c>
      <c r="K15" s="305">
        <v>417.35</v>
      </c>
      <c r="L15" s="305">
        <v>425.48400000000004</v>
      </c>
      <c r="M15" s="305">
        <v>359.084</v>
      </c>
      <c r="N15" s="305">
        <v>269.83949999999993</v>
      </c>
      <c r="O15" s="306">
        <f t="shared" si="0"/>
        <v>429.21915761904773</v>
      </c>
    </row>
    <row r="16" spans="1:15" ht="16.5" customHeight="1">
      <c r="A16" s="196" t="s">
        <v>1</v>
      </c>
      <c r="B16" s="259" t="s">
        <v>19</v>
      </c>
      <c r="C16" s="305">
        <v>1116.9</v>
      </c>
      <c r="D16" s="305">
        <v>1028.875</v>
      </c>
      <c r="E16" s="305">
        <v>1106.9</v>
      </c>
      <c r="F16" s="305">
        <v>1102.034</v>
      </c>
      <c r="G16" s="305">
        <v>1060.5566666666666</v>
      </c>
      <c r="H16" s="305">
        <v>1267.4411428571427</v>
      </c>
      <c r="I16" s="305">
        <v>1221.5</v>
      </c>
      <c r="J16" s="305">
        <v>1019.8125</v>
      </c>
      <c r="K16" s="305">
        <v>1041.5</v>
      </c>
      <c r="L16" s="305">
        <v>1024</v>
      </c>
      <c r="M16" s="305">
        <v>935.4633333333333</v>
      </c>
      <c r="N16" s="305">
        <v>951.2325</v>
      </c>
      <c r="O16" s="306">
        <f t="shared" si="0"/>
        <v>1073.0179285714287</v>
      </c>
    </row>
    <row r="17" spans="1:15" ht="16.5" customHeight="1">
      <c r="A17" s="196" t="s">
        <v>117</v>
      </c>
      <c r="B17" s="259" t="s">
        <v>19</v>
      </c>
      <c r="C17" s="305">
        <v>1112.5</v>
      </c>
      <c r="D17" s="305">
        <v>1031.25</v>
      </c>
      <c r="E17" s="305">
        <v>1187.5</v>
      </c>
      <c r="F17" s="305">
        <v>950.625</v>
      </c>
      <c r="G17" s="305">
        <v>792</v>
      </c>
      <c r="H17" s="305">
        <v>772.4434666666666</v>
      </c>
      <c r="I17" s="305">
        <v>880</v>
      </c>
      <c r="J17" s="305">
        <v>787.5</v>
      </c>
      <c r="K17" s="305">
        <v>717.2</v>
      </c>
      <c r="L17" s="305">
        <v>800</v>
      </c>
      <c r="M17" s="305">
        <v>800</v>
      </c>
      <c r="N17" s="305">
        <v>1158.3333333333333</v>
      </c>
      <c r="O17" s="306">
        <f t="shared" si="0"/>
        <v>915.7793166666667</v>
      </c>
    </row>
    <row r="18" spans="1:15" ht="16.5" customHeight="1">
      <c r="A18" s="196" t="s">
        <v>376</v>
      </c>
      <c r="B18" s="259" t="s">
        <v>19</v>
      </c>
      <c r="C18" s="305">
        <v>1739.1666666666667</v>
      </c>
      <c r="D18" s="305">
        <v>1774.375</v>
      </c>
      <c r="E18" s="305">
        <v>1751.25</v>
      </c>
      <c r="F18" s="305">
        <v>1960</v>
      </c>
      <c r="G18" s="305">
        <v>2081.25</v>
      </c>
      <c r="H18" s="305">
        <v>1947.7232142857142</v>
      </c>
      <c r="I18" s="305">
        <v>1975</v>
      </c>
      <c r="J18" s="305">
        <v>2073.3333333333335</v>
      </c>
      <c r="K18" s="305">
        <v>2549</v>
      </c>
      <c r="L18" s="305">
        <v>2153.25</v>
      </c>
      <c r="M18" s="305">
        <v>2000</v>
      </c>
      <c r="N18" s="305">
        <v>1903.75</v>
      </c>
      <c r="O18" s="306">
        <f t="shared" si="0"/>
        <v>1992.3415178571431</v>
      </c>
    </row>
    <row r="19" spans="1:15" ht="16.5" customHeight="1">
      <c r="A19" s="196" t="s">
        <v>377</v>
      </c>
      <c r="B19" s="259" t="s">
        <v>19</v>
      </c>
      <c r="C19" s="305">
        <v>1515.2083333333333</v>
      </c>
      <c r="D19" s="305">
        <v>1547.2916666666667</v>
      </c>
      <c r="E19" s="305">
        <v>1426.875</v>
      </c>
      <c r="F19" s="305">
        <v>1486.670142857143</v>
      </c>
      <c r="G19" s="305">
        <v>1487.5</v>
      </c>
      <c r="H19" s="305">
        <v>1703.547142857143</v>
      </c>
      <c r="I19" s="305">
        <v>1773.5</v>
      </c>
      <c r="J19" s="305">
        <v>1821</v>
      </c>
      <c r="K19" s="305">
        <v>1771.1666666666667</v>
      </c>
      <c r="L19" s="305">
        <v>1757.8466666666666</v>
      </c>
      <c r="M19" s="305">
        <v>1670</v>
      </c>
      <c r="N19" s="305">
        <v>1678.61</v>
      </c>
      <c r="O19" s="306">
        <f t="shared" si="0"/>
        <v>1636.6013015873016</v>
      </c>
    </row>
    <row r="20" spans="1:15" ht="16.5" customHeight="1">
      <c r="A20" s="196" t="s">
        <v>427</v>
      </c>
      <c r="B20" s="259" t="s">
        <v>19</v>
      </c>
      <c r="C20" s="305">
        <v>1700</v>
      </c>
      <c r="D20" s="305">
        <v>1700</v>
      </c>
      <c r="E20" s="305">
        <v>2050</v>
      </c>
      <c r="F20" s="305">
        <v>1000</v>
      </c>
      <c r="G20" s="305">
        <v>1800</v>
      </c>
      <c r="H20" s="305">
        <v>1500</v>
      </c>
      <c r="I20" s="305">
        <v>1375</v>
      </c>
      <c r="J20" s="305">
        <v>2000</v>
      </c>
      <c r="K20" s="305">
        <v>1850</v>
      </c>
      <c r="L20" s="305">
        <v>1750</v>
      </c>
      <c r="M20" s="305">
        <v>1700</v>
      </c>
      <c r="N20" s="305">
        <v>1400</v>
      </c>
      <c r="O20" s="306">
        <f t="shared" si="0"/>
        <v>1652.0833333333333</v>
      </c>
    </row>
    <row r="21" spans="1:15" ht="16.5" customHeight="1">
      <c r="A21" s="196" t="s">
        <v>379</v>
      </c>
      <c r="B21" s="259" t="s">
        <v>19</v>
      </c>
      <c r="C21" s="305">
        <v>1375</v>
      </c>
      <c r="D21" s="305"/>
      <c r="E21" s="305">
        <v>1712.5</v>
      </c>
      <c r="F21" s="305">
        <v>1825</v>
      </c>
      <c r="G21" s="305">
        <v>1250</v>
      </c>
      <c r="H21" s="305">
        <v>1275</v>
      </c>
      <c r="I21" s="305"/>
      <c r="J21" s="305">
        <v>1075</v>
      </c>
      <c r="K21" s="305">
        <v>2018.75</v>
      </c>
      <c r="L21" s="305">
        <v>1456.25</v>
      </c>
      <c r="M21" s="305">
        <v>1568.75</v>
      </c>
      <c r="N21" s="305">
        <v>1668.75</v>
      </c>
      <c r="O21" s="306">
        <f t="shared" si="0"/>
        <v>1522.5</v>
      </c>
    </row>
    <row r="22" spans="1:15" ht="16.5" customHeight="1">
      <c r="A22" s="196" t="s">
        <v>400</v>
      </c>
      <c r="B22" s="259" t="s">
        <v>19</v>
      </c>
      <c r="C22" s="305">
        <v>475</v>
      </c>
      <c r="D22" s="305">
        <v>475</v>
      </c>
      <c r="E22" s="305">
        <v>500</v>
      </c>
      <c r="F22" s="305"/>
      <c r="G22" s="305">
        <v>475</v>
      </c>
      <c r="H22" s="305"/>
      <c r="I22" s="305">
        <v>425</v>
      </c>
      <c r="J22" s="305"/>
      <c r="K22" s="305">
        <v>575</v>
      </c>
      <c r="L22" s="305">
        <v>500</v>
      </c>
      <c r="M22" s="305">
        <v>475</v>
      </c>
      <c r="N22" s="305"/>
      <c r="O22" s="306">
        <f t="shared" si="0"/>
        <v>487.5</v>
      </c>
    </row>
    <row r="23" spans="1:15" ht="16.5" customHeight="1">
      <c r="A23" s="196" t="s">
        <v>66</v>
      </c>
      <c r="B23" s="259" t="s">
        <v>19</v>
      </c>
      <c r="C23" s="305">
        <v>455.32500000000005</v>
      </c>
      <c r="D23" s="305">
        <v>449.907185</v>
      </c>
      <c r="E23" s="305">
        <v>514.80975</v>
      </c>
      <c r="F23" s="305">
        <v>554.4105</v>
      </c>
      <c r="G23" s="305">
        <v>733.305</v>
      </c>
      <c r="H23" s="305">
        <v>593.9697142857143</v>
      </c>
      <c r="I23" s="305">
        <v>553.4666666666667</v>
      </c>
      <c r="J23" s="305">
        <v>471.59975</v>
      </c>
      <c r="K23" s="305">
        <v>500.0823333333333</v>
      </c>
      <c r="L23" s="305">
        <v>423.8406666666667</v>
      </c>
      <c r="M23" s="305">
        <v>362.9388</v>
      </c>
      <c r="N23" s="305">
        <v>279.071548</v>
      </c>
      <c r="O23" s="306">
        <f t="shared" si="0"/>
        <v>491.06057616269845</v>
      </c>
    </row>
    <row r="24" spans="1:15" ht="16.5" customHeight="1">
      <c r="A24" s="196" t="s">
        <v>380</v>
      </c>
      <c r="B24" s="259" t="s">
        <v>19</v>
      </c>
      <c r="C24" s="307"/>
      <c r="D24" s="307"/>
      <c r="E24" s="307">
        <v>1800</v>
      </c>
      <c r="F24" s="307">
        <v>1700</v>
      </c>
      <c r="G24" s="307">
        <v>1700</v>
      </c>
      <c r="H24" s="307">
        <v>1500</v>
      </c>
      <c r="I24" s="307">
        <v>1600</v>
      </c>
      <c r="J24" s="307">
        <v>1600</v>
      </c>
      <c r="K24" s="307">
        <v>2000</v>
      </c>
      <c r="L24" s="307"/>
      <c r="M24" s="307"/>
      <c r="N24" s="307"/>
      <c r="O24" s="306">
        <f t="shared" si="0"/>
        <v>1700</v>
      </c>
    </row>
    <row r="25" spans="1:15" ht="16.5" customHeight="1">
      <c r="A25" s="81" t="s">
        <v>71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6.5" customHeight="1">
      <c r="A26" s="196" t="s">
        <v>381</v>
      </c>
      <c r="B26" s="259" t="s">
        <v>21</v>
      </c>
      <c r="C26" s="305">
        <v>6101.0830000000005</v>
      </c>
      <c r="D26" s="305">
        <v>5157.610833333333</v>
      </c>
      <c r="E26" s="305">
        <v>5139.57</v>
      </c>
      <c r="F26" s="305">
        <v>4901.361666666667</v>
      </c>
      <c r="G26" s="305">
        <v>4352</v>
      </c>
      <c r="H26" s="305">
        <v>4392.733469387756</v>
      </c>
      <c r="I26" s="305">
        <v>4450.695</v>
      </c>
      <c r="J26" s="305">
        <v>4343.417142857143</v>
      </c>
      <c r="K26" s="305">
        <v>4052</v>
      </c>
      <c r="L26" s="305">
        <v>3914.1666666666665</v>
      </c>
      <c r="M26" s="305">
        <v>3387.834</v>
      </c>
      <c r="N26" s="305">
        <v>3709.0989999999997</v>
      </c>
      <c r="O26" s="306">
        <f t="shared" si="0"/>
        <v>4491.797564909298</v>
      </c>
    </row>
    <row r="27" spans="1:15" ht="16.5" customHeight="1">
      <c r="A27" s="196" t="s">
        <v>382</v>
      </c>
      <c r="B27" s="259" t="s">
        <v>439</v>
      </c>
      <c r="C27" s="305">
        <v>166.1</v>
      </c>
      <c r="D27" s="305">
        <v>175.32000000000002</v>
      </c>
      <c r="E27" s="305">
        <v>159.27166666666668</v>
      </c>
      <c r="F27" s="305">
        <v>170.95833333333334</v>
      </c>
      <c r="G27" s="305">
        <v>155.26333333333335</v>
      </c>
      <c r="H27" s="305">
        <v>126.90306122448979</v>
      </c>
      <c r="I27" s="305">
        <v>142.38833333333332</v>
      </c>
      <c r="J27" s="305">
        <v>140.96464285714288</v>
      </c>
      <c r="K27" s="305">
        <v>139.02833333333334</v>
      </c>
      <c r="L27" s="305">
        <v>133.93</v>
      </c>
      <c r="M27" s="305">
        <v>132.6</v>
      </c>
      <c r="N27" s="305">
        <v>144.666</v>
      </c>
      <c r="O27" s="306">
        <f t="shared" si="0"/>
        <v>148.94947534013605</v>
      </c>
    </row>
    <row r="28" spans="1:15" ht="16.5" customHeight="1">
      <c r="A28" s="196" t="s">
        <v>410</v>
      </c>
      <c r="B28" s="259" t="s">
        <v>440</v>
      </c>
      <c r="C28" s="305">
        <v>358</v>
      </c>
      <c r="D28" s="305">
        <v>408</v>
      </c>
      <c r="E28" s="305">
        <v>550</v>
      </c>
      <c r="F28" s="305"/>
      <c r="G28" s="305">
        <v>455</v>
      </c>
      <c r="H28" s="305">
        <v>360</v>
      </c>
      <c r="I28" s="305">
        <v>360</v>
      </c>
      <c r="J28" s="305">
        <v>360</v>
      </c>
      <c r="K28" s="305">
        <v>360</v>
      </c>
      <c r="L28" s="305">
        <v>360</v>
      </c>
      <c r="M28" s="305">
        <v>360</v>
      </c>
      <c r="N28" s="305">
        <v>360</v>
      </c>
      <c r="O28" s="306">
        <f t="shared" si="0"/>
        <v>390.09090909090907</v>
      </c>
    </row>
    <row r="29" spans="1:15" ht="16.5" customHeight="1">
      <c r="A29" s="196" t="s">
        <v>43</v>
      </c>
      <c r="B29" s="259" t="s">
        <v>441</v>
      </c>
      <c r="C29" s="305">
        <v>72.5</v>
      </c>
      <c r="D29" s="305">
        <v>73.75</v>
      </c>
      <c r="E29" s="305">
        <v>75</v>
      </c>
      <c r="F29" s="305">
        <v>73.75</v>
      </c>
      <c r="G29" s="305">
        <v>75</v>
      </c>
      <c r="H29" s="305">
        <v>75</v>
      </c>
      <c r="I29" s="305"/>
      <c r="J29" s="305">
        <v>76.25</v>
      </c>
      <c r="K29" s="305">
        <v>75</v>
      </c>
      <c r="L29" s="305">
        <v>94.6875</v>
      </c>
      <c r="M29" s="305">
        <v>75</v>
      </c>
      <c r="N29" s="305">
        <v>75</v>
      </c>
      <c r="O29" s="306">
        <f t="shared" si="0"/>
        <v>76.44886363636364</v>
      </c>
    </row>
    <row r="30" spans="1:15" ht="18.75" customHeight="1">
      <c r="A30" s="81" t="s">
        <v>68</v>
      </c>
      <c r="B30" s="113"/>
      <c r="C30" s="81"/>
      <c r="D30" s="82"/>
      <c r="E30" s="83"/>
      <c r="F30" s="83"/>
      <c r="G30" s="83"/>
      <c r="H30" s="83"/>
      <c r="I30" s="83"/>
      <c r="J30" s="83"/>
      <c r="K30" s="83"/>
      <c r="L30" s="83"/>
      <c r="M30" s="81"/>
      <c r="N30" s="82"/>
      <c r="O30" s="83"/>
    </row>
    <row r="31" spans="1:15" ht="18" customHeight="1">
      <c r="A31" s="196" t="s">
        <v>383</v>
      </c>
      <c r="B31" s="259" t="s">
        <v>19</v>
      </c>
      <c r="C31" s="305">
        <v>926.3944583333333</v>
      </c>
      <c r="D31" s="305">
        <v>964.1872999999999</v>
      </c>
      <c r="E31" s="305">
        <v>1058.234</v>
      </c>
      <c r="F31" s="305">
        <v>1124.146057142857</v>
      </c>
      <c r="G31" s="305">
        <v>995.7495</v>
      </c>
      <c r="H31" s="305">
        <v>1005.7485357142857</v>
      </c>
      <c r="I31" s="305">
        <v>999.6</v>
      </c>
      <c r="J31" s="305">
        <v>985.9200000000001</v>
      </c>
      <c r="K31" s="305">
        <v>986.7059999999999</v>
      </c>
      <c r="L31" s="305">
        <v>989.6175000000001</v>
      </c>
      <c r="M31" s="305">
        <v>994.0319999999999</v>
      </c>
      <c r="N31" s="305">
        <v>994.8241187499999</v>
      </c>
      <c r="O31" s="306">
        <f t="shared" si="0"/>
        <v>1002.0966224950397</v>
      </c>
    </row>
    <row r="32" spans="1:15" ht="18" customHeight="1">
      <c r="A32" s="196" t="s">
        <v>384</v>
      </c>
      <c r="B32" s="259" t="s">
        <v>19</v>
      </c>
      <c r="C32" s="305">
        <v>2949.8</v>
      </c>
      <c r="D32" s="305">
        <v>2795.66</v>
      </c>
      <c r="E32" s="305">
        <v>2911.638333333334</v>
      </c>
      <c r="F32" s="305">
        <v>3011.4449999999997</v>
      </c>
      <c r="G32" s="305">
        <v>2981.666</v>
      </c>
      <c r="H32" s="305">
        <v>2976.666</v>
      </c>
      <c r="I32" s="305">
        <v>2893.5</v>
      </c>
      <c r="J32" s="305">
        <v>3050.000666666667</v>
      </c>
      <c r="K32" s="305">
        <v>2860.625</v>
      </c>
      <c r="L32" s="305">
        <v>2478.125</v>
      </c>
      <c r="M32" s="305">
        <v>2713.8333333333335</v>
      </c>
      <c r="N32" s="305">
        <v>3058.3325</v>
      </c>
      <c r="O32" s="306">
        <f t="shared" si="0"/>
        <v>2890.1076527777773</v>
      </c>
    </row>
    <row r="33" spans="1:15" ht="18" customHeight="1">
      <c r="A33" s="196" t="s">
        <v>385</v>
      </c>
      <c r="B33" s="259" t="s">
        <v>19</v>
      </c>
      <c r="C33" s="305">
        <v>2550</v>
      </c>
      <c r="D33" s="305">
        <v>2446.875</v>
      </c>
      <c r="E33" s="305">
        <v>2247.5</v>
      </c>
      <c r="F33" s="305">
        <v>2450</v>
      </c>
      <c r="G33" s="305">
        <v>2456.666</v>
      </c>
      <c r="H33" s="305">
        <v>2683.334</v>
      </c>
      <c r="I33" s="305">
        <v>2293.625</v>
      </c>
      <c r="J33" s="305">
        <v>2553.6653333333334</v>
      </c>
      <c r="K33" s="305">
        <v>2479.165</v>
      </c>
      <c r="L33" s="305">
        <v>2382.91825</v>
      </c>
      <c r="M33" s="305">
        <v>2354.4</v>
      </c>
      <c r="N33" s="305">
        <v>2059.5</v>
      </c>
      <c r="O33" s="306">
        <f t="shared" si="0"/>
        <v>2413.1373819444448</v>
      </c>
    </row>
    <row r="34" spans="1:15" ht="18" customHeight="1">
      <c r="A34" s="196" t="s">
        <v>465</v>
      </c>
      <c r="B34" s="259" t="s">
        <v>19</v>
      </c>
      <c r="C34" s="305">
        <v>1300</v>
      </c>
      <c r="D34" s="305">
        <v>1300</v>
      </c>
      <c r="E34" s="305"/>
      <c r="F34" s="305"/>
      <c r="G34" s="305"/>
      <c r="H34" s="305">
        <v>2600</v>
      </c>
      <c r="I34" s="305">
        <v>1900</v>
      </c>
      <c r="J34" s="305">
        <v>2737.5</v>
      </c>
      <c r="K34" s="305"/>
      <c r="L34" s="305"/>
      <c r="M34" s="305"/>
      <c r="N34" s="305">
        <v>2162.5</v>
      </c>
      <c r="O34" s="306">
        <f t="shared" si="0"/>
        <v>2000</v>
      </c>
    </row>
    <row r="35" spans="1:15" ht="18" customHeight="1">
      <c r="A35" s="196" t="s">
        <v>48</v>
      </c>
      <c r="B35" s="259" t="s">
        <v>19</v>
      </c>
      <c r="C35" s="307">
        <v>1000</v>
      </c>
      <c r="D35" s="307">
        <v>1000</v>
      </c>
      <c r="E35" s="307">
        <v>1000</v>
      </c>
      <c r="F35" s="307"/>
      <c r="G35" s="307">
        <v>1050</v>
      </c>
      <c r="H35" s="307">
        <v>1100</v>
      </c>
      <c r="I35" s="307"/>
      <c r="J35" s="307">
        <v>1112.5</v>
      </c>
      <c r="K35" s="307">
        <v>1125</v>
      </c>
      <c r="L35" s="307">
        <v>1191.67</v>
      </c>
      <c r="M35" s="307">
        <v>1225</v>
      </c>
      <c r="N35" s="307">
        <v>1037.5</v>
      </c>
      <c r="O35" s="306">
        <f t="shared" si="0"/>
        <v>1084.167</v>
      </c>
    </row>
    <row r="36" spans="1:15" ht="18" customHeight="1">
      <c r="A36" s="196" t="s">
        <v>70</v>
      </c>
      <c r="B36" s="259" t="s">
        <v>19</v>
      </c>
      <c r="C36" s="307"/>
      <c r="D36" s="307"/>
      <c r="E36" s="307">
        <v>666.67</v>
      </c>
      <c r="F36" s="307"/>
      <c r="G36" s="307"/>
      <c r="H36" s="307"/>
      <c r="I36" s="307"/>
      <c r="J36" s="307">
        <v>1000</v>
      </c>
      <c r="K36" s="307"/>
      <c r="L36" s="307"/>
      <c r="M36" s="307"/>
      <c r="N36" s="307"/>
      <c r="O36" s="306">
        <f t="shared" si="0"/>
        <v>833.335</v>
      </c>
    </row>
    <row r="37" spans="1:15" ht="9" customHeight="1">
      <c r="A37" s="271"/>
      <c r="B37" s="272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308"/>
    </row>
    <row r="38" spans="1:15" ht="18" customHeight="1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178" t="s">
        <v>42</v>
      </c>
    </row>
    <row r="39" spans="1:15" ht="18" customHeight="1">
      <c r="A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85"/>
      <c r="O39" s="285"/>
    </row>
    <row r="40" spans="1:15" ht="14.25" customHeight="1">
      <c r="A40" s="440" t="s">
        <v>61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</row>
    <row r="41" spans="1:15" ht="16.5" customHeight="1">
      <c r="A41" s="441" t="s">
        <v>499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</row>
    <row r="42" spans="1:15" s="285" customFormat="1" ht="15.75" customHeight="1">
      <c r="A42" s="454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</row>
    <row r="43" spans="1:15" ht="26.25" customHeight="1">
      <c r="A43" s="447" t="s">
        <v>506</v>
      </c>
      <c r="B43" s="447" t="s">
        <v>62</v>
      </c>
      <c r="C43" s="442" t="s">
        <v>26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4"/>
      <c r="O43" s="445" t="s">
        <v>60</v>
      </c>
    </row>
    <row r="44" spans="1:15" ht="26.25" customHeight="1">
      <c r="A44" s="448"/>
      <c r="B44" s="448"/>
      <c r="C44" s="377" t="s">
        <v>7</v>
      </c>
      <c r="D44" s="376" t="s">
        <v>8</v>
      </c>
      <c r="E44" s="376" t="s">
        <v>9</v>
      </c>
      <c r="F44" s="376" t="s">
        <v>10</v>
      </c>
      <c r="G44" s="376" t="s">
        <v>11</v>
      </c>
      <c r="H44" s="376" t="s">
        <v>12</v>
      </c>
      <c r="I44" s="376" t="s">
        <v>13</v>
      </c>
      <c r="J44" s="376" t="s">
        <v>14</v>
      </c>
      <c r="K44" s="376" t="s">
        <v>127</v>
      </c>
      <c r="L44" s="376" t="s">
        <v>128</v>
      </c>
      <c r="M44" s="376" t="s">
        <v>129</v>
      </c>
      <c r="N44" s="378" t="s">
        <v>130</v>
      </c>
      <c r="O44" s="446"/>
    </row>
    <row r="45" spans="1:15" ht="16.5" customHeight="1">
      <c r="A45" s="81" t="s">
        <v>75</v>
      </c>
      <c r="B45" s="113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1"/>
      <c r="N45" s="82"/>
      <c r="O45" s="83"/>
    </row>
    <row r="46" spans="1:15" ht="16.5" customHeight="1">
      <c r="A46" s="64" t="s">
        <v>387</v>
      </c>
      <c r="B46" s="309" t="s">
        <v>21</v>
      </c>
      <c r="C46" s="310">
        <v>7666.666666666667</v>
      </c>
      <c r="D46" s="310">
        <v>6864.5</v>
      </c>
      <c r="E46" s="310">
        <v>9344.416666666666</v>
      </c>
      <c r="F46" s="310">
        <v>8983.3</v>
      </c>
      <c r="G46" s="310">
        <v>9558.333333333334</v>
      </c>
      <c r="H46" s="310">
        <v>8624.5</v>
      </c>
      <c r="I46" s="310">
        <v>9275</v>
      </c>
      <c r="J46" s="310">
        <v>9626.966666666667</v>
      </c>
      <c r="K46" s="310">
        <v>11062.5</v>
      </c>
      <c r="L46" s="310">
        <v>6791.666666666667</v>
      </c>
      <c r="M46" s="310">
        <v>7520.833333333333</v>
      </c>
      <c r="N46" s="310">
        <v>7062.5</v>
      </c>
      <c r="O46" s="311">
        <f>AVERAGE(C46:N46)</f>
        <v>8531.765277777778</v>
      </c>
    </row>
    <row r="47" spans="1:15" ht="16.5" customHeight="1">
      <c r="A47" s="62" t="s">
        <v>388</v>
      </c>
      <c r="B47" s="259" t="s">
        <v>21</v>
      </c>
      <c r="C47" s="307">
        <v>15000</v>
      </c>
      <c r="D47" s="307">
        <v>7500</v>
      </c>
      <c r="E47" s="307"/>
      <c r="F47" s="307">
        <v>18000</v>
      </c>
      <c r="G47" s="307"/>
      <c r="H47" s="307">
        <v>18000</v>
      </c>
      <c r="I47" s="307">
        <v>14000</v>
      </c>
      <c r="J47" s="307">
        <v>8750</v>
      </c>
      <c r="K47" s="307">
        <v>13000</v>
      </c>
      <c r="L47" s="307"/>
      <c r="M47" s="307"/>
      <c r="N47" s="307">
        <v>18000</v>
      </c>
      <c r="O47" s="306">
        <f>AVERAGE(C47:N47)</f>
        <v>14031.25</v>
      </c>
    </row>
    <row r="48" spans="1:15" ht="16.5" customHeight="1">
      <c r="A48" s="312" t="s">
        <v>58</v>
      </c>
      <c r="B48" s="259" t="s">
        <v>19</v>
      </c>
      <c r="C48" s="307">
        <v>1791.6666666666667</v>
      </c>
      <c r="D48" s="307">
        <v>2350</v>
      </c>
      <c r="E48" s="307">
        <v>2250</v>
      </c>
      <c r="F48" s="307">
        <v>2000</v>
      </c>
      <c r="G48" s="307">
        <v>2068.75</v>
      </c>
      <c r="H48" s="307">
        <v>1984.357142857143</v>
      </c>
      <c r="I48" s="307">
        <v>1765.5</v>
      </c>
      <c r="J48" s="307">
        <v>1865.1666666666667</v>
      </c>
      <c r="K48" s="307">
        <v>1958.25</v>
      </c>
      <c r="L48" s="307">
        <v>2033.3333333333333</v>
      </c>
      <c r="M48" s="307">
        <v>1741.5</v>
      </c>
      <c r="N48" s="307">
        <v>1600</v>
      </c>
      <c r="O48" s="306">
        <f>AVERAGE(C48:N48)</f>
        <v>1950.7103174603174</v>
      </c>
    </row>
    <row r="49" spans="1:15" ht="15.75" customHeight="1">
      <c r="A49" s="81" t="s">
        <v>76</v>
      </c>
      <c r="B49" s="113"/>
      <c r="C49" s="81"/>
      <c r="D49" s="82"/>
      <c r="E49" s="83"/>
      <c r="F49" s="83"/>
      <c r="G49" s="83"/>
      <c r="H49" s="83"/>
      <c r="I49" s="83"/>
      <c r="J49" s="83"/>
      <c r="K49" s="83"/>
      <c r="L49" s="83"/>
      <c r="M49" s="81"/>
      <c r="N49" s="82"/>
      <c r="O49" s="83"/>
    </row>
    <row r="50" spans="1:15" s="285" customFormat="1" ht="16.5" customHeight="1">
      <c r="A50" s="196" t="s">
        <v>446</v>
      </c>
      <c r="B50" s="259" t="s">
        <v>19</v>
      </c>
      <c r="C50" s="307">
        <v>1248.2205555555554</v>
      </c>
      <c r="D50" s="307">
        <v>1011.405</v>
      </c>
      <c r="E50" s="307">
        <v>561.01395</v>
      </c>
      <c r="F50" s="307">
        <v>1065.6751587301587</v>
      </c>
      <c r="G50" s="307">
        <v>1012.5</v>
      </c>
      <c r="H50" s="307">
        <v>628.3568095238096</v>
      </c>
      <c r="I50" s="307">
        <v>987.2222222222223</v>
      </c>
      <c r="J50" s="307">
        <v>1410.7145238095238</v>
      </c>
      <c r="K50" s="307">
        <v>975.6687499999999</v>
      </c>
      <c r="L50" s="307">
        <v>986.25</v>
      </c>
      <c r="M50" s="307">
        <v>1147.4993333333332</v>
      </c>
      <c r="N50" s="307">
        <v>1096.295</v>
      </c>
      <c r="O50" s="306">
        <f aca="true" t="shared" si="1" ref="O50:O75">AVERAGE(C50:N50)</f>
        <v>1010.9017752645503</v>
      </c>
    </row>
    <row r="51" spans="1:15" s="285" customFormat="1" ht="16.5" customHeight="1">
      <c r="A51" s="196" t="s">
        <v>461</v>
      </c>
      <c r="B51" s="259" t="s">
        <v>19</v>
      </c>
      <c r="C51" s="307"/>
      <c r="D51" s="307"/>
      <c r="E51" s="307">
        <v>1104</v>
      </c>
      <c r="F51" s="307"/>
      <c r="G51" s="307">
        <v>1116</v>
      </c>
      <c r="H51" s="307"/>
      <c r="I51" s="307">
        <v>1183.455</v>
      </c>
      <c r="J51" s="307">
        <v>1092</v>
      </c>
      <c r="K51" s="307">
        <v>990</v>
      </c>
      <c r="L51" s="307">
        <v>928</v>
      </c>
      <c r="M51" s="307">
        <v>990</v>
      </c>
      <c r="N51" s="307"/>
      <c r="O51" s="306">
        <f t="shared" si="1"/>
        <v>1057.6364285714285</v>
      </c>
    </row>
    <row r="52" spans="1:15" s="285" customFormat="1" ht="16.5" customHeight="1">
      <c r="A52" s="196" t="s">
        <v>447</v>
      </c>
      <c r="B52" s="259" t="s">
        <v>19</v>
      </c>
      <c r="C52" s="307">
        <v>2250</v>
      </c>
      <c r="D52" s="307">
        <v>2437.5</v>
      </c>
      <c r="E52" s="307">
        <v>2181.25</v>
      </c>
      <c r="F52" s="307">
        <v>2471.4285714285716</v>
      </c>
      <c r="G52" s="307">
        <v>1747.9175</v>
      </c>
      <c r="H52" s="307">
        <v>2122.0246428571427</v>
      </c>
      <c r="I52" s="307">
        <v>1958.3333333333333</v>
      </c>
      <c r="J52" s="307">
        <v>2300.833833333333</v>
      </c>
      <c r="K52" s="307">
        <v>1852.2925</v>
      </c>
      <c r="L52" s="307">
        <v>2181.25</v>
      </c>
      <c r="M52" s="307">
        <v>2414.5825</v>
      </c>
      <c r="N52" s="307">
        <v>2306.25</v>
      </c>
      <c r="O52" s="306">
        <f t="shared" si="1"/>
        <v>2185.3052400793654</v>
      </c>
    </row>
    <row r="53" spans="1:15" s="285" customFormat="1" ht="16.5" customHeight="1">
      <c r="A53" s="196" t="s">
        <v>448</v>
      </c>
      <c r="B53" s="259" t="s">
        <v>19</v>
      </c>
      <c r="C53" s="307">
        <v>1625</v>
      </c>
      <c r="D53" s="307"/>
      <c r="E53" s="307">
        <v>1110.8323</v>
      </c>
      <c r="F53" s="307">
        <v>1075</v>
      </c>
      <c r="G53" s="307">
        <v>1000</v>
      </c>
      <c r="H53" s="307">
        <v>850</v>
      </c>
      <c r="I53" s="307">
        <v>1138.2</v>
      </c>
      <c r="J53" s="307">
        <v>1293.75</v>
      </c>
      <c r="K53" s="307">
        <v>1023</v>
      </c>
      <c r="L53" s="307">
        <v>969</v>
      </c>
      <c r="M53" s="307">
        <v>1134.375</v>
      </c>
      <c r="N53" s="307">
        <v>1120</v>
      </c>
      <c r="O53" s="306">
        <f t="shared" si="1"/>
        <v>1121.7415727272726</v>
      </c>
    </row>
    <row r="54" spans="1:15" s="285" customFormat="1" ht="16.5" customHeight="1">
      <c r="A54" s="196" t="s">
        <v>77</v>
      </c>
      <c r="B54" s="259" t="s">
        <v>19</v>
      </c>
      <c r="C54" s="307">
        <v>1950</v>
      </c>
      <c r="D54" s="307">
        <v>1533</v>
      </c>
      <c r="E54" s="307">
        <v>1648.125</v>
      </c>
      <c r="F54" s="307">
        <v>1469.2857142857144</v>
      </c>
      <c r="G54" s="307">
        <v>1575</v>
      </c>
      <c r="H54" s="307">
        <v>1670.3860714285715</v>
      </c>
      <c r="I54" s="307">
        <v>1750</v>
      </c>
      <c r="J54" s="307">
        <v>1953.125</v>
      </c>
      <c r="K54" s="307">
        <v>2476</v>
      </c>
      <c r="L54" s="307">
        <v>2285.166</v>
      </c>
      <c r="M54" s="307">
        <v>2060</v>
      </c>
      <c r="N54" s="307">
        <v>1995</v>
      </c>
      <c r="O54" s="306">
        <f t="shared" si="1"/>
        <v>1863.7573154761906</v>
      </c>
    </row>
    <row r="55" spans="1:15" s="285" customFormat="1" ht="16.5" customHeight="1">
      <c r="A55" s="196" t="s">
        <v>339</v>
      </c>
      <c r="B55" s="259" t="s">
        <v>19</v>
      </c>
      <c r="C55" s="307"/>
      <c r="D55" s="307"/>
      <c r="E55" s="307">
        <v>6000</v>
      </c>
      <c r="F55" s="307">
        <v>8000</v>
      </c>
      <c r="G55" s="307"/>
      <c r="H55" s="307"/>
      <c r="I55" s="307"/>
      <c r="J55" s="307"/>
      <c r="K55" s="307"/>
      <c r="L55" s="307"/>
      <c r="M55" s="307"/>
      <c r="N55" s="307"/>
      <c r="O55" s="306">
        <f t="shared" si="1"/>
        <v>7000</v>
      </c>
    </row>
    <row r="56" spans="1:15" s="285" customFormat="1" ht="16.5" customHeight="1">
      <c r="A56" s="196" t="s">
        <v>3</v>
      </c>
      <c r="B56" s="259" t="s">
        <v>19</v>
      </c>
      <c r="C56" s="307">
        <v>795.85</v>
      </c>
      <c r="D56" s="307">
        <v>695.7633333333333</v>
      </c>
      <c r="E56" s="307">
        <v>571.6659999999999</v>
      </c>
      <c r="F56" s="307">
        <v>700.8714285714286</v>
      </c>
      <c r="G56" s="307">
        <v>679.2075</v>
      </c>
      <c r="H56" s="307">
        <v>755.3571428571428</v>
      </c>
      <c r="I56" s="307">
        <v>875.5</v>
      </c>
      <c r="J56" s="307">
        <v>684.655</v>
      </c>
      <c r="K56" s="307">
        <v>702.6116666666667</v>
      </c>
      <c r="L56" s="307">
        <v>620.184</v>
      </c>
      <c r="M56" s="307">
        <v>658.766</v>
      </c>
      <c r="N56" s="307">
        <v>657.4583333333334</v>
      </c>
      <c r="O56" s="306">
        <f t="shared" si="1"/>
        <v>699.8242003968253</v>
      </c>
    </row>
    <row r="57" spans="1:15" s="285" customFormat="1" ht="16.5" customHeight="1">
      <c r="A57" s="196" t="s">
        <v>4</v>
      </c>
      <c r="B57" s="259" t="s">
        <v>19</v>
      </c>
      <c r="C57" s="307">
        <v>530.34375</v>
      </c>
      <c r="D57" s="307">
        <v>526.1264</v>
      </c>
      <c r="E57" s="307">
        <v>602.21875</v>
      </c>
      <c r="F57" s="307">
        <v>548.0769642857143</v>
      </c>
      <c r="G57" s="307">
        <v>546.8879999999999</v>
      </c>
      <c r="H57" s="307">
        <v>483.60202380952376</v>
      </c>
      <c r="I57" s="307">
        <v>565.0916666666667</v>
      </c>
      <c r="J57" s="307">
        <v>699.262875</v>
      </c>
      <c r="K57" s="307">
        <v>761.875</v>
      </c>
      <c r="L57" s="307">
        <v>827.43</v>
      </c>
      <c r="M57" s="307">
        <v>827.2</v>
      </c>
      <c r="N57" s="307">
        <v>836.26</v>
      </c>
      <c r="O57" s="306">
        <f t="shared" si="1"/>
        <v>646.1979524801587</v>
      </c>
    </row>
    <row r="58" spans="1:15" s="285" customFormat="1" ht="16.5" customHeight="1">
      <c r="A58" s="196" t="s">
        <v>401</v>
      </c>
      <c r="B58" s="259" t="s">
        <v>19</v>
      </c>
      <c r="C58" s="307">
        <v>640</v>
      </c>
      <c r="D58" s="307">
        <v>650</v>
      </c>
      <c r="E58" s="307">
        <v>600</v>
      </c>
      <c r="F58" s="307">
        <v>1028.5714285714287</v>
      </c>
      <c r="G58" s="307">
        <v>1062.5</v>
      </c>
      <c r="H58" s="307">
        <v>1062.5</v>
      </c>
      <c r="I58" s="307">
        <v>1150</v>
      </c>
      <c r="J58" s="307">
        <v>983.3333333333334</v>
      </c>
      <c r="K58" s="307">
        <v>975</v>
      </c>
      <c r="L58" s="307">
        <v>943.75</v>
      </c>
      <c r="M58" s="307">
        <v>995.835</v>
      </c>
      <c r="N58" s="307">
        <v>947.915</v>
      </c>
      <c r="O58" s="306">
        <f t="shared" si="1"/>
        <v>919.950396825397</v>
      </c>
    </row>
    <row r="59" spans="1:15" s="285" customFormat="1" ht="16.5" customHeight="1">
      <c r="A59" s="196" t="s">
        <v>80</v>
      </c>
      <c r="B59" s="259" t="s">
        <v>19</v>
      </c>
      <c r="C59" s="307">
        <v>2237.5</v>
      </c>
      <c r="D59" s="307">
        <v>1862.7698</v>
      </c>
      <c r="E59" s="307">
        <v>1179.1666666666667</v>
      </c>
      <c r="F59" s="307">
        <v>1007.2032</v>
      </c>
      <c r="G59" s="307">
        <v>1035</v>
      </c>
      <c r="H59" s="307">
        <v>1392.062380952381</v>
      </c>
      <c r="I59" s="307">
        <v>1847.925</v>
      </c>
      <c r="J59" s="307">
        <v>1240</v>
      </c>
      <c r="K59" s="307">
        <v>1233.3333333333333</v>
      </c>
      <c r="L59" s="307">
        <v>1366.665</v>
      </c>
      <c r="M59" s="307">
        <v>1600</v>
      </c>
      <c r="N59" s="307">
        <v>1622.1666666666667</v>
      </c>
      <c r="O59" s="306">
        <f t="shared" si="1"/>
        <v>1468.6493373015874</v>
      </c>
    </row>
    <row r="60" spans="1:15" s="285" customFormat="1" ht="16.5" customHeight="1">
      <c r="A60" s="196" t="s">
        <v>16</v>
      </c>
      <c r="B60" s="259" t="s">
        <v>19</v>
      </c>
      <c r="C60" s="307">
        <v>493.75</v>
      </c>
      <c r="D60" s="307">
        <v>400</v>
      </c>
      <c r="E60" s="307">
        <v>390.8333333333333</v>
      </c>
      <c r="F60" s="307">
        <v>359.25</v>
      </c>
      <c r="G60" s="307">
        <v>317.9988</v>
      </c>
      <c r="H60" s="307">
        <v>309.169</v>
      </c>
      <c r="I60" s="307">
        <v>450.83500000000004</v>
      </c>
      <c r="J60" s="307">
        <v>515.8333333333334</v>
      </c>
      <c r="K60" s="307">
        <v>472.5</v>
      </c>
      <c r="L60" s="307">
        <v>462.5</v>
      </c>
      <c r="M60" s="307">
        <v>977.5</v>
      </c>
      <c r="N60" s="307">
        <v>894.8348500000001</v>
      </c>
      <c r="O60" s="306">
        <f t="shared" si="1"/>
        <v>503.7503597222222</v>
      </c>
    </row>
    <row r="61" spans="1:15" s="285" customFormat="1" ht="16.5" customHeight="1">
      <c r="A61" s="196" t="s">
        <v>392</v>
      </c>
      <c r="B61" s="259" t="s">
        <v>19</v>
      </c>
      <c r="C61" s="307"/>
      <c r="D61" s="307">
        <v>1000</v>
      </c>
      <c r="E61" s="307"/>
      <c r="F61" s="307"/>
      <c r="G61" s="307">
        <v>900</v>
      </c>
      <c r="H61" s="307"/>
      <c r="I61" s="307">
        <v>900</v>
      </c>
      <c r="J61" s="307">
        <v>850</v>
      </c>
      <c r="K61" s="307">
        <v>2000</v>
      </c>
      <c r="L61" s="307">
        <v>1175</v>
      </c>
      <c r="M61" s="307">
        <v>1400</v>
      </c>
      <c r="N61" s="307">
        <v>1762.5</v>
      </c>
      <c r="O61" s="306">
        <f t="shared" si="1"/>
        <v>1248.4375</v>
      </c>
    </row>
    <row r="62" spans="1:15" s="285" customFormat="1" ht="16.5" customHeight="1">
      <c r="A62" s="196" t="s">
        <v>393</v>
      </c>
      <c r="B62" s="259" t="s">
        <v>414</v>
      </c>
      <c r="C62" s="307">
        <v>10000</v>
      </c>
      <c r="D62" s="307">
        <v>6333.33</v>
      </c>
      <c r="E62" s="307">
        <v>4500</v>
      </c>
      <c r="F62" s="307"/>
      <c r="G62" s="307">
        <v>7500</v>
      </c>
      <c r="H62" s="307">
        <v>7000</v>
      </c>
      <c r="I62" s="307"/>
      <c r="J62" s="307">
        <v>6500</v>
      </c>
      <c r="K62" s="307">
        <v>2937.5</v>
      </c>
      <c r="L62" s="307">
        <v>5000</v>
      </c>
      <c r="M62" s="307">
        <v>5750</v>
      </c>
      <c r="N62" s="307">
        <v>7000</v>
      </c>
      <c r="O62" s="306">
        <f t="shared" si="1"/>
        <v>6252.0830000000005</v>
      </c>
    </row>
    <row r="63" spans="1:15" s="285" customFormat="1" ht="16.5" customHeight="1">
      <c r="A63" s="196" t="s">
        <v>415</v>
      </c>
      <c r="B63" s="259" t="s">
        <v>416</v>
      </c>
      <c r="C63" s="307">
        <v>8333.333333333334</v>
      </c>
      <c r="D63" s="307">
        <v>6077.380952380951</v>
      </c>
      <c r="E63" s="307">
        <v>7345.238095238095</v>
      </c>
      <c r="F63" s="307">
        <v>4509.69387755102</v>
      </c>
      <c r="G63" s="307">
        <v>8194.443333333335</v>
      </c>
      <c r="H63" s="307">
        <v>10681.42857142857</v>
      </c>
      <c r="I63" s="307">
        <v>5555.238095238095</v>
      </c>
      <c r="J63" s="307">
        <v>8436.429404761906</v>
      </c>
      <c r="K63" s="307">
        <v>10758.928571428572</v>
      </c>
      <c r="L63" s="307">
        <v>9757.937619047618</v>
      </c>
      <c r="M63" s="307">
        <v>10957.142857142857</v>
      </c>
      <c r="N63" s="307">
        <v>12669.52380952381</v>
      </c>
      <c r="O63" s="306">
        <f t="shared" si="1"/>
        <v>8606.393210034012</v>
      </c>
    </row>
    <row r="64" spans="1:15" s="285" customFormat="1" ht="16.5" customHeight="1">
      <c r="A64" s="196" t="s">
        <v>40</v>
      </c>
      <c r="B64" s="259" t="s">
        <v>19</v>
      </c>
      <c r="C64" s="307">
        <v>485.408</v>
      </c>
      <c r="D64" s="307">
        <v>607.6299466666666</v>
      </c>
      <c r="E64" s="307"/>
      <c r="F64" s="307">
        <v>474.967872</v>
      </c>
      <c r="G64" s="307">
        <v>445.9</v>
      </c>
      <c r="H64" s="307">
        <v>398.4118095238095</v>
      </c>
      <c r="I64" s="307">
        <v>440.1022220000001</v>
      </c>
      <c r="J64" s="307">
        <v>431.42029149999996</v>
      </c>
      <c r="K64" s="307">
        <v>536.5715399999999</v>
      </c>
      <c r="L64" s="307">
        <v>719.792675</v>
      </c>
      <c r="M64" s="307">
        <v>578.5013749999999</v>
      </c>
      <c r="N64" s="307"/>
      <c r="O64" s="306">
        <f t="shared" si="1"/>
        <v>511.8705731690476</v>
      </c>
    </row>
    <row r="65" spans="1:15" s="285" customFormat="1" ht="16.5" customHeight="1">
      <c r="A65" s="196" t="s">
        <v>39</v>
      </c>
      <c r="B65" s="259" t="s">
        <v>19</v>
      </c>
      <c r="C65" s="307">
        <v>309.8326666666666</v>
      </c>
      <c r="D65" s="307">
        <v>350.2083333333333</v>
      </c>
      <c r="E65" s="307">
        <v>370.83333333333337</v>
      </c>
      <c r="F65" s="307">
        <v>423.6309523809524</v>
      </c>
      <c r="G65" s="307">
        <v>317.70833333333337</v>
      </c>
      <c r="H65" s="307">
        <v>318.88944444444445</v>
      </c>
      <c r="I65" s="307">
        <v>337.29166666666663</v>
      </c>
      <c r="J65" s="307">
        <v>462.02369047619044</v>
      </c>
      <c r="K65" s="307">
        <v>406.9444444444445</v>
      </c>
      <c r="L65" s="307">
        <v>376.5826666666666</v>
      </c>
      <c r="M65" s="307">
        <v>597.75</v>
      </c>
      <c r="N65" s="307">
        <v>765.0333333333333</v>
      </c>
      <c r="O65" s="306">
        <f t="shared" si="1"/>
        <v>419.72740542328046</v>
      </c>
    </row>
    <row r="66" spans="1:15" s="285" customFormat="1" ht="16.5" customHeight="1">
      <c r="A66" s="196" t="s">
        <v>38</v>
      </c>
      <c r="B66" s="259" t="s">
        <v>19</v>
      </c>
      <c r="C66" s="307">
        <v>1775</v>
      </c>
      <c r="D66" s="307">
        <v>2500</v>
      </c>
      <c r="E66" s="307">
        <v>2500</v>
      </c>
      <c r="F66" s="307">
        <v>2500</v>
      </c>
      <c r="G66" s="307">
        <v>2500</v>
      </c>
      <c r="H66" s="307">
        <v>2500</v>
      </c>
      <c r="I66" s="307"/>
      <c r="J66" s="307">
        <v>2500</v>
      </c>
      <c r="K66" s="307"/>
      <c r="L66" s="307"/>
      <c r="M66" s="307"/>
      <c r="N66" s="307"/>
      <c r="O66" s="306">
        <f t="shared" si="1"/>
        <v>2396.4285714285716</v>
      </c>
    </row>
    <row r="67" spans="1:15" s="285" customFormat="1" ht="16.5" customHeight="1">
      <c r="A67" s="196" t="s">
        <v>345</v>
      </c>
      <c r="B67" s="259" t="s">
        <v>19</v>
      </c>
      <c r="C67" s="307">
        <v>1341.665</v>
      </c>
      <c r="D67" s="307">
        <v>1351.04</v>
      </c>
      <c r="E67" s="307">
        <v>1264.845</v>
      </c>
      <c r="F67" s="307">
        <v>1366.665</v>
      </c>
      <c r="G67" s="307">
        <v>1254.165</v>
      </c>
      <c r="H67" s="307">
        <v>1216.665</v>
      </c>
      <c r="I67" s="307">
        <v>1400</v>
      </c>
      <c r="J67" s="307">
        <v>1160.7641666666666</v>
      </c>
      <c r="K67" s="307">
        <v>1438.54</v>
      </c>
      <c r="L67" s="307">
        <v>1317.36</v>
      </c>
      <c r="M67" s="307">
        <v>1310.07</v>
      </c>
      <c r="N67" s="307">
        <v>1211.8066666666666</v>
      </c>
      <c r="O67" s="306">
        <f t="shared" si="1"/>
        <v>1302.7988194444445</v>
      </c>
    </row>
    <row r="68" spans="1:15" s="285" customFormat="1" ht="16.5" customHeight="1">
      <c r="A68" s="196" t="s">
        <v>394</v>
      </c>
      <c r="B68" s="259" t="s">
        <v>347</v>
      </c>
      <c r="C68" s="307">
        <v>4619.047619047619</v>
      </c>
      <c r="D68" s="307">
        <v>4017.8571428571427</v>
      </c>
      <c r="E68" s="307">
        <v>3892.8571428571427</v>
      </c>
      <c r="F68" s="307">
        <v>4729.591836734694</v>
      </c>
      <c r="G68" s="307">
        <v>4580.357142857143</v>
      </c>
      <c r="H68" s="307">
        <v>3535.714285714286</v>
      </c>
      <c r="I68" s="307">
        <v>5357.142857142857</v>
      </c>
      <c r="J68" s="307">
        <v>6044.642857142857</v>
      </c>
      <c r="K68" s="307">
        <v>5785.714285714285</v>
      </c>
      <c r="L68" s="307">
        <v>5994.642857142857</v>
      </c>
      <c r="M68" s="307">
        <v>4917.857142857143</v>
      </c>
      <c r="N68" s="307">
        <v>7154.761904761905</v>
      </c>
      <c r="O68" s="306">
        <f t="shared" si="1"/>
        <v>5052.5155895691605</v>
      </c>
    </row>
    <row r="69" spans="1:15" s="285" customFormat="1" ht="16.5" customHeight="1">
      <c r="A69" s="196" t="s">
        <v>402</v>
      </c>
      <c r="B69" s="259" t="s">
        <v>21</v>
      </c>
      <c r="C69" s="307"/>
      <c r="D69" s="307"/>
      <c r="E69" s="307"/>
      <c r="F69" s="307">
        <v>1300</v>
      </c>
      <c r="G69" s="307">
        <v>1300</v>
      </c>
      <c r="H69" s="307">
        <v>1357.142857142857</v>
      </c>
      <c r="I69" s="307">
        <v>1300</v>
      </c>
      <c r="J69" s="307">
        <v>1300</v>
      </c>
      <c r="K69" s="307">
        <v>1300</v>
      </c>
      <c r="L69" s="307">
        <v>1300</v>
      </c>
      <c r="M69" s="307">
        <v>1300</v>
      </c>
      <c r="N69" s="307">
        <v>1300</v>
      </c>
      <c r="O69" s="306">
        <f t="shared" si="1"/>
        <v>1306.3492063492063</v>
      </c>
    </row>
    <row r="70" spans="1:15" s="285" customFormat="1" ht="16.5" customHeight="1">
      <c r="A70" s="196" t="s">
        <v>5</v>
      </c>
      <c r="B70" s="259" t="s">
        <v>19</v>
      </c>
      <c r="C70" s="307">
        <v>577.1838461538462</v>
      </c>
      <c r="D70" s="307">
        <v>477.72727272727275</v>
      </c>
      <c r="E70" s="307">
        <v>316.8181818181818</v>
      </c>
      <c r="F70" s="307">
        <v>224.14999999999998</v>
      </c>
      <c r="G70" s="307">
        <v>175.2272727272727</v>
      </c>
      <c r="H70" s="307">
        <v>199.14958181818182</v>
      </c>
      <c r="I70" s="307">
        <v>189.92540909090914</v>
      </c>
      <c r="J70" s="307">
        <v>199.40000000000003</v>
      </c>
      <c r="K70" s="307">
        <v>254.75</v>
      </c>
      <c r="L70" s="307">
        <v>268.84999999999997</v>
      </c>
      <c r="M70" s="307">
        <v>400</v>
      </c>
      <c r="N70" s="307">
        <v>521.56</v>
      </c>
      <c r="O70" s="306">
        <f t="shared" si="1"/>
        <v>317.061797027972</v>
      </c>
    </row>
    <row r="71" spans="1:15" s="285" customFormat="1" ht="16.5" customHeight="1">
      <c r="A71" s="196" t="s">
        <v>6</v>
      </c>
      <c r="B71" s="259" t="s">
        <v>21</v>
      </c>
      <c r="C71" s="307">
        <v>20625</v>
      </c>
      <c r="D71" s="307">
        <v>21031.25</v>
      </c>
      <c r="E71" s="307">
        <v>16593.75</v>
      </c>
      <c r="F71" s="307">
        <v>15307.538571428571</v>
      </c>
      <c r="G71" s="307">
        <v>14750</v>
      </c>
      <c r="H71" s="307">
        <v>15000</v>
      </c>
      <c r="I71" s="307">
        <v>14500</v>
      </c>
      <c r="J71" s="307">
        <v>18250</v>
      </c>
      <c r="K71" s="307">
        <v>13687.5</v>
      </c>
      <c r="L71" s="307">
        <v>8966.67</v>
      </c>
      <c r="M71" s="307">
        <v>14000</v>
      </c>
      <c r="N71" s="307">
        <v>15500</v>
      </c>
      <c r="O71" s="306">
        <f t="shared" si="1"/>
        <v>15684.309047619048</v>
      </c>
    </row>
    <row r="72" spans="1:15" s="285" customFormat="1" ht="16.5" customHeight="1">
      <c r="A72" s="196" t="s">
        <v>395</v>
      </c>
      <c r="B72" s="259" t="s">
        <v>19</v>
      </c>
      <c r="C72" s="307">
        <v>1152.6666666666667</v>
      </c>
      <c r="D72" s="307">
        <v>945.1397957142857</v>
      </c>
      <c r="E72" s="307">
        <v>603.7519642857144</v>
      </c>
      <c r="F72" s="307">
        <v>741.1488091836735</v>
      </c>
      <c r="G72" s="307">
        <v>871.4768571428573</v>
      </c>
      <c r="H72" s="307">
        <v>792.1089285714286</v>
      </c>
      <c r="I72" s="307">
        <v>1043.8809523809523</v>
      </c>
      <c r="J72" s="307">
        <v>726.325833</v>
      </c>
      <c r="K72" s="307">
        <v>541.4576439285715</v>
      </c>
      <c r="L72" s="307">
        <v>605.2343238095239</v>
      </c>
      <c r="M72" s="307">
        <v>831.4092857142857</v>
      </c>
      <c r="N72" s="307">
        <v>852.4795775000001</v>
      </c>
      <c r="O72" s="306">
        <f t="shared" si="1"/>
        <v>808.9233864914967</v>
      </c>
    </row>
    <row r="73" spans="1:15" s="285" customFormat="1" ht="16.5" customHeight="1">
      <c r="A73" s="196" t="s">
        <v>462</v>
      </c>
      <c r="B73" s="259" t="s">
        <v>19</v>
      </c>
      <c r="C73" s="307"/>
      <c r="D73" s="307"/>
      <c r="E73" s="307"/>
      <c r="F73" s="307"/>
      <c r="G73" s="307"/>
      <c r="H73" s="307"/>
      <c r="I73" s="307"/>
      <c r="J73" s="307">
        <v>1200</v>
      </c>
      <c r="K73" s="307">
        <v>700</v>
      </c>
      <c r="L73" s="307">
        <v>1000</v>
      </c>
      <c r="M73" s="307">
        <v>1250</v>
      </c>
      <c r="N73" s="307">
        <v>1350</v>
      </c>
      <c r="O73" s="306">
        <f t="shared" si="1"/>
        <v>1100</v>
      </c>
    </row>
    <row r="74" spans="1:15" s="285" customFormat="1" ht="16.5" customHeight="1">
      <c r="A74" s="196" t="s">
        <v>84</v>
      </c>
      <c r="B74" s="259" t="s">
        <v>19</v>
      </c>
      <c r="C74" s="307"/>
      <c r="D74" s="307">
        <v>416.31333333333333</v>
      </c>
      <c r="E74" s="307">
        <v>406.1375892857143</v>
      </c>
      <c r="F74" s="307">
        <v>414.185</v>
      </c>
      <c r="G74" s="307">
        <v>371.49</v>
      </c>
      <c r="H74" s="307">
        <v>397.2291666666667</v>
      </c>
      <c r="I74" s="307">
        <v>368.9</v>
      </c>
      <c r="J74" s="307">
        <v>425.40000000000003</v>
      </c>
      <c r="K74" s="307">
        <v>400.4439285714285</v>
      </c>
      <c r="L74" s="307"/>
      <c r="M74" s="307"/>
      <c r="N74" s="307"/>
      <c r="O74" s="306">
        <f t="shared" si="1"/>
        <v>400.01237723214285</v>
      </c>
    </row>
    <row r="75" spans="1:15" s="285" customFormat="1" ht="16.5" customHeight="1">
      <c r="A75" s="196" t="s">
        <v>37</v>
      </c>
      <c r="B75" s="259" t="s">
        <v>19</v>
      </c>
      <c r="C75" s="307">
        <v>1125</v>
      </c>
      <c r="D75" s="307">
        <v>1525</v>
      </c>
      <c r="E75" s="307">
        <v>1700</v>
      </c>
      <c r="F75" s="307">
        <v>1200</v>
      </c>
      <c r="G75" s="307">
        <v>1250</v>
      </c>
      <c r="H75" s="307">
        <v>1300</v>
      </c>
      <c r="I75" s="307"/>
      <c r="J75" s="307">
        <v>1183.3333333333333</v>
      </c>
      <c r="K75" s="307">
        <v>1100</v>
      </c>
      <c r="L75" s="307">
        <v>1212.5</v>
      </c>
      <c r="M75" s="307">
        <v>1600</v>
      </c>
      <c r="N75" s="307">
        <v>1800</v>
      </c>
      <c r="O75" s="306">
        <f t="shared" si="1"/>
        <v>1363.2575757575758</v>
      </c>
    </row>
    <row r="76" spans="1:15" s="285" customFormat="1" ht="12.75">
      <c r="A76" s="271"/>
      <c r="B76" s="272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308"/>
    </row>
    <row r="77" spans="1:15" s="285" customFormat="1" ht="12.75">
      <c r="A77" s="271"/>
      <c r="B77" s="272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453" t="s">
        <v>51</v>
      </c>
      <c r="O77" s="453"/>
    </row>
    <row r="78" spans="1:15" s="285" customFormat="1" ht="12.75">
      <c r="A78" s="271"/>
      <c r="B78" s="272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313"/>
      <c r="O78" s="313"/>
    </row>
    <row r="79" spans="1:15" s="285" customFormat="1" ht="12.75">
      <c r="A79" s="271"/>
      <c r="B79" s="272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313"/>
      <c r="O79" s="313"/>
    </row>
    <row r="80" spans="1:15" s="285" customFormat="1" ht="20.25">
      <c r="A80" s="440" t="s">
        <v>61</v>
      </c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</row>
    <row r="81" spans="1:15" s="285" customFormat="1" ht="12.75" customHeight="1">
      <c r="A81" s="441" t="s">
        <v>499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</row>
    <row r="82" spans="1:15" s="285" customFormat="1" ht="6.75" customHeight="1">
      <c r="A82" s="454"/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</row>
    <row r="83" spans="1:15" s="285" customFormat="1" ht="24" customHeight="1">
      <c r="A83" s="447" t="s">
        <v>506</v>
      </c>
      <c r="B83" s="447" t="s">
        <v>62</v>
      </c>
      <c r="C83" s="442" t="s">
        <v>26</v>
      </c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4"/>
      <c r="O83" s="445" t="s">
        <v>60</v>
      </c>
    </row>
    <row r="84" spans="1:15" s="285" customFormat="1" ht="24" customHeight="1">
      <c r="A84" s="448"/>
      <c r="B84" s="448"/>
      <c r="C84" s="377" t="s">
        <v>7</v>
      </c>
      <c r="D84" s="376" t="s">
        <v>8</v>
      </c>
      <c r="E84" s="376" t="s">
        <v>9</v>
      </c>
      <c r="F84" s="376" t="s">
        <v>10</v>
      </c>
      <c r="G84" s="376" t="s">
        <v>11</v>
      </c>
      <c r="H84" s="376" t="s">
        <v>12</v>
      </c>
      <c r="I84" s="376" t="s">
        <v>13</v>
      </c>
      <c r="J84" s="376" t="s">
        <v>14</v>
      </c>
      <c r="K84" s="376" t="s">
        <v>127</v>
      </c>
      <c r="L84" s="376" t="s">
        <v>128</v>
      </c>
      <c r="M84" s="376" t="s">
        <v>129</v>
      </c>
      <c r="N84" s="378" t="s">
        <v>130</v>
      </c>
      <c r="O84" s="446"/>
    </row>
    <row r="85" spans="1:15" s="285" customFormat="1" ht="18" customHeight="1">
      <c r="A85" s="196" t="s">
        <v>36</v>
      </c>
      <c r="B85" s="259" t="s">
        <v>19</v>
      </c>
      <c r="C85" s="307">
        <v>1000</v>
      </c>
      <c r="D85" s="307">
        <v>1579.17</v>
      </c>
      <c r="E85" s="307">
        <v>1537.5</v>
      </c>
      <c r="F85" s="307">
        <v>950</v>
      </c>
      <c r="G85" s="307">
        <v>1425</v>
      </c>
      <c r="H85" s="307">
        <v>1500</v>
      </c>
      <c r="I85" s="307"/>
      <c r="J85" s="307">
        <v>1066.6666666666667</v>
      </c>
      <c r="K85" s="307">
        <v>900</v>
      </c>
      <c r="L85" s="307">
        <v>1075</v>
      </c>
      <c r="M85" s="307">
        <v>1333.33</v>
      </c>
      <c r="N85" s="307">
        <v>1425</v>
      </c>
      <c r="O85" s="306">
        <f aca="true" t="shared" si="2" ref="O85:O92">AVERAGE(C85:N85)</f>
        <v>1253.7878787878788</v>
      </c>
    </row>
    <row r="86" spans="1:15" s="285" customFormat="1" ht="18" customHeight="1">
      <c r="A86" s="196" t="s">
        <v>35</v>
      </c>
      <c r="B86" s="259" t="s">
        <v>19</v>
      </c>
      <c r="C86" s="307">
        <v>700</v>
      </c>
      <c r="D86" s="307">
        <v>743.75</v>
      </c>
      <c r="E86" s="307">
        <v>837.5</v>
      </c>
      <c r="F86" s="307">
        <v>800</v>
      </c>
      <c r="G86" s="307">
        <v>1025</v>
      </c>
      <c r="H86" s="307">
        <v>1050</v>
      </c>
      <c r="I86" s="307">
        <v>700</v>
      </c>
      <c r="J86" s="307">
        <v>789.5833333333334</v>
      </c>
      <c r="K86" s="307">
        <v>768.75</v>
      </c>
      <c r="L86" s="307">
        <v>841.665</v>
      </c>
      <c r="M86" s="307">
        <v>753.125</v>
      </c>
      <c r="N86" s="307">
        <v>640.625</v>
      </c>
      <c r="O86" s="306">
        <f t="shared" si="2"/>
        <v>804.1665277777778</v>
      </c>
    </row>
    <row r="87" spans="1:15" s="285" customFormat="1" ht="18" customHeight="1">
      <c r="A87" s="196" t="s">
        <v>34</v>
      </c>
      <c r="B87" s="259" t="s">
        <v>19</v>
      </c>
      <c r="C87" s="307">
        <v>925</v>
      </c>
      <c r="D87" s="307">
        <v>753.125</v>
      </c>
      <c r="E87" s="307">
        <v>1175</v>
      </c>
      <c r="F87" s="307">
        <v>1412.5</v>
      </c>
      <c r="G87" s="307">
        <v>987.5</v>
      </c>
      <c r="H87" s="307">
        <v>1200</v>
      </c>
      <c r="I87" s="307">
        <v>800</v>
      </c>
      <c r="J87" s="307">
        <v>914.0625</v>
      </c>
      <c r="K87" s="307">
        <v>937.5</v>
      </c>
      <c r="L87" s="307">
        <v>1616.665</v>
      </c>
      <c r="M87" s="307">
        <v>912.5</v>
      </c>
      <c r="N87" s="307">
        <v>1118.75</v>
      </c>
      <c r="O87" s="306">
        <f t="shared" si="2"/>
        <v>1062.716875</v>
      </c>
    </row>
    <row r="88" spans="1:15" s="285" customFormat="1" ht="18" customHeight="1">
      <c r="A88" s="196" t="s">
        <v>122</v>
      </c>
      <c r="B88" s="259" t="s">
        <v>19</v>
      </c>
      <c r="C88" s="307"/>
      <c r="D88" s="307"/>
      <c r="E88" s="307"/>
      <c r="F88" s="307"/>
      <c r="G88" s="307">
        <v>1062.5</v>
      </c>
      <c r="H88" s="307">
        <v>1062.5</v>
      </c>
      <c r="I88" s="307"/>
      <c r="J88" s="307">
        <v>1337.5</v>
      </c>
      <c r="K88" s="307">
        <v>937.5</v>
      </c>
      <c r="L88" s="307">
        <v>683.33</v>
      </c>
      <c r="M88" s="307">
        <v>693.75</v>
      </c>
      <c r="N88" s="307">
        <v>706.25</v>
      </c>
      <c r="O88" s="306">
        <f t="shared" si="2"/>
        <v>926.1899999999999</v>
      </c>
    </row>
    <row r="89" spans="1:15" s="285" customFormat="1" ht="18" customHeight="1">
      <c r="A89" s="196" t="s">
        <v>33</v>
      </c>
      <c r="B89" s="259" t="s">
        <v>19</v>
      </c>
      <c r="C89" s="307"/>
      <c r="D89" s="307">
        <v>1410.42</v>
      </c>
      <c r="E89" s="307">
        <v>1295.83</v>
      </c>
      <c r="F89" s="307">
        <v>937.5</v>
      </c>
      <c r="G89" s="307">
        <v>1200</v>
      </c>
      <c r="H89" s="307">
        <v>1150</v>
      </c>
      <c r="I89" s="307"/>
      <c r="J89" s="307">
        <v>1462.5</v>
      </c>
      <c r="K89" s="307">
        <v>1450</v>
      </c>
      <c r="L89" s="307">
        <v>1704.17</v>
      </c>
      <c r="M89" s="307">
        <v>1775</v>
      </c>
      <c r="N89" s="307"/>
      <c r="O89" s="306">
        <f t="shared" si="2"/>
        <v>1376.1577777777777</v>
      </c>
    </row>
    <row r="90" spans="1:15" s="285" customFormat="1" ht="18" customHeight="1">
      <c r="A90" s="196" t="s">
        <v>466</v>
      </c>
      <c r="B90" s="259" t="s">
        <v>19</v>
      </c>
      <c r="C90" s="307">
        <v>839.5</v>
      </c>
      <c r="D90" s="307">
        <v>500</v>
      </c>
      <c r="E90" s="307">
        <v>470</v>
      </c>
      <c r="F90" s="307">
        <v>339.8928571428572</v>
      </c>
      <c r="G90" s="307">
        <v>350</v>
      </c>
      <c r="H90" s="307">
        <v>300</v>
      </c>
      <c r="I90" s="307"/>
      <c r="J90" s="307">
        <v>537.075</v>
      </c>
      <c r="K90" s="307">
        <v>412</v>
      </c>
      <c r="L90" s="307"/>
      <c r="M90" s="307">
        <v>766.67</v>
      </c>
      <c r="N90" s="307"/>
      <c r="O90" s="306">
        <f t="shared" si="2"/>
        <v>501.68198412698416</v>
      </c>
    </row>
    <row r="91" spans="1:15" s="285" customFormat="1" ht="18" customHeight="1">
      <c r="A91" s="196" t="s">
        <v>119</v>
      </c>
      <c r="B91" s="259" t="s">
        <v>19</v>
      </c>
      <c r="C91" s="307">
        <v>1000</v>
      </c>
      <c r="D91" s="307">
        <v>900</v>
      </c>
      <c r="E91" s="307"/>
      <c r="F91" s="307"/>
      <c r="G91" s="307">
        <v>1000</v>
      </c>
      <c r="H91" s="307">
        <v>1000</v>
      </c>
      <c r="I91" s="307">
        <v>1000</v>
      </c>
      <c r="J91" s="307"/>
      <c r="K91" s="307"/>
      <c r="L91" s="307"/>
      <c r="M91" s="307"/>
      <c r="N91" s="307">
        <v>1000</v>
      </c>
      <c r="O91" s="306">
        <f t="shared" si="2"/>
        <v>983.3333333333334</v>
      </c>
    </row>
    <row r="92" spans="1:15" s="285" customFormat="1" ht="18" customHeight="1">
      <c r="A92" s="196" t="s">
        <v>31</v>
      </c>
      <c r="B92" s="259" t="s">
        <v>21</v>
      </c>
      <c r="C92" s="307">
        <v>2462.5</v>
      </c>
      <c r="D92" s="307">
        <v>1691.6666666666667</v>
      </c>
      <c r="E92" s="307">
        <v>2350</v>
      </c>
      <c r="F92" s="307">
        <v>3829.7610714285715</v>
      </c>
      <c r="G92" s="307">
        <v>1933.3333333333333</v>
      </c>
      <c r="H92" s="307">
        <v>3540</v>
      </c>
      <c r="I92" s="307">
        <v>3350</v>
      </c>
      <c r="J92" s="307">
        <v>3690</v>
      </c>
      <c r="K92" s="307">
        <v>2200</v>
      </c>
      <c r="L92" s="307">
        <v>2600</v>
      </c>
      <c r="M92" s="307">
        <v>2394.443333333333</v>
      </c>
      <c r="N92" s="307">
        <v>3233.3333333333335</v>
      </c>
      <c r="O92" s="306">
        <f t="shared" si="2"/>
        <v>2772.9198115079366</v>
      </c>
    </row>
    <row r="93" spans="1:15" ht="18" customHeight="1">
      <c r="A93" s="81" t="s">
        <v>89</v>
      </c>
      <c r="B93" s="113"/>
      <c r="C93" s="81"/>
      <c r="D93" s="82"/>
      <c r="E93" s="83"/>
      <c r="F93" s="83"/>
      <c r="G93" s="83"/>
      <c r="H93" s="83"/>
      <c r="I93" s="83"/>
      <c r="J93" s="83"/>
      <c r="K93" s="83"/>
      <c r="L93" s="83"/>
      <c r="M93" s="81"/>
      <c r="N93" s="82"/>
      <c r="O93" s="83"/>
    </row>
    <row r="94" spans="1:15" ht="18" customHeight="1">
      <c r="A94" s="196" t="s">
        <v>126</v>
      </c>
      <c r="B94" s="259" t="s">
        <v>19</v>
      </c>
      <c r="C94" s="307">
        <v>7750</v>
      </c>
      <c r="D94" s="307">
        <v>7725</v>
      </c>
      <c r="E94" s="307"/>
      <c r="F94" s="307"/>
      <c r="G94" s="307"/>
      <c r="H94" s="307"/>
      <c r="I94" s="307"/>
      <c r="J94" s="307">
        <v>6500</v>
      </c>
      <c r="K94" s="307"/>
      <c r="L94" s="307">
        <v>3800</v>
      </c>
      <c r="M94" s="307">
        <v>4950</v>
      </c>
      <c r="N94" s="307">
        <v>4850</v>
      </c>
      <c r="O94" s="306">
        <f aca="true" t="shared" si="3" ref="O94:O110">AVERAGE(C94:N94)</f>
        <v>5929.166666666667</v>
      </c>
    </row>
    <row r="95" spans="1:15" ht="18" customHeight="1">
      <c r="A95" s="196" t="s">
        <v>90</v>
      </c>
      <c r="B95" s="259" t="s">
        <v>19</v>
      </c>
      <c r="C95" s="307">
        <v>3512.5</v>
      </c>
      <c r="D95" s="307">
        <v>4319</v>
      </c>
      <c r="E95" s="307">
        <v>4846.67</v>
      </c>
      <c r="F95" s="307">
        <v>3225</v>
      </c>
      <c r="G95" s="307">
        <v>3200</v>
      </c>
      <c r="H95" s="307">
        <v>3450</v>
      </c>
      <c r="I95" s="307">
        <v>3575</v>
      </c>
      <c r="J95" s="307">
        <v>3525</v>
      </c>
      <c r="K95" s="307">
        <v>3562.5</v>
      </c>
      <c r="L95" s="307">
        <v>5637.5</v>
      </c>
      <c r="M95" s="307">
        <v>4466.875</v>
      </c>
      <c r="N95" s="307">
        <v>4212.5</v>
      </c>
      <c r="O95" s="306">
        <f t="shared" si="3"/>
        <v>3961.0454166666664</v>
      </c>
    </row>
    <row r="96" spans="1:15" ht="18" customHeight="1">
      <c r="A96" s="196" t="s">
        <v>396</v>
      </c>
      <c r="B96" s="259" t="s">
        <v>21</v>
      </c>
      <c r="C96" s="307">
        <v>3500</v>
      </c>
      <c r="D96" s="307">
        <v>3500</v>
      </c>
      <c r="E96" s="307"/>
      <c r="F96" s="307"/>
      <c r="G96" s="307">
        <v>3500</v>
      </c>
      <c r="H96" s="307"/>
      <c r="I96" s="307">
        <v>2000</v>
      </c>
      <c r="J96" s="307">
        <v>3500</v>
      </c>
      <c r="K96" s="307">
        <v>3500</v>
      </c>
      <c r="L96" s="307">
        <v>3500</v>
      </c>
      <c r="M96" s="307">
        <v>3000</v>
      </c>
      <c r="N96" s="307">
        <v>3000</v>
      </c>
      <c r="O96" s="306">
        <f t="shared" si="3"/>
        <v>3222.222222222222</v>
      </c>
    </row>
    <row r="97" spans="1:15" ht="18" customHeight="1">
      <c r="A97" s="196" t="s">
        <v>28</v>
      </c>
      <c r="B97" s="259" t="s">
        <v>19</v>
      </c>
      <c r="C97" s="307"/>
      <c r="D97" s="307">
        <v>7000</v>
      </c>
      <c r="E97" s="307">
        <v>8000</v>
      </c>
      <c r="F97" s="307">
        <v>10000</v>
      </c>
      <c r="G97" s="307">
        <v>6000</v>
      </c>
      <c r="H97" s="307"/>
      <c r="I97" s="307">
        <v>6500</v>
      </c>
      <c r="J97" s="307">
        <v>6500</v>
      </c>
      <c r="K97" s="307"/>
      <c r="L97" s="307">
        <v>6500</v>
      </c>
      <c r="M97" s="307">
        <v>6500</v>
      </c>
      <c r="N97" s="307"/>
      <c r="O97" s="306">
        <f t="shared" si="3"/>
        <v>7125</v>
      </c>
    </row>
    <row r="98" spans="1:15" ht="18" customHeight="1">
      <c r="A98" s="81" t="s">
        <v>91</v>
      </c>
      <c r="B98" s="113"/>
      <c r="C98" s="81"/>
      <c r="D98" s="82"/>
      <c r="E98" s="83"/>
      <c r="F98" s="83"/>
      <c r="G98" s="83"/>
      <c r="H98" s="83"/>
      <c r="I98" s="83"/>
      <c r="J98" s="83"/>
      <c r="K98" s="83"/>
      <c r="L98" s="83"/>
      <c r="M98" s="81"/>
      <c r="N98" s="82"/>
      <c r="O98" s="83"/>
    </row>
    <row r="99" spans="1:15" ht="18" customHeight="1">
      <c r="A99" s="196" t="s">
        <v>366</v>
      </c>
      <c r="B99" s="259" t="s">
        <v>21</v>
      </c>
      <c r="C99" s="307">
        <v>5156.25</v>
      </c>
      <c r="D99" s="307">
        <v>6140</v>
      </c>
      <c r="E99" s="307">
        <v>10000</v>
      </c>
      <c r="F99" s="307">
        <v>5500</v>
      </c>
      <c r="G99" s="307">
        <v>5000</v>
      </c>
      <c r="H99" s="307">
        <v>5500</v>
      </c>
      <c r="I99" s="307">
        <v>5062.5</v>
      </c>
      <c r="J99" s="307">
        <v>4483.553571428572</v>
      </c>
      <c r="K99" s="307">
        <v>4839.0625</v>
      </c>
      <c r="L99" s="307">
        <v>4835.8</v>
      </c>
      <c r="M99" s="307">
        <v>5917.85</v>
      </c>
      <c r="N99" s="307">
        <v>5021.666</v>
      </c>
      <c r="O99" s="306">
        <f t="shared" si="3"/>
        <v>5621.390172619048</v>
      </c>
    </row>
    <row r="100" spans="1:15" ht="18" customHeight="1">
      <c r="A100" s="196" t="s">
        <v>15</v>
      </c>
      <c r="B100" s="259" t="s">
        <v>21</v>
      </c>
      <c r="C100" s="307">
        <v>21358.50555555556</v>
      </c>
      <c r="D100" s="307">
        <v>23472.25555555556</v>
      </c>
      <c r="E100" s="307">
        <v>20535.9375</v>
      </c>
      <c r="F100" s="307">
        <v>21042.069047619047</v>
      </c>
      <c r="G100" s="307">
        <v>20491.60555555555</v>
      </c>
      <c r="H100" s="307">
        <v>16301.195918367346</v>
      </c>
      <c r="I100" s="307">
        <v>25040.83333333333</v>
      </c>
      <c r="J100" s="307">
        <v>22620.149999999998</v>
      </c>
      <c r="K100" s="307">
        <v>27554.6875</v>
      </c>
      <c r="L100" s="307">
        <v>24943.75</v>
      </c>
      <c r="M100" s="307">
        <v>20451.5125</v>
      </c>
      <c r="N100" s="307">
        <v>18356.25</v>
      </c>
      <c r="O100" s="306">
        <f t="shared" si="3"/>
        <v>21847.3960388322</v>
      </c>
    </row>
    <row r="101" spans="1:15" ht="18" customHeight="1">
      <c r="A101" s="196" t="s">
        <v>367</v>
      </c>
      <c r="B101" s="259" t="s">
        <v>21</v>
      </c>
      <c r="C101" s="307">
        <v>838.125</v>
      </c>
      <c r="D101" s="307">
        <v>1820</v>
      </c>
      <c r="E101" s="307">
        <v>1162.5</v>
      </c>
      <c r="F101" s="307">
        <v>1559.375</v>
      </c>
      <c r="G101" s="307">
        <v>1633.33</v>
      </c>
      <c r="H101" s="307">
        <v>2125.357142857143</v>
      </c>
      <c r="I101" s="307">
        <v>1411</v>
      </c>
      <c r="J101" s="307">
        <v>962.875</v>
      </c>
      <c r="K101" s="307">
        <v>1625</v>
      </c>
      <c r="L101" s="307">
        <v>950</v>
      </c>
      <c r="M101" s="307"/>
      <c r="N101" s="307">
        <v>854.165</v>
      </c>
      <c r="O101" s="306">
        <f t="shared" si="3"/>
        <v>1358.3388311688313</v>
      </c>
    </row>
    <row r="102" spans="1:15" ht="18" customHeight="1">
      <c r="A102" s="196" t="s">
        <v>368</v>
      </c>
      <c r="B102" s="259" t="s">
        <v>21</v>
      </c>
      <c r="C102" s="307">
        <v>1958.195</v>
      </c>
      <c r="D102" s="307">
        <v>2738.125</v>
      </c>
      <c r="E102" s="307">
        <v>2495.9375</v>
      </c>
      <c r="F102" s="307">
        <v>3121.6071428571427</v>
      </c>
      <c r="G102" s="307">
        <v>2860</v>
      </c>
      <c r="H102" s="307">
        <v>1913.844642857143</v>
      </c>
      <c r="I102" s="307">
        <v>1386.5816666666667</v>
      </c>
      <c r="J102" s="307">
        <v>1482.270625</v>
      </c>
      <c r="K102" s="307">
        <v>1708.04142</v>
      </c>
      <c r="L102" s="307">
        <v>1621.5283333333334</v>
      </c>
      <c r="M102" s="307">
        <v>1868.5</v>
      </c>
      <c r="N102" s="307">
        <v>1849.7216666666666</v>
      </c>
      <c r="O102" s="306">
        <f t="shared" si="3"/>
        <v>2083.6960831150795</v>
      </c>
    </row>
    <row r="103" spans="1:15" ht="18" customHeight="1">
      <c r="A103" s="196" t="s">
        <v>369</v>
      </c>
      <c r="B103" s="259" t="s">
        <v>21</v>
      </c>
      <c r="C103" s="307">
        <v>13250</v>
      </c>
      <c r="D103" s="307">
        <v>18900</v>
      </c>
      <c r="E103" s="307">
        <v>21884.25</v>
      </c>
      <c r="F103" s="307">
        <v>19500</v>
      </c>
      <c r="G103" s="307">
        <v>13925.001</v>
      </c>
      <c r="H103" s="307">
        <v>15952.380952380952</v>
      </c>
      <c r="I103" s="307">
        <v>15666.666666666666</v>
      </c>
      <c r="J103" s="307">
        <v>18847.22333333333</v>
      </c>
      <c r="K103" s="307">
        <v>17900</v>
      </c>
      <c r="L103" s="307">
        <v>18750</v>
      </c>
      <c r="M103" s="307">
        <v>18750</v>
      </c>
      <c r="N103" s="307">
        <v>18750</v>
      </c>
      <c r="O103" s="306">
        <f t="shared" si="3"/>
        <v>17672.96016269841</v>
      </c>
    </row>
    <row r="104" spans="1:15" ht="18" customHeight="1">
      <c r="A104" s="196" t="s">
        <v>370</v>
      </c>
      <c r="B104" s="259" t="s">
        <v>21</v>
      </c>
      <c r="C104" s="307">
        <v>1615</v>
      </c>
      <c r="D104" s="307">
        <v>1388.2291666666667</v>
      </c>
      <c r="E104" s="307">
        <v>1231.0416666666665</v>
      </c>
      <c r="F104" s="307">
        <v>1622.8125</v>
      </c>
      <c r="G104" s="307">
        <v>1777.6666666666667</v>
      </c>
      <c r="H104" s="307">
        <v>1955.267857142857</v>
      </c>
      <c r="I104" s="307">
        <v>1637.5</v>
      </c>
      <c r="J104" s="307">
        <v>1650</v>
      </c>
      <c r="K104" s="307">
        <v>1775</v>
      </c>
      <c r="L104" s="307">
        <v>1666.5</v>
      </c>
      <c r="M104" s="307">
        <v>1566.6666666666667</v>
      </c>
      <c r="N104" s="307">
        <v>1441</v>
      </c>
      <c r="O104" s="306">
        <f t="shared" si="3"/>
        <v>1610.557043650794</v>
      </c>
    </row>
    <row r="105" spans="1:15" ht="18" customHeight="1">
      <c r="A105" s="196" t="s">
        <v>121</v>
      </c>
      <c r="B105" s="259" t="s">
        <v>21</v>
      </c>
      <c r="C105" s="307">
        <v>1389.5</v>
      </c>
      <c r="D105" s="307">
        <v>1317.605</v>
      </c>
      <c r="E105" s="307">
        <v>1494.1666666666667</v>
      </c>
      <c r="F105" s="307">
        <v>1924.75</v>
      </c>
      <c r="G105" s="307">
        <v>1830</v>
      </c>
      <c r="H105" s="307">
        <v>1952.3089285714289</v>
      </c>
      <c r="I105" s="307">
        <v>1916.1</v>
      </c>
      <c r="J105" s="307">
        <v>1595.2083333333333</v>
      </c>
      <c r="K105" s="307">
        <v>1437.9166666666667</v>
      </c>
      <c r="L105" s="307">
        <v>1445.8325</v>
      </c>
      <c r="M105" s="307">
        <v>1068.875</v>
      </c>
      <c r="N105" s="307">
        <v>1067.1930625</v>
      </c>
      <c r="O105" s="306">
        <f t="shared" si="3"/>
        <v>1536.6213464781747</v>
      </c>
    </row>
    <row r="106" spans="1:15" ht="18" customHeight="1">
      <c r="A106" s="196" t="s">
        <v>358</v>
      </c>
      <c r="B106" s="259" t="s">
        <v>21</v>
      </c>
      <c r="C106" s="307">
        <v>17028.75</v>
      </c>
      <c r="D106" s="307">
        <v>18481.25</v>
      </c>
      <c r="E106" s="307">
        <v>19041.666666666668</v>
      </c>
      <c r="F106" s="307">
        <v>19634.450399999998</v>
      </c>
      <c r="G106" s="307">
        <v>16301.25</v>
      </c>
      <c r="H106" s="307">
        <v>13313.231250000004</v>
      </c>
      <c r="I106" s="307">
        <v>13929.375</v>
      </c>
      <c r="J106" s="307">
        <v>17838.541666666668</v>
      </c>
      <c r="K106" s="307">
        <v>17916.666666666668</v>
      </c>
      <c r="L106" s="307">
        <v>17947.8</v>
      </c>
      <c r="M106" s="307">
        <v>16200</v>
      </c>
      <c r="N106" s="307">
        <v>17297.879436</v>
      </c>
      <c r="O106" s="306">
        <f t="shared" si="3"/>
        <v>17077.571757166665</v>
      </c>
    </row>
    <row r="107" spans="1:15" ht="18" customHeight="1">
      <c r="A107" s="196" t="s">
        <v>359</v>
      </c>
      <c r="B107" s="259" t="s">
        <v>21</v>
      </c>
      <c r="C107" s="307">
        <v>2105</v>
      </c>
      <c r="D107" s="307">
        <v>1907.5</v>
      </c>
      <c r="E107" s="307">
        <v>1337.5</v>
      </c>
      <c r="F107" s="307">
        <v>1322.5</v>
      </c>
      <c r="G107" s="307"/>
      <c r="H107" s="307"/>
      <c r="I107" s="307"/>
      <c r="J107" s="307">
        <v>3750</v>
      </c>
      <c r="K107" s="307">
        <v>1500</v>
      </c>
      <c r="L107" s="307"/>
      <c r="M107" s="307"/>
      <c r="N107" s="307"/>
      <c r="O107" s="306">
        <f t="shared" si="3"/>
        <v>1987.0833333333333</v>
      </c>
    </row>
    <row r="108" spans="1:15" ht="18" customHeight="1">
      <c r="A108" s="196" t="s">
        <v>27</v>
      </c>
      <c r="B108" s="259" t="s">
        <v>21</v>
      </c>
      <c r="C108" s="307">
        <v>5000</v>
      </c>
      <c r="D108" s="307">
        <v>5375</v>
      </c>
      <c r="E108" s="307">
        <v>5500</v>
      </c>
      <c r="F108" s="307">
        <v>5400</v>
      </c>
      <c r="G108" s="307">
        <v>5500</v>
      </c>
      <c r="H108" s="307">
        <v>7000</v>
      </c>
      <c r="I108" s="307"/>
      <c r="J108" s="307">
        <v>5687.5</v>
      </c>
      <c r="K108" s="307">
        <v>6312.5</v>
      </c>
      <c r="L108" s="307">
        <v>3683.33</v>
      </c>
      <c r="M108" s="307">
        <v>5250</v>
      </c>
      <c r="N108" s="307">
        <v>3666.67</v>
      </c>
      <c r="O108" s="306">
        <f t="shared" si="3"/>
        <v>5306.818181818182</v>
      </c>
    </row>
    <row r="109" spans="1:15" ht="18" customHeight="1">
      <c r="A109" s="196" t="s">
        <v>25</v>
      </c>
      <c r="B109" s="259" t="s">
        <v>21</v>
      </c>
      <c r="C109" s="307">
        <v>1507.5</v>
      </c>
      <c r="D109" s="307">
        <v>1651.25</v>
      </c>
      <c r="E109" s="307">
        <v>2348.89</v>
      </c>
      <c r="F109" s="307">
        <v>2816.6666666666665</v>
      </c>
      <c r="G109" s="307">
        <v>2333.3325</v>
      </c>
      <c r="H109" s="307">
        <v>2193.5</v>
      </c>
      <c r="I109" s="307">
        <v>2070.5</v>
      </c>
      <c r="J109" s="307">
        <v>1826.1666666666665</v>
      </c>
      <c r="K109" s="307">
        <v>1954.1666666666667</v>
      </c>
      <c r="L109" s="307">
        <v>2441.316</v>
      </c>
      <c r="M109" s="307">
        <v>2043.75</v>
      </c>
      <c r="N109" s="307">
        <v>2133.334</v>
      </c>
      <c r="O109" s="306">
        <f t="shared" si="3"/>
        <v>2110.0310416666666</v>
      </c>
    </row>
    <row r="110" spans="1:15" ht="18" customHeight="1">
      <c r="A110" s="314" t="s">
        <v>24</v>
      </c>
      <c r="B110" s="309" t="s">
        <v>19</v>
      </c>
      <c r="C110" s="310">
        <v>5000</v>
      </c>
      <c r="D110" s="310">
        <v>5000</v>
      </c>
      <c r="E110" s="310">
        <v>4833.33</v>
      </c>
      <c r="F110" s="310">
        <v>5000</v>
      </c>
      <c r="G110" s="310">
        <v>5000</v>
      </c>
      <c r="H110" s="310">
        <v>5000</v>
      </c>
      <c r="I110" s="310"/>
      <c r="J110" s="310">
        <v>3500</v>
      </c>
      <c r="K110" s="310">
        <v>6000</v>
      </c>
      <c r="L110" s="310">
        <v>6000</v>
      </c>
      <c r="M110" s="310"/>
      <c r="N110" s="310">
        <v>6000</v>
      </c>
      <c r="O110" s="306">
        <f t="shared" si="3"/>
        <v>5133.3330000000005</v>
      </c>
    </row>
    <row r="111" spans="1:15" ht="16.5" customHeight="1">
      <c r="A111" s="271"/>
      <c r="B111" s="272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</row>
    <row r="112" spans="1:15" ht="16.5" customHeight="1">
      <c r="A112" s="271"/>
      <c r="B112" s="27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453" t="s">
        <v>52</v>
      </c>
      <c r="O112" s="453"/>
    </row>
    <row r="113" spans="1:15" ht="16.5" customHeight="1">
      <c r="A113" s="271"/>
      <c r="B113" s="27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313"/>
      <c r="O113" s="313"/>
    </row>
    <row r="114" spans="1:15" ht="16.5" customHeight="1">
      <c r="A114" s="440" t="s">
        <v>61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</row>
    <row r="115" spans="1:15" ht="16.5" customHeight="1">
      <c r="A115" s="441" t="s">
        <v>499</v>
      </c>
      <c r="B115" s="441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</row>
    <row r="116" spans="1:15" ht="4.5" customHeight="1">
      <c r="A116" s="454"/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</row>
    <row r="117" spans="1:15" ht="25.5" customHeight="1">
      <c r="A117" s="447" t="s">
        <v>506</v>
      </c>
      <c r="B117" s="447" t="s">
        <v>62</v>
      </c>
      <c r="C117" s="442" t="s">
        <v>26</v>
      </c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4"/>
      <c r="O117" s="445" t="s">
        <v>60</v>
      </c>
    </row>
    <row r="118" spans="1:15" ht="25.5" customHeight="1">
      <c r="A118" s="448"/>
      <c r="B118" s="448"/>
      <c r="C118" s="377" t="s">
        <v>7</v>
      </c>
      <c r="D118" s="376" t="s">
        <v>8</v>
      </c>
      <c r="E118" s="376" t="s">
        <v>9</v>
      </c>
      <c r="F118" s="376" t="s">
        <v>10</v>
      </c>
      <c r="G118" s="376" t="s">
        <v>11</v>
      </c>
      <c r="H118" s="376" t="s">
        <v>12</v>
      </c>
      <c r="I118" s="376" t="s">
        <v>13</v>
      </c>
      <c r="J118" s="376" t="s">
        <v>14</v>
      </c>
      <c r="K118" s="376" t="s">
        <v>127</v>
      </c>
      <c r="L118" s="376" t="s">
        <v>128</v>
      </c>
      <c r="M118" s="376" t="s">
        <v>129</v>
      </c>
      <c r="N118" s="378" t="s">
        <v>130</v>
      </c>
      <c r="O118" s="446"/>
    </row>
    <row r="119" spans="1:15" ht="18.75" customHeight="1">
      <c r="A119" s="196" t="s">
        <v>360</v>
      </c>
      <c r="B119" s="259" t="s">
        <v>19</v>
      </c>
      <c r="C119" s="307"/>
      <c r="D119" s="307"/>
      <c r="E119" s="307"/>
      <c r="F119" s="307">
        <v>3000</v>
      </c>
      <c r="G119" s="307"/>
      <c r="H119" s="307"/>
      <c r="I119" s="307">
        <v>2800</v>
      </c>
      <c r="J119" s="307"/>
      <c r="K119" s="307"/>
      <c r="L119" s="307"/>
      <c r="M119" s="307"/>
      <c r="N119" s="307"/>
      <c r="O119" s="306">
        <f aca="true" t="shared" si="4" ref="O119:O134">AVERAGE(C119:N119)</f>
        <v>2900</v>
      </c>
    </row>
    <row r="120" spans="1:15" ht="18.75" customHeight="1">
      <c r="A120" s="196" t="s">
        <v>361</v>
      </c>
      <c r="B120" s="259" t="s">
        <v>21</v>
      </c>
      <c r="C120" s="307">
        <v>33731.5</v>
      </c>
      <c r="D120" s="307">
        <v>32500</v>
      </c>
      <c r="E120" s="307">
        <v>100560</v>
      </c>
      <c r="F120" s="307">
        <v>97093.33333333333</v>
      </c>
      <c r="G120" s="307">
        <v>45851.25</v>
      </c>
      <c r="H120" s="307">
        <v>41111.607142857145</v>
      </c>
      <c r="I120" s="307">
        <v>34582.89</v>
      </c>
      <c r="J120" s="307">
        <v>42805.333333333336</v>
      </c>
      <c r="K120" s="307">
        <v>28750</v>
      </c>
      <c r="L120" s="307">
        <v>34500</v>
      </c>
      <c r="M120" s="307">
        <v>35000</v>
      </c>
      <c r="N120" s="307">
        <v>36250</v>
      </c>
      <c r="O120" s="306">
        <f t="shared" si="4"/>
        <v>46894.65948412698</v>
      </c>
    </row>
    <row r="121" spans="1:15" ht="18.75" customHeight="1">
      <c r="A121" s="196" t="s">
        <v>22</v>
      </c>
      <c r="B121" s="259" t="s">
        <v>21</v>
      </c>
      <c r="C121" s="307">
        <v>26500</v>
      </c>
      <c r="D121" s="307">
        <v>30625</v>
      </c>
      <c r="E121" s="307">
        <v>28000</v>
      </c>
      <c r="F121" s="307">
        <v>23000</v>
      </c>
      <c r="G121" s="307">
        <v>20000</v>
      </c>
      <c r="H121" s="307">
        <v>20000</v>
      </c>
      <c r="I121" s="307"/>
      <c r="J121" s="307">
        <v>26666.666666666668</v>
      </c>
      <c r="K121" s="307">
        <v>28333.33</v>
      </c>
      <c r="L121" s="307">
        <v>26666.67</v>
      </c>
      <c r="M121" s="307">
        <v>29375</v>
      </c>
      <c r="N121" s="307">
        <v>26375</v>
      </c>
      <c r="O121" s="306">
        <f t="shared" si="4"/>
        <v>25958.33333333333</v>
      </c>
    </row>
    <row r="122" spans="1:15" ht="18.75" customHeight="1">
      <c r="A122" s="196" t="s">
        <v>54</v>
      </c>
      <c r="B122" s="259" t="s">
        <v>21</v>
      </c>
      <c r="C122" s="307"/>
      <c r="D122" s="307"/>
      <c r="E122" s="307">
        <v>7250</v>
      </c>
      <c r="F122" s="307">
        <v>6000</v>
      </c>
      <c r="G122" s="307">
        <v>6000</v>
      </c>
      <c r="H122" s="307">
        <v>6333.400000000001</v>
      </c>
      <c r="I122" s="307">
        <v>6000</v>
      </c>
      <c r="J122" s="307">
        <v>6333.400000000001</v>
      </c>
      <c r="K122" s="307"/>
      <c r="L122" s="307"/>
      <c r="M122" s="307"/>
      <c r="N122" s="307"/>
      <c r="O122" s="306">
        <f t="shared" si="4"/>
        <v>6319.466666666667</v>
      </c>
    </row>
    <row r="123" spans="1:15" ht="18.75" customHeight="1">
      <c r="A123" s="196" t="s">
        <v>306</v>
      </c>
      <c r="B123" s="259" t="s">
        <v>21</v>
      </c>
      <c r="C123" s="307"/>
      <c r="D123" s="307"/>
      <c r="E123" s="307"/>
      <c r="F123" s="307"/>
      <c r="G123" s="307">
        <v>4000</v>
      </c>
      <c r="H123" s="307">
        <v>2000</v>
      </c>
      <c r="I123" s="307">
        <v>4500</v>
      </c>
      <c r="J123" s="307">
        <v>3170.8333333333335</v>
      </c>
      <c r="K123" s="307">
        <v>3316.6666666666665</v>
      </c>
      <c r="L123" s="307">
        <v>5000</v>
      </c>
      <c r="M123" s="307">
        <v>5000</v>
      </c>
      <c r="N123" s="307">
        <v>5000</v>
      </c>
      <c r="O123" s="306">
        <f t="shared" si="4"/>
        <v>3998.4375</v>
      </c>
    </row>
    <row r="124" spans="1:15" ht="18.75" customHeight="1">
      <c r="A124" s="196" t="s">
        <v>20</v>
      </c>
      <c r="B124" s="259" t="s">
        <v>19</v>
      </c>
      <c r="C124" s="307">
        <v>1169.1666666666667</v>
      </c>
      <c r="D124" s="307">
        <v>1201.665</v>
      </c>
      <c r="E124" s="307"/>
      <c r="F124" s="307">
        <v>1045</v>
      </c>
      <c r="G124" s="307"/>
      <c r="H124" s="307"/>
      <c r="I124" s="307"/>
      <c r="J124" s="307"/>
      <c r="K124" s="307"/>
      <c r="L124" s="307"/>
      <c r="M124" s="307"/>
      <c r="N124" s="307">
        <v>5000</v>
      </c>
      <c r="O124" s="306">
        <f t="shared" si="4"/>
        <v>2103.9579166666667</v>
      </c>
    </row>
    <row r="125" spans="1:15" ht="20.25" customHeight="1">
      <c r="A125" s="81" t="s">
        <v>105</v>
      </c>
      <c r="B125" s="113"/>
      <c r="C125" s="81"/>
      <c r="D125" s="82"/>
      <c r="E125" s="83"/>
      <c r="F125" s="83"/>
      <c r="G125" s="83"/>
      <c r="H125" s="83"/>
      <c r="I125" s="83"/>
      <c r="J125" s="83"/>
      <c r="K125" s="83"/>
      <c r="L125" s="83"/>
      <c r="M125" s="81"/>
      <c r="N125" s="82"/>
      <c r="O125" s="83"/>
    </row>
    <row r="126" spans="1:15" ht="18.75" customHeight="1">
      <c r="A126" s="196" t="s">
        <v>18</v>
      </c>
      <c r="B126" s="259" t="s">
        <v>467</v>
      </c>
      <c r="C126" s="307">
        <v>95</v>
      </c>
      <c r="D126" s="307">
        <v>100</v>
      </c>
      <c r="E126" s="307"/>
      <c r="F126" s="307">
        <v>100</v>
      </c>
      <c r="G126" s="307">
        <v>100</v>
      </c>
      <c r="H126" s="307">
        <v>100</v>
      </c>
      <c r="I126" s="307">
        <v>100</v>
      </c>
      <c r="J126" s="307">
        <v>95</v>
      </c>
      <c r="K126" s="307">
        <v>100</v>
      </c>
      <c r="L126" s="307">
        <v>95</v>
      </c>
      <c r="M126" s="307">
        <v>95</v>
      </c>
      <c r="N126" s="307">
        <v>95</v>
      </c>
      <c r="O126" s="306">
        <f>AVERAGE(C126:N126)</f>
        <v>97.72727272727273</v>
      </c>
    </row>
    <row r="127" spans="1:15" ht="18.75" customHeight="1">
      <c r="A127" s="242" t="s">
        <v>310</v>
      </c>
      <c r="B127" s="259" t="s">
        <v>19</v>
      </c>
      <c r="C127" s="307"/>
      <c r="D127" s="307">
        <v>2000</v>
      </c>
      <c r="E127" s="307">
        <v>2225</v>
      </c>
      <c r="F127" s="307">
        <v>2225</v>
      </c>
      <c r="G127" s="307"/>
      <c r="H127" s="307"/>
      <c r="I127" s="307"/>
      <c r="J127" s="307">
        <v>2118.75</v>
      </c>
      <c r="K127" s="307">
        <v>2000</v>
      </c>
      <c r="L127" s="307">
        <v>2200</v>
      </c>
      <c r="M127" s="307">
        <v>2150</v>
      </c>
      <c r="N127" s="307">
        <v>2100</v>
      </c>
      <c r="O127" s="306">
        <f>AVERAGE(C127:N127)</f>
        <v>2127.34375</v>
      </c>
    </row>
    <row r="128" spans="1:15" ht="19.5" customHeight="1">
      <c r="A128" s="81" t="s">
        <v>233</v>
      </c>
      <c r="B128" s="113"/>
      <c r="C128" s="81"/>
      <c r="D128" s="82"/>
      <c r="E128" s="83"/>
      <c r="F128" s="83"/>
      <c r="G128" s="83"/>
      <c r="H128" s="83"/>
      <c r="I128" s="83"/>
      <c r="J128" s="83"/>
      <c r="K128" s="83"/>
      <c r="L128" s="83"/>
      <c r="M128" s="81"/>
      <c r="N128" s="82"/>
      <c r="O128" s="83"/>
    </row>
    <row r="129" spans="1:15" ht="18.75" customHeight="1">
      <c r="A129" s="196" t="s">
        <v>454</v>
      </c>
      <c r="B129" s="259" t="s">
        <v>236</v>
      </c>
      <c r="C129" s="307">
        <v>165.88000000000002</v>
      </c>
      <c r="D129" s="307">
        <v>173.8</v>
      </c>
      <c r="E129" s="307"/>
      <c r="F129" s="307">
        <v>151.8</v>
      </c>
      <c r="G129" s="307">
        <v>182.60000000000002</v>
      </c>
      <c r="H129" s="307">
        <v>151.8</v>
      </c>
      <c r="I129" s="307">
        <v>149.60000000000002</v>
      </c>
      <c r="J129" s="307">
        <v>149.60000000000002</v>
      </c>
      <c r="K129" s="307">
        <v>173.25</v>
      </c>
      <c r="L129" s="307">
        <v>167.64000000000001</v>
      </c>
      <c r="M129" s="307">
        <v>171.60000000000002</v>
      </c>
      <c r="N129" s="307">
        <v>149.60000000000002</v>
      </c>
      <c r="O129" s="306">
        <f t="shared" si="4"/>
        <v>162.47</v>
      </c>
    </row>
    <row r="130" spans="1:15" ht="18.75" customHeight="1">
      <c r="A130" s="196" t="s">
        <v>455</v>
      </c>
      <c r="B130" s="259" t="s">
        <v>236</v>
      </c>
      <c r="C130" s="307">
        <v>187.00000000000003</v>
      </c>
      <c r="D130" s="307">
        <v>187.00000000000003</v>
      </c>
      <c r="E130" s="307"/>
      <c r="F130" s="307">
        <v>220.00000000000003</v>
      </c>
      <c r="G130" s="307">
        <v>187.00000000000003</v>
      </c>
      <c r="H130" s="307">
        <v>220.00000000000003</v>
      </c>
      <c r="I130" s="307">
        <v>220.00000000000003</v>
      </c>
      <c r="J130" s="307">
        <v>220.00000000000003</v>
      </c>
      <c r="K130" s="307">
        <v>187.00000000000003</v>
      </c>
      <c r="L130" s="307">
        <v>187.00000000000003</v>
      </c>
      <c r="M130" s="307">
        <v>187.00000000000003</v>
      </c>
      <c r="N130" s="307">
        <v>220.00000000000003</v>
      </c>
      <c r="O130" s="306">
        <f t="shared" si="4"/>
        <v>202.00000000000003</v>
      </c>
    </row>
    <row r="131" spans="1:15" ht="18.75" customHeight="1">
      <c r="A131" s="196" t="s">
        <v>456</v>
      </c>
      <c r="B131" s="259" t="s">
        <v>21</v>
      </c>
      <c r="C131" s="307">
        <v>3200</v>
      </c>
      <c r="D131" s="307">
        <v>3360</v>
      </c>
      <c r="E131" s="307"/>
      <c r="F131" s="307" t="s">
        <v>316</v>
      </c>
      <c r="G131" s="307">
        <v>2900</v>
      </c>
      <c r="H131" s="307">
        <v>3287.5</v>
      </c>
      <c r="I131" s="307">
        <v>3425</v>
      </c>
      <c r="J131" s="307">
        <v>3540</v>
      </c>
      <c r="K131" s="307">
        <v>3750</v>
      </c>
      <c r="L131" s="307">
        <v>3660</v>
      </c>
      <c r="M131" s="307">
        <v>3840</v>
      </c>
      <c r="N131" s="307">
        <v>3766.665</v>
      </c>
      <c r="O131" s="306">
        <f t="shared" si="4"/>
        <v>3472.9165000000003</v>
      </c>
    </row>
    <row r="132" spans="1:15" ht="18.75" customHeight="1">
      <c r="A132" s="196" t="s">
        <v>457</v>
      </c>
      <c r="B132" s="259" t="s">
        <v>236</v>
      </c>
      <c r="C132" s="307">
        <v>69.52000000000001</v>
      </c>
      <c r="D132" s="307">
        <v>63.800000000000004</v>
      </c>
      <c r="E132" s="307"/>
      <c r="F132" s="307">
        <v>67.57142857142858</v>
      </c>
      <c r="G132" s="307">
        <v>63.800000000000004</v>
      </c>
      <c r="H132" s="307">
        <v>62.54285714285715</v>
      </c>
      <c r="I132" s="307">
        <v>64.9</v>
      </c>
      <c r="J132" s="307">
        <v>68.2</v>
      </c>
      <c r="K132" s="307">
        <v>69.30000000000001</v>
      </c>
      <c r="L132" s="307">
        <v>70.4</v>
      </c>
      <c r="M132" s="307">
        <v>69.08</v>
      </c>
      <c r="N132" s="307">
        <v>62.7</v>
      </c>
      <c r="O132" s="306">
        <f t="shared" si="4"/>
        <v>66.52857142857144</v>
      </c>
    </row>
    <row r="133" spans="1:15" ht="18.75" customHeight="1">
      <c r="A133" s="196" t="s">
        <v>458</v>
      </c>
      <c r="B133" s="259" t="s">
        <v>236</v>
      </c>
      <c r="C133" s="307">
        <v>103.4</v>
      </c>
      <c r="D133" s="307">
        <v>103.4</v>
      </c>
      <c r="E133" s="307"/>
      <c r="F133" s="307">
        <v>108.9</v>
      </c>
      <c r="G133" s="307">
        <v>103.4</v>
      </c>
      <c r="H133" s="307">
        <v>108.9</v>
      </c>
      <c r="I133" s="307">
        <v>108.9</v>
      </c>
      <c r="J133" s="307">
        <v>108.9</v>
      </c>
      <c r="K133" s="307">
        <v>103.4</v>
      </c>
      <c r="L133" s="307">
        <v>103.4</v>
      </c>
      <c r="M133" s="307">
        <v>103.4</v>
      </c>
      <c r="N133" s="307">
        <v>108.9</v>
      </c>
      <c r="O133" s="306">
        <f t="shared" si="4"/>
        <v>105.9</v>
      </c>
    </row>
    <row r="134" spans="1:15" ht="18.75" customHeight="1">
      <c r="A134" s="196" t="s">
        <v>459</v>
      </c>
      <c r="B134" s="259" t="s">
        <v>246</v>
      </c>
      <c r="C134" s="307">
        <v>16</v>
      </c>
      <c r="D134" s="307">
        <v>16</v>
      </c>
      <c r="E134" s="307"/>
      <c r="F134" s="307">
        <v>16.5</v>
      </c>
      <c r="G134" s="307">
        <v>16</v>
      </c>
      <c r="H134" s="307">
        <v>16.5</v>
      </c>
      <c r="I134" s="307">
        <v>16.5</v>
      </c>
      <c r="J134" s="307">
        <v>16.5</v>
      </c>
      <c r="K134" s="307">
        <v>16</v>
      </c>
      <c r="L134" s="307">
        <v>16</v>
      </c>
      <c r="M134" s="307">
        <v>16</v>
      </c>
      <c r="N134" s="307">
        <v>16.5</v>
      </c>
      <c r="O134" s="306">
        <f t="shared" si="4"/>
        <v>16.227272727272727</v>
      </c>
    </row>
    <row r="135" spans="1:15" ht="5.25" customHeight="1">
      <c r="A135" s="271"/>
      <c r="B135" s="272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308"/>
    </row>
    <row r="136" spans="1:15" s="356" customFormat="1" ht="12.75">
      <c r="A136" s="279" t="s">
        <v>468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</row>
    <row r="137" spans="1:15" s="284" customFormat="1" ht="12.75">
      <c r="A137" s="351" t="s">
        <v>145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</row>
    <row r="138" spans="1:15" ht="12.75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</row>
    <row r="139" spans="1:2" ht="12.75">
      <c r="A139" s="315" t="s">
        <v>469</v>
      </c>
      <c r="B139" s="316"/>
    </row>
  </sheetData>
  <sheetProtection/>
  <mergeCells count="30">
    <mergeCell ref="A117:A118"/>
    <mergeCell ref="B117:B118"/>
    <mergeCell ref="C117:N117"/>
    <mergeCell ref="O117:O118"/>
    <mergeCell ref="N112:O112"/>
    <mergeCell ref="A114:O114"/>
    <mergeCell ref="A115:O115"/>
    <mergeCell ref="A116:O116"/>
    <mergeCell ref="N77:O77"/>
    <mergeCell ref="A80:O80"/>
    <mergeCell ref="A81:O81"/>
    <mergeCell ref="A82:O82"/>
    <mergeCell ref="C83:N83"/>
    <mergeCell ref="O83:O84"/>
    <mergeCell ref="A83:A84"/>
    <mergeCell ref="B83:B84"/>
    <mergeCell ref="A40:O40"/>
    <mergeCell ref="A41:O41"/>
    <mergeCell ref="A42:O42"/>
    <mergeCell ref="C43:N43"/>
    <mergeCell ref="O43:O44"/>
    <mergeCell ref="A43:A44"/>
    <mergeCell ref="B43:B44"/>
    <mergeCell ref="N2:O2"/>
    <mergeCell ref="A4:O4"/>
    <mergeCell ref="A5:O5"/>
    <mergeCell ref="C6:N6"/>
    <mergeCell ref="O6:O7"/>
    <mergeCell ref="A6:A7"/>
    <mergeCell ref="B6:B7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">
      <selection activeCell="A129" sqref="A129:A134"/>
    </sheetView>
  </sheetViews>
  <sheetFormatPr defaultColWidth="11.421875" defaultRowHeight="12.75"/>
  <cols>
    <col min="1" max="1" width="17.7109375" style="0" customWidth="1"/>
    <col min="2" max="2" width="12.57421875" style="0" customWidth="1"/>
    <col min="3" max="3" width="8.140625" style="0" customWidth="1"/>
    <col min="4" max="4" width="9.28125" style="0" customWidth="1"/>
    <col min="5" max="5" width="8.7109375" style="0" customWidth="1"/>
    <col min="6" max="7" width="8.140625" style="0" customWidth="1"/>
    <col min="8" max="9" width="7.7109375" style="0" customWidth="1"/>
    <col min="10" max="10" width="8.57421875" style="0" customWidth="1"/>
    <col min="11" max="11" width="8.00390625" style="0" customWidth="1"/>
    <col min="12" max="13" width="7.7109375" style="0" customWidth="1"/>
    <col min="14" max="14" width="7.421875" style="0" customWidth="1"/>
    <col min="15" max="15" width="9.28125" style="0" customWidth="1"/>
  </cols>
  <sheetData>
    <row r="1" spans="1:15" ht="12.7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5"/>
      <c r="N1" s="5"/>
      <c r="O1" s="5"/>
    </row>
    <row r="2" spans="1:15" ht="12.7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2"/>
      <c r="N2" s="452" t="s">
        <v>44</v>
      </c>
      <c r="O2" s="452"/>
    </row>
    <row r="3" spans="1:15" ht="12.7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8"/>
      <c r="M3" s="2"/>
      <c r="N3" s="373"/>
      <c r="O3" s="373"/>
    </row>
    <row r="4" spans="1:15" ht="12.7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8"/>
      <c r="M4" s="2"/>
      <c r="N4" s="373"/>
      <c r="O4" s="373"/>
    </row>
    <row r="5" spans="1:15" ht="20.25" customHeight="1">
      <c r="A5" s="440" t="s">
        <v>61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19.5" customHeight="1">
      <c r="A6" s="441" t="s">
        <v>500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5" ht="22.5" customHeight="1">
      <c r="A7" s="447" t="s">
        <v>506</v>
      </c>
      <c r="B7" s="447" t="s">
        <v>62</v>
      </c>
      <c r="C7" s="442" t="s">
        <v>26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  <c r="O7" s="445" t="s">
        <v>60</v>
      </c>
    </row>
    <row r="8" spans="1:15" ht="22.5" customHeight="1">
      <c r="A8" s="448"/>
      <c r="B8" s="448"/>
      <c r="C8" s="377" t="s">
        <v>7</v>
      </c>
      <c r="D8" s="376" t="s">
        <v>8</v>
      </c>
      <c r="E8" s="376" t="s">
        <v>9</v>
      </c>
      <c r="F8" s="376" t="s">
        <v>10</v>
      </c>
      <c r="G8" s="376" t="s">
        <v>11</v>
      </c>
      <c r="H8" s="376" t="s">
        <v>12</v>
      </c>
      <c r="I8" s="376" t="s">
        <v>13</v>
      </c>
      <c r="J8" s="376" t="s">
        <v>14</v>
      </c>
      <c r="K8" s="376" t="s">
        <v>127</v>
      </c>
      <c r="L8" s="376" t="s">
        <v>128</v>
      </c>
      <c r="M8" s="376" t="s">
        <v>129</v>
      </c>
      <c r="N8" s="378" t="s">
        <v>130</v>
      </c>
      <c r="O8" s="446"/>
    </row>
    <row r="9" spans="1:15" ht="15" customHeight="1">
      <c r="A9" s="81" t="s">
        <v>63</v>
      </c>
      <c r="B9" s="113"/>
      <c r="C9" s="81"/>
      <c r="D9" s="82"/>
      <c r="E9" s="83"/>
      <c r="F9" s="83"/>
      <c r="G9" s="83"/>
      <c r="H9" s="83"/>
      <c r="I9" s="83"/>
      <c r="J9" s="83"/>
      <c r="K9" s="83"/>
      <c r="L9" s="83"/>
      <c r="M9" s="81"/>
      <c r="N9" s="82"/>
      <c r="O9" s="83"/>
    </row>
    <row r="10" spans="1:15" ht="17.25" customHeight="1">
      <c r="A10" s="319" t="s">
        <v>373</v>
      </c>
      <c r="B10" s="287" t="s">
        <v>470</v>
      </c>
      <c r="C10" s="320">
        <v>1778.320509030303</v>
      </c>
      <c r="D10" s="320">
        <v>1817.6618030303027</v>
      </c>
      <c r="E10" s="320">
        <v>1650.2272727272725</v>
      </c>
      <c r="F10" s="320">
        <v>1841.8542424242423</v>
      </c>
      <c r="G10" s="320">
        <v>1833.9165151515151</v>
      </c>
      <c r="H10" s="320">
        <v>1838.9798863636363</v>
      </c>
      <c r="I10" s="320">
        <v>1901.7532222222223</v>
      </c>
      <c r="J10" s="320">
        <v>1811.6265422535212</v>
      </c>
      <c r="K10" s="320">
        <v>2063.2766666666666</v>
      </c>
      <c r="L10" s="320">
        <v>1895.3412365217391</v>
      </c>
      <c r="M10" s="320">
        <v>1832.516195652174</v>
      </c>
      <c r="N10" s="320">
        <v>1922.8690217391304</v>
      </c>
      <c r="O10" s="321">
        <f aca="true" t="shared" si="0" ref="O10:O29">AVERAGE(C10:N10)</f>
        <v>1849.0285928152268</v>
      </c>
    </row>
    <row r="11" spans="1:15" ht="17.25" customHeight="1">
      <c r="A11" s="319" t="s">
        <v>426</v>
      </c>
      <c r="B11" s="287" t="s">
        <v>438</v>
      </c>
      <c r="C11" s="320">
        <v>1686.6666666666667</v>
      </c>
      <c r="D11" s="320">
        <v>1675</v>
      </c>
      <c r="E11" s="320">
        <v>1750</v>
      </c>
      <c r="F11" s="320">
        <v>1696</v>
      </c>
      <c r="G11" s="320">
        <v>1903.75</v>
      </c>
      <c r="H11" s="320">
        <v>1900.4166666666667</v>
      </c>
      <c r="I11" s="320">
        <v>1912.9166666666667</v>
      </c>
      <c r="J11" s="320">
        <v>1753</v>
      </c>
      <c r="K11" s="320">
        <v>1790.2083333333333</v>
      </c>
      <c r="L11" s="320">
        <v>1700.166015625</v>
      </c>
      <c r="M11" s="320">
        <v>1897.5</v>
      </c>
      <c r="N11" s="320">
        <v>1826.875</v>
      </c>
      <c r="O11" s="321">
        <f t="shared" si="0"/>
        <v>1791.0416124131946</v>
      </c>
    </row>
    <row r="12" spans="1:15" ht="17.25" customHeight="1">
      <c r="A12" s="319" t="s">
        <v>374</v>
      </c>
      <c r="B12" s="287" t="s">
        <v>19</v>
      </c>
      <c r="C12" s="320">
        <v>721.8214285714286</v>
      </c>
      <c r="D12" s="320">
        <v>711.25</v>
      </c>
      <c r="E12" s="320">
        <v>750.2614285714286</v>
      </c>
      <c r="F12" s="320">
        <v>736.9285714285714</v>
      </c>
      <c r="G12" s="320">
        <v>750.2504761904762</v>
      </c>
      <c r="H12" s="320">
        <v>762.6183333333333</v>
      </c>
      <c r="I12" s="320">
        <v>720.4905555555555</v>
      </c>
      <c r="J12" s="320">
        <v>711.3414285714287</v>
      </c>
      <c r="K12" s="320">
        <v>741.8728571428571</v>
      </c>
      <c r="L12" s="320">
        <v>791.5077777777777</v>
      </c>
      <c r="M12" s="320">
        <v>793.8427777777779</v>
      </c>
      <c r="N12" s="320">
        <v>770.9996666666666</v>
      </c>
      <c r="O12" s="321">
        <f t="shared" si="0"/>
        <v>746.9321084656085</v>
      </c>
    </row>
    <row r="13" spans="1:15" ht="17.25" customHeight="1">
      <c r="A13" s="319" t="s">
        <v>375</v>
      </c>
      <c r="B13" s="287" t="s">
        <v>53</v>
      </c>
      <c r="C13" s="320">
        <v>341.66650000000004</v>
      </c>
      <c r="D13" s="320">
        <v>337.0833333333333</v>
      </c>
      <c r="E13" s="320">
        <v>340</v>
      </c>
      <c r="F13" s="320">
        <v>337.5</v>
      </c>
      <c r="G13" s="320">
        <v>352.5</v>
      </c>
      <c r="H13" s="320">
        <v>297.37766666666664</v>
      </c>
      <c r="I13" s="320">
        <v>323.88888888888886</v>
      </c>
      <c r="J13" s="320">
        <v>350</v>
      </c>
      <c r="K13" s="320">
        <v>307.5</v>
      </c>
      <c r="L13" s="320">
        <v>323.75</v>
      </c>
      <c r="M13" s="320">
        <v>315</v>
      </c>
      <c r="N13" s="320">
        <v>311.25</v>
      </c>
      <c r="O13" s="321">
        <f t="shared" si="0"/>
        <v>328.1263657407407</v>
      </c>
    </row>
    <row r="14" spans="1:15" ht="17.25" customHeight="1">
      <c r="A14" s="319" t="s">
        <v>17</v>
      </c>
      <c r="B14" s="326" t="s">
        <v>19</v>
      </c>
      <c r="C14" s="320">
        <v>679.165</v>
      </c>
      <c r="D14" s="320">
        <v>575</v>
      </c>
      <c r="E14" s="320">
        <v>679.165</v>
      </c>
      <c r="F14" s="320">
        <v>575</v>
      </c>
      <c r="G14" s="320">
        <v>575</v>
      </c>
      <c r="H14" s="320">
        <v>575</v>
      </c>
      <c r="I14" s="320">
        <v>575</v>
      </c>
      <c r="J14" s="320">
        <v>575</v>
      </c>
      <c r="K14" s="320">
        <v>575</v>
      </c>
      <c r="L14" s="320">
        <v>575</v>
      </c>
      <c r="M14" s="320">
        <v>575</v>
      </c>
      <c r="N14" s="320"/>
      <c r="O14" s="321">
        <f t="shared" si="0"/>
        <v>593.9390909090909</v>
      </c>
    </row>
    <row r="15" spans="1:15" ht="15" customHeight="1">
      <c r="A15" s="81" t="s">
        <v>65</v>
      </c>
      <c r="B15" s="174"/>
      <c r="C15" s="81"/>
      <c r="D15" s="82"/>
      <c r="E15" s="83"/>
      <c r="F15" s="83"/>
      <c r="G15" s="83"/>
      <c r="H15" s="83"/>
      <c r="I15" s="83"/>
      <c r="J15" s="83"/>
      <c r="K15" s="83"/>
      <c r="L15" s="83"/>
      <c r="M15" s="81"/>
      <c r="N15" s="82"/>
      <c r="O15" s="83"/>
    </row>
    <row r="16" spans="1:15" ht="17.25" customHeight="1">
      <c r="A16" s="322" t="s">
        <v>0</v>
      </c>
      <c r="B16" s="323" t="s">
        <v>19</v>
      </c>
      <c r="C16" s="320">
        <v>249.89445</v>
      </c>
      <c r="D16" s="320">
        <v>236.37075000000004</v>
      </c>
      <c r="E16" s="320">
        <v>248.08299999999997</v>
      </c>
      <c r="F16" s="320">
        <v>316.91566666666665</v>
      </c>
      <c r="G16" s="320">
        <v>440.8333333333333</v>
      </c>
      <c r="H16" s="320">
        <v>332.46091666666666</v>
      </c>
      <c r="I16" s="320">
        <v>364.3191999999999</v>
      </c>
      <c r="J16" s="320">
        <v>370.80516666666665</v>
      </c>
      <c r="K16" s="320">
        <v>384.74485</v>
      </c>
      <c r="L16" s="320">
        <v>631.3</v>
      </c>
      <c r="M16" s="320">
        <v>586.7400462962963</v>
      </c>
      <c r="N16" s="320">
        <v>415.46886500000005</v>
      </c>
      <c r="O16" s="325">
        <f t="shared" si="0"/>
        <v>381.4946870524691</v>
      </c>
    </row>
    <row r="17" spans="1:15" ht="17.25" customHeight="1">
      <c r="A17" s="319" t="s">
        <v>1</v>
      </c>
      <c r="B17" s="326" t="s">
        <v>19</v>
      </c>
      <c r="C17" s="320">
        <v>975.7083333333334</v>
      </c>
      <c r="D17" s="320">
        <v>1023.3194444444445</v>
      </c>
      <c r="E17" s="320">
        <v>892.0133333333333</v>
      </c>
      <c r="F17" s="320">
        <v>1003.2083333333334</v>
      </c>
      <c r="G17" s="320">
        <v>912</v>
      </c>
      <c r="H17" s="320">
        <v>934.3666666666666</v>
      </c>
      <c r="I17" s="320">
        <v>879</v>
      </c>
      <c r="J17" s="320">
        <v>957.9166666666666</v>
      </c>
      <c r="K17" s="320">
        <v>1019.75</v>
      </c>
      <c r="L17" s="320">
        <v>1270.3125</v>
      </c>
      <c r="M17" s="320">
        <v>1261.6666666666667</v>
      </c>
      <c r="N17" s="320">
        <v>1045.25</v>
      </c>
      <c r="O17" s="321">
        <f t="shared" si="0"/>
        <v>1014.5426620370371</v>
      </c>
    </row>
    <row r="18" spans="1:15" ht="17.25" customHeight="1">
      <c r="A18" s="319" t="s">
        <v>117</v>
      </c>
      <c r="B18" s="326" t="s">
        <v>19</v>
      </c>
      <c r="C18" s="320">
        <v>990.5652000000001</v>
      </c>
      <c r="D18" s="320">
        <v>901.3125</v>
      </c>
      <c r="E18" s="320">
        <v>793.8508888888889</v>
      </c>
      <c r="F18" s="320">
        <v>682.65</v>
      </c>
      <c r="G18" s="320">
        <v>574</v>
      </c>
      <c r="H18" s="320">
        <v>787.5</v>
      </c>
      <c r="I18" s="320">
        <v>887.5</v>
      </c>
      <c r="J18" s="320">
        <v>931.0566666666667</v>
      </c>
      <c r="K18" s="320">
        <v>983.3333333333334</v>
      </c>
      <c r="L18" s="320">
        <v>862.5</v>
      </c>
      <c r="M18" s="320">
        <v>935</v>
      </c>
      <c r="N18" s="320">
        <v>825</v>
      </c>
      <c r="O18" s="321">
        <f t="shared" si="0"/>
        <v>846.189049074074</v>
      </c>
    </row>
    <row r="19" spans="1:15" ht="17.25" customHeight="1">
      <c r="A19" s="319" t="s">
        <v>376</v>
      </c>
      <c r="B19" s="326" t="s">
        <v>19</v>
      </c>
      <c r="C19" s="320">
        <v>2049.5833333333335</v>
      </c>
      <c r="D19" s="320">
        <v>1664.1666666666667</v>
      </c>
      <c r="E19" s="320">
        <v>1703.5</v>
      </c>
      <c r="F19" s="320">
        <v>1823.335</v>
      </c>
      <c r="G19" s="320">
        <v>1446.25</v>
      </c>
      <c r="H19" s="320">
        <v>1567</v>
      </c>
      <c r="I19" s="320">
        <v>1400</v>
      </c>
      <c r="J19" s="320">
        <v>1946.25</v>
      </c>
      <c r="K19" s="320">
        <v>1713.5</v>
      </c>
      <c r="L19" s="320">
        <v>2037.1875</v>
      </c>
      <c r="M19" s="320">
        <v>1965.4166666666667</v>
      </c>
      <c r="N19" s="320">
        <v>1912.8333333333335</v>
      </c>
      <c r="O19" s="321">
        <f t="shared" si="0"/>
        <v>1769.0852083333332</v>
      </c>
    </row>
    <row r="20" spans="1:15" ht="17.25" customHeight="1">
      <c r="A20" s="319" t="s">
        <v>377</v>
      </c>
      <c r="B20" s="326" t="s">
        <v>19</v>
      </c>
      <c r="C20" s="320">
        <v>1431.4285714285713</v>
      </c>
      <c r="D20" s="320">
        <v>1385</v>
      </c>
      <c r="E20" s="320">
        <v>1232.61516</v>
      </c>
      <c r="F20" s="320">
        <v>1428</v>
      </c>
      <c r="G20" s="320">
        <v>1356</v>
      </c>
      <c r="H20" s="320">
        <v>1365.7142857142858</v>
      </c>
      <c r="I20" s="320">
        <v>1335.2083333333333</v>
      </c>
      <c r="J20" s="320">
        <v>1403.19</v>
      </c>
      <c r="K20" s="320">
        <v>1407.9444444444446</v>
      </c>
      <c r="L20" s="320">
        <v>1553.2142857142858</v>
      </c>
      <c r="M20" s="320">
        <v>1376.517857142857</v>
      </c>
      <c r="N20" s="320">
        <v>1359.8112</v>
      </c>
      <c r="O20" s="321">
        <f t="shared" si="0"/>
        <v>1386.220344814815</v>
      </c>
    </row>
    <row r="21" spans="1:15" ht="17.25" customHeight="1">
      <c r="A21" s="319" t="s">
        <v>427</v>
      </c>
      <c r="B21" s="326" t="s">
        <v>19</v>
      </c>
      <c r="C21" s="320">
        <v>1700</v>
      </c>
      <c r="D21" s="320">
        <v>1600</v>
      </c>
      <c r="E21" s="320">
        <v>1850</v>
      </c>
      <c r="F21" s="320">
        <v>1700</v>
      </c>
      <c r="G21" s="320">
        <v>1850</v>
      </c>
      <c r="H21" s="320">
        <v>1560</v>
      </c>
      <c r="I21" s="320">
        <v>1425</v>
      </c>
      <c r="J21" s="320">
        <v>1450</v>
      </c>
      <c r="K21" s="320">
        <v>1700</v>
      </c>
      <c r="L21" s="320">
        <v>1600</v>
      </c>
      <c r="M21" s="320">
        <v>1700</v>
      </c>
      <c r="N21" s="320">
        <v>1966.6666666666667</v>
      </c>
      <c r="O21" s="321">
        <f t="shared" si="0"/>
        <v>1675.138888888889</v>
      </c>
    </row>
    <row r="22" spans="1:15" ht="17.25" customHeight="1">
      <c r="A22" s="319" t="s">
        <v>379</v>
      </c>
      <c r="B22" s="326" t="s">
        <v>19</v>
      </c>
      <c r="C22" s="320">
        <v>1606.25</v>
      </c>
      <c r="D22" s="320">
        <v>1287.5</v>
      </c>
      <c r="E22" s="320">
        <v>1468.75</v>
      </c>
      <c r="F22" s="320">
        <v>1450</v>
      </c>
      <c r="G22" s="320">
        <v>1318.75</v>
      </c>
      <c r="H22" s="320">
        <v>915.625</v>
      </c>
      <c r="I22" s="320">
        <v>1325</v>
      </c>
      <c r="J22" s="320">
        <v>1566.67</v>
      </c>
      <c r="K22" s="320">
        <v>1273.3333333333333</v>
      </c>
      <c r="L22" s="320">
        <v>1475</v>
      </c>
      <c r="M22" s="320">
        <v>1350</v>
      </c>
      <c r="N22" s="320">
        <v>1575</v>
      </c>
      <c r="O22" s="321">
        <f t="shared" si="0"/>
        <v>1384.3231944444444</v>
      </c>
    </row>
    <row r="23" spans="1:15" ht="17.25" customHeight="1">
      <c r="A23" s="319" t="s">
        <v>400</v>
      </c>
      <c r="B23" s="326" t="s">
        <v>19</v>
      </c>
      <c r="C23" s="320">
        <v>450</v>
      </c>
      <c r="D23" s="320">
        <v>450</v>
      </c>
      <c r="E23" s="320">
        <v>401.46000000000004</v>
      </c>
      <c r="F23" s="320">
        <v>437.5</v>
      </c>
      <c r="G23" s="320">
        <v>350</v>
      </c>
      <c r="H23" s="320">
        <v>375</v>
      </c>
      <c r="I23" s="320">
        <v>325</v>
      </c>
      <c r="J23" s="320">
        <v>350</v>
      </c>
      <c r="K23" s="320">
        <v>350</v>
      </c>
      <c r="L23" s="320">
        <v>350</v>
      </c>
      <c r="M23" s="320">
        <v>300</v>
      </c>
      <c r="N23" s="320">
        <v>316.6666666666667</v>
      </c>
      <c r="O23" s="321">
        <f t="shared" si="0"/>
        <v>371.30222222222227</v>
      </c>
    </row>
    <row r="24" spans="1:15" ht="17.25" customHeight="1">
      <c r="A24" s="319" t="s">
        <v>66</v>
      </c>
      <c r="B24" s="326" t="s">
        <v>19</v>
      </c>
      <c r="C24" s="320">
        <v>336.49</v>
      </c>
      <c r="D24" s="320">
        <v>279.071548</v>
      </c>
      <c r="E24" s="320">
        <v>293.08500000000004</v>
      </c>
      <c r="F24" s="320">
        <v>314.51488095238096</v>
      </c>
      <c r="G24" s="320">
        <v>287.63335714285716</v>
      </c>
      <c r="H24" s="320">
        <v>285.52782142857143</v>
      </c>
      <c r="I24" s="320">
        <v>287.93230555555556</v>
      </c>
      <c r="J24" s="320">
        <v>294.81075</v>
      </c>
      <c r="K24" s="320">
        <v>259.791025</v>
      </c>
      <c r="L24" s="320">
        <v>261.7929934027778</v>
      </c>
      <c r="M24" s="320">
        <v>242.33160000000004</v>
      </c>
      <c r="N24" s="320">
        <v>368.0512</v>
      </c>
      <c r="O24" s="321">
        <f t="shared" si="0"/>
        <v>292.5860401235119</v>
      </c>
    </row>
    <row r="25" spans="1:15" ht="16.5" customHeight="1">
      <c r="A25" s="81" t="s">
        <v>71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7.25" customHeight="1">
      <c r="A26" s="327" t="s">
        <v>381</v>
      </c>
      <c r="B26" s="287" t="s">
        <v>21</v>
      </c>
      <c r="C26" s="320">
        <v>4308.880952380952</v>
      </c>
      <c r="D26" s="320">
        <v>4526.785714285715</v>
      </c>
      <c r="E26" s="320">
        <v>4387.713571428571</v>
      </c>
      <c r="F26" s="320">
        <v>4365.362857142857</v>
      </c>
      <c r="G26" s="320">
        <v>4337.285714285715</v>
      </c>
      <c r="H26" s="320">
        <v>4578.9060714285715</v>
      </c>
      <c r="I26" s="320">
        <v>4129.111111111111</v>
      </c>
      <c r="J26" s="320">
        <v>4136.263333333332</v>
      </c>
      <c r="K26" s="320">
        <v>4573.9025</v>
      </c>
      <c r="L26" s="320">
        <v>5437.487738095238</v>
      </c>
      <c r="M26" s="320">
        <v>5514.381190476191</v>
      </c>
      <c r="N26" s="320">
        <v>5816.761666666666</v>
      </c>
      <c r="O26" s="321">
        <f t="shared" si="0"/>
        <v>4676.070201719576</v>
      </c>
    </row>
    <row r="27" spans="1:15" ht="17.25" customHeight="1">
      <c r="A27" s="327" t="s">
        <v>382</v>
      </c>
      <c r="B27" s="287" t="s">
        <v>471</v>
      </c>
      <c r="C27" s="320">
        <v>130.25595238095238</v>
      </c>
      <c r="D27" s="320">
        <v>143.86904761904762</v>
      </c>
      <c r="E27" s="320">
        <v>145.96428571428572</v>
      </c>
      <c r="F27" s="320">
        <v>127.80428571428571</v>
      </c>
      <c r="G27" s="320">
        <v>132.79761904761907</v>
      </c>
      <c r="H27" s="320">
        <v>137.21428571428572</v>
      </c>
      <c r="I27" s="320">
        <v>124.98583333333333</v>
      </c>
      <c r="J27" s="320">
        <v>132.38857142857142</v>
      </c>
      <c r="K27" s="320">
        <v>135.7104761904762</v>
      </c>
      <c r="L27" s="320">
        <v>165.68041666666667</v>
      </c>
      <c r="M27" s="320">
        <v>190.41642857142855</v>
      </c>
      <c r="N27" s="320">
        <v>209.08333333333334</v>
      </c>
      <c r="O27" s="321">
        <f t="shared" si="0"/>
        <v>148.0142113095238</v>
      </c>
    </row>
    <row r="28" spans="1:15" ht="17.25" customHeight="1">
      <c r="A28" s="327" t="s">
        <v>410</v>
      </c>
      <c r="B28" s="287" t="s">
        <v>440</v>
      </c>
      <c r="C28" s="320">
        <v>360</v>
      </c>
      <c r="D28" s="320">
        <v>360</v>
      </c>
      <c r="E28" s="320">
        <v>360</v>
      </c>
      <c r="F28" s="320">
        <v>360</v>
      </c>
      <c r="G28" s="320">
        <v>360</v>
      </c>
      <c r="H28" s="320">
        <v>360</v>
      </c>
      <c r="I28" s="320">
        <v>350</v>
      </c>
      <c r="J28" s="320">
        <v>350</v>
      </c>
      <c r="K28" s="320">
        <v>350</v>
      </c>
      <c r="L28" s="320">
        <v>350</v>
      </c>
      <c r="M28" s="320"/>
      <c r="N28" s="320">
        <v>350</v>
      </c>
      <c r="O28" s="321">
        <f t="shared" si="0"/>
        <v>355.45454545454544</v>
      </c>
    </row>
    <row r="29" spans="1:15" ht="17.25" customHeight="1">
      <c r="A29" s="327" t="s">
        <v>43</v>
      </c>
      <c r="B29" s="287" t="s">
        <v>441</v>
      </c>
      <c r="C29" s="320">
        <v>72.5</v>
      </c>
      <c r="D29" s="320">
        <v>73.75</v>
      </c>
      <c r="E29" s="320">
        <v>73.75</v>
      </c>
      <c r="F29" s="320">
        <v>75</v>
      </c>
      <c r="G29" s="320">
        <v>90</v>
      </c>
      <c r="H29" s="320">
        <v>75</v>
      </c>
      <c r="I29" s="320">
        <v>75</v>
      </c>
      <c r="J29" s="320">
        <v>73.33</v>
      </c>
      <c r="K29" s="320">
        <v>71.66666666666667</v>
      </c>
      <c r="L29" s="320">
        <v>72.5</v>
      </c>
      <c r="M29" s="320">
        <v>75</v>
      </c>
      <c r="N29" s="320">
        <v>137.5</v>
      </c>
      <c r="O29" s="321">
        <f t="shared" si="0"/>
        <v>80.41638888888889</v>
      </c>
    </row>
    <row r="30" spans="1:15" ht="16.5" customHeight="1">
      <c r="A30" s="81" t="s">
        <v>68</v>
      </c>
      <c r="B30" s="113"/>
      <c r="C30" s="81"/>
      <c r="D30" s="82"/>
      <c r="E30" s="83"/>
      <c r="F30" s="83"/>
      <c r="G30" s="83"/>
      <c r="H30" s="83"/>
      <c r="I30" s="83"/>
      <c r="J30" s="83"/>
      <c r="K30" s="83"/>
      <c r="L30" s="83"/>
      <c r="M30" s="81"/>
      <c r="N30" s="82"/>
      <c r="O30" s="83"/>
    </row>
    <row r="31" spans="1:15" ht="17.25" customHeight="1">
      <c r="A31" s="312" t="s">
        <v>383</v>
      </c>
      <c r="B31" s="287" t="s">
        <v>19</v>
      </c>
      <c r="C31" s="328">
        <v>970.6790583333333</v>
      </c>
      <c r="D31" s="328">
        <v>961.5059999999999</v>
      </c>
      <c r="E31" s="328">
        <v>995.1435987499999</v>
      </c>
      <c r="F31" s="328">
        <v>989.0774999999999</v>
      </c>
      <c r="G31" s="328">
        <v>1102.0002416666666</v>
      </c>
      <c r="H31" s="328">
        <v>1023.6804999999999</v>
      </c>
      <c r="I31" s="328">
        <v>939.514128</v>
      </c>
      <c r="J31" s="328">
        <v>980.232</v>
      </c>
      <c r="K31" s="328">
        <v>1152.0416666666665</v>
      </c>
      <c r="L31" s="328">
        <v>1008.6666666666665</v>
      </c>
      <c r="M31" s="328">
        <v>979.982</v>
      </c>
      <c r="N31" s="328">
        <v>807.905483</v>
      </c>
      <c r="O31" s="321">
        <f aca="true" t="shared" si="1" ref="O31:O36">AVERAGE(C31:N31)</f>
        <v>992.5357369236111</v>
      </c>
    </row>
    <row r="32" spans="1:15" ht="17.25" customHeight="1">
      <c r="A32" s="312" t="s">
        <v>384</v>
      </c>
      <c r="B32" s="287" t="s">
        <v>19</v>
      </c>
      <c r="C32" s="328">
        <v>2894.7916666666665</v>
      </c>
      <c r="D32" s="328">
        <v>2849.763888888889</v>
      </c>
      <c r="E32" s="328">
        <v>3019.25</v>
      </c>
      <c r="F32" s="328">
        <v>2899.652777777778</v>
      </c>
      <c r="G32" s="328">
        <v>3226.534</v>
      </c>
      <c r="H32" s="328">
        <v>2975.4165000000003</v>
      </c>
      <c r="I32" s="328">
        <v>2819.2775</v>
      </c>
      <c r="J32" s="328">
        <v>2882.1766666666663</v>
      </c>
      <c r="K32" s="328">
        <v>2908.3325</v>
      </c>
      <c r="L32" s="328">
        <v>2708.333333333333</v>
      </c>
      <c r="M32" s="328">
        <v>2745.75</v>
      </c>
      <c r="N32" s="328">
        <v>2869.7125</v>
      </c>
      <c r="O32" s="321">
        <f t="shared" si="1"/>
        <v>2899.9159444444444</v>
      </c>
    </row>
    <row r="33" spans="1:15" ht="17.25" customHeight="1">
      <c r="A33" s="312" t="s">
        <v>385</v>
      </c>
      <c r="B33" s="287" t="s">
        <v>19</v>
      </c>
      <c r="C33" s="328">
        <v>1982.2127976</v>
      </c>
      <c r="D33" s="328">
        <v>1878.616</v>
      </c>
      <c r="E33" s="328">
        <v>1763.8530030000002</v>
      </c>
      <c r="F33" s="328">
        <v>1772.5526403199997</v>
      </c>
      <c r="G33" s="328">
        <v>1756.645</v>
      </c>
      <c r="H33" s="328">
        <v>1764.3083333333334</v>
      </c>
      <c r="I33" s="328">
        <v>1735.401111111111</v>
      </c>
      <c r="J33" s="328">
        <v>1811.3339199999998</v>
      </c>
      <c r="K33" s="328">
        <v>1658.3333333333333</v>
      </c>
      <c r="L33" s="328">
        <v>1832.0749999999998</v>
      </c>
      <c r="M33" s="328">
        <v>1838.87</v>
      </c>
      <c r="N33" s="328">
        <v>1901.8041666666666</v>
      </c>
      <c r="O33" s="321">
        <f t="shared" si="1"/>
        <v>1808.0004421137035</v>
      </c>
    </row>
    <row r="34" spans="1:15" ht="17.25" customHeight="1">
      <c r="A34" s="312" t="s">
        <v>465</v>
      </c>
      <c r="B34" s="287" t="s">
        <v>19</v>
      </c>
      <c r="C34" s="328">
        <v>1981</v>
      </c>
      <c r="D34" s="328">
        <v>1975</v>
      </c>
      <c r="E34" s="328"/>
      <c r="F34" s="328"/>
      <c r="G34" s="328"/>
      <c r="H34" s="328"/>
      <c r="I34" s="328">
        <v>1500</v>
      </c>
      <c r="J34" s="328">
        <v>2100</v>
      </c>
      <c r="K34" s="328"/>
      <c r="L34" s="328"/>
      <c r="M34" s="328">
        <v>2600</v>
      </c>
      <c r="N34" s="328">
        <v>2230</v>
      </c>
      <c r="O34" s="321">
        <f t="shared" si="1"/>
        <v>2064.3333333333335</v>
      </c>
    </row>
    <row r="35" spans="1:15" ht="17.25" customHeight="1">
      <c r="A35" s="312" t="s">
        <v>48</v>
      </c>
      <c r="B35" s="287" t="s">
        <v>19</v>
      </c>
      <c r="C35" s="328">
        <v>1018.75</v>
      </c>
      <c r="D35" s="328">
        <v>931.25</v>
      </c>
      <c r="E35" s="328">
        <v>1900</v>
      </c>
      <c r="F35" s="328">
        <v>1362.5</v>
      </c>
      <c r="G35" s="328">
        <v>1450</v>
      </c>
      <c r="H35" s="328">
        <v>1168.75</v>
      </c>
      <c r="I35" s="328">
        <v>1437.5</v>
      </c>
      <c r="J35" s="328">
        <v>1125</v>
      </c>
      <c r="K35" s="328">
        <v>1366.6666666666667</v>
      </c>
      <c r="L35" s="328">
        <v>1537.5</v>
      </c>
      <c r="M35" s="328">
        <v>1400</v>
      </c>
      <c r="N35" s="328">
        <v>2125</v>
      </c>
      <c r="O35" s="321">
        <f t="shared" si="1"/>
        <v>1401.909722222222</v>
      </c>
    </row>
    <row r="36" spans="1:15" ht="17.25" customHeight="1">
      <c r="A36" s="312" t="s">
        <v>70</v>
      </c>
      <c r="B36" s="287" t="s">
        <v>19</v>
      </c>
      <c r="C36" s="328"/>
      <c r="D36" s="328"/>
      <c r="E36" s="328"/>
      <c r="F36" s="328">
        <v>900</v>
      </c>
      <c r="G36" s="328">
        <v>1400</v>
      </c>
      <c r="H36" s="328">
        <v>1050</v>
      </c>
      <c r="I36" s="328">
        <v>1000</v>
      </c>
      <c r="J36" s="328"/>
      <c r="K36" s="328"/>
      <c r="L36" s="328">
        <v>700</v>
      </c>
      <c r="M36" s="328"/>
      <c r="N36" s="328">
        <v>750</v>
      </c>
      <c r="O36" s="321">
        <f t="shared" si="1"/>
        <v>966.6666666666666</v>
      </c>
    </row>
    <row r="37" spans="1:15" ht="13.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</row>
    <row r="38" spans="1:15" ht="12" customHeight="1">
      <c r="A38" s="329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 t="s">
        <v>42</v>
      </c>
    </row>
    <row r="39" spans="1:14" ht="12" customHeight="1">
      <c r="A39" s="329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1:14" ht="12" customHeight="1">
      <c r="A40" s="329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1:14" ht="12" customHeight="1">
      <c r="A41" s="329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1:15" ht="12" customHeight="1">
      <c r="A42" s="329"/>
      <c r="B42" s="332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178"/>
    </row>
    <row r="43" spans="1:15" ht="19.5" customHeight="1">
      <c r="A43" s="440" t="s">
        <v>61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</row>
    <row r="44" spans="1:15" ht="23.25" customHeight="1">
      <c r="A44" s="441" t="s">
        <v>500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15" s="5" customFormat="1" ht="3" customHeight="1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</row>
    <row r="46" spans="1:15" ht="24.75" customHeight="1">
      <c r="A46" s="447" t="s">
        <v>506</v>
      </c>
      <c r="B46" s="447" t="s">
        <v>62</v>
      </c>
      <c r="C46" s="442" t="s">
        <v>26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4"/>
      <c r="O46" s="445" t="s">
        <v>60</v>
      </c>
    </row>
    <row r="47" spans="1:15" ht="24.75" customHeight="1">
      <c r="A47" s="448"/>
      <c r="B47" s="448"/>
      <c r="C47" s="377" t="s">
        <v>7</v>
      </c>
      <c r="D47" s="376" t="s">
        <v>8</v>
      </c>
      <c r="E47" s="376" t="s">
        <v>9</v>
      </c>
      <c r="F47" s="376" t="s">
        <v>10</v>
      </c>
      <c r="G47" s="376" t="s">
        <v>11</v>
      </c>
      <c r="H47" s="376" t="s">
        <v>12</v>
      </c>
      <c r="I47" s="376" t="s">
        <v>13</v>
      </c>
      <c r="J47" s="376" t="s">
        <v>14</v>
      </c>
      <c r="K47" s="376" t="s">
        <v>127</v>
      </c>
      <c r="L47" s="376" t="s">
        <v>128</v>
      </c>
      <c r="M47" s="376" t="s">
        <v>129</v>
      </c>
      <c r="N47" s="378" t="s">
        <v>130</v>
      </c>
      <c r="O47" s="446"/>
    </row>
    <row r="48" spans="1:15" ht="15.75" customHeight="1">
      <c r="A48" s="81" t="s">
        <v>75</v>
      </c>
      <c r="B48" s="113"/>
      <c r="C48" s="81"/>
      <c r="D48" s="82"/>
      <c r="E48" s="83"/>
      <c r="F48" s="83"/>
      <c r="G48" s="83"/>
      <c r="H48" s="83"/>
      <c r="I48" s="83"/>
      <c r="J48" s="83"/>
      <c r="K48" s="83"/>
      <c r="L48" s="83"/>
      <c r="M48" s="81"/>
      <c r="N48" s="82"/>
      <c r="O48" s="83"/>
    </row>
    <row r="49" spans="1:15" ht="18" customHeight="1">
      <c r="A49" s="312" t="s">
        <v>387</v>
      </c>
      <c r="B49" s="301" t="s">
        <v>21</v>
      </c>
      <c r="C49" s="333">
        <v>8407.733333333334</v>
      </c>
      <c r="D49" s="333">
        <v>9845.3125</v>
      </c>
      <c r="E49" s="333">
        <v>7814.4</v>
      </c>
      <c r="F49" s="333">
        <v>8122</v>
      </c>
      <c r="G49" s="333">
        <v>8454</v>
      </c>
      <c r="H49" s="333">
        <v>8445.375</v>
      </c>
      <c r="I49" s="333">
        <v>8833.333333333334</v>
      </c>
      <c r="J49" s="333">
        <v>11098.9675</v>
      </c>
      <c r="K49" s="333">
        <v>9361.6875</v>
      </c>
      <c r="L49" s="333">
        <v>9166.666666666666</v>
      </c>
      <c r="M49" s="333">
        <v>9600</v>
      </c>
      <c r="N49" s="333">
        <v>7196</v>
      </c>
      <c r="O49" s="325">
        <f>AVERAGE(C49:N49)</f>
        <v>8862.122986111111</v>
      </c>
    </row>
    <row r="50" spans="1:15" ht="18" customHeight="1">
      <c r="A50" s="312" t="s">
        <v>388</v>
      </c>
      <c r="B50" s="287" t="s">
        <v>21</v>
      </c>
      <c r="C50" s="328">
        <v>4000</v>
      </c>
      <c r="D50" s="328"/>
      <c r="E50" s="328"/>
      <c r="F50" s="328"/>
      <c r="G50" s="328">
        <v>5500</v>
      </c>
      <c r="H50" s="328">
        <v>9500</v>
      </c>
      <c r="I50" s="328"/>
      <c r="J50" s="328">
        <v>4750</v>
      </c>
      <c r="K50" s="328"/>
      <c r="L50" s="328">
        <v>9000</v>
      </c>
      <c r="M50" s="328"/>
      <c r="N50" s="328">
        <v>8250</v>
      </c>
      <c r="O50" s="321">
        <f>AVERAGE(C50:N50)</f>
        <v>6833.333333333333</v>
      </c>
    </row>
    <row r="51" spans="1:15" ht="18" customHeight="1">
      <c r="A51" s="312" t="s">
        <v>58</v>
      </c>
      <c r="B51" s="287" t="s">
        <v>19</v>
      </c>
      <c r="C51" s="328">
        <v>1833.3333333333333</v>
      </c>
      <c r="D51" s="328">
        <v>1894.3333333333333</v>
      </c>
      <c r="E51" s="328">
        <v>1850</v>
      </c>
      <c r="F51" s="328">
        <v>1894.25</v>
      </c>
      <c r="G51" s="328">
        <v>2053.721666666667</v>
      </c>
      <c r="H51" s="328">
        <v>1566.6666666666667</v>
      </c>
      <c r="I51" s="328">
        <v>1472.5</v>
      </c>
      <c r="J51" s="328">
        <v>1704.125</v>
      </c>
      <c r="K51" s="328">
        <v>1826.3333333333333</v>
      </c>
      <c r="L51" s="328">
        <v>1697.11</v>
      </c>
      <c r="M51" s="328">
        <v>2355.5</v>
      </c>
      <c r="N51" s="328">
        <v>1769.2777777777776</v>
      </c>
      <c r="O51" s="321">
        <f>AVERAGE(C51:N51)</f>
        <v>1826.4292592592592</v>
      </c>
    </row>
    <row r="52" spans="1:15" s="8" customFormat="1" ht="15" customHeight="1">
      <c r="A52" s="81" t="s">
        <v>76</v>
      </c>
      <c r="B52" s="113"/>
      <c r="C52" s="81"/>
      <c r="D52" s="82"/>
      <c r="E52" s="83"/>
      <c r="F52" s="83"/>
      <c r="G52" s="83"/>
      <c r="H52" s="83"/>
      <c r="I52" s="83"/>
      <c r="J52" s="83"/>
      <c r="K52" s="83"/>
      <c r="L52" s="83"/>
      <c r="M52" s="81"/>
      <c r="N52" s="82"/>
      <c r="O52" s="83"/>
    </row>
    <row r="53" spans="1:15" s="35" customFormat="1" ht="18" customHeight="1">
      <c r="A53" s="312" t="s">
        <v>446</v>
      </c>
      <c r="B53" s="287" t="s">
        <v>19</v>
      </c>
      <c r="C53" s="333">
        <v>994.3738559999999</v>
      </c>
      <c r="D53" s="333">
        <v>1087.6785714285713</v>
      </c>
      <c r="E53" s="333">
        <v>1267.257619047619</v>
      </c>
      <c r="F53" s="333">
        <v>965.9268683809524</v>
      </c>
      <c r="G53" s="333">
        <v>753.6853566666668</v>
      </c>
      <c r="H53" s="333">
        <v>661.22608</v>
      </c>
      <c r="I53" s="333">
        <v>710.625</v>
      </c>
      <c r="J53" s="333">
        <v>827.9766666666666</v>
      </c>
      <c r="K53" s="333">
        <v>1196.4444444444446</v>
      </c>
      <c r="L53" s="333">
        <v>1372.2220833333333</v>
      </c>
      <c r="M53" s="333">
        <v>1402.809761904762</v>
      </c>
      <c r="N53" s="333">
        <v>1496.6666666666665</v>
      </c>
      <c r="O53" s="321">
        <f aca="true" t="shared" si="2" ref="O53:O79">AVERAGE(C53:N53)</f>
        <v>1061.407747878307</v>
      </c>
    </row>
    <row r="54" spans="1:15" s="35" customFormat="1" ht="18" customHeight="1">
      <c r="A54" s="312" t="s">
        <v>461</v>
      </c>
      <c r="B54" s="287" t="s">
        <v>19</v>
      </c>
      <c r="C54" s="333"/>
      <c r="D54" s="333"/>
      <c r="E54" s="333"/>
      <c r="F54" s="333"/>
      <c r="G54" s="333"/>
      <c r="H54" s="333"/>
      <c r="I54" s="333">
        <v>600</v>
      </c>
      <c r="J54" s="333"/>
      <c r="K54" s="333"/>
      <c r="L54" s="333"/>
      <c r="M54" s="333">
        <v>915</v>
      </c>
      <c r="N54" s="333">
        <v>1210</v>
      </c>
      <c r="O54" s="321">
        <f t="shared" si="2"/>
        <v>908.3333333333334</v>
      </c>
    </row>
    <row r="55" spans="1:15" s="35" customFormat="1" ht="18" customHeight="1">
      <c r="A55" s="312" t="s">
        <v>447</v>
      </c>
      <c r="B55" s="287" t="s">
        <v>19</v>
      </c>
      <c r="C55" s="333">
        <v>2167.708333333333</v>
      </c>
      <c r="D55" s="333">
        <v>2293.75</v>
      </c>
      <c r="E55" s="333">
        <v>2412.4175</v>
      </c>
      <c r="F55" s="333">
        <v>1980.2083333333333</v>
      </c>
      <c r="G55" s="333">
        <v>3747.916666666667</v>
      </c>
      <c r="H55" s="333">
        <v>1863.54125</v>
      </c>
      <c r="I55" s="333">
        <v>1311.9706</v>
      </c>
      <c r="J55" s="333">
        <v>1845.8325</v>
      </c>
      <c r="K55" s="333">
        <v>2192.592222222222</v>
      </c>
      <c r="L55" s="333">
        <v>1612.5</v>
      </c>
      <c r="M55" s="333">
        <v>2337.5</v>
      </c>
      <c r="N55" s="333">
        <v>2866.666333333333</v>
      </c>
      <c r="O55" s="321">
        <f t="shared" si="2"/>
        <v>2219.3836449074074</v>
      </c>
    </row>
    <row r="56" spans="1:15" s="35" customFormat="1" ht="18" customHeight="1">
      <c r="A56" s="312" t="s">
        <v>448</v>
      </c>
      <c r="B56" s="287" t="s">
        <v>19</v>
      </c>
      <c r="C56" s="333">
        <v>1076.25</v>
      </c>
      <c r="D56" s="333">
        <v>1424.9969999999998</v>
      </c>
      <c r="E56" s="333">
        <v>1000</v>
      </c>
      <c r="F56" s="333">
        <v>1350</v>
      </c>
      <c r="G56" s="333">
        <v>1235</v>
      </c>
      <c r="H56" s="333">
        <v>900</v>
      </c>
      <c r="I56" s="333">
        <v>1406.625</v>
      </c>
      <c r="J56" s="333">
        <v>1335</v>
      </c>
      <c r="K56" s="333">
        <v>1384.9706</v>
      </c>
      <c r="L56" s="333">
        <v>1213.020125</v>
      </c>
      <c r="M56" s="333">
        <v>992.3341666666668</v>
      </c>
      <c r="N56" s="333">
        <v>1249.9991666666667</v>
      </c>
      <c r="O56" s="321">
        <f t="shared" si="2"/>
        <v>1214.0163381944444</v>
      </c>
    </row>
    <row r="57" spans="1:15" s="35" customFormat="1" ht="18" customHeight="1">
      <c r="A57" s="312" t="s">
        <v>77</v>
      </c>
      <c r="B57" s="287" t="s">
        <v>19</v>
      </c>
      <c r="C57" s="333">
        <v>1922.1660333333334</v>
      </c>
      <c r="D57" s="333">
        <v>2715.8326666666667</v>
      </c>
      <c r="E57" s="333">
        <v>2319.8666666666663</v>
      </c>
      <c r="F57" s="333">
        <v>1935.4175</v>
      </c>
      <c r="G57" s="333">
        <v>1943.75</v>
      </c>
      <c r="H57" s="333">
        <v>1933.3333333333333</v>
      </c>
      <c r="I57" s="333">
        <v>1825</v>
      </c>
      <c r="J57" s="333">
        <v>1622.9166666666665</v>
      </c>
      <c r="K57" s="333">
        <v>1773.52593</v>
      </c>
      <c r="L57" s="333">
        <v>1345.6275</v>
      </c>
      <c r="M57" s="333">
        <v>1891.75</v>
      </c>
      <c r="N57" s="333">
        <v>1959.4174499999997</v>
      </c>
      <c r="O57" s="321">
        <f t="shared" si="2"/>
        <v>1932.3836455555556</v>
      </c>
    </row>
    <row r="58" spans="1:15" s="35" customFormat="1" ht="18" customHeight="1">
      <c r="A58" s="312" t="s">
        <v>339</v>
      </c>
      <c r="B58" s="287" t="s">
        <v>19</v>
      </c>
      <c r="C58" s="333"/>
      <c r="D58" s="333"/>
      <c r="E58" s="333"/>
      <c r="F58" s="333"/>
      <c r="G58" s="333"/>
      <c r="H58" s="333">
        <f>4000*2</f>
        <v>8000</v>
      </c>
      <c r="I58" s="333"/>
      <c r="J58" s="333"/>
      <c r="K58" s="333"/>
      <c r="L58" s="333"/>
      <c r="M58" s="333"/>
      <c r="N58" s="333"/>
      <c r="O58" s="321">
        <f t="shared" si="2"/>
        <v>8000</v>
      </c>
    </row>
    <row r="59" spans="1:15" s="35" customFormat="1" ht="18" customHeight="1">
      <c r="A59" s="312" t="s">
        <v>3</v>
      </c>
      <c r="B59" s="287" t="s">
        <v>19</v>
      </c>
      <c r="C59" s="333">
        <v>728.0694444444443</v>
      </c>
      <c r="D59" s="333">
        <v>698.1128</v>
      </c>
      <c r="E59" s="333">
        <v>728.5950720000001</v>
      </c>
      <c r="F59" s="333">
        <v>918.0666666666666</v>
      </c>
      <c r="G59" s="333">
        <v>1004.8611111111112</v>
      </c>
      <c r="H59" s="333">
        <v>862.2220833333334</v>
      </c>
      <c r="I59" s="333">
        <v>852.7783333333333</v>
      </c>
      <c r="J59" s="333">
        <v>834.3257142857143</v>
      </c>
      <c r="K59" s="333">
        <v>845.5220000000002</v>
      </c>
      <c r="L59" s="333">
        <v>789.285357142857</v>
      </c>
      <c r="M59" s="333">
        <v>794.25</v>
      </c>
      <c r="N59" s="333">
        <v>798.6105555555555</v>
      </c>
      <c r="O59" s="321">
        <f t="shared" si="2"/>
        <v>821.2249281560847</v>
      </c>
    </row>
    <row r="60" spans="1:15" s="35" customFormat="1" ht="18" customHeight="1">
      <c r="A60" s="312" t="s">
        <v>4</v>
      </c>
      <c r="B60" s="287" t="s">
        <v>19</v>
      </c>
      <c r="C60" s="333">
        <v>678.6547619047618</v>
      </c>
      <c r="D60" s="333">
        <v>641.2500000000001</v>
      </c>
      <c r="E60" s="333">
        <v>662.5828571428572</v>
      </c>
      <c r="F60" s="333">
        <v>689.82</v>
      </c>
      <c r="G60" s="333">
        <v>688.5119047619047</v>
      </c>
      <c r="H60" s="333">
        <v>585.98625</v>
      </c>
      <c r="I60" s="333">
        <v>706.5</v>
      </c>
      <c r="J60" s="333">
        <v>801.7057142857144</v>
      </c>
      <c r="K60" s="333">
        <v>750.8327777777777</v>
      </c>
      <c r="L60" s="333">
        <v>736.333</v>
      </c>
      <c r="M60" s="333">
        <v>675.857380952381</v>
      </c>
      <c r="N60" s="333">
        <v>706.15</v>
      </c>
      <c r="O60" s="321">
        <f t="shared" si="2"/>
        <v>693.6820539021164</v>
      </c>
    </row>
    <row r="61" spans="1:15" s="35" customFormat="1" ht="18" customHeight="1">
      <c r="A61" s="312" t="s">
        <v>401</v>
      </c>
      <c r="B61" s="287" t="s">
        <v>19</v>
      </c>
      <c r="C61" s="333">
        <v>927.0833333333333</v>
      </c>
      <c r="D61" s="333">
        <v>1006.25</v>
      </c>
      <c r="E61" s="333">
        <v>935.415</v>
      </c>
      <c r="F61" s="333">
        <v>937.5</v>
      </c>
      <c r="G61" s="333">
        <v>956.25</v>
      </c>
      <c r="H61" s="333">
        <v>1012.5</v>
      </c>
      <c r="I61" s="333">
        <v>1016.665</v>
      </c>
      <c r="J61" s="333">
        <v>1019.445</v>
      </c>
      <c r="K61" s="333">
        <v>1033.335</v>
      </c>
      <c r="L61" s="333">
        <v>966.6675</v>
      </c>
      <c r="M61" s="333">
        <v>1066.665</v>
      </c>
      <c r="N61" s="333">
        <v>1050.0008333333333</v>
      </c>
      <c r="O61" s="321">
        <f t="shared" si="2"/>
        <v>993.9813888888889</v>
      </c>
    </row>
    <row r="62" spans="1:15" s="35" customFormat="1" ht="18" customHeight="1">
      <c r="A62" s="312" t="s">
        <v>80</v>
      </c>
      <c r="B62" s="287" t="s">
        <v>19</v>
      </c>
      <c r="C62" s="333">
        <v>1953.266</v>
      </c>
      <c r="D62" s="333">
        <v>1854.165</v>
      </c>
      <c r="E62" s="333">
        <v>2094.5</v>
      </c>
      <c r="F62" s="333">
        <v>1653.3333333333333</v>
      </c>
      <c r="G62" s="333">
        <v>1445</v>
      </c>
      <c r="H62" s="333">
        <v>936.6666666666666</v>
      </c>
      <c r="I62" s="333">
        <v>1090</v>
      </c>
      <c r="J62" s="333">
        <v>1340.625</v>
      </c>
      <c r="K62" s="333">
        <v>1381.25</v>
      </c>
      <c r="L62" s="333">
        <v>1466.6666666666667</v>
      </c>
      <c r="M62" s="333">
        <v>1825</v>
      </c>
      <c r="N62" s="333">
        <v>1625</v>
      </c>
      <c r="O62" s="321">
        <f t="shared" si="2"/>
        <v>1555.4560555555554</v>
      </c>
    </row>
    <row r="63" spans="1:15" s="35" customFormat="1" ht="18" customHeight="1">
      <c r="A63" s="312" t="s">
        <v>16</v>
      </c>
      <c r="B63" s="287" t="s">
        <v>19</v>
      </c>
      <c r="C63" s="333">
        <v>868.3933999999999</v>
      </c>
      <c r="D63" s="333">
        <v>881.6666666666666</v>
      </c>
      <c r="E63" s="333">
        <v>740</v>
      </c>
      <c r="F63" s="333">
        <v>856.44</v>
      </c>
      <c r="G63" s="333">
        <v>491.625</v>
      </c>
      <c r="H63" s="333">
        <v>565.8</v>
      </c>
      <c r="I63" s="333">
        <v>550</v>
      </c>
      <c r="J63" s="333">
        <v>614.7233333333334</v>
      </c>
      <c r="K63" s="333">
        <v>616.4802000000001</v>
      </c>
      <c r="L63" s="333">
        <v>525</v>
      </c>
      <c r="M63" s="333">
        <v>561.15</v>
      </c>
      <c r="N63" s="333">
        <v>528.125</v>
      </c>
      <c r="O63" s="321">
        <f t="shared" si="2"/>
        <v>649.9503</v>
      </c>
    </row>
    <row r="64" spans="1:15" s="35" customFormat="1" ht="18" customHeight="1">
      <c r="A64" s="312" t="s">
        <v>392</v>
      </c>
      <c r="B64" s="287" t="s">
        <v>19</v>
      </c>
      <c r="C64" s="333">
        <v>3225</v>
      </c>
      <c r="D64" s="333">
        <v>5125</v>
      </c>
      <c r="E64" s="333">
        <v>2300</v>
      </c>
      <c r="F64" s="333">
        <v>3025</v>
      </c>
      <c r="G64" s="333">
        <v>2200</v>
      </c>
      <c r="H64" s="333">
        <v>2200</v>
      </c>
      <c r="I64" s="333">
        <v>2275</v>
      </c>
      <c r="J64" s="333"/>
      <c r="K64" s="333">
        <v>2908</v>
      </c>
      <c r="L64" s="333">
        <v>3000</v>
      </c>
      <c r="M64" s="333"/>
      <c r="N64" s="333">
        <v>1800</v>
      </c>
      <c r="O64" s="321">
        <f t="shared" si="2"/>
        <v>2805.8</v>
      </c>
    </row>
    <row r="65" spans="1:15" s="35" customFormat="1" ht="18" customHeight="1">
      <c r="A65" s="312" t="s">
        <v>393</v>
      </c>
      <c r="B65" s="287" t="s">
        <v>414</v>
      </c>
      <c r="C65" s="333">
        <v>5000</v>
      </c>
      <c r="D65" s="333">
        <v>7000</v>
      </c>
      <c r="E65" s="333">
        <v>3675</v>
      </c>
      <c r="F65" s="333">
        <v>6000</v>
      </c>
      <c r="G65" s="333">
        <v>7166.67</v>
      </c>
      <c r="H65" s="333">
        <v>7166.67</v>
      </c>
      <c r="I65" s="333">
        <v>2300</v>
      </c>
      <c r="J65" s="333">
        <v>7666.67</v>
      </c>
      <c r="K65" s="333">
        <v>7000</v>
      </c>
      <c r="L65" s="333">
        <v>7062.5</v>
      </c>
      <c r="M65" s="333">
        <v>6000</v>
      </c>
      <c r="N65" s="333">
        <v>6500</v>
      </c>
      <c r="O65" s="321">
        <f t="shared" si="2"/>
        <v>6044.7925</v>
      </c>
    </row>
    <row r="66" spans="1:15" s="35" customFormat="1" ht="18" customHeight="1">
      <c r="A66" s="312" t="s">
        <v>415</v>
      </c>
      <c r="B66" s="287" t="s">
        <v>416</v>
      </c>
      <c r="C66" s="333">
        <v>11093.3342</v>
      </c>
      <c r="D66" s="333">
        <v>13111.112222222224</v>
      </c>
      <c r="E66" s="333">
        <v>10583.333333333334</v>
      </c>
      <c r="F66" s="333">
        <v>7436</v>
      </c>
      <c r="G66" s="333">
        <v>9722.22222222222</v>
      </c>
      <c r="H66" s="333">
        <v>9804.6656</v>
      </c>
      <c r="I66" s="333">
        <v>9722.22222222222</v>
      </c>
      <c r="J66" s="333">
        <v>13854.1635</v>
      </c>
      <c r="K66" s="333">
        <v>12346.666666666668</v>
      </c>
      <c r="L66" s="333">
        <v>14989.333333333332</v>
      </c>
      <c r="M66" s="333">
        <v>12846.666666666668</v>
      </c>
      <c r="N66" s="333">
        <v>14466.666666666666</v>
      </c>
      <c r="O66" s="321">
        <f t="shared" si="2"/>
        <v>11664.698886111111</v>
      </c>
    </row>
    <row r="67" spans="1:15" s="35" customFormat="1" ht="18" customHeight="1">
      <c r="A67" s="312" t="s">
        <v>40</v>
      </c>
      <c r="B67" s="287" t="s">
        <v>19</v>
      </c>
      <c r="C67" s="333">
        <v>560.9916000000001</v>
      </c>
      <c r="D67" s="333">
        <v>702.5</v>
      </c>
      <c r="E67" s="333"/>
      <c r="F67" s="333">
        <v>583.7958</v>
      </c>
      <c r="G67" s="333">
        <v>302.7519333333334</v>
      </c>
      <c r="H67" s="333">
        <v>325.52</v>
      </c>
      <c r="I67" s="333">
        <v>473.4742</v>
      </c>
      <c r="J67" s="333">
        <v>508.8023999999999</v>
      </c>
      <c r="K67" s="333">
        <v>685.96</v>
      </c>
      <c r="L67" s="333">
        <v>645.8333333333334</v>
      </c>
      <c r="M67" s="333">
        <v>578.175</v>
      </c>
      <c r="N67" s="333">
        <v>507.65219999999994</v>
      </c>
      <c r="O67" s="321">
        <f t="shared" si="2"/>
        <v>534.1324060606061</v>
      </c>
    </row>
    <row r="68" spans="1:15" s="35" customFormat="1" ht="18" customHeight="1">
      <c r="A68" s="312" t="s">
        <v>344</v>
      </c>
      <c r="B68" s="287" t="s">
        <v>19</v>
      </c>
      <c r="C68" s="333"/>
      <c r="D68" s="333">
        <v>1512.5</v>
      </c>
      <c r="E68" s="333">
        <v>2250</v>
      </c>
      <c r="F68" s="333">
        <v>2475</v>
      </c>
      <c r="G68" s="333">
        <v>1766.6666666666667</v>
      </c>
      <c r="H68" s="333">
        <v>1600</v>
      </c>
      <c r="I68" s="333">
        <v>1450</v>
      </c>
      <c r="J68" s="333">
        <v>1750</v>
      </c>
      <c r="K68" s="333">
        <v>2600</v>
      </c>
      <c r="L68" s="333">
        <v>2466.6666666666665</v>
      </c>
      <c r="M68" s="333">
        <v>1900</v>
      </c>
      <c r="N68" s="333">
        <v>1900</v>
      </c>
      <c r="O68" s="321">
        <f t="shared" si="2"/>
        <v>1970.0757575757577</v>
      </c>
    </row>
    <row r="69" spans="1:15" s="35" customFormat="1" ht="18" customHeight="1">
      <c r="A69" s="312" t="s">
        <v>39</v>
      </c>
      <c r="B69" s="287" t="s">
        <v>19</v>
      </c>
      <c r="C69" s="333">
        <v>390.69444444444446</v>
      </c>
      <c r="D69" s="333">
        <v>591.6666666666666</v>
      </c>
      <c r="E69" s="333">
        <v>459.0566666666667</v>
      </c>
      <c r="F69" s="333">
        <v>359.895</v>
      </c>
      <c r="G69" s="333">
        <v>455.90333333333336</v>
      </c>
      <c r="H69" s="333">
        <v>436.12199999999996</v>
      </c>
      <c r="I69" s="333">
        <v>392.098</v>
      </c>
      <c r="J69" s="333">
        <v>357.5</v>
      </c>
      <c r="K69" s="333">
        <v>490.8333333333333</v>
      </c>
      <c r="L69" s="333">
        <v>450.6944444444444</v>
      </c>
      <c r="M69" s="333">
        <v>598.6659999999999</v>
      </c>
      <c r="N69" s="333">
        <v>548.6495</v>
      </c>
      <c r="O69" s="321">
        <f t="shared" si="2"/>
        <v>460.98161574074066</v>
      </c>
    </row>
    <row r="70" spans="1:15" s="35" customFormat="1" ht="18" customHeight="1">
      <c r="A70" s="312" t="s">
        <v>38</v>
      </c>
      <c r="B70" s="287" t="s">
        <v>19</v>
      </c>
      <c r="C70" s="333">
        <v>2750</v>
      </c>
      <c r="D70" s="333"/>
      <c r="E70" s="333">
        <v>2500</v>
      </c>
      <c r="F70" s="333">
        <v>2500</v>
      </c>
      <c r="G70" s="333"/>
      <c r="H70" s="333">
        <v>2500</v>
      </c>
      <c r="I70" s="333"/>
      <c r="J70" s="333"/>
      <c r="K70" s="333"/>
      <c r="L70" s="333">
        <v>1500</v>
      </c>
      <c r="M70" s="333"/>
      <c r="N70" s="333"/>
      <c r="O70" s="321">
        <f t="shared" si="2"/>
        <v>2350</v>
      </c>
    </row>
    <row r="71" spans="1:15" s="35" customFormat="1" ht="18" customHeight="1">
      <c r="A71" s="312" t="s">
        <v>345</v>
      </c>
      <c r="B71" s="287" t="s">
        <v>19</v>
      </c>
      <c r="C71" s="333">
        <v>1075.5555555555557</v>
      </c>
      <c r="D71" s="333">
        <v>1315.7777777777778</v>
      </c>
      <c r="E71" s="333">
        <v>1019.4433333333333</v>
      </c>
      <c r="F71" s="333">
        <v>1256.25</v>
      </c>
      <c r="G71" s="333">
        <v>1266.6666666666667</v>
      </c>
      <c r="H71" s="333">
        <v>1314.2150083333333</v>
      </c>
      <c r="I71" s="333">
        <v>1078</v>
      </c>
      <c r="J71" s="333">
        <v>1218</v>
      </c>
      <c r="K71" s="333">
        <v>1195.3303999999998</v>
      </c>
      <c r="L71" s="333">
        <v>1388.45755</v>
      </c>
      <c r="M71" s="333">
        <v>1466.6658333333332</v>
      </c>
      <c r="N71" s="333">
        <v>1234.3125</v>
      </c>
      <c r="O71" s="321">
        <f t="shared" si="2"/>
        <v>1235.7228854166667</v>
      </c>
    </row>
    <row r="72" spans="1:15" s="35" customFormat="1" ht="18" customHeight="1">
      <c r="A72" s="312" t="s">
        <v>394</v>
      </c>
      <c r="B72" s="287" t="s">
        <v>472</v>
      </c>
      <c r="C72" s="333">
        <v>4860</v>
      </c>
      <c r="D72" s="333">
        <v>6452.380952380951</v>
      </c>
      <c r="E72" s="333">
        <v>4637.714285714285</v>
      </c>
      <c r="F72" s="333">
        <v>5365.873015873015</v>
      </c>
      <c r="G72" s="333">
        <v>5411.4484126984125</v>
      </c>
      <c r="H72" s="333">
        <v>5665.892857142857</v>
      </c>
      <c r="I72" s="333">
        <v>5428.571428571428</v>
      </c>
      <c r="J72" s="333">
        <v>5960.318571428572</v>
      </c>
      <c r="K72" s="333">
        <v>5000</v>
      </c>
      <c r="L72" s="333">
        <v>7250</v>
      </c>
      <c r="M72" s="333">
        <v>5363.095238095238</v>
      </c>
      <c r="N72" s="333">
        <v>5071.428571428572</v>
      </c>
      <c r="O72" s="321">
        <f t="shared" si="2"/>
        <v>5538.893611111111</v>
      </c>
    </row>
    <row r="73" spans="1:15" s="35" customFormat="1" ht="18" customHeight="1">
      <c r="A73" s="312" t="s">
        <v>402</v>
      </c>
      <c r="B73" s="287" t="s">
        <v>21</v>
      </c>
      <c r="C73" s="333"/>
      <c r="D73" s="333"/>
      <c r="E73" s="333"/>
      <c r="F73" s="333"/>
      <c r="G73" s="333"/>
      <c r="H73" s="333"/>
      <c r="I73" s="333"/>
      <c r="J73" s="333"/>
      <c r="K73" s="333">
        <v>1600</v>
      </c>
      <c r="L73" s="333">
        <v>1500</v>
      </c>
      <c r="M73" s="333">
        <v>1200</v>
      </c>
      <c r="N73" s="333">
        <v>1200</v>
      </c>
      <c r="O73" s="321">
        <f t="shared" si="2"/>
        <v>1375</v>
      </c>
    </row>
    <row r="74" spans="1:15" s="35" customFormat="1" ht="18" customHeight="1">
      <c r="A74" s="312" t="s">
        <v>5</v>
      </c>
      <c r="B74" s="287" t="s">
        <v>19</v>
      </c>
      <c r="C74" s="333">
        <v>482.34217500000005</v>
      </c>
      <c r="D74" s="333">
        <v>620</v>
      </c>
      <c r="E74" s="333">
        <v>647.6666666666667</v>
      </c>
      <c r="F74" s="333">
        <v>342.608</v>
      </c>
      <c r="G74" s="333">
        <v>148.01990000000004</v>
      </c>
      <c r="H74" s="333">
        <v>151.32352500000002</v>
      </c>
      <c r="I74" s="333">
        <v>173.25</v>
      </c>
      <c r="J74" s="333">
        <v>493.75</v>
      </c>
      <c r="K74" s="333">
        <v>433.125</v>
      </c>
      <c r="L74" s="333">
        <v>550</v>
      </c>
      <c r="M74" s="333">
        <v>641.6666666666666</v>
      </c>
      <c r="N74" s="333">
        <v>522.5</v>
      </c>
      <c r="O74" s="321">
        <f t="shared" si="2"/>
        <v>433.8543277777778</v>
      </c>
    </row>
    <row r="75" spans="1:15" s="35" customFormat="1" ht="18" customHeight="1">
      <c r="A75" s="312" t="s">
        <v>6</v>
      </c>
      <c r="B75" s="287" t="s">
        <v>21</v>
      </c>
      <c r="C75" s="333">
        <v>12062.333333333334</v>
      </c>
      <c r="D75" s="333">
        <v>11687.5</v>
      </c>
      <c r="E75" s="333">
        <v>12312.333333333334</v>
      </c>
      <c r="F75" s="333">
        <v>8958.333333333334</v>
      </c>
      <c r="G75" s="333">
        <v>5458.333333333334</v>
      </c>
      <c r="H75" s="333">
        <v>13968.75</v>
      </c>
      <c r="I75" s="333">
        <v>13125</v>
      </c>
      <c r="J75" s="333">
        <v>13791.665</v>
      </c>
      <c r="K75" s="333">
        <v>14166.666666666668</v>
      </c>
      <c r="L75" s="333">
        <v>15437.5</v>
      </c>
      <c r="M75" s="333">
        <v>20000</v>
      </c>
      <c r="N75" s="333">
        <v>25000</v>
      </c>
      <c r="O75" s="321">
        <f t="shared" si="2"/>
        <v>13830.701250000004</v>
      </c>
    </row>
    <row r="76" spans="1:15" s="35" customFormat="1" ht="18" customHeight="1">
      <c r="A76" s="312" t="s">
        <v>395</v>
      </c>
      <c r="B76" s="287" t="s">
        <v>19</v>
      </c>
      <c r="C76" s="333">
        <v>993.9830999999999</v>
      </c>
      <c r="D76" s="333">
        <v>955.4964285714286</v>
      </c>
      <c r="E76" s="333">
        <v>999.0372074829932</v>
      </c>
      <c r="F76" s="333">
        <v>1094.1934238095237</v>
      </c>
      <c r="G76" s="333">
        <v>932.8697637301589</v>
      </c>
      <c r="H76" s="333">
        <v>464.961475</v>
      </c>
      <c r="I76" s="333">
        <v>609.9630599999999</v>
      </c>
      <c r="J76" s="333">
        <v>859.0077142857142</v>
      </c>
      <c r="K76" s="333">
        <v>1379.1001587301587</v>
      </c>
      <c r="L76" s="333">
        <v>1766.0714285714287</v>
      </c>
      <c r="M76" s="333">
        <v>1622.5</v>
      </c>
      <c r="N76" s="333">
        <v>1791.3329999999999</v>
      </c>
      <c r="O76" s="321">
        <f t="shared" si="2"/>
        <v>1122.376396681784</v>
      </c>
    </row>
    <row r="77" spans="1:15" s="35" customFormat="1" ht="18" customHeight="1">
      <c r="A77" s="312" t="s">
        <v>462</v>
      </c>
      <c r="B77" s="287" t="s">
        <v>19</v>
      </c>
      <c r="C77" s="333">
        <v>1900</v>
      </c>
      <c r="D77" s="333"/>
      <c r="E77" s="333"/>
      <c r="F77" s="333"/>
      <c r="G77" s="333"/>
      <c r="H77" s="333"/>
      <c r="I77" s="333"/>
      <c r="J77" s="333">
        <v>1400</v>
      </c>
      <c r="K77" s="333"/>
      <c r="L77" s="333">
        <v>1200</v>
      </c>
      <c r="M77" s="333">
        <v>1200</v>
      </c>
      <c r="N77" s="333">
        <v>850</v>
      </c>
      <c r="O77" s="321">
        <f t="shared" si="2"/>
        <v>1310</v>
      </c>
    </row>
    <row r="78" spans="1:15" s="35" customFormat="1" ht="18" customHeight="1">
      <c r="A78" s="312" t="s">
        <v>84</v>
      </c>
      <c r="B78" s="287" t="s">
        <v>19</v>
      </c>
      <c r="C78" s="333">
        <v>1016.4824000000001</v>
      </c>
      <c r="D78" s="333">
        <v>973.5</v>
      </c>
      <c r="E78" s="333">
        <v>1181.0491836734693</v>
      </c>
      <c r="F78" s="333">
        <v>944.5398095238095</v>
      </c>
      <c r="G78" s="333">
        <v>946.0340136054422</v>
      </c>
      <c r="H78" s="333">
        <v>451.74299999999994</v>
      </c>
      <c r="I78" s="333">
        <v>452.766</v>
      </c>
      <c r="J78" s="333">
        <v>721.1342999999999</v>
      </c>
      <c r="K78" s="333">
        <v>1685.1455999999998</v>
      </c>
      <c r="L78" s="333">
        <v>1748.1711085714282</v>
      </c>
      <c r="M78" s="333">
        <v>1406.25</v>
      </c>
      <c r="N78" s="333">
        <v>1166.66625</v>
      </c>
      <c r="O78" s="321">
        <f t="shared" si="2"/>
        <v>1057.7901387811792</v>
      </c>
    </row>
    <row r="79" spans="1:15" s="35" customFormat="1" ht="18" customHeight="1">
      <c r="A79" s="312" t="s">
        <v>37</v>
      </c>
      <c r="B79" s="287" t="s">
        <v>19</v>
      </c>
      <c r="C79" s="328">
        <v>1798.5033</v>
      </c>
      <c r="D79" s="328">
        <v>1312.5</v>
      </c>
      <c r="E79" s="328">
        <v>1375</v>
      </c>
      <c r="F79" s="328">
        <v>1287.5</v>
      </c>
      <c r="G79" s="328">
        <v>850</v>
      </c>
      <c r="H79" s="328">
        <v>807.5</v>
      </c>
      <c r="I79" s="328">
        <v>1215</v>
      </c>
      <c r="J79" s="328">
        <v>1128</v>
      </c>
      <c r="K79" s="328">
        <v>1050</v>
      </c>
      <c r="L79" s="328">
        <v>1012.5</v>
      </c>
      <c r="M79" s="328"/>
      <c r="N79" s="328"/>
      <c r="O79" s="321">
        <f t="shared" si="2"/>
        <v>1183.65033</v>
      </c>
    </row>
    <row r="80" spans="1:15" s="35" customFormat="1" ht="12.75">
      <c r="A80" s="294"/>
      <c r="B80" s="332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34"/>
    </row>
    <row r="81" spans="1:15" s="35" customFormat="1" ht="12.75">
      <c r="A81" s="329"/>
      <c r="B81" s="332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452" t="s">
        <v>51</v>
      </c>
      <c r="O81" s="452"/>
    </row>
    <row r="82" spans="1:15" s="35" customFormat="1" ht="24.75" customHeight="1">
      <c r="A82" s="440" t="s">
        <v>61</v>
      </c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</row>
    <row r="83" spans="1:15" s="35" customFormat="1" ht="23.25" customHeight="1">
      <c r="A83" s="441" t="s">
        <v>500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</row>
    <row r="84" spans="1:15" s="35" customFormat="1" ht="3" customHeight="1">
      <c r="A84" s="455"/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</row>
    <row r="85" spans="1:15" s="35" customFormat="1" ht="23.25" customHeight="1">
      <c r="A85" s="447" t="s">
        <v>506</v>
      </c>
      <c r="B85" s="447" t="s">
        <v>62</v>
      </c>
      <c r="C85" s="442" t="s">
        <v>26</v>
      </c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4"/>
      <c r="O85" s="445" t="s">
        <v>60</v>
      </c>
    </row>
    <row r="86" spans="1:15" s="35" customFormat="1" ht="23.25" customHeight="1">
      <c r="A86" s="448"/>
      <c r="B86" s="448"/>
      <c r="C86" s="377" t="s">
        <v>7</v>
      </c>
      <c r="D86" s="376" t="s">
        <v>8</v>
      </c>
      <c r="E86" s="376" t="s">
        <v>9</v>
      </c>
      <c r="F86" s="376" t="s">
        <v>10</v>
      </c>
      <c r="G86" s="376" t="s">
        <v>11</v>
      </c>
      <c r="H86" s="376" t="s">
        <v>12</v>
      </c>
      <c r="I86" s="376" t="s">
        <v>13</v>
      </c>
      <c r="J86" s="376" t="s">
        <v>14</v>
      </c>
      <c r="K86" s="376" t="s">
        <v>127</v>
      </c>
      <c r="L86" s="376" t="s">
        <v>128</v>
      </c>
      <c r="M86" s="376" t="s">
        <v>129</v>
      </c>
      <c r="N86" s="378" t="s">
        <v>130</v>
      </c>
      <c r="O86" s="446"/>
    </row>
    <row r="87" spans="1:15" s="35" customFormat="1" ht="18" customHeight="1">
      <c r="A87" s="312" t="s">
        <v>36</v>
      </c>
      <c r="B87" s="287" t="s">
        <v>19</v>
      </c>
      <c r="C87" s="328">
        <v>1566.6666666666667</v>
      </c>
      <c r="D87" s="328">
        <v>1262.5</v>
      </c>
      <c r="E87" s="328">
        <v>1112.5</v>
      </c>
      <c r="F87" s="328">
        <v>962.5</v>
      </c>
      <c r="G87" s="328">
        <v>800</v>
      </c>
      <c r="H87" s="328">
        <v>775</v>
      </c>
      <c r="I87" s="328">
        <v>1242</v>
      </c>
      <c r="J87" s="328">
        <v>1166.67</v>
      </c>
      <c r="K87" s="328">
        <v>1300</v>
      </c>
      <c r="L87" s="328">
        <v>1162.5</v>
      </c>
      <c r="M87" s="328">
        <v>1300</v>
      </c>
      <c r="N87" s="328">
        <v>1550</v>
      </c>
      <c r="O87" s="321">
        <f aca="true" t="shared" si="3" ref="O87:O112">AVERAGE(C87:N87)</f>
        <v>1183.3613888888888</v>
      </c>
    </row>
    <row r="88" spans="1:15" s="35" customFormat="1" ht="18" customHeight="1">
      <c r="A88" s="312" t="s">
        <v>35</v>
      </c>
      <c r="B88" s="287" t="s">
        <v>19</v>
      </c>
      <c r="C88" s="328">
        <v>675</v>
      </c>
      <c r="D88" s="328">
        <v>687.5</v>
      </c>
      <c r="E88" s="328">
        <v>779.165</v>
      </c>
      <c r="F88" s="328">
        <v>716.6666666666666</v>
      </c>
      <c r="G88" s="328">
        <v>712.5</v>
      </c>
      <c r="H88" s="328">
        <v>835.41625</v>
      </c>
      <c r="I88" s="328">
        <v>833.335</v>
      </c>
      <c r="J88" s="328">
        <v>700</v>
      </c>
      <c r="K88" s="328">
        <v>1033.335</v>
      </c>
      <c r="L88" s="328">
        <v>1075</v>
      </c>
      <c r="M88" s="328">
        <v>1100</v>
      </c>
      <c r="N88" s="328">
        <v>971.6666666666667</v>
      </c>
      <c r="O88" s="321">
        <f t="shared" si="3"/>
        <v>843.2987152777777</v>
      </c>
    </row>
    <row r="89" spans="1:15" s="35" customFormat="1" ht="18" customHeight="1">
      <c r="A89" s="312" t="s">
        <v>34</v>
      </c>
      <c r="B89" s="287" t="s">
        <v>19</v>
      </c>
      <c r="C89" s="328">
        <v>887.5</v>
      </c>
      <c r="D89" s="328">
        <v>1175</v>
      </c>
      <c r="E89" s="328">
        <v>1131.25</v>
      </c>
      <c r="F89" s="328">
        <v>1000</v>
      </c>
      <c r="G89" s="328">
        <v>800</v>
      </c>
      <c r="H89" s="328">
        <v>1175</v>
      </c>
      <c r="I89" s="328">
        <v>825</v>
      </c>
      <c r="J89" s="328">
        <v>900</v>
      </c>
      <c r="K89" s="328">
        <v>1175</v>
      </c>
      <c r="L89" s="328">
        <v>1150</v>
      </c>
      <c r="M89" s="328">
        <v>1350</v>
      </c>
      <c r="N89" s="328">
        <v>1087.5</v>
      </c>
      <c r="O89" s="321">
        <f t="shared" si="3"/>
        <v>1054.6875</v>
      </c>
    </row>
    <row r="90" spans="1:15" s="35" customFormat="1" ht="18" customHeight="1">
      <c r="A90" s="312" t="s">
        <v>122</v>
      </c>
      <c r="B90" s="287" t="s">
        <v>19</v>
      </c>
      <c r="C90" s="328">
        <v>675</v>
      </c>
      <c r="D90" s="328">
        <v>806.25</v>
      </c>
      <c r="E90" s="328">
        <v>781.25</v>
      </c>
      <c r="F90" s="328">
        <v>731.25</v>
      </c>
      <c r="G90" s="328">
        <v>650</v>
      </c>
      <c r="H90" s="328">
        <v>787.5</v>
      </c>
      <c r="I90" s="328">
        <v>1000</v>
      </c>
      <c r="J90" s="328">
        <v>966.67</v>
      </c>
      <c r="K90" s="328">
        <v>1066.6666666666667</v>
      </c>
      <c r="L90" s="328">
        <v>875</v>
      </c>
      <c r="M90" s="328">
        <v>800</v>
      </c>
      <c r="N90" s="328">
        <v>962.5</v>
      </c>
      <c r="O90" s="321">
        <f t="shared" si="3"/>
        <v>841.8405555555555</v>
      </c>
    </row>
    <row r="91" spans="1:15" s="35" customFormat="1" ht="18" customHeight="1">
      <c r="A91" s="312" t="s">
        <v>33</v>
      </c>
      <c r="B91" s="287" t="s">
        <v>19</v>
      </c>
      <c r="C91" s="328">
        <v>987.5</v>
      </c>
      <c r="D91" s="328">
        <v>1087.5</v>
      </c>
      <c r="E91" s="328">
        <v>875</v>
      </c>
      <c r="F91" s="328">
        <v>1025</v>
      </c>
      <c r="G91" s="328">
        <v>1050</v>
      </c>
      <c r="H91" s="328">
        <v>1575</v>
      </c>
      <c r="I91" s="328">
        <v>1350</v>
      </c>
      <c r="J91" s="328">
        <v>1550</v>
      </c>
      <c r="K91" s="328">
        <v>1433.3333333333333</v>
      </c>
      <c r="L91" s="328">
        <v>1250</v>
      </c>
      <c r="M91" s="328">
        <v>1200</v>
      </c>
      <c r="N91" s="328">
        <v>1475</v>
      </c>
      <c r="O91" s="321">
        <f t="shared" si="3"/>
        <v>1238.1944444444446</v>
      </c>
    </row>
    <row r="92" spans="1:15" s="35" customFormat="1" ht="18" customHeight="1">
      <c r="A92" s="312" t="s">
        <v>116</v>
      </c>
      <c r="B92" s="287" t="s">
        <v>19</v>
      </c>
      <c r="C92" s="328">
        <v>880</v>
      </c>
      <c r="D92" s="328">
        <v>1050</v>
      </c>
      <c r="E92" s="328">
        <v>787.5</v>
      </c>
      <c r="F92" s="328">
        <v>675</v>
      </c>
      <c r="G92" s="328">
        <v>529</v>
      </c>
      <c r="H92" s="328">
        <v>587.5</v>
      </c>
      <c r="I92" s="328">
        <v>500</v>
      </c>
      <c r="J92" s="328">
        <v>600</v>
      </c>
      <c r="K92" s="328">
        <v>850</v>
      </c>
      <c r="L92" s="328">
        <v>700</v>
      </c>
      <c r="M92" s="328"/>
      <c r="N92" s="328"/>
      <c r="O92" s="321">
        <f t="shared" si="3"/>
        <v>715.9</v>
      </c>
    </row>
    <row r="93" spans="1:15" s="35" customFormat="1" ht="18" customHeight="1">
      <c r="A93" s="312" t="s">
        <v>451</v>
      </c>
      <c r="B93" s="287" t="s">
        <v>19</v>
      </c>
      <c r="C93" s="328">
        <v>1000</v>
      </c>
      <c r="D93" s="328">
        <v>1200</v>
      </c>
      <c r="E93" s="328">
        <v>1500</v>
      </c>
      <c r="F93" s="328">
        <v>1200</v>
      </c>
      <c r="G93" s="328">
        <v>1450</v>
      </c>
      <c r="H93" s="328">
        <v>1200</v>
      </c>
      <c r="I93" s="328"/>
      <c r="J93" s="328"/>
      <c r="K93" s="328"/>
      <c r="L93" s="328">
        <v>1500</v>
      </c>
      <c r="M93" s="328"/>
      <c r="N93" s="328"/>
      <c r="O93" s="321">
        <f t="shared" si="3"/>
        <v>1292.857142857143</v>
      </c>
    </row>
    <row r="94" spans="1:15" s="35" customFormat="1" ht="18" customHeight="1">
      <c r="A94" s="312" t="s">
        <v>31</v>
      </c>
      <c r="B94" s="287" t="s">
        <v>21</v>
      </c>
      <c r="C94" s="328">
        <v>2050</v>
      </c>
      <c r="D94" s="328">
        <v>2333.3333333333335</v>
      </c>
      <c r="E94" s="328">
        <v>2150</v>
      </c>
      <c r="F94" s="328">
        <v>2433.333333333333</v>
      </c>
      <c r="G94" s="328">
        <v>2045.8333333333333</v>
      </c>
      <c r="H94" s="328">
        <v>1866.6666666666667</v>
      </c>
      <c r="I94" s="328">
        <v>2400</v>
      </c>
      <c r="J94" s="328">
        <v>3116.6675</v>
      </c>
      <c r="K94" s="328">
        <v>3058.333333333333</v>
      </c>
      <c r="L94" s="328">
        <v>3000</v>
      </c>
      <c r="M94" s="328">
        <v>3550</v>
      </c>
      <c r="N94" s="328">
        <v>3550</v>
      </c>
      <c r="O94" s="321">
        <f t="shared" si="3"/>
        <v>2629.5139583333334</v>
      </c>
    </row>
    <row r="95" spans="1:15" ht="15.75" customHeight="1">
      <c r="A95" s="81" t="s">
        <v>89</v>
      </c>
      <c r="B95" s="113"/>
      <c r="C95" s="81"/>
      <c r="D95" s="82"/>
      <c r="E95" s="83"/>
      <c r="F95" s="83"/>
      <c r="G95" s="83"/>
      <c r="H95" s="83"/>
      <c r="I95" s="83"/>
      <c r="J95" s="83"/>
      <c r="K95" s="83"/>
      <c r="L95" s="83"/>
      <c r="M95" s="81"/>
      <c r="N95" s="82"/>
      <c r="O95" s="83"/>
    </row>
    <row r="96" spans="1:15" ht="18" customHeight="1">
      <c r="A96" s="312" t="s">
        <v>126</v>
      </c>
      <c r="B96" s="287" t="s">
        <v>19</v>
      </c>
      <c r="C96" s="328">
        <v>6000</v>
      </c>
      <c r="D96" s="328">
        <v>5250</v>
      </c>
      <c r="E96" s="328">
        <v>6500</v>
      </c>
      <c r="F96" s="328">
        <v>5075</v>
      </c>
      <c r="G96" s="328"/>
      <c r="H96" s="328">
        <v>4600</v>
      </c>
      <c r="I96" s="328"/>
      <c r="J96" s="328"/>
      <c r="K96" s="328">
        <v>5500</v>
      </c>
      <c r="L96" s="328">
        <v>9625</v>
      </c>
      <c r="M96" s="328"/>
      <c r="N96" s="328">
        <v>6900</v>
      </c>
      <c r="O96" s="321">
        <f t="shared" si="3"/>
        <v>6181.25</v>
      </c>
    </row>
    <row r="97" spans="1:15" ht="18" customHeight="1">
      <c r="A97" s="312" t="s">
        <v>90</v>
      </c>
      <c r="B97" s="287" t="s">
        <v>19</v>
      </c>
      <c r="C97" s="328">
        <v>4609.165</v>
      </c>
      <c r="D97" s="328">
        <v>4787.73</v>
      </c>
      <c r="E97" s="328">
        <v>5292.360000000001</v>
      </c>
      <c r="F97" s="328">
        <v>5262.5</v>
      </c>
      <c r="G97" s="328">
        <v>5172.878333333334</v>
      </c>
      <c r="H97" s="328">
        <v>5142.915</v>
      </c>
      <c r="I97" s="328">
        <v>5300</v>
      </c>
      <c r="J97" s="328"/>
      <c r="K97" s="328">
        <v>5727.498333333333</v>
      </c>
      <c r="L97" s="328">
        <v>6165.625</v>
      </c>
      <c r="M97" s="328">
        <v>6350</v>
      </c>
      <c r="N97" s="328">
        <v>4856.25</v>
      </c>
      <c r="O97" s="321">
        <f t="shared" si="3"/>
        <v>5333.356515151516</v>
      </c>
    </row>
    <row r="98" spans="1:15" ht="18" customHeight="1">
      <c r="A98" s="312" t="s">
        <v>396</v>
      </c>
      <c r="B98" s="287" t="s">
        <v>21</v>
      </c>
      <c r="C98" s="328">
        <v>3500</v>
      </c>
      <c r="D98" s="328">
        <v>3000</v>
      </c>
      <c r="E98" s="328">
        <v>3500</v>
      </c>
      <c r="F98" s="328">
        <v>3200</v>
      </c>
      <c r="G98" s="328">
        <v>3500</v>
      </c>
      <c r="H98" s="328"/>
      <c r="I98" s="328">
        <v>2500</v>
      </c>
      <c r="J98" s="328">
        <v>3500</v>
      </c>
      <c r="K98" s="328">
        <v>3000</v>
      </c>
      <c r="L98" s="328"/>
      <c r="M98" s="328">
        <v>3000</v>
      </c>
      <c r="N98" s="328">
        <v>3100</v>
      </c>
      <c r="O98" s="321">
        <f t="shared" si="3"/>
        <v>3180</v>
      </c>
    </row>
    <row r="99" spans="1:15" ht="18" customHeight="1">
      <c r="A99" s="312" t="s">
        <v>28</v>
      </c>
      <c r="B99" s="287" t="s">
        <v>19</v>
      </c>
      <c r="C99" s="328">
        <v>4250</v>
      </c>
      <c r="D99" s="328">
        <v>6500</v>
      </c>
      <c r="E99" s="328">
        <v>6200</v>
      </c>
      <c r="F99" s="328">
        <v>5375</v>
      </c>
      <c r="G99" s="328">
        <v>5083.333333333333</v>
      </c>
      <c r="H99" s="328">
        <v>4583.333333333333</v>
      </c>
      <c r="I99" s="328">
        <v>4375</v>
      </c>
      <c r="J99" s="328">
        <v>5750</v>
      </c>
      <c r="K99" s="328">
        <v>3000</v>
      </c>
      <c r="L99" s="328">
        <v>3000</v>
      </c>
      <c r="M99" s="328">
        <v>2150</v>
      </c>
      <c r="N99" s="328">
        <v>3000</v>
      </c>
      <c r="O99" s="321">
        <f t="shared" si="3"/>
        <v>4438.888888888889</v>
      </c>
    </row>
    <row r="100" spans="1:15" ht="16.5" customHeight="1">
      <c r="A100" s="81" t="s">
        <v>91</v>
      </c>
      <c r="B100" s="113"/>
      <c r="C100" s="81"/>
      <c r="D100" s="82"/>
      <c r="E100" s="83"/>
      <c r="F100" s="83"/>
      <c r="G100" s="83"/>
      <c r="H100" s="83"/>
      <c r="I100" s="83"/>
      <c r="J100" s="83"/>
      <c r="K100" s="83"/>
      <c r="L100" s="83"/>
      <c r="M100" s="81"/>
      <c r="N100" s="82"/>
      <c r="O100" s="83"/>
    </row>
    <row r="101" spans="1:15" ht="18" customHeight="1">
      <c r="A101" s="312" t="s">
        <v>366</v>
      </c>
      <c r="B101" s="287" t="s">
        <v>21</v>
      </c>
      <c r="C101" s="333">
        <v>6552.266666666666</v>
      </c>
      <c r="D101" s="333">
        <v>7254.166666666667</v>
      </c>
      <c r="E101" s="333">
        <v>5288.666666666667</v>
      </c>
      <c r="F101" s="333">
        <v>6564</v>
      </c>
      <c r="G101" s="333">
        <v>5818.75</v>
      </c>
      <c r="H101" s="333">
        <v>6862.8</v>
      </c>
      <c r="I101" s="333">
        <v>9833.333333333334</v>
      </c>
      <c r="J101" s="333">
        <v>5361.111666666667</v>
      </c>
      <c r="K101" s="333">
        <v>4357.785714285715</v>
      </c>
      <c r="L101" s="333">
        <v>3496.5275</v>
      </c>
      <c r="M101" s="333">
        <v>4289.583333333333</v>
      </c>
      <c r="N101" s="333">
        <v>6277.777777777777</v>
      </c>
      <c r="O101" s="321">
        <f t="shared" si="3"/>
        <v>5996.397443783069</v>
      </c>
    </row>
    <row r="102" spans="1:15" ht="18" customHeight="1">
      <c r="A102" s="312" t="s">
        <v>15</v>
      </c>
      <c r="B102" s="287" t="s">
        <v>21</v>
      </c>
      <c r="C102" s="333">
        <v>23220.5</v>
      </c>
      <c r="D102" s="333">
        <v>21037.5</v>
      </c>
      <c r="E102" s="333">
        <v>20260.25</v>
      </c>
      <c r="F102" s="333">
        <v>19612.466666666667</v>
      </c>
      <c r="G102" s="333">
        <v>21934.966666666664</v>
      </c>
      <c r="H102" s="333">
        <v>21422.157142857144</v>
      </c>
      <c r="I102" s="333">
        <v>24950</v>
      </c>
      <c r="J102" s="333">
        <v>26044.49166666667</v>
      </c>
      <c r="K102" s="333">
        <v>24483.342857142856</v>
      </c>
      <c r="L102" s="333">
        <v>27512.561666666665</v>
      </c>
      <c r="M102" s="333">
        <v>22511.283333333336</v>
      </c>
      <c r="N102" s="333">
        <v>25756.66666666667</v>
      </c>
      <c r="O102" s="321">
        <f t="shared" si="3"/>
        <v>23228.848888888893</v>
      </c>
    </row>
    <row r="103" spans="1:15" ht="18" customHeight="1">
      <c r="A103" s="312" t="s">
        <v>367</v>
      </c>
      <c r="B103" s="287" t="s">
        <v>21</v>
      </c>
      <c r="C103" s="333">
        <v>1428.375</v>
      </c>
      <c r="D103" s="333">
        <v>2025</v>
      </c>
      <c r="E103" s="333"/>
      <c r="F103" s="333">
        <v>2162.3333333333335</v>
      </c>
      <c r="G103" s="333">
        <v>2250</v>
      </c>
      <c r="H103" s="333">
        <v>2400</v>
      </c>
      <c r="I103" s="333">
        <v>1835</v>
      </c>
      <c r="J103" s="333">
        <v>1330</v>
      </c>
      <c r="K103" s="333">
        <v>2064.7766666666666</v>
      </c>
      <c r="L103" s="333"/>
      <c r="M103" s="333">
        <v>1207.75</v>
      </c>
      <c r="N103" s="333"/>
      <c r="O103" s="321">
        <f t="shared" si="3"/>
        <v>1855.915</v>
      </c>
    </row>
    <row r="104" spans="1:15" ht="18" customHeight="1">
      <c r="A104" s="312" t="s">
        <v>368</v>
      </c>
      <c r="B104" s="287" t="s">
        <v>21</v>
      </c>
      <c r="C104" s="333">
        <v>1800.8214285714287</v>
      </c>
      <c r="D104" s="333">
        <v>2360.4166666666665</v>
      </c>
      <c r="E104" s="333">
        <v>2903.8333333333335</v>
      </c>
      <c r="F104" s="333">
        <v>3334.777777777778</v>
      </c>
      <c r="G104" s="333">
        <v>3385.9</v>
      </c>
      <c r="H104" s="333">
        <v>1874.78244</v>
      </c>
      <c r="I104" s="333">
        <v>1906.4791666666665</v>
      </c>
      <c r="J104" s="333">
        <v>1891.6871428571428</v>
      </c>
      <c r="K104" s="333">
        <v>1884.1585714285716</v>
      </c>
      <c r="L104" s="333">
        <v>1908.583</v>
      </c>
      <c r="M104" s="333">
        <v>1980.5136111111112</v>
      </c>
      <c r="N104" s="333">
        <v>1915.6875</v>
      </c>
      <c r="O104" s="321">
        <f t="shared" si="3"/>
        <v>2262.3033865343914</v>
      </c>
    </row>
    <row r="105" spans="1:15" ht="18" customHeight="1">
      <c r="A105" s="312" t="s">
        <v>369</v>
      </c>
      <c r="B105" s="287" t="s">
        <v>21</v>
      </c>
      <c r="C105" s="333">
        <v>23000</v>
      </c>
      <c r="D105" s="333">
        <v>28166.666666666668</v>
      </c>
      <c r="E105" s="333">
        <v>22375</v>
      </c>
      <c r="F105" s="333">
        <v>19466.666666666668</v>
      </c>
      <c r="G105" s="333">
        <v>17633.333333333332</v>
      </c>
      <c r="H105" s="333">
        <v>20314.4</v>
      </c>
      <c r="I105" s="333">
        <v>19833.333333333332</v>
      </c>
      <c r="J105" s="333">
        <v>20250</v>
      </c>
      <c r="K105" s="333">
        <v>18907.5</v>
      </c>
      <c r="L105" s="333">
        <v>28000</v>
      </c>
      <c r="M105" s="333">
        <v>19000</v>
      </c>
      <c r="N105" s="333">
        <v>14000</v>
      </c>
      <c r="O105" s="321">
        <f t="shared" si="3"/>
        <v>20912.24166666667</v>
      </c>
    </row>
    <row r="106" spans="1:15" ht="18" customHeight="1">
      <c r="A106" s="312" t="s">
        <v>370</v>
      </c>
      <c r="B106" s="287" t="s">
        <v>21</v>
      </c>
      <c r="C106" s="333">
        <v>1420.625</v>
      </c>
      <c r="D106" s="333">
        <v>1433.3333333333333</v>
      </c>
      <c r="E106" s="333">
        <v>1400.25</v>
      </c>
      <c r="F106" s="333">
        <v>1508.3333333333333</v>
      </c>
      <c r="G106" s="333">
        <v>1853.125</v>
      </c>
      <c r="H106" s="333">
        <v>2096.3333333333335</v>
      </c>
      <c r="I106" s="333">
        <v>2083.5</v>
      </c>
      <c r="J106" s="333">
        <v>2000</v>
      </c>
      <c r="K106" s="333">
        <v>1885.3333333333333</v>
      </c>
      <c r="L106" s="333">
        <v>1582.1875</v>
      </c>
      <c r="M106" s="333">
        <v>2075</v>
      </c>
      <c r="N106" s="333">
        <v>1512.675</v>
      </c>
      <c r="O106" s="321">
        <f t="shared" si="3"/>
        <v>1737.5579861111112</v>
      </c>
    </row>
    <row r="107" spans="1:15" ht="18" customHeight="1">
      <c r="A107" s="312" t="s">
        <v>121</v>
      </c>
      <c r="B107" s="287" t="s">
        <v>21</v>
      </c>
      <c r="C107" s="333">
        <v>1099.2026600000002</v>
      </c>
      <c r="D107" s="333">
        <v>1499.95</v>
      </c>
      <c r="E107" s="333">
        <v>1431.1666666666667</v>
      </c>
      <c r="F107" s="333">
        <v>1612.5</v>
      </c>
      <c r="G107" s="333">
        <v>1815.75</v>
      </c>
      <c r="H107" s="333">
        <v>1628.5333333333333</v>
      </c>
      <c r="I107" s="333">
        <v>1799.0625</v>
      </c>
      <c r="J107" s="333">
        <v>1724.375</v>
      </c>
      <c r="K107" s="333">
        <v>1781.3333333333333</v>
      </c>
      <c r="L107" s="333">
        <v>1823.625</v>
      </c>
      <c r="M107" s="333">
        <v>2151.3</v>
      </c>
      <c r="N107" s="333">
        <v>1926.2199999999998</v>
      </c>
      <c r="O107" s="321">
        <f t="shared" si="3"/>
        <v>1691.0848744444447</v>
      </c>
    </row>
    <row r="108" spans="1:15" ht="18" customHeight="1">
      <c r="A108" s="312" t="s">
        <v>358</v>
      </c>
      <c r="B108" s="287" t="s">
        <v>21</v>
      </c>
      <c r="C108" s="333">
        <v>19254.1675</v>
      </c>
      <c r="D108" s="333">
        <v>16187.5</v>
      </c>
      <c r="E108" s="333">
        <v>18123.9125</v>
      </c>
      <c r="F108" s="333">
        <v>18225</v>
      </c>
      <c r="G108" s="333">
        <v>19365.625</v>
      </c>
      <c r="H108" s="333">
        <v>18747.5</v>
      </c>
      <c r="I108" s="333">
        <v>19902.5</v>
      </c>
      <c r="J108" s="333">
        <v>18262.5</v>
      </c>
      <c r="K108" s="333">
        <v>25486.66666666667</v>
      </c>
      <c r="L108" s="333">
        <v>27379.16666666667</v>
      </c>
      <c r="M108" s="333">
        <v>30114.791666666664</v>
      </c>
      <c r="N108" s="333">
        <v>26981.333333333332</v>
      </c>
      <c r="O108" s="321">
        <f t="shared" si="3"/>
        <v>21502.555277777778</v>
      </c>
    </row>
    <row r="109" spans="1:15" ht="18" customHeight="1">
      <c r="A109" s="312" t="s">
        <v>359</v>
      </c>
      <c r="B109" s="287" t="s">
        <v>21</v>
      </c>
      <c r="C109" s="333">
        <v>1603.875</v>
      </c>
      <c r="D109" s="333">
        <v>1683.25</v>
      </c>
      <c r="E109" s="333">
        <v>2290</v>
      </c>
      <c r="F109" s="333">
        <v>2112.5</v>
      </c>
      <c r="G109" s="333">
        <v>2696.875</v>
      </c>
      <c r="H109" s="333">
        <v>2460</v>
      </c>
      <c r="I109" s="333"/>
      <c r="J109" s="333"/>
      <c r="K109" s="333"/>
      <c r="L109" s="333"/>
      <c r="M109" s="333"/>
      <c r="N109" s="333">
        <v>1500</v>
      </c>
      <c r="O109" s="321">
        <f t="shared" si="3"/>
        <v>2049.5</v>
      </c>
    </row>
    <row r="110" spans="1:15" ht="18" customHeight="1">
      <c r="A110" s="312" t="s">
        <v>27</v>
      </c>
      <c r="B110" s="287" t="s">
        <v>21</v>
      </c>
      <c r="C110" s="333">
        <v>7833.333333333333</v>
      </c>
      <c r="D110" s="333">
        <v>6187.5</v>
      </c>
      <c r="E110" s="333">
        <v>8625</v>
      </c>
      <c r="F110" s="333">
        <v>7437.5</v>
      </c>
      <c r="G110" s="333">
        <v>6437.5</v>
      </c>
      <c r="H110" s="333">
        <v>6625</v>
      </c>
      <c r="I110" s="333">
        <v>3500</v>
      </c>
      <c r="J110" s="333">
        <v>3500</v>
      </c>
      <c r="K110" s="333">
        <v>8808.75</v>
      </c>
      <c r="L110" s="333">
        <v>5375</v>
      </c>
      <c r="M110" s="333">
        <v>5500</v>
      </c>
      <c r="N110" s="333">
        <v>8751.875</v>
      </c>
      <c r="O110" s="321">
        <f t="shared" si="3"/>
        <v>6548.45486111111</v>
      </c>
    </row>
    <row r="111" spans="1:15" ht="18" customHeight="1">
      <c r="A111" s="312" t="s">
        <v>25</v>
      </c>
      <c r="B111" s="287" t="s">
        <v>21</v>
      </c>
      <c r="C111" s="333">
        <v>2049.25</v>
      </c>
      <c r="D111" s="333">
        <v>2328.166666666667</v>
      </c>
      <c r="E111" s="333">
        <v>3188.25</v>
      </c>
      <c r="F111" s="333">
        <v>2636.4583333333335</v>
      </c>
      <c r="G111" s="333">
        <v>3077.2166666666667</v>
      </c>
      <c r="H111" s="333">
        <v>3134.125</v>
      </c>
      <c r="I111" s="333">
        <v>2803.0750000000003</v>
      </c>
      <c r="J111" s="333">
        <v>2640.4633333333336</v>
      </c>
      <c r="K111" s="333">
        <v>3302.7113333333336</v>
      </c>
      <c r="L111" s="333">
        <v>3084.917</v>
      </c>
      <c r="M111" s="333">
        <v>2408.3325</v>
      </c>
      <c r="N111" s="333">
        <v>2112.8352</v>
      </c>
      <c r="O111" s="321">
        <f t="shared" si="3"/>
        <v>2730.4834194444447</v>
      </c>
    </row>
    <row r="112" spans="1:15" ht="18" customHeight="1">
      <c r="A112" s="312" t="s">
        <v>24</v>
      </c>
      <c r="B112" s="287" t="s">
        <v>19</v>
      </c>
      <c r="C112" s="328">
        <v>5500</v>
      </c>
      <c r="D112" s="328">
        <v>5625</v>
      </c>
      <c r="E112" s="328">
        <v>4745</v>
      </c>
      <c r="F112" s="328">
        <v>4500</v>
      </c>
      <c r="G112" s="328">
        <v>4750</v>
      </c>
      <c r="H112" s="328">
        <v>4750</v>
      </c>
      <c r="I112" s="328">
        <v>6000</v>
      </c>
      <c r="J112" s="328">
        <v>5000</v>
      </c>
      <c r="K112" s="328">
        <v>4500</v>
      </c>
      <c r="L112" s="328">
        <v>4937.5</v>
      </c>
      <c r="M112" s="328">
        <v>5250</v>
      </c>
      <c r="N112" s="328">
        <v>4625</v>
      </c>
      <c r="O112" s="321">
        <f t="shared" si="3"/>
        <v>5015.208333333333</v>
      </c>
    </row>
    <row r="113" spans="1:15" ht="16.5" customHeight="1">
      <c r="A113" s="294"/>
      <c r="B113" s="332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4"/>
    </row>
    <row r="114" spans="1:15" ht="11.25" customHeight="1">
      <c r="A114" s="329"/>
      <c r="B114" s="332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452" t="s">
        <v>52</v>
      </c>
      <c r="O114" s="452"/>
    </row>
    <row r="115" spans="1:15" ht="21.75" customHeight="1">
      <c r="A115" s="440" t="s">
        <v>61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</row>
    <row r="116" spans="1:15" ht="22.5" customHeight="1">
      <c r="A116" s="441" t="s">
        <v>500</v>
      </c>
      <c r="B116" s="441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</row>
    <row r="117" spans="1:15" ht="4.5" customHeight="1">
      <c r="A117" s="455"/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</row>
    <row r="118" spans="1:15" ht="25.5" customHeight="1">
      <c r="A118" s="447" t="s">
        <v>506</v>
      </c>
      <c r="B118" s="447" t="s">
        <v>62</v>
      </c>
      <c r="C118" s="442" t="s">
        <v>26</v>
      </c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4"/>
      <c r="O118" s="445" t="s">
        <v>60</v>
      </c>
    </row>
    <row r="119" spans="1:15" ht="25.5" customHeight="1">
      <c r="A119" s="448"/>
      <c r="B119" s="448"/>
      <c r="C119" s="377" t="s">
        <v>7</v>
      </c>
      <c r="D119" s="376" t="s">
        <v>8</v>
      </c>
      <c r="E119" s="376" t="s">
        <v>9</v>
      </c>
      <c r="F119" s="376" t="s">
        <v>10</v>
      </c>
      <c r="G119" s="376" t="s">
        <v>11</v>
      </c>
      <c r="H119" s="376" t="s">
        <v>12</v>
      </c>
      <c r="I119" s="376" t="s">
        <v>13</v>
      </c>
      <c r="J119" s="376" t="s">
        <v>14</v>
      </c>
      <c r="K119" s="376" t="s">
        <v>127</v>
      </c>
      <c r="L119" s="376" t="s">
        <v>128</v>
      </c>
      <c r="M119" s="376" t="s">
        <v>129</v>
      </c>
      <c r="N119" s="378" t="s">
        <v>130</v>
      </c>
      <c r="O119" s="446"/>
    </row>
    <row r="120" spans="1:15" ht="17.25" customHeight="1">
      <c r="A120" s="312" t="s">
        <v>361</v>
      </c>
      <c r="B120" s="287" t="s">
        <v>21</v>
      </c>
      <c r="C120" s="328">
        <v>45195</v>
      </c>
      <c r="D120" s="328">
        <v>33855.333333333336</v>
      </c>
      <c r="E120" s="328">
        <v>53917.5</v>
      </c>
      <c r="F120" s="328">
        <v>86462</v>
      </c>
      <c r="G120" s="328">
        <v>32473.333333333332</v>
      </c>
      <c r="H120" s="328">
        <v>33176.083333333336</v>
      </c>
      <c r="I120" s="328">
        <v>23750</v>
      </c>
      <c r="J120" s="328">
        <v>33334.444444444445</v>
      </c>
      <c r="K120" s="328">
        <v>30825</v>
      </c>
      <c r="L120" s="328">
        <v>43500</v>
      </c>
      <c r="M120" s="328">
        <v>45989.5</v>
      </c>
      <c r="N120" s="328"/>
      <c r="O120" s="321">
        <f aca="true" t="shared" si="4" ref="O120:O133">AVERAGE(C120:N120)</f>
        <v>42043.47222222222</v>
      </c>
    </row>
    <row r="121" spans="1:15" ht="17.25" customHeight="1">
      <c r="A121" s="312" t="s">
        <v>22</v>
      </c>
      <c r="B121" s="287" t="s">
        <v>21</v>
      </c>
      <c r="C121" s="328">
        <v>30000</v>
      </c>
      <c r="D121" s="328">
        <v>26500</v>
      </c>
      <c r="E121" s="328">
        <v>31625</v>
      </c>
      <c r="F121" s="328">
        <v>30000</v>
      </c>
      <c r="G121" s="328">
        <v>33750</v>
      </c>
      <c r="H121" s="328">
        <v>31416.6675</v>
      </c>
      <c r="I121" s="328">
        <v>26666.67</v>
      </c>
      <c r="J121" s="328">
        <v>30000</v>
      </c>
      <c r="K121" s="328">
        <v>26666.67</v>
      </c>
      <c r="L121" s="328">
        <v>29750.0025</v>
      </c>
      <c r="M121" s="328">
        <v>27666.668333333335</v>
      </c>
      <c r="N121" s="328">
        <v>27166.666666666668</v>
      </c>
      <c r="O121" s="321">
        <f t="shared" si="4"/>
        <v>29267.362083333337</v>
      </c>
    </row>
    <row r="122" spans="1:15" ht="17.25" customHeight="1">
      <c r="A122" s="312" t="s">
        <v>54</v>
      </c>
      <c r="B122" s="287" t="s">
        <v>21</v>
      </c>
      <c r="C122" s="328">
        <v>6000</v>
      </c>
      <c r="D122" s="328">
        <v>7000</v>
      </c>
      <c r="E122" s="328">
        <v>6000</v>
      </c>
      <c r="F122" s="328">
        <v>7000</v>
      </c>
      <c r="G122" s="328">
        <v>7000</v>
      </c>
      <c r="H122" s="328">
        <v>6750</v>
      </c>
      <c r="I122" s="328"/>
      <c r="J122" s="328"/>
      <c r="K122" s="328">
        <v>6000</v>
      </c>
      <c r="L122" s="328"/>
      <c r="M122" s="328">
        <v>6260</v>
      </c>
      <c r="N122" s="328"/>
      <c r="O122" s="321">
        <f t="shared" si="4"/>
        <v>6501.25</v>
      </c>
    </row>
    <row r="123" spans="1:15" ht="17.25" customHeight="1">
      <c r="A123" s="312" t="s">
        <v>306</v>
      </c>
      <c r="B123" s="287" t="s">
        <v>21</v>
      </c>
      <c r="C123" s="328">
        <v>5000</v>
      </c>
      <c r="D123" s="328">
        <v>5000</v>
      </c>
      <c r="E123" s="328">
        <v>8000</v>
      </c>
      <c r="F123" s="328"/>
      <c r="G123" s="328"/>
      <c r="H123" s="328">
        <v>5875</v>
      </c>
      <c r="I123" s="328">
        <v>4416.666666666667</v>
      </c>
      <c r="J123" s="328">
        <v>4450</v>
      </c>
      <c r="K123" s="328">
        <v>3500</v>
      </c>
      <c r="L123" s="328">
        <v>5580</v>
      </c>
      <c r="M123" s="328"/>
      <c r="N123" s="328"/>
      <c r="O123" s="321">
        <f t="shared" si="4"/>
        <v>5227.708333333334</v>
      </c>
    </row>
    <row r="124" spans="1:15" ht="17.25" customHeight="1">
      <c r="A124" s="312" t="s">
        <v>20</v>
      </c>
      <c r="B124" s="287" t="s">
        <v>19</v>
      </c>
      <c r="C124" s="328">
        <v>1400</v>
      </c>
      <c r="D124" s="328">
        <v>1450</v>
      </c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1">
        <f t="shared" si="4"/>
        <v>1425</v>
      </c>
    </row>
    <row r="125" spans="1:15" ht="17.25" customHeight="1">
      <c r="A125" s="81" t="s">
        <v>105</v>
      </c>
      <c r="B125" s="113"/>
      <c r="C125" s="81"/>
      <c r="D125" s="82"/>
      <c r="E125" s="83"/>
      <c r="F125" s="83"/>
      <c r="G125" s="83"/>
      <c r="H125" s="83"/>
      <c r="I125" s="83"/>
      <c r="J125" s="83"/>
      <c r="K125" s="83"/>
      <c r="L125" s="83"/>
      <c r="M125" s="81"/>
      <c r="N125" s="82"/>
      <c r="O125" s="83"/>
    </row>
    <row r="126" spans="1:15" ht="17.25" customHeight="1">
      <c r="A126" s="312" t="s">
        <v>18</v>
      </c>
      <c r="B126" s="287" t="s">
        <v>59</v>
      </c>
      <c r="C126" s="328">
        <v>100</v>
      </c>
      <c r="D126" s="328">
        <v>100</v>
      </c>
      <c r="E126" s="328"/>
      <c r="F126" s="328">
        <v>100</v>
      </c>
      <c r="G126" s="328">
        <v>100</v>
      </c>
      <c r="H126" s="328">
        <v>100</v>
      </c>
      <c r="I126" s="328">
        <v>100</v>
      </c>
      <c r="J126" s="328">
        <v>100</v>
      </c>
      <c r="K126" s="328">
        <v>100</v>
      </c>
      <c r="L126" s="328"/>
      <c r="M126" s="328">
        <v>100</v>
      </c>
      <c r="N126" s="328">
        <v>98.33</v>
      </c>
      <c r="O126" s="321">
        <f>AVERAGE(C126:N126)</f>
        <v>99.833</v>
      </c>
    </row>
    <row r="127" spans="1:15" ht="17.25" customHeight="1">
      <c r="A127" s="242" t="s">
        <v>310</v>
      </c>
      <c r="B127" s="287" t="s">
        <v>19</v>
      </c>
      <c r="C127" s="328">
        <v>3500</v>
      </c>
      <c r="D127" s="328">
        <v>1512.5</v>
      </c>
      <c r="E127" s="328">
        <v>2250</v>
      </c>
      <c r="F127" s="328">
        <v>2475</v>
      </c>
      <c r="G127" s="328">
        <v>1766.6666666666667</v>
      </c>
      <c r="H127" s="328">
        <v>1600</v>
      </c>
      <c r="I127" s="328">
        <v>1450</v>
      </c>
      <c r="J127" s="328">
        <v>1750</v>
      </c>
      <c r="K127" s="328">
        <v>2600</v>
      </c>
      <c r="L127" s="328">
        <v>2466.6666666666665</v>
      </c>
      <c r="M127" s="328">
        <v>1900</v>
      </c>
      <c r="N127" s="328">
        <v>1900</v>
      </c>
      <c r="O127" s="321">
        <f>AVERAGE(C127:N127)</f>
        <v>2097.5694444444443</v>
      </c>
    </row>
    <row r="128" spans="1:15" ht="17.25" customHeight="1">
      <c r="A128" s="81" t="s">
        <v>233</v>
      </c>
      <c r="B128" s="113"/>
      <c r="C128" s="81"/>
      <c r="D128" s="82"/>
      <c r="E128" s="83"/>
      <c r="F128" s="83"/>
      <c r="G128" s="83"/>
      <c r="H128" s="83"/>
      <c r="I128" s="83"/>
      <c r="J128" s="83"/>
      <c r="K128" s="83"/>
      <c r="L128" s="83"/>
      <c r="M128" s="81"/>
      <c r="N128" s="82"/>
      <c r="O128" s="83"/>
    </row>
    <row r="129" spans="1:15" ht="17.25" customHeight="1">
      <c r="A129" s="312" t="s">
        <v>454</v>
      </c>
      <c r="B129" s="287" t="s">
        <v>236</v>
      </c>
      <c r="C129" s="328">
        <v>101.25</v>
      </c>
      <c r="D129" s="328">
        <v>100.75</v>
      </c>
      <c r="E129" s="328">
        <v>101.83000000000001</v>
      </c>
      <c r="F129" s="328">
        <v>86.5</v>
      </c>
      <c r="G129" s="328">
        <v>87</v>
      </c>
      <c r="H129" s="328">
        <v>90</v>
      </c>
      <c r="I129" s="328">
        <v>88.75</v>
      </c>
      <c r="J129" s="328">
        <v>84.66666666666667</v>
      </c>
      <c r="K129" s="328">
        <v>111.58333333333333</v>
      </c>
      <c r="L129" s="328">
        <v>85.5</v>
      </c>
      <c r="M129" s="328">
        <v>90.5</v>
      </c>
      <c r="N129" s="328">
        <v>87.25</v>
      </c>
      <c r="O129" s="321">
        <f t="shared" si="4"/>
        <v>92.96499999999999</v>
      </c>
    </row>
    <row r="130" spans="1:15" ht="17.25" customHeight="1">
      <c r="A130" s="312" t="s">
        <v>455</v>
      </c>
      <c r="B130" s="287" t="s">
        <v>236</v>
      </c>
      <c r="C130" s="328">
        <v>169</v>
      </c>
      <c r="D130" s="328">
        <v>169</v>
      </c>
      <c r="E130" s="328">
        <v>164.875</v>
      </c>
      <c r="F130" s="328">
        <v>85</v>
      </c>
      <c r="G130" s="328">
        <v>85</v>
      </c>
      <c r="H130" s="328">
        <v>90</v>
      </c>
      <c r="I130" s="328">
        <v>90</v>
      </c>
      <c r="J130" s="328">
        <v>90</v>
      </c>
      <c r="K130" s="328">
        <v>166</v>
      </c>
      <c r="L130" s="328">
        <v>90</v>
      </c>
      <c r="M130" s="328">
        <v>90</v>
      </c>
      <c r="N130" s="328">
        <v>90</v>
      </c>
      <c r="O130" s="321">
        <f t="shared" si="4"/>
        <v>114.90625</v>
      </c>
    </row>
    <row r="131" spans="1:15" ht="17.25" customHeight="1">
      <c r="A131" s="312" t="s">
        <v>456</v>
      </c>
      <c r="B131" s="287" t="s">
        <v>21</v>
      </c>
      <c r="C131" s="328">
        <v>3712.5</v>
      </c>
      <c r="D131" s="328">
        <v>3425</v>
      </c>
      <c r="E131" s="328">
        <v>3616.665</v>
      </c>
      <c r="F131" s="328">
        <v>3225</v>
      </c>
      <c r="G131" s="328">
        <v>3350</v>
      </c>
      <c r="H131" s="328">
        <v>2950</v>
      </c>
      <c r="I131" s="328">
        <v>3137.5</v>
      </c>
      <c r="J131" s="328">
        <v>3200</v>
      </c>
      <c r="K131" s="328">
        <v>3083.3333333333335</v>
      </c>
      <c r="L131" s="328">
        <v>2937.5</v>
      </c>
      <c r="M131" s="328">
        <v>2950</v>
      </c>
      <c r="N131" s="328">
        <v>3175</v>
      </c>
      <c r="O131" s="321">
        <f t="shared" si="4"/>
        <v>3230.208194444445</v>
      </c>
    </row>
    <row r="132" spans="1:15" ht="17.25" customHeight="1">
      <c r="A132" s="312" t="s">
        <v>457</v>
      </c>
      <c r="B132" s="287" t="s">
        <v>236</v>
      </c>
      <c r="C132" s="328">
        <v>61.050000000000004</v>
      </c>
      <c r="D132" s="328">
        <v>46.75000000000001</v>
      </c>
      <c r="E132" s="328">
        <v>61.226</v>
      </c>
      <c r="F132" s="328">
        <v>63.800000000000004</v>
      </c>
      <c r="G132" s="328">
        <v>64.35000000000001</v>
      </c>
      <c r="H132" s="328">
        <v>54.45</v>
      </c>
      <c r="I132" s="328">
        <v>62.7</v>
      </c>
      <c r="J132" s="328">
        <v>70.53200000000001</v>
      </c>
      <c r="K132" s="328">
        <v>71.775</v>
      </c>
      <c r="L132" s="328">
        <v>67.375</v>
      </c>
      <c r="M132" s="328">
        <v>66.55000000000001</v>
      </c>
      <c r="N132" s="328">
        <v>67.10000000000001</v>
      </c>
      <c r="O132" s="321">
        <f t="shared" si="4"/>
        <v>63.13816666666667</v>
      </c>
    </row>
    <row r="133" spans="1:15" ht="17.25" customHeight="1">
      <c r="A133" s="312" t="s">
        <v>458</v>
      </c>
      <c r="B133" s="287" t="s">
        <v>236</v>
      </c>
      <c r="C133" s="328">
        <v>108.9</v>
      </c>
      <c r="D133" s="328">
        <v>108.9</v>
      </c>
      <c r="E133" s="328">
        <v>108.9</v>
      </c>
      <c r="F133" s="328">
        <v>103.4</v>
      </c>
      <c r="G133" s="328">
        <v>103.4</v>
      </c>
      <c r="H133" s="328">
        <v>103.4</v>
      </c>
      <c r="I133" s="328">
        <v>143</v>
      </c>
      <c r="J133" s="328">
        <v>132</v>
      </c>
      <c r="K133" s="328">
        <v>132</v>
      </c>
      <c r="L133" s="328">
        <v>141.35000000000002</v>
      </c>
      <c r="M133" s="328"/>
      <c r="N133" s="328">
        <v>151.8</v>
      </c>
      <c r="O133" s="321">
        <f t="shared" si="4"/>
        <v>121.55</v>
      </c>
    </row>
    <row r="134" spans="1:15" ht="17.25" customHeight="1">
      <c r="A134" s="312" t="s">
        <v>459</v>
      </c>
      <c r="B134" s="287" t="s">
        <v>246</v>
      </c>
      <c r="C134" s="328">
        <v>16.5</v>
      </c>
      <c r="D134" s="328">
        <v>16.5</v>
      </c>
      <c r="E134" s="328">
        <v>16.5</v>
      </c>
      <c r="F134" s="328">
        <v>16</v>
      </c>
      <c r="G134" s="328">
        <v>16</v>
      </c>
      <c r="H134" s="328">
        <v>16</v>
      </c>
      <c r="I134" s="328">
        <v>16</v>
      </c>
      <c r="J134" s="328">
        <v>18</v>
      </c>
      <c r="K134" s="328">
        <v>18.5</v>
      </c>
      <c r="L134" s="328">
        <v>18</v>
      </c>
      <c r="M134" s="328">
        <v>16</v>
      </c>
      <c r="N134" s="328">
        <v>17.5</v>
      </c>
      <c r="O134" s="321">
        <f>AVERAGE(C134:N134)</f>
        <v>16.791666666666668</v>
      </c>
    </row>
    <row r="135" spans="1:15" ht="5.25" customHeight="1">
      <c r="A135" s="294"/>
      <c r="B135" s="332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4"/>
    </row>
    <row r="136" spans="1:15" s="356" customFormat="1" ht="12.75">
      <c r="A136" s="279" t="s">
        <v>473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</row>
    <row r="137" spans="1:15" s="284" customFormat="1" ht="12.75">
      <c r="A137" s="351" t="s">
        <v>145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</sheetData>
  <sheetProtection/>
  <mergeCells count="30">
    <mergeCell ref="A118:A119"/>
    <mergeCell ref="B118:B119"/>
    <mergeCell ref="A116:O116"/>
    <mergeCell ref="A117:O117"/>
    <mergeCell ref="C118:N118"/>
    <mergeCell ref="O118:O119"/>
    <mergeCell ref="A83:O83"/>
    <mergeCell ref="A84:O84"/>
    <mergeCell ref="C85:N85"/>
    <mergeCell ref="O85:O86"/>
    <mergeCell ref="N114:O114"/>
    <mergeCell ref="A115:O115"/>
    <mergeCell ref="A85:A86"/>
    <mergeCell ref="B85:B86"/>
    <mergeCell ref="A44:O44"/>
    <mergeCell ref="A45:O45"/>
    <mergeCell ref="C46:N46"/>
    <mergeCell ref="O46:O47"/>
    <mergeCell ref="N81:O81"/>
    <mergeCell ref="A82:O82"/>
    <mergeCell ref="A46:A47"/>
    <mergeCell ref="B46:B47"/>
    <mergeCell ref="N2:O2"/>
    <mergeCell ref="A5:O5"/>
    <mergeCell ref="A6:O6"/>
    <mergeCell ref="C7:N7"/>
    <mergeCell ref="O7:O8"/>
    <mergeCell ref="A43:O43"/>
    <mergeCell ref="A7:A8"/>
    <mergeCell ref="B7:B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selection activeCell="R6" sqref="R6"/>
    </sheetView>
  </sheetViews>
  <sheetFormatPr defaultColWidth="11.421875" defaultRowHeight="12.75"/>
  <cols>
    <col min="1" max="1" width="17.7109375" style="0" customWidth="1"/>
    <col min="2" max="2" width="10.00390625" style="0" customWidth="1"/>
    <col min="3" max="3" width="8.140625" style="0" customWidth="1"/>
    <col min="4" max="4" width="9.28125" style="0" customWidth="1"/>
    <col min="5" max="5" width="8.7109375" style="0" customWidth="1"/>
    <col min="6" max="7" width="8.140625" style="0" customWidth="1"/>
    <col min="8" max="9" width="7.7109375" style="0" customWidth="1"/>
    <col min="10" max="10" width="8.57421875" style="0" customWidth="1"/>
    <col min="11" max="15" width="9.28125" style="0" customWidth="1"/>
  </cols>
  <sheetData>
    <row r="1" spans="1:15" ht="12.75">
      <c r="A1" s="317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5"/>
      <c r="N1" s="5"/>
      <c r="O1" s="5"/>
    </row>
    <row r="2" spans="1:15" ht="12.7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2"/>
      <c r="N2" s="452" t="s">
        <v>44</v>
      </c>
      <c r="O2" s="452"/>
    </row>
    <row r="3" spans="1:15" ht="12.7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8"/>
      <c r="M3" s="2"/>
      <c r="N3" s="373"/>
      <c r="O3" s="373"/>
    </row>
    <row r="4" spans="1:15" ht="20.25" customHeight="1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7" customHeight="1">
      <c r="A5" s="441" t="s">
        <v>501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4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4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6.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7.25" customHeight="1">
      <c r="A9" s="62" t="s">
        <v>373</v>
      </c>
      <c r="B9" s="287" t="s">
        <v>470</v>
      </c>
      <c r="C9" s="320">
        <v>1657.5979012345679</v>
      </c>
      <c r="D9" s="320">
        <v>1505.9573913043478</v>
      </c>
      <c r="E9" s="320">
        <v>1741.41231884058</v>
      </c>
      <c r="F9" s="320">
        <v>1769.5554549114331</v>
      </c>
      <c r="G9" s="320">
        <v>1797.8950617283951</v>
      </c>
      <c r="H9" s="320">
        <v>1930.70987654321</v>
      </c>
      <c r="I9" s="320">
        <v>1940.1988888888889</v>
      </c>
      <c r="J9" s="320">
        <v>1872.0243333333335</v>
      </c>
      <c r="K9" s="320">
        <v>1859.5243333333335</v>
      </c>
      <c r="L9" s="320">
        <v>1926.0861231884057</v>
      </c>
      <c r="M9" s="320">
        <v>1726.7265833333336</v>
      </c>
      <c r="N9" s="320">
        <v>1769.8280326086956</v>
      </c>
      <c r="O9" s="321">
        <f aca="true" t="shared" si="0" ref="O9:O28">AVERAGE(C9:N9)</f>
        <v>1791.4596916040437</v>
      </c>
    </row>
    <row r="10" spans="1:15" ht="17.25" customHeight="1">
      <c r="A10" s="62" t="s">
        <v>426</v>
      </c>
      <c r="B10" s="287" t="s">
        <v>438</v>
      </c>
      <c r="C10" s="320">
        <v>1919.2708333333333</v>
      </c>
      <c r="D10" s="320">
        <v>1854.4444444444443</v>
      </c>
      <c r="E10" s="320">
        <v>1873.3333333333333</v>
      </c>
      <c r="F10" s="320">
        <v>2059.5833333333335</v>
      </c>
      <c r="G10" s="320">
        <v>1966.4</v>
      </c>
      <c r="H10" s="320">
        <v>1867.6882560000001</v>
      </c>
      <c r="I10" s="320">
        <v>1927.3275</v>
      </c>
      <c r="J10" s="320">
        <v>1920</v>
      </c>
      <c r="K10" s="320">
        <v>1946.25</v>
      </c>
      <c r="L10" s="320">
        <v>1819</v>
      </c>
      <c r="M10" s="320">
        <v>2062.5</v>
      </c>
      <c r="N10" s="320">
        <v>2131.25</v>
      </c>
      <c r="O10" s="321">
        <f t="shared" si="0"/>
        <v>1945.58730837037</v>
      </c>
    </row>
    <row r="11" spans="1:15" ht="17.25" customHeight="1">
      <c r="A11" s="338" t="s">
        <v>374</v>
      </c>
      <c r="B11" s="287" t="s">
        <v>19</v>
      </c>
      <c r="C11" s="320">
        <v>798.2772222222223</v>
      </c>
      <c r="D11" s="320">
        <v>830.75</v>
      </c>
      <c r="E11" s="320">
        <v>783.875</v>
      </c>
      <c r="F11" s="320">
        <v>799.5283333333333</v>
      </c>
      <c r="G11" s="320">
        <v>866.4305555555557</v>
      </c>
      <c r="H11" s="320">
        <v>864.4283333333333</v>
      </c>
      <c r="I11" s="320">
        <v>923.0117857142858</v>
      </c>
      <c r="J11" s="320">
        <v>989.2442857142858</v>
      </c>
      <c r="K11" s="320">
        <v>1042.3985714285714</v>
      </c>
      <c r="L11" s="320">
        <v>776.22714</v>
      </c>
      <c r="M11" s="320">
        <v>850.6686599999999</v>
      </c>
      <c r="N11" s="320">
        <v>847.0982193333334</v>
      </c>
      <c r="O11" s="321">
        <f t="shared" si="0"/>
        <v>864.32817555291</v>
      </c>
    </row>
    <row r="12" spans="1:15" ht="17.25" customHeight="1">
      <c r="A12" s="338" t="s">
        <v>375</v>
      </c>
      <c r="B12" s="287" t="s">
        <v>53</v>
      </c>
      <c r="C12" s="320">
        <v>328.3333333333333</v>
      </c>
      <c r="D12" s="320">
        <v>402.5</v>
      </c>
      <c r="E12" s="320">
        <v>397.5</v>
      </c>
      <c r="F12" s="320">
        <v>313.75</v>
      </c>
      <c r="G12" s="320">
        <v>345.625</v>
      </c>
      <c r="H12" s="320">
        <v>641.25</v>
      </c>
      <c r="I12" s="320">
        <v>313.125</v>
      </c>
      <c r="J12" s="320">
        <v>750</v>
      </c>
      <c r="K12" s="320"/>
      <c r="L12" s="320"/>
      <c r="M12" s="320">
        <v>336.6666666666667</v>
      </c>
      <c r="N12" s="320">
        <v>433.33349999999996</v>
      </c>
      <c r="O12" s="321">
        <f t="shared" si="0"/>
        <v>426.20835</v>
      </c>
    </row>
    <row r="13" spans="1:15" ht="17.25" customHeight="1">
      <c r="A13" s="319" t="s">
        <v>17</v>
      </c>
      <c r="B13" s="326" t="s">
        <v>19</v>
      </c>
      <c r="C13" s="320">
        <v>575</v>
      </c>
      <c r="D13" s="320">
        <v>575</v>
      </c>
      <c r="E13" s="320">
        <v>575</v>
      </c>
      <c r="F13" s="320">
        <v>575</v>
      </c>
      <c r="G13" s="320">
        <v>575</v>
      </c>
      <c r="H13" s="320">
        <v>575</v>
      </c>
      <c r="I13" s="320">
        <v>575</v>
      </c>
      <c r="J13" s="320">
        <v>575</v>
      </c>
      <c r="K13" s="320">
        <v>575</v>
      </c>
      <c r="L13" s="320">
        <v>575</v>
      </c>
      <c r="M13" s="320">
        <v>575</v>
      </c>
      <c r="N13" s="320">
        <v>575</v>
      </c>
      <c r="O13" s="321">
        <f t="shared" si="0"/>
        <v>575</v>
      </c>
    </row>
    <row r="14" spans="1:15" ht="16.5" customHeight="1">
      <c r="A14" s="81" t="s">
        <v>65</v>
      </c>
      <c r="B14" s="113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1"/>
      <c r="N14" s="82"/>
      <c r="O14" s="83"/>
    </row>
    <row r="15" spans="1:15" ht="18.75" customHeight="1">
      <c r="A15" s="319" t="s">
        <v>0</v>
      </c>
      <c r="B15" s="326" t="s">
        <v>19</v>
      </c>
      <c r="C15" s="320">
        <v>388.660755</v>
      </c>
      <c r="D15" s="320">
        <v>303.684885</v>
      </c>
      <c r="E15" s="320">
        <v>337.42765</v>
      </c>
      <c r="F15" s="320">
        <v>279.8837222222222</v>
      </c>
      <c r="G15" s="320">
        <v>296.3571428571429</v>
      </c>
      <c r="H15" s="320">
        <v>324.44149999999996</v>
      </c>
      <c r="I15" s="320">
        <v>297.839</v>
      </c>
      <c r="J15" s="320">
        <v>407.42208000000005</v>
      </c>
      <c r="K15" s="320">
        <v>632.5688888888889</v>
      </c>
      <c r="L15" s="320">
        <v>728.0556666666666</v>
      </c>
      <c r="M15" s="320">
        <v>830.9722222222222</v>
      </c>
      <c r="N15" s="320">
        <v>831.6111111111112</v>
      </c>
      <c r="O15" s="321">
        <f t="shared" si="0"/>
        <v>471.57705199735454</v>
      </c>
    </row>
    <row r="16" spans="1:15" ht="18.75" customHeight="1">
      <c r="A16" s="319" t="s">
        <v>1</v>
      </c>
      <c r="B16" s="326" t="s">
        <v>19</v>
      </c>
      <c r="C16" s="320">
        <v>1058.5</v>
      </c>
      <c r="D16" s="320">
        <v>1009.305</v>
      </c>
      <c r="E16" s="320">
        <v>937.5833333333334</v>
      </c>
      <c r="F16" s="320">
        <v>1164.4304761904764</v>
      </c>
      <c r="G16" s="320">
        <v>1177.8125</v>
      </c>
      <c r="H16" s="320">
        <v>1136.875</v>
      </c>
      <c r="I16" s="320">
        <v>1219.9</v>
      </c>
      <c r="J16" s="320">
        <v>1746.2638888888887</v>
      </c>
      <c r="K16" s="320">
        <v>1435.72</v>
      </c>
      <c r="L16" s="320">
        <v>1803.8894444444443</v>
      </c>
      <c r="M16" s="320">
        <v>1524.4285714285713</v>
      </c>
      <c r="N16" s="320">
        <v>1750.892857142857</v>
      </c>
      <c r="O16" s="321">
        <f t="shared" si="0"/>
        <v>1330.4667559523807</v>
      </c>
    </row>
    <row r="17" spans="1:15" ht="18.75" customHeight="1">
      <c r="A17" s="319" t="s">
        <v>117</v>
      </c>
      <c r="B17" s="326" t="s">
        <v>19</v>
      </c>
      <c r="C17" s="320">
        <v>800</v>
      </c>
      <c r="D17" s="320">
        <v>800</v>
      </c>
      <c r="E17" s="320">
        <v>866.67</v>
      </c>
      <c r="F17" s="320">
        <v>931.25</v>
      </c>
      <c r="G17" s="320">
        <v>898.96</v>
      </c>
      <c r="H17" s="320">
        <v>1095.835</v>
      </c>
      <c r="I17" s="320">
        <v>1016.0333333333333</v>
      </c>
      <c r="J17" s="320">
        <v>1041.75</v>
      </c>
      <c r="K17" s="320">
        <v>989.5833333333333</v>
      </c>
      <c r="L17" s="320">
        <v>981.25</v>
      </c>
      <c r="M17" s="320">
        <v>1000</v>
      </c>
      <c r="N17" s="320">
        <v>1100</v>
      </c>
      <c r="O17" s="321">
        <f t="shared" si="0"/>
        <v>960.1109722222222</v>
      </c>
    </row>
    <row r="18" spans="1:15" ht="18.75" customHeight="1">
      <c r="A18" s="319" t="s">
        <v>376</v>
      </c>
      <c r="B18" s="326" t="s">
        <v>19</v>
      </c>
      <c r="C18" s="320">
        <v>1716.875</v>
      </c>
      <c r="D18" s="320">
        <v>1744.1666666666667</v>
      </c>
      <c r="E18" s="320">
        <v>1684.125</v>
      </c>
      <c r="F18" s="320">
        <v>1863.166</v>
      </c>
      <c r="G18" s="320">
        <v>1546.875</v>
      </c>
      <c r="H18" s="320">
        <v>1829.6666666666667</v>
      </c>
      <c r="I18" s="320">
        <v>1870.8333333333333</v>
      </c>
      <c r="J18" s="320">
        <v>1878</v>
      </c>
      <c r="K18" s="320">
        <v>1685</v>
      </c>
      <c r="L18" s="320">
        <v>2443.125</v>
      </c>
      <c r="M18" s="320">
        <v>2280.3333333333335</v>
      </c>
      <c r="N18" s="320">
        <v>3672.5</v>
      </c>
      <c r="O18" s="321">
        <f t="shared" si="0"/>
        <v>2017.8888333333334</v>
      </c>
    </row>
    <row r="19" spans="1:15" ht="18.75" customHeight="1">
      <c r="A19" s="319" t="s">
        <v>377</v>
      </c>
      <c r="B19" s="326" t="s">
        <v>19</v>
      </c>
      <c r="C19" s="320">
        <v>1245.5625</v>
      </c>
      <c r="D19" s="320">
        <v>1512.140625</v>
      </c>
      <c r="E19" s="320">
        <v>1525.78125</v>
      </c>
      <c r="F19" s="320">
        <v>1517.6785714285713</v>
      </c>
      <c r="G19" s="320">
        <v>1447.5104166666665</v>
      </c>
      <c r="H19" s="320">
        <v>1516.4166666666667</v>
      </c>
      <c r="I19" s="320">
        <v>1562.0572916666665</v>
      </c>
      <c r="J19" s="320">
        <v>1597.107142857143</v>
      </c>
      <c r="K19" s="320">
        <v>1750.892857142857</v>
      </c>
      <c r="L19" s="320">
        <v>2106.4885714285715</v>
      </c>
      <c r="M19" s="320">
        <v>1946.214761904762</v>
      </c>
      <c r="N19" s="320">
        <v>2422.261428571429</v>
      </c>
      <c r="O19" s="321">
        <f t="shared" si="0"/>
        <v>1679.1760069444445</v>
      </c>
    </row>
    <row r="20" spans="1:15" ht="18.75" customHeight="1">
      <c r="A20" s="319" t="s">
        <v>427</v>
      </c>
      <c r="B20" s="326" t="s">
        <v>19</v>
      </c>
      <c r="C20" s="320">
        <v>1600</v>
      </c>
      <c r="D20" s="320"/>
      <c r="E20" s="320">
        <v>1700</v>
      </c>
      <c r="F20" s="320"/>
      <c r="G20" s="320"/>
      <c r="H20" s="320">
        <v>1500</v>
      </c>
      <c r="I20" s="320"/>
      <c r="J20" s="320"/>
      <c r="K20" s="320"/>
      <c r="L20" s="320"/>
      <c r="M20" s="320">
        <v>1800</v>
      </c>
      <c r="N20" s="320">
        <v>2500</v>
      </c>
      <c r="O20" s="321">
        <f t="shared" si="0"/>
        <v>1820</v>
      </c>
    </row>
    <row r="21" spans="1:15" ht="18.75" customHeight="1">
      <c r="A21" s="319" t="s">
        <v>379</v>
      </c>
      <c r="B21" s="326" t="s">
        <v>19</v>
      </c>
      <c r="C21" s="320">
        <v>1350</v>
      </c>
      <c r="D21" s="320">
        <v>1350</v>
      </c>
      <c r="E21" s="320">
        <v>1425</v>
      </c>
      <c r="F21" s="320">
        <v>1487.5</v>
      </c>
      <c r="G21" s="320"/>
      <c r="H21" s="320">
        <v>1516.6675</v>
      </c>
      <c r="I21" s="320">
        <v>1600</v>
      </c>
      <c r="J21" s="320">
        <v>1568.75</v>
      </c>
      <c r="K21" s="320">
        <v>1800</v>
      </c>
      <c r="L21" s="320">
        <v>1981.25</v>
      </c>
      <c r="M21" s="320">
        <v>2287.5</v>
      </c>
      <c r="N21" s="320">
        <v>2700</v>
      </c>
      <c r="O21" s="321">
        <f t="shared" si="0"/>
        <v>1733.333409090909</v>
      </c>
    </row>
    <row r="22" spans="1:15" ht="18.75" customHeight="1">
      <c r="A22" s="319" t="s">
        <v>400</v>
      </c>
      <c r="B22" s="326" t="s">
        <v>19</v>
      </c>
      <c r="C22" s="320"/>
      <c r="D22" s="320"/>
      <c r="E22" s="320">
        <v>500</v>
      </c>
      <c r="F22" s="320"/>
      <c r="G22" s="320"/>
      <c r="H22" s="320"/>
      <c r="I22" s="320"/>
      <c r="J22" s="320"/>
      <c r="K22" s="320">
        <v>883.3333333333334</v>
      </c>
      <c r="L22" s="320">
        <v>875</v>
      </c>
      <c r="M22" s="320">
        <v>887.5</v>
      </c>
      <c r="N22" s="320">
        <v>855</v>
      </c>
      <c r="O22" s="321">
        <f t="shared" si="0"/>
        <v>800.1666666666667</v>
      </c>
    </row>
    <row r="23" spans="1:15" ht="18.75" customHeight="1">
      <c r="A23" s="319" t="s">
        <v>66</v>
      </c>
      <c r="B23" s="326" t="s">
        <v>19</v>
      </c>
      <c r="C23" s="320">
        <v>465.2833333333334</v>
      </c>
      <c r="D23" s="320">
        <v>471.983</v>
      </c>
      <c r="E23" s="320">
        <v>486.5</v>
      </c>
      <c r="F23" s="320">
        <v>535.2603999999999</v>
      </c>
      <c r="G23" s="320">
        <v>459.97499999999997</v>
      </c>
      <c r="H23" s="320">
        <v>863.28125</v>
      </c>
      <c r="I23" s="320">
        <v>495.03918125000007</v>
      </c>
      <c r="J23" s="320">
        <v>969.7142857142857</v>
      </c>
      <c r="K23" s="320">
        <v>1060.127619047619</v>
      </c>
      <c r="L23" s="320">
        <v>1096.2142857142858</v>
      </c>
      <c r="M23" s="320">
        <v>981.1071428571429</v>
      </c>
      <c r="N23" s="320">
        <v>998.9904761904762</v>
      </c>
      <c r="O23" s="321">
        <f t="shared" si="0"/>
        <v>740.2896645089286</v>
      </c>
    </row>
    <row r="24" spans="1:15" ht="18" customHeight="1">
      <c r="A24" s="81" t="s">
        <v>71</v>
      </c>
      <c r="B24" s="113"/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1"/>
      <c r="N24" s="82"/>
      <c r="O24" s="83"/>
    </row>
    <row r="25" spans="1:15" ht="17.25" customHeight="1">
      <c r="A25" s="312" t="s">
        <v>381</v>
      </c>
      <c r="B25" s="287" t="s">
        <v>21</v>
      </c>
      <c r="C25" s="320">
        <v>6857.118571428572</v>
      </c>
      <c r="D25" s="320">
        <v>6065.278333333333</v>
      </c>
      <c r="E25" s="320">
        <v>6151.54125</v>
      </c>
      <c r="F25" s="320">
        <v>6015.095714285714</v>
      </c>
      <c r="G25" s="320">
        <v>5449.9375</v>
      </c>
      <c r="H25" s="320">
        <v>6450.965625</v>
      </c>
      <c r="I25" s="320">
        <v>7165.666666666667</v>
      </c>
      <c r="J25" s="320">
        <v>7607.833571428571</v>
      </c>
      <c r="K25" s="320">
        <v>7389.742857142856</v>
      </c>
      <c r="L25" s="320">
        <v>9828.654642857144</v>
      </c>
      <c r="M25" s="320">
        <v>9084.809523809525</v>
      </c>
      <c r="N25" s="320">
        <v>8988.334285714285</v>
      </c>
      <c r="O25" s="321">
        <f t="shared" si="0"/>
        <v>7254.581545138888</v>
      </c>
    </row>
    <row r="26" spans="1:15" ht="17.25" customHeight="1">
      <c r="A26" s="312" t="s">
        <v>382</v>
      </c>
      <c r="B26" s="287" t="s">
        <v>471</v>
      </c>
      <c r="C26" s="320">
        <v>202.94</v>
      </c>
      <c r="D26" s="320">
        <v>155.326</v>
      </c>
      <c r="E26" s="320">
        <v>177.7428571428571</v>
      </c>
      <c r="F26" s="320">
        <v>158.3385714285714</v>
      </c>
      <c r="G26" s="320">
        <v>138.59375</v>
      </c>
      <c r="H26" s="320">
        <v>165.91428571428574</v>
      </c>
      <c r="I26" s="320">
        <v>169.35</v>
      </c>
      <c r="J26" s="320">
        <v>190.78</v>
      </c>
      <c r="K26" s="320">
        <v>173.58190476190475</v>
      </c>
      <c r="L26" s="320">
        <v>215.8892857142857</v>
      </c>
      <c r="M26" s="320">
        <v>230.39238095238096</v>
      </c>
      <c r="N26" s="320">
        <v>235.10714285714286</v>
      </c>
      <c r="O26" s="321">
        <f t="shared" si="0"/>
        <v>184.49634821428572</v>
      </c>
    </row>
    <row r="27" spans="1:15" ht="17.25" customHeight="1">
      <c r="A27" s="312" t="s">
        <v>410</v>
      </c>
      <c r="B27" s="287" t="s">
        <v>440</v>
      </c>
      <c r="C27" s="320">
        <v>350</v>
      </c>
      <c r="D27" s="320">
        <v>350</v>
      </c>
      <c r="E27" s="320">
        <v>360.36</v>
      </c>
      <c r="F27" s="320">
        <v>349.86</v>
      </c>
      <c r="G27" s="320">
        <v>354.9</v>
      </c>
      <c r="H27" s="320">
        <v>359.94</v>
      </c>
      <c r="I27" s="320">
        <v>359.94</v>
      </c>
      <c r="J27" s="320">
        <v>420.5</v>
      </c>
      <c r="K27" s="320">
        <v>527.5</v>
      </c>
      <c r="L27" s="320">
        <v>240</v>
      </c>
      <c r="M27" s="320">
        <v>300</v>
      </c>
      <c r="N27" s="320">
        <v>350</v>
      </c>
      <c r="O27" s="321">
        <f t="shared" si="0"/>
        <v>360.25</v>
      </c>
    </row>
    <row r="28" spans="1:15" ht="17.25" customHeight="1">
      <c r="A28" s="319" t="s">
        <v>43</v>
      </c>
      <c r="B28" s="287" t="s">
        <v>441</v>
      </c>
      <c r="C28" s="320"/>
      <c r="D28" s="320">
        <v>87.5</v>
      </c>
      <c r="E28" s="320">
        <v>75</v>
      </c>
      <c r="F28" s="320">
        <v>125</v>
      </c>
      <c r="G28" s="320"/>
      <c r="H28" s="320"/>
      <c r="I28" s="320">
        <v>79.75</v>
      </c>
      <c r="J28" s="320">
        <v>145.21333333333334</v>
      </c>
      <c r="K28" s="320">
        <v>114.16666666666666</v>
      </c>
      <c r="L28" s="320">
        <v>113.33333333333333</v>
      </c>
      <c r="M28" s="320">
        <v>111.875</v>
      </c>
      <c r="N28" s="320">
        <v>170.83333333333334</v>
      </c>
      <c r="O28" s="321">
        <f t="shared" si="0"/>
        <v>113.6301851851852</v>
      </c>
    </row>
    <row r="29" spans="1:15" ht="18" customHeight="1">
      <c r="A29" s="81" t="s">
        <v>68</v>
      </c>
      <c r="B29" s="113"/>
      <c r="C29" s="81"/>
      <c r="D29" s="82"/>
      <c r="E29" s="83"/>
      <c r="F29" s="83"/>
      <c r="G29" s="83"/>
      <c r="H29" s="83"/>
      <c r="I29" s="83"/>
      <c r="J29" s="83"/>
      <c r="K29" s="83"/>
      <c r="L29" s="83"/>
      <c r="M29" s="81"/>
      <c r="N29" s="82"/>
      <c r="O29" s="83"/>
    </row>
    <row r="30" spans="1:15" ht="18.75" customHeight="1">
      <c r="A30" s="312" t="s">
        <v>383</v>
      </c>
      <c r="B30" s="287" t="s">
        <v>19</v>
      </c>
      <c r="C30" s="320">
        <v>909.12668</v>
      </c>
      <c r="D30" s="320">
        <v>961.2989999999999</v>
      </c>
      <c r="E30" s="320">
        <v>980.58125</v>
      </c>
      <c r="F30" s="320">
        <v>960.2189999999998</v>
      </c>
      <c r="G30" s="320">
        <v>1057.75296</v>
      </c>
      <c r="H30" s="320">
        <v>1249.3833333333334</v>
      </c>
      <c r="I30" s="320">
        <v>1084.1433333333334</v>
      </c>
      <c r="J30" s="320">
        <v>727.5979</v>
      </c>
      <c r="K30" s="320">
        <v>719.488</v>
      </c>
      <c r="L30" s="320">
        <v>1068.21</v>
      </c>
      <c r="M30" s="320">
        <v>988.01775</v>
      </c>
      <c r="N30" s="320">
        <v>844.7237944444444</v>
      </c>
      <c r="O30" s="321">
        <f aca="true" t="shared" si="1" ref="O30:O35">AVERAGE(C30:N30)</f>
        <v>962.5452500925923</v>
      </c>
    </row>
    <row r="31" spans="1:15" ht="18.75" customHeight="1">
      <c r="A31" s="312" t="s">
        <v>384</v>
      </c>
      <c r="B31" s="287" t="s">
        <v>19</v>
      </c>
      <c r="C31" s="320">
        <v>2878.4993666666664</v>
      </c>
      <c r="D31" s="320">
        <v>2930.9513333333334</v>
      </c>
      <c r="E31" s="320">
        <v>2793.53712</v>
      </c>
      <c r="F31" s="320">
        <v>2761.666</v>
      </c>
      <c r="G31" s="320">
        <v>2928.625</v>
      </c>
      <c r="H31" s="320">
        <v>3133.861111111111</v>
      </c>
      <c r="I31" s="320">
        <v>3139.194444444444</v>
      </c>
      <c r="J31" s="320">
        <v>3413.972</v>
      </c>
      <c r="K31" s="320">
        <v>3486.0720066666668</v>
      </c>
      <c r="L31" s="320">
        <v>3587.5</v>
      </c>
      <c r="M31" s="320">
        <v>3221.1175000000003</v>
      </c>
      <c r="N31" s="320">
        <v>3614.1220000000003</v>
      </c>
      <c r="O31" s="321">
        <f t="shared" si="1"/>
        <v>3157.4264901851857</v>
      </c>
    </row>
    <row r="32" spans="1:15" ht="18.75" customHeight="1">
      <c r="A32" s="312" t="s">
        <v>385</v>
      </c>
      <c r="B32" s="287" t="s">
        <v>19</v>
      </c>
      <c r="C32" s="320">
        <v>2120.875</v>
      </c>
      <c r="D32" s="320">
        <v>2276.296</v>
      </c>
      <c r="E32" s="320">
        <v>2611.5</v>
      </c>
      <c r="F32" s="320">
        <v>2275</v>
      </c>
      <c r="G32" s="320">
        <v>2562</v>
      </c>
      <c r="H32" s="320">
        <v>3021.4333333333334</v>
      </c>
      <c r="I32" s="320">
        <v>2925.7222222222226</v>
      </c>
      <c r="J32" s="320">
        <v>2958.35</v>
      </c>
      <c r="K32" s="320">
        <v>2970.816</v>
      </c>
      <c r="L32" s="320">
        <v>2920.3125</v>
      </c>
      <c r="M32" s="320">
        <v>2829.375</v>
      </c>
      <c r="N32" s="320">
        <v>2946.984</v>
      </c>
      <c r="O32" s="321">
        <f t="shared" si="1"/>
        <v>2701.5553379629628</v>
      </c>
    </row>
    <row r="33" spans="1:15" ht="18.75" customHeight="1">
      <c r="A33" s="312" t="s">
        <v>465</v>
      </c>
      <c r="B33" s="287" t="s">
        <v>19</v>
      </c>
      <c r="C33" s="320"/>
      <c r="D33" s="320">
        <v>3150</v>
      </c>
      <c r="E33" s="320">
        <v>3447.875</v>
      </c>
      <c r="F33" s="320"/>
      <c r="G33" s="320"/>
      <c r="H33" s="320">
        <v>3966.67</v>
      </c>
      <c r="I33" s="320">
        <v>3580.5</v>
      </c>
      <c r="J33" s="320">
        <v>3186.6666666666665</v>
      </c>
      <c r="K33" s="320">
        <v>3275</v>
      </c>
      <c r="L33" s="320">
        <v>2900</v>
      </c>
      <c r="M33" s="320">
        <v>2870</v>
      </c>
      <c r="N33" s="320">
        <v>3038.89</v>
      </c>
      <c r="O33" s="321">
        <f t="shared" si="1"/>
        <v>3268.400185185185</v>
      </c>
    </row>
    <row r="34" spans="1:15" ht="18.75" customHeight="1">
      <c r="A34" s="312" t="s">
        <v>48</v>
      </c>
      <c r="B34" s="287" t="s">
        <v>19</v>
      </c>
      <c r="C34" s="320">
        <v>2150</v>
      </c>
      <c r="D34" s="320">
        <v>1200</v>
      </c>
      <c r="E34" s="320">
        <v>1862.5</v>
      </c>
      <c r="F34" s="320">
        <v>1550</v>
      </c>
      <c r="G34" s="320">
        <v>1100</v>
      </c>
      <c r="H34" s="320">
        <v>1587.5</v>
      </c>
      <c r="I34" s="320">
        <v>1368.75</v>
      </c>
      <c r="J34" s="320">
        <v>1412.5</v>
      </c>
      <c r="K34" s="320">
        <v>1850</v>
      </c>
      <c r="L34" s="320">
        <v>2106.25</v>
      </c>
      <c r="M34" s="320">
        <v>1483</v>
      </c>
      <c r="N34" s="320">
        <v>1770</v>
      </c>
      <c r="O34" s="321">
        <f t="shared" si="1"/>
        <v>1620.0416666666667</v>
      </c>
    </row>
    <row r="35" spans="1:15" s="35" customFormat="1" ht="18.75" customHeight="1">
      <c r="A35" s="312" t="s">
        <v>70</v>
      </c>
      <c r="B35" s="287" t="s">
        <v>19</v>
      </c>
      <c r="C35" s="320">
        <v>750</v>
      </c>
      <c r="D35" s="320">
        <v>900</v>
      </c>
      <c r="E35" s="320"/>
      <c r="F35" s="320"/>
      <c r="G35" s="320">
        <v>850</v>
      </c>
      <c r="H35" s="320">
        <v>1500</v>
      </c>
      <c r="I35" s="320"/>
      <c r="J35" s="320"/>
      <c r="K35" s="320">
        <v>1100</v>
      </c>
      <c r="L35" s="320">
        <v>900</v>
      </c>
      <c r="M35" s="320">
        <v>1400</v>
      </c>
      <c r="N35" s="320"/>
      <c r="O35" s="321">
        <f t="shared" si="1"/>
        <v>1057.142857142857</v>
      </c>
    </row>
    <row r="36" spans="1:15" ht="9.75" customHeight="1">
      <c r="A36" s="329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29"/>
    </row>
    <row r="37" spans="1:15" ht="12.75">
      <c r="A37" s="329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73" t="s">
        <v>42</v>
      </c>
    </row>
    <row r="38" spans="1:15" ht="12.75">
      <c r="A38" s="329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73"/>
    </row>
    <row r="39" spans="1:15" ht="19.5" customHeight="1">
      <c r="A39" s="329"/>
      <c r="B39" s="440" t="s">
        <v>61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</row>
    <row r="40" spans="1:15" ht="14.25" customHeight="1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</row>
    <row r="41" spans="1:15" ht="18.75" customHeight="1">
      <c r="A41" s="450" t="s">
        <v>501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</row>
    <row r="42" spans="1:15" s="5" customFormat="1" ht="4.5" customHeight="1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</row>
    <row r="43" spans="1:15" ht="24" customHeight="1">
      <c r="A43" s="447" t="s">
        <v>506</v>
      </c>
      <c r="B43" s="447" t="s">
        <v>62</v>
      </c>
      <c r="C43" s="442" t="s">
        <v>26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4"/>
      <c r="O43" s="445" t="s">
        <v>60</v>
      </c>
    </row>
    <row r="44" spans="1:15" ht="24" customHeight="1">
      <c r="A44" s="448"/>
      <c r="B44" s="448"/>
      <c r="C44" s="377" t="s">
        <v>7</v>
      </c>
      <c r="D44" s="376" t="s">
        <v>8</v>
      </c>
      <c r="E44" s="376" t="s">
        <v>9</v>
      </c>
      <c r="F44" s="376" t="s">
        <v>10</v>
      </c>
      <c r="G44" s="376" t="s">
        <v>11</v>
      </c>
      <c r="H44" s="376" t="s">
        <v>12</v>
      </c>
      <c r="I44" s="376" t="s">
        <v>13</v>
      </c>
      <c r="J44" s="376" t="s">
        <v>14</v>
      </c>
      <c r="K44" s="376" t="s">
        <v>127</v>
      </c>
      <c r="L44" s="376" t="s">
        <v>128</v>
      </c>
      <c r="M44" s="376" t="s">
        <v>129</v>
      </c>
      <c r="N44" s="378" t="s">
        <v>130</v>
      </c>
      <c r="O44" s="446"/>
    </row>
    <row r="45" spans="1:15" ht="18" customHeight="1">
      <c r="A45" s="81" t="s">
        <v>75</v>
      </c>
      <c r="B45" s="113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1"/>
      <c r="N45" s="82"/>
      <c r="O45" s="83"/>
    </row>
    <row r="46" spans="1:15" ht="18" customHeight="1">
      <c r="A46" s="64" t="s">
        <v>387</v>
      </c>
      <c r="B46" s="301" t="s">
        <v>21</v>
      </c>
      <c r="C46" s="324">
        <v>9250</v>
      </c>
      <c r="D46" s="324">
        <v>9956.25</v>
      </c>
      <c r="E46" s="324">
        <v>9231</v>
      </c>
      <c r="F46" s="324">
        <v>10174.1675</v>
      </c>
      <c r="G46" s="324">
        <v>11259.5</v>
      </c>
      <c r="H46" s="324">
        <v>10497.5</v>
      </c>
      <c r="I46" s="324">
        <v>15047.666666666666</v>
      </c>
      <c r="J46" s="324">
        <v>12631.625</v>
      </c>
      <c r="K46" s="324">
        <v>11518.119999999999</v>
      </c>
      <c r="L46" s="324">
        <v>11554.125</v>
      </c>
      <c r="M46" s="324">
        <v>12762.125</v>
      </c>
      <c r="N46" s="324">
        <v>12239.9375</v>
      </c>
      <c r="O46" s="325">
        <f>AVERAGE(C46:N46)</f>
        <v>11343.501388888888</v>
      </c>
    </row>
    <row r="47" spans="1:15" ht="18" customHeight="1">
      <c r="A47" s="62" t="s">
        <v>388</v>
      </c>
      <c r="B47" s="287" t="s">
        <v>21</v>
      </c>
      <c r="C47" s="320">
        <v>9333.333333333332</v>
      </c>
      <c r="D47" s="320">
        <v>9250</v>
      </c>
      <c r="E47" s="320"/>
      <c r="F47" s="320">
        <v>9530.333333333334</v>
      </c>
      <c r="G47" s="320">
        <v>15888.888888888889</v>
      </c>
      <c r="H47" s="320">
        <v>11750</v>
      </c>
      <c r="I47" s="320">
        <v>13000</v>
      </c>
      <c r="J47" s="320">
        <v>12250</v>
      </c>
      <c r="K47" s="320">
        <v>12000</v>
      </c>
      <c r="L47" s="320">
        <v>12000</v>
      </c>
      <c r="M47" s="320"/>
      <c r="N47" s="320"/>
      <c r="O47" s="321">
        <f>AVERAGE(C47:N47)</f>
        <v>11666.950617283952</v>
      </c>
    </row>
    <row r="48" spans="1:15" ht="18" customHeight="1">
      <c r="A48" s="312" t="s">
        <v>58</v>
      </c>
      <c r="B48" s="287" t="s">
        <v>19</v>
      </c>
      <c r="C48" s="320">
        <v>1962.5</v>
      </c>
      <c r="D48" s="320">
        <v>2195.8333333333335</v>
      </c>
      <c r="E48" s="320">
        <v>1948.75</v>
      </c>
      <c r="F48" s="320">
        <v>2083.25</v>
      </c>
      <c r="G48" s="320">
        <v>2000</v>
      </c>
      <c r="H48" s="320">
        <v>2445.8333333333335</v>
      </c>
      <c r="I48" s="320">
        <v>2306</v>
      </c>
      <c r="J48" s="320">
        <v>2358.3333333333335</v>
      </c>
      <c r="K48" s="320">
        <v>2579.6666666666665</v>
      </c>
      <c r="L48" s="320">
        <v>2618.75</v>
      </c>
      <c r="M48" s="320">
        <v>2364.5</v>
      </c>
      <c r="N48" s="320">
        <v>2733.3333333333335</v>
      </c>
      <c r="O48" s="321">
        <f>AVERAGE(C48:N48)</f>
        <v>2299.7291666666665</v>
      </c>
    </row>
    <row r="49" spans="1:15" s="8" customFormat="1" ht="19.5" customHeight="1">
      <c r="A49" s="81" t="s">
        <v>76</v>
      </c>
      <c r="B49" s="113"/>
      <c r="C49" s="81"/>
      <c r="D49" s="82"/>
      <c r="E49" s="83"/>
      <c r="F49" s="83"/>
      <c r="G49" s="83"/>
      <c r="H49" s="83"/>
      <c r="I49" s="83"/>
      <c r="J49" s="83"/>
      <c r="K49" s="83"/>
      <c r="L49" s="83"/>
      <c r="M49" s="81"/>
      <c r="N49" s="82"/>
      <c r="O49" s="83"/>
    </row>
    <row r="50" spans="1:15" s="35" customFormat="1" ht="18" customHeight="1">
      <c r="A50" s="312" t="s">
        <v>446</v>
      </c>
      <c r="B50" s="287" t="s">
        <v>19</v>
      </c>
      <c r="C50" s="320">
        <v>857.0235733333334</v>
      </c>
      <c r="D50" s="320">
        <v>1100.964761904762</v>
      </c>
      <c r="E50" s="320">
        <v>1294.4757142857143</v>
      </c>
      <c r="F50" s="320">
        <v>995.4757142857143</v>
      </c>
      <c r="G50" s="320">
        <v>862.59375</v>
      </c>
      <c r="H50" s="320">
        <v>843.1663095238097</v>
      </c>
      <c r="I50" s="320">
        <v>968.75</v>
      </c>
      <c r="J50" s="320">
        <v>1129.4166666666667</v>
      </c>
      <c r="K50" s="320">
        <v>1516.0872222222224</v>
      </c>
      <c r="L50" s="320">
        <v>1369.7920833333335</v>
      </c>
      <c r="M50" s="320">
        <v>1027.4017433333333</v>
      </c>
      <c r="N50" s="320">
        <v>741.9876666666668</v>
      </c>
      <c r="O50" s="321">
        <f aca="true" t="shared" si="2" ref="O50:O74">AVERAGE(C50:N50)</f>
        <v>1058.9279337962964</v>
      </c>
    </row>
    <row r="51" spans="1:15" s="35" customFormat="1" ht="18" customHeight="1">
      <c r="A51" s="312" t="s">
        <v>461</v>
      </c>
      <c r="B51" s="287" t="s">
        <v>19</v>
      </c>
      <c r="C51" s="320"/>
      <c r="D51" s="320">
        <v>2077.5</v>
      </c>
      <c r="E51" s="320"/>
      <c r="F51" s="320">
        <v>1068.75</v>
      </c>
      <c r="G51" s="320"/>
      <c r="H51" s="320"/>
      <c r="I51" s="320"/>
      <c r="J51" s="320"/>
      <c r="K51" s="320"/>
      <c r="L51" s="320"/>
      <c r="M51" s="320"/>
      <c r="N51" s="320"/>
      <c r="O51" s="321">
        <f t="shared" si="2"/>
        <v>1573.125</v>
      </c>
    </row>
    <row r="52" spans="1:15" s="35" customFormat="1" ht="18" customHeight="1">
      <c r="A52" s="312" t="s">
        <v>447</v>
      </c>
      <c r="B52" s="287" t="s">
        <v>19</v>
      </c>
      <c r="C52" s="320">
        <v>2543.055833333333</v>
      </c>
      <c r="D52" s="320">
        <v>2541.6675</v>
      </c>
      <c r="E52" s="320">
        <v>2397.75</v>
      </c>
      <c r="F52" s="320">
        <v>1785</v>
      </c>
      <c r="G52" s="320">
        <v>1408.3333333333333</v>
      </c>
      <c r="H52" s="320">
        <v>2284.375</v>
      </c>
      <c r="I52" s="320">
        <v>1401.5555555555557</v>
      </c>
      <c r="J52" s="320">
        <v>2633.3325</v>
      </c>
      <c r="K52" s="320">
        <v>2314.583333333333</v>
      </c>
      <c r="L52" s="320">
        <v>2720.8333333333335</v>
      </c>
      <c r="M52" s="320">
        <v>1720.75</v>
      </c>
      <c r="N52" s="320">
        <v>1725</v>
      </c>
      <c r="O52" s="321">
        <f t="shared" si="2"/>
        <v>2123.0196990740737</v>
      </c>
    </row>
    <row r="53" spans="1:15" s="35" customFormat="1" ht="18" customHeight="1">
      <c r="A53" s="312" t="s">
        <v>448</v>
      </c>
      <c r="B53" s="287" t="s">
        <v>19</v>
      </c>
      <c r="C53" s="320">
        <v>1466.67</v>
      </c>
      <c r="D53" s="320">
        <v>1550</v>
      </c>
      <c r="E53" s="320">
        <v>1457.71875</v>
      </c>
      <c r="F53" s="320">
        <v>1125</v>
      </c>
      <c r="G53" s="320">
        <v>1475</v>
      </c>
      <c r="H53" s="320">
        <v>1400</v>
      </c>
      <c r="I53" s="320"/>
      <c r="J53" s="320">
        <v>1125</v>
      </c>
      <c r="K53" s="320">
        <v>1732.5</v>
      </c>
      <c r="L53" s="320"/>
      <c r="M53" s="320">
        <v>1466.6666666666667</v>
      </c>
      <c r="N53" s="320">
        <v>2000</v>
      </c>
      <c r="O53" s="321">
        <f t="shared" si="2"/>
        <v>1479.8555416666666</v>
      </c>
    </row>
    <row r="54" spans="1:15" s="35" customFormat="1" ht="18" customHeight="1">
      <c r="A54" s="312" t="s">
        <v>77</v>
      </c>
      <c r="B54" s="287" t="s">
        <v>19</v>
      </c>
      <c r="C54" s="320">
        <v>1996.875</v>
      </c>
      <c r="D54" s="320">
        <v>1927</v>
      </c>
      <c r="E54" s="320">
        <v>1953.3333333333333</v>
      </c>
      <c r="F54" s="320">
        <v>1347.25</v>
      </c>
      <c r="G54" s="320">
        <v>1068.75</v>
      </c>
      <c r="H54" s="320">
        <v>1051.6875</v>
      </c>
      <c r="I54" s="320">
        <v>1316.7</v>
      </c>
      <c r="J54" s="320">
        <v>1969.1666666666665</v>
      </c>
      <c r="K54" s="320">
        <v>2564.1666666666665</v>
      </c>
      <c r="L54" s="320">
        <v>2975</v>
      </c>
      <c r="M54" s="320">
        <v>2819.1666666666665</v>
      </c>
      <c r="N54" s="320">
        <v>2409.75</v>
      </c>
      <c r="O54" s="321">
        <f t="shared" si="2"/>
        <v>1949.9038194444445</v>
      </c>
    </row>
    <row r="55" spans="1:15" s="35" customFormat="1" ht="18" customHeight="1">
      <c r="A55" s="312" t="s">
        <v>442</v>
      </c>
      <c r="B55" s="287" t="s">
        <v>19</v>
      </c>
      <c r="C55" s="320"/>
      <c r="D55" s="320"/>
      <c r="E55" s="320"/>
      <c r="F55" s="320"/>
      <c r="G55" s="320"/>
      <c r="H55" s="320"/>
      <c r="I55" s="320"/>
      <c r="J55" s="320">
        <v>1700</v>
      </c>
      <c r="K55" s="320"/>
      <c r="L55" s="320">
        <v>1900</v>
      </c>
      <c r="M55" s="320">
        <v>2500</v>
      </c>
      <c r="N55" s="320">
        <v>2500</v>
      </c>
      <c r="O55" s="321">
        <f t="shared" si="2"/>
        <v>2150</v>
      </c>
    </row>
    <row r="56" spans="1:15" s="35" customFormat="1" ht="18" customHeight="1">
      <c r="A56" s="312" t="s">
        <v>339</v>
      </c>
      <c r="B56" s="287" t="s">
        <v>19</v>
      </c>
      <c r="C56" s="320"/>
      <c r="D56" s="320"/>
      <c r="E56" s="320">
        <v>6000</v>
      </c>
      <c r="F56" s="320">
        <v>6000</v>
      </c>
      <c r="G56" s="320">
        <v>6500</v>
      </c>
      <c r="H56" s="320">
        <v>6000</v>
      </c>
      <c r="I56" s="320">
        <v>6000</v>
      </c>
      <c r="J56" s="320"/>
      <c r="K56" s="320"/>
      <c r="L56" s="320"/>
      <c r="M56" s="320"/>
      <c r="N56" s="320"/>
      <c r="O56" s="321">
        <f t="shared" si="2"/>
        <v>6100</v>
      </c>
    </row>
    <row r="57" spans="1:15" s="35" customFormat="1" ht="18" customHeight="1">
      <c r="A57" s="312" t="s">
        <v>3</v>
      </c>
      <c r="B57" s="287" t="s">
        <v>19</v>
      </c>
      <c r="C57" s="320">
        <v>745</v>
      </c>
      <c r="D57" s="320">
        <v>787.188</v>
      </c>
      <c r="E57" s="320">
        <v>770.4166666666666</v>
      </c>
      <c r="F57" s="320">
        <v>684.8883333333333</v>
      </c>
      <c r="G57" s="320">
        <v>784.7</v>
      </c>
      <c r="H57" s="320">
        <v>782.3608333333333</v>
      </c>
      <c r="I57" s="320">
        <v>875.3475</v>
      </c>
      <c r="J57" s="320">
        <v>928.9553000000001</v>
      </c>
      <c r="K57" s="320">
        <v>1043.6944444444446</v>
      </c>
      <c r="L57" s="320">
        <v>1105.2083333333333</v>
      </c>
      <c r="M57" s="320">
        <v>1059.3333333333333</v>
      </c>
      <c r="N57" s="320">
        <v>900.9444444444443</v>
      </c>
      <c r="O57" s="321">
        <f t="shared" si="2"/>
        <v>872.3364324074073</v>
      </c>
    </row>
    <row r="58" spans="1:15" s="35" customFormat="1" ht="18" customHeight="1">
      <c r="A58" s="312" t="s">
        <v>4</v>
      </c>
      <c r="B58" s="287" t="s">
        <v>19</v>
      </c>
      <c r="C58" s="320">
        <v>496.6088571428571</v>
      </c>
      <c r="D58" s="320">
        <v>634.4885714285714</v>
      </c>
      <c r="E58" s="320">
        <v>655.555</v>
      </c>
      <c r="F58" s="320">
        <v>579.6381442857142</v>
      </c>
      <c r="G58" s="320">
        <v>749.2857142857143</v>
      </c>
      <c r="H58" s="320">
        <v>704.75625</v>
      </c>
      <c r="I58" s="320">
        <v>747.29195</v>
      </c>
      <c r="J58" s="320">
        <v>815.3418571428572</v>
      </c>
      <c r="K58" s="320">
        <v>844.1309523809525</v>
      </c>
      <c r="L58" s="320">
        <v>778.1991541666666</v>
      </c>
      <c r="M58" s="320">
        <v>815.58</v>
      </c>
      <c r="N58" s="320">
        <v>651.95085</v>
      </c>
      <c r="O58" s="321">
        <f t="shared" si="2"/>
        <v>706.068941736111</v>
      </c>
    </row>
    <row r="59" spans="1:15" s="35" customFormat="1" ht="18" customHeight="1">
      <c r="A59" s="312" t="s">
        <v>401</v>
      </c>
      <c r="B59" s="287" t="s">
        <v>19</v>
      </c>
      <c r="C59" s="320">
        <v>1066.665</v>
      </c>
      <c r="D59" s="320">
        <v>950</v>
      </c>
      <c r="E59" s="320">
        <v>945.835</v>
      </c>
      <c r="F59" s="320">
        <v>888.89</v>
      </c>
      <c r="G59" s="320">
        <v>1195</v>
      </c>
      <c r="H59" s="320">
        <v>1048.95875</v>
      </c>
      <c r="I59" s="320">
        <v>951.125</v>
      </c>
      <c r="J59" s="320">
        <v>1084.25</v>
      </c>
      <c r="K59" s="320">
        <v>1075.3466666666666</v>
      </c>
      <c r="L59" s="320">
        <v>1022.9175</v>
      </c>
      <c r="M59" s="320">
        <v>963.375</v>
      </c>
      <c r="N59" s="320">
        <v>893.0566666666667</v>
      </c>
      <c r="O59" s="321">
        <f t="shared" si="2"/>
        <v>1007.1182986111111</v>
      </c>
    </row>
    <row r="60" spans="1:15" s="35" customFormat="1" ht="18" customHeight="1">
      <c r="A60" s="312" t="s">
        <v>80</v>
      </c>
      <c r="B60" s="287" t="s">
        <v>19</v>
      </c>
      <c r="C60" s="320">
        <v>2828.334</v>
      </c>
      <c r="D60" s="320">
        <v>2102.4</v>
      </c>
      <c r="E60" s="320">
        <v>1363.7</v>
      </c>
      <c r="F60" s="320">
        <v>1195.31325</v>
      </c>
      <c r="G60" s="320">
        <v>1135.75</v>
      </c>
      <c r="H60" s="320">
        <v>1220.8325</v>
      </c>
      <c r="I60" s="320">
        <v>1845.75</v>
      </c>
      <c r="J60" s="320">
        <v>2075</v>
      </c>
      <c r="K60" s="320">
        <v>2445</v>
      </c>
      <c r="L60" s="320">
        <v>2866.6666666666665</v>
      </c>
      <c r="M60" s="320">
        <v>2650</v>
      </c>
      <c r="N60" s="320">
        <v>2773.334</v>
      </c>
      <c r="O60" s="321">
        <f t="shared" si="2"/>
        <v>2041.8400347222223</v>
      </c>
    </row>
    <row r="61" spans="1:15" s="35" customFormat="1" ht="18" customHeight="1">
      <c r="A61" s="312" t="s">
        <v>16</v>
      </c>
      <c r="B61" s="287" t="s">
        <v>19</v>
      </c>
      <c r="C61" s="320">
        <v>689.75</v>
      </c>
      <c r="D61" s="320">
        <v>485</v>
      </c>
      <c r="E61" s="320">
        <v>464.6653</v>
      </c>
      <c r="F61" s="320">
        <v>420.995</v>
      </c>
      <c r="G61" s="320">
        <v>356.99</v>
      </c>
      <c r="H61" s="320">
        <v>256.26</v>
      </c>
      <c r="I61" s="320">
        <v>480.5192</v>
      </c>
      <c r="J61" s="320">
        <v>637.5</v>
      </c>
      <c r="K61" s="320">
        <v>738.8888888888888</v>
      </c>
      <c r="L61" s="320">
        <v>992.75</v>
      </c>
      <c r="M61" s="320">
        <v>936</v>
      </c>
      <c r="N61" s="320">
        <v>987.5</v>
      </c>
      <c r="O61" s="321">
        <f t="shared" si="2"/>
        <v>620.5681990740742</v>
      </c>
    </row>
    <row r="62" spans="1:15" s="35" customFormat="1" ht="18" customHeight="1">
      <c r="A62" s="312" t="s">
        <v>392</v>
      </c>
      <c r="B62" s="287" t="s">
        <v>19</v>
      </c>
      <c r="C62" s="320">
        <v>2202.5</v>
      </c>
      <c r="D62" s="320">
        <v>1400</v>
      </c>
      <c r="E62" s="320">
        <v>3930</v>
      </c>
      <c r="F62" s="320">
        <v>2462.5</v>
      </c>
      <c r="G62" s="320">
        <v>2100</v>
      </c>
      <c r="H62" s="320"/>
      <c r="I62" s="320">
        <v>2600</v>
      </c>
      <c r="J62" s="320">
        <v>1200</v>
      </c>
      <c r="K62" s="320">
        <v>1200</v>
      </c>
      <c r="L62" s="320">
        <v>2262.5</v>
      </c>
      <c r="M62" s="320">
        <v>1500</v>
      </c>
      <c r="N62" s="320"/>
      <c r="O62" s="321">
        <f t="shared" si="2"/>
        <v>2085.75</v>
      </c>
    </row>
    <row r="63" spans="1:15" s="35" customFormat="1" ht="18" customHeight="1">
      <c r="A63" s="312" t="s">
        <v>393</v>
      </c>
      <c r="B63" s="287" t="s">
        <v>414</v>
      </c>
      <c r="C63" s="320">
        <v>6000</v>
      </c>
      <c r="D63" s="320">
        <v>3000</v>
      </c>
      <c r="E63" s="320">
        <v>3833.33</v>
      </c>
      <c r="F63" s="320">
        <v>4166.67</v>
      </c>
      <c r="G63" s="320">
        <v>5000</v>
      </c>
      <c r="H63" s="320"/>
      <c r="I63" s="320"/>
      <c r="J63" s="320">
        <v>5000</v>
      </c>
      <c r="K63" s="320">
        <v>7000</v>
      </c>
      <c r="L63" s="320"/>
      <c r="M63" s="320">
        <v>8450</v>
      </c>
      <c r="N63" s="320">
        <v>8750</v>
      </c>
      <c r="O63" s="321">
        <f t="shared" si="2"/>
        <v>5688.888888888889</v>
      </c>
    </row>
    <row r="64" spans="1:15" s="35" customFormat="1" ht="18" customHeight="1">
      <c r="A64" s="312" t="s">
        <v>415</v>
      </c>
      <c r="B64" s="287" t="s">
        <v>416</v>
      </c>
      <c r="C64" s="320">
        <v>8620.833333333334</v>
      </c>
      <c r="D64" s="320">
        <v>7975</v>
      </c>
      <c r="E64" s="320">
        <v>11560.0032</v>
      </c>
      <c r="F64" s="320">
        <v>9550</v>
      </c>
      <c r="G64" s="320">
        <v>10666.666666666666</v>
      </c>
      <c r="H64" s="320">
        <v>15583.333333333334</v>
      </c>
      <c r="I64" s="320">
        <v>15997.5</v>
      </c>
      <c r="J64" s="320">
        <v>17257.504</v>
      </c>
      <c r="K64" s="320">
        <v>26041.666666666668</v>
      </c>
      <c r="L64" s="320">
        <v>21333.33333333335</v>
      </c>
      <c r="M64" s="320">
        <v>15421.5</v>
      </c>
      <c r="N64" s="320">
        <v>13366.25</v>
      </c>
      <c r="O64" s="321">
        <f t="shared" si="2"/>
        <v>14447.799211111114</v>
      </c>
    </row>
    <row r="65" spans="1:15" s="35" customFormat="1" ht="18" customHeight="1">
      <c r="A65" s="312" t="s">
        <v>40</v>
      </c>
      <c r="B65" s="287" t="s">
        <v>19</v>
      </c>
      <c r="C65" s="320">
        <v>599.0555555555555</v>
      </c>
      <c r="D65" s="320">
        <v>597.39645</v>
      </c>
      <c r="E65" s="320"/>
      <c r="F65" s="320">
        <v>491.52</v>
      </c>
      <c r="G65" s="320">
        <v>396.30499999999995</v>
      </c>
      <c r="H65" s="320">
        <v>386.99999999999994</v>
      </c>
      <c r="I65" s="320">
        <v>587.9792749999999</v>
      </c>
      <c r="J65" s="320">
        <v>699.5</v>
      </c>
      <c r="K65" s="320">
        <v>723.9583333333334</v>
      </c>
      <c r="L65" s="320">
        <v>686.25</v>
      </c>
      <c r="M65" s="320">
        <v>522.24</v>
      </c>
      <c r="N65" s="320">
        <v>388.2652499999999</v>
      </c>
      <c r="O65" s="321">
        <f t="shared" si="2"/>
        <v>552.6790785353534</v>
      </c>
    </row>
    <row r="66" spans="1:15" s="35" customFormat="1" ht="18" customHeight="1">
      <c r="A66" s="312" t="s">
        <v>39</v>
      </c>
      <c r="B66" s="287" t="s">
        <v>19</v>
      </c>
      <c r="C66" s="320">
        <v>472.22166666666664</v>
      </c>
      <c r="D66" s="320">
        <v>508.3333333333333</v>
      </c>
      <c r="E66" s="320">
        <v>703.3340000000001</v>
      </c>
      <c r="F66" s="320">
        <v>498.5133333333333</v>
      </c>
      <c r="G66" s="320">
        <v>384.8</v>
      </c>
      <c r="H66" s="320">
        <v>487.50299999999993</v>
      </c>
      <c r="I66" s="320">
        <v>291.1804583333333</v>
      </c>
      <c r="J66" s="320">
        <v>390.625</v>
      </c>
      <c r="K66" s="320">
        <v>455.83333333333337</v>
      </c>
      <c r="L66" s="320">
        <v>597.90625</v>
      </c>
      <c r="M66" s="320">
        <v>561.3</v>
      </c>
      <c r="N66" s="320">
        <v>495.99398</v>
      </c>
      <c r="O66" s="321">
        <f t="shared" si="2"/>
        <v>487.29536291666665</v>
      </c>
    </row>
    <row r="67" spans="1:15" s="35" customFormat="1" ht="18" customHeight="1">
      <c r="A67" s="312" t="s">
        <v>38</v>
      </c>
      <c r="B67" s="287" t="s">
        <v>19</v>
      </c>
      <c r="C67" s="320"/>
      <c r="D67" s="320"/>
      <c r="E67" s="320">
        <v>2400</v>
      </c>
      <c r="F67" s="320">
        <v>1600</v>
      </c>
      <c r="G67" s="320">
        <v>2500</v>
      </c>
      <c r="H67" s="320"/>
      <c r="I67" s="320"/>
      <c r="J67" s="320"/>
      <c r="K67" s="320"/>
      <c r="L67" s="320">
        <v>1633.3333333333333</v>
      </c>
      <c r="M67" s="320"/>
      <c r="N67" s="320"/>
      <c r="O67" s="321">
        <f t="shared" si="2"/>
        <v>2033.3333333333333</v>
      </c>
    </row>
    <row r="68" spans="1:15" s="35" customFormat="1" ht="18" customHeight="1">
      <c r="A68" s="312" t="s">
        <v>345</v>
      </c>
      <c r="B68" s="287" t="s">
        <v>19</v>
      </c>
      <c r="C68" s="320">
        <v>1162.675</v>
      </c>
      <c r="D68" s="320">
        <v>1084.725375</v>
      </c>
      <c r="E68" s="320">
        <v>1149.695875</v>
      </c>
      <c r="F68" s="320">
        <v>1170.85275</v>
      </c>
      <c r="G68" s="320">
        <v>1155.7602</v>
      </c>
      <c r="H68" s="320">
        <v>1198.1675</v>
      </c>
      <c r="I68" s="320">
        <v>1142.1399999999999</v>
      </c>
      <c r="J68" s="320">
        <v>1264.15</v>
      </c>
      <c r="K68" s="320">
        <v>1384.05</v>
      </c>
      <c r="L68" s="320">
        <v>1297.4465</v>
      </c>
      <c r="M68" s="320">
        <v>1213.025</v>
      </c>
      <c r="N68" s="320">
        <v>1251.4</v>
      </c>
      <c r="O68" s="321">
        <f t="shared" si="2"/>
        <v>1206.1740166666666</v>
      </c>
    </row>
    <row r="69" spans="1:15" s="35" customFormat="1" ht="18" customHeight="1">
      <c r="A69" s="312" t="s">
        <v>394</v>
      </c>
      <c r="B69" s="287" t="s">
        <v>472</v>
      </c>
      <c r="C69" s="320">
        <v>6125</v>
      </c>
      <c r="D69" s="320">
        <v>4452.380952380952</v>
      </c>
      <c r="E69" s="320">
        <v>4484.285714285714</v>
      </c>
      <c r="F69" s="320">
        <v>4882.5</v>
      </c>
      <c r="G69" s="320">
        <v>3533.9142857142856</v>
      </c>
      <c r="H69" s="320">
        <v>7035.714285714286</v>
      </c>
      <c r="I69" s="320">
        <v>5392.857142857143</v>
      </c>
      <c r="J69" s="320">
        <v>7291.428571428572</v>
      </c>
      <c r="K69" s="320">
        <v>5607.142857142857</v>
      </c>
      <c r="L69" s="320">
        <v>9392.857142857143</v>
      </c>
      <c r="M69" s="320">
        <v>7511.904761904762</v>
      </c>
      <c r="N69" s="320">
        <v>5939.732142857143</v>
      </c>
      <c r="O69" s="321">
        <f t="shared" si="2"/>
        <v>5970.809821428571</v>
      </c>
    </row>
    <row r="70" spans="1:15" s="35" customFormat="1" ht="18" customHeight="1">
      <c r="A70" s="312" t="s">
        <v>5</v>
      </c>
      <c r="B70" s="287" t="s">
        <v>19</v>
      </c>
      <c r="C70" s="320">
        <v>391.875</v>
      </c>
      <c r="D70" s="320">
        <v>225</v>
      </c>
      <c r="E70" s="320">
        <v>302.25194999999997</v>
      </c>
      <c r="F70" s="320">
        <v>312.84375</v>
      </c>
      <c r="G70" s="320">
        <v>348.01</v>
      </c>
      <c r="H70" s="320">
        <v>265.918</v>
      </c>
      <c r="I70" s="320">
        <v>206.72849999999997</v>
      </c>
      <c r="J70" s="320">
        <v>505.8333333333333</v>
      </c>
      <c r="K70" s="320">
        <v>600</v>
      </c>
      <c r="L70" s="320">
        <v>401.99999999999994</v>
      </c>
      <c r="M70" s="320">
        <v>436.56408</v>
      </c>
      <c r="N70" s="320">
        <v>375</v>
      </c>
      <c r="O70" s="321">
        <f t="shared" si="2"/>
        <v>364.3353844444444</v>
      </c>
    </row>
    <row r="71" spans="1:15" s="35" customFormat="1" ht="18" customHeight="1">
      <c r="A71" s="312" t="s">
        <v>6</v>
      </c>
      <c r="B71" s="287" t="s">
        <v>21</v>
      </c>
      <c r="C71" s="320"/>
      <c r="D71" s="320">
        <v>19990</v>
      </c>
      <c r="E71" s="320">
        <v>17666.665</v>
      </c>
      <c r="F71" s="320">
        <v>13416.67</v>
      </c>
      <c r="G71" s="320">
        <v>15353.275</v>
      </c>
      <c r="H71" s="320">
        <v>21670.535</v>
      </c>
      <c r="I71" s="320">
        <v>21006.379166666666</v>
      </c>
      <c r="J71" s="320">
        <v>15566.666666666666</v>
      </c>
      <c r="K71" s="320">
        <v>29000</v>
      </c>
      <c r="L71" s="320">
        <v>15916.666666666666</v>
      </c>
      <c r="M71" s="320">
        <v>21166.666666666668</v>
      </c>
      <c r="N71" s="320">
        <v>14625</v>
      </c>
      <c r="O71" s="321">
        <f t="shared" si="2"/>
        <v>18670.774924242425</v>
      </c>
    </row>
    <row r="72" spans="1:15" s="35" customFormat="1" ht="18" customHeight="1">
      <c r="A72" s="312" t="s">
        <v>395</v>
      </c>
      <c r="B72" s="287" t="s">
        <v>19</v>
      </c>
      <c r="C72" s="320">
        <v>915.4526326530613</v>
      </c>
      <c r="D72" s="320">
        <v>1158.6214285714286</v>
      </c>
      <c r="E72" s="320">
        <v>960.7505399999999</v>
      </c>
      <c r="F72" s="320">
        <v>788.4642857142858</v>
      </c>
      <c r="G72" s="320">
        <v>689.715</v>
      </c>
      <c r="H72" s="320">
        <v>838.2857142857143</v>
      </c>
      <c r="I72" s="320">
        <v>1120.0701530612246</v>
      </c>
      <c r="J72" s="320">
        <v>1327.467261904762</v>
      </c>
      <c r="K72" s="320">
        <v>1165.6130952380952</v>
      </c>
      <c r="L72" s="320">
        <v>1357.5</v>
      </c>
      <c r="M72" s="320">
        <v>1193.06295</v>
      </c>
      <c r="N72" s="320">
        <v>1174</v>
      </c>
      <c r="O72" s="321">
        <f t="shared" si="2"/>
        <v>1057.4169217857143</v>
      </c>
    </row>
    <row r="73" spans="1:15" s="35" customFormat="1" ht="18" customHeight="1">
      <c r="A73" s="312" t="s">
        <v>84</v>
      </c>
      <c r="B73" s="287" t="s">
        <v>19</v>
      </c>
      <c r="C73" s="320">
        <v>785.8863771428573</v>
      </c>
      <c r="D73" s="320">
        <v>892.0642857142857</v>
      </c>
      <c r="E73" s="320">
        <v>885.716</v>
      </c>
      <c r="F73" s="320">
        <v>832.2845714285713</v>
      </c>
      <c r="G73" s="320">
        <v>863.382857142857</v>
      </c>
      <c r="H73" s="320">
        <v>830.9675846938776</v>
      </c>
      <c r="I73" s="320">
        <v>1134.6428571428573</v>
      </c>
      <c r="J73" s="320">
        <v>1317.3571428571427</v>
      </c>
      <c r="K73" s="320">
        <v>991.4304</v>
      </c>
      <c r="L73" s="320">
        <v>1171.875</v>
      </c>
      <c r="M73" s="320">
        <v>1759.2857142857144</v>
      </c>
      <c r="N73" s="320">
        <v>885</v>
      </c>
      <c r="O73" s="321">
        <f t="shared" si="2"/>
        <v>1029.1577325340133</v>
      </c>
    </row>
    <row r="74" spans="1:15" s="35" customFormat="1" ht="18" customHeight="1">
      <c r="A74" s="312" t="s">
        <v>37</v>
      </c>
      <c r="B74" s="287" t="s">
        <v>19</v>
      </c>
      <c r="C74" s="320"/>
      <c r="D74" s="320">
        <v>500</v>
      </c>
      <c r="E74" s="320">
        <v>833.33</v>
      </c>
      <c r="F74" s="320">
        <v>812.5</v>
      </c>
      <c r="G74" s="320">
        <v>690.9090909090909</v>
      </c>
      <c r="H74" s="320">
        <v>662.5</v>
      </c>
      <c r="I74" s="320">
        <v>837.5</v>
      </c>
      <c r="J74" s="320">
        <v>839.375</v>
      </c>
      <c r="K74" s="320">
        <v>476.9982</v>
      </c>
      <c r="L74" s="320"/>
      <c r="M74" s="320">
        <v>912.5</v>
      </c>
      <c r="N74" s="320">
        <v>966.67</v>
      </c>
      <c r="O74" s="321">
        <f t="shared" si="2"/>
        <v>753.228229090909</v>
      </c>
    </row>
    <row r="75" spans="1:13" s="35" customFormat="1" ht="13.5">
      <c r="A75" s="294"/>
      <c r="B75" s="332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</row>
    <row r="76" spans="1:15" s="35" customFormat="1" ht="12.75">
      <c r="A76" s="329"/>
      <c r="B76" s="332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52" t="s">
        <v>51</v>
      </c>
      <c r="O76" s="452"/>
    </row>
    <row r="77" spans="1:15" s="35" customFormat="1" ht="12.75">
      <c r="A77" s="329"/>
      <c r="B77" s="332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73"/>
      <c r="O77" s="373"/>
    </row>
    <row r="78" spans="1:15" s="35" customFormat="1" ht="22.5" customHeight="1">
      <c r="A78" s="457" t="s">
        <v>61</v>
      </c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</row>
    <row r="79" spans="1:15" s="35" customFormat="1" ht="21.75" customHeight="1">
      <c r="A79" s="441" t="s">
        <v>501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</row>
    <row r="80" spans="1:15" s="35" customFormat="1" ht="3" customHeight="1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</row>
    <row r="81" spans="1:15" s="35" customFormat="1" ht="24" customHeight="1">
      <c r="A81" s="447" t="s">
        <v>506</v>
      </c>
      <c r="B81" s="447" t="s">
        <v>62</v>
      </c>
      <c r="C81" s="442" t="s">
        <v>26</v>
      </c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4"/>
      <c r="O81" s="445" t="s">
        <v>60</v>
      </c>
    </row>
    <row r="82" spans="1:15" s="35" customFormat="1" ht="24" customHeight="1">
      <c r="A82" s="448"/>
      <c r="B82" s="448"/>
      <c r="C82" s="377" t="s">
        <v>7</v>
      </c>
      <c r="D82" s="376" t="s">
        <v>8</v>
      </c>
      <c r="E82" s="376" t="s">
        <v>9</v>
      </c>
      <c r="F82" s="376" t="s">
        <v>10</v>
      </c>
      <c r="G82" s="376" t="s">
        <v>11</v>
      </c>
      <c r="H82" s="376" t="s">
        <v>12</v>
      </c>
      <c r="I82" s="376" t="s">
        <v>13</v>
      </c>
      <c r="J82" s="376" t="s">
        <v>14</v>
      </c>
      <c r="K82" s="376" t="s">
        <v>127</v>
      </c>
      <c r="L82" s="376" t="s">
        <v>128</v>
      </c>
      <c r="M82" s="376" t="s">
        <v>129</v>
      </c>
      <c r="N82" s="378" t="s">
        <v>130</v>
      </c>
      <c r="O82" s="446"/>
    </row>
    <row r="83" spans="1:15" s="35" customFormat="1" ht="18" customHeight="1">
      <c r="A83" s="312" t="s">
        <v>36</v>
      </c>
      <c r="B83" s="287" t="s">
        <v>19</v>
      </c>
      <c r="C83" s="320">
        <v>728</v>
      </c>
      <c r="D83" s="320">
        <v>500</v>
      </c>
      <c r="E83" s="320">
        <v>650</v>
      </c>
      <c r="F83" s="320">
        <v>637.5</v>
      </c>
      <c r="G83" s="320">
        <v>733.3333333333333</v>
      </c>
      <c r="H83" s="320">
        <v>731.25</v>
      </c>
      <c r="I83" s="320">
        <v>725</v>
      </c>
      <c r="J83" s="320">
        <v>793.5</v>
      </c>
      <c r="K83" s="320">
        <v>494.6648</v>
      </c>
      <c r="L83" s="320">
        <v>862.5</v>
      </c>
      <c r="M83" s="320">
        <v>987.5</v>
      </c>
      <c r="N83" s="320">
        <v>1112.5</v>
      </c>
      <c r="O83" s="321">
        <f aca="true" t="shared" si="3" ref="O83:O107">AVERAGE(C83:N83)</f>
        <v>746.3123444444444</v>
      </c>
    </row>
    <row r="84" spans="1:15" s="35" customFormat="1" ht="18" customHeight="1">
      <c r="A84" s="312" t="s">
        <v>35</v>
      </c>
      <c r="B84" s="287" t="s">
        <v>19</v>
      </c>
      <c r="C84" s="320">
        <v>1066.67</v>
      </c>
      <c r="D84" s="320">
        <v>650</v>
      </c>
      <c r="E84" s="320">
        <v>812.5</v>
      </c>
      <c r="F84" s="320">
        <v>1100</v>
      </c>
      <c r="G84" s="320">
        <v>850</v>
      </c>
      <c r="H84" s="320">
        <v>766.6675</v>
      </c>
      <c r="I84" s="320">
        <v>825</v>
      </c>
      <c r="J84" s="320">
        <v>764.58</v>
      </c>
      <c r="K84" s="320">
        <v>866.6666666666666</v>
      </c>
      <c r="L84" s="320">
        <v>966.665</v>
      </c>
      <c r="M84" s="320">
        <v>925</v>
      </c>
      <c r="N84" s="320">
        <v>820</v>
      </c>
      <c r="O84" s="321">
        <f t="shared" si="3"/>
        <v>867.8124305555556</v>
      </c>
    </row>
    <row r="85" spans="1:15" s="35" customFormat="1" ht="18" customHeight="1">
      <c r="A85" s="312" t="s">
        <v>34</v>
      </c>
      <c r="B85" s="287" t="s">
        <v>19</v>
      </c>
      <c r="C85" s="320">
        <v>1250</v>
      </c>
      <c r="D85" s="320">
        <v>1000</v>
      </c>
      <c r="E85" s="320">
        <v>1362.5</v>
      </c>
      <c r="F85" s="320">
        <v>1187.5</v>
      </c>
      <c r="G85" s="320">
        <v>1975</v>
      </c>
      <c r="H85" s="320">
        <v>781.25</v>
      </c>
      <c r="I85" s="320">
        <v>950</v>
      </c>
      <c r="J85" s="320">
        <v>1018.75</v>
      </c>
      <c r="K85" s="320">
        <v>1475</v>
      </c>
      <c r="L85" s="320">
        <v>1312.5</v>
      </c>
      <c r="M85" s="320">
        <v>2062.5</v>
      </c>
      <c r="N85" s="320">
        <v>1000</v>
      </c>
      <c r="O85" s="321">
        <f t="shared" si="3"/>
        <v>1281.25</v>
      </c>
    </row>
    <row r="86" spans="1:15" s="35" customFormat="1" ht="18" customHeight="1">
      <c r="A86" s="312" t="s">
        <v>122</v>
      </c>
      <c r="B86" s="287" t="s">
        <v>19</v>
      </c>
      <c r="C86" s="320">
        <v>850</v>
      </c>
      <c r="D86" s="320">
        <v>800</v>
      </c>
      <c r="E86" s="320">
        <v>937.5</v>
      </c>
      <c r="F86" s="320">
        <v>893.75</v>
      </c>
      <c r="G86" s="320">
        <v>1450</v>
      </c>
      <c r="H86" s="320">
        <v>756.25</v>
      </c>
      <c r="I86" s="320">
        <v>766.6675</v>
      </c>
      <c r="J86" s="320">
        <v>900</v>
      </c>
      <c r="K86" s="320">
        <v>925</v>
      </c>
      <c r="L86" s="320">
        <v>941.6675</v>
      </c>
      <c r="M86" s="320">
        <v>891.6666666666667</v>
      </c>
      <c r="N86" s="320">
        <v>810</v>
      </c>
      <c r="O86" s="321">
        <f t="shared" si="3"/>
        <v>910.2084722222221</v>
      </c>
    </row>
    <row r="87" spans="1:15" s="35" customFormat="1" ht="18" customHeight="1">
      <c r="A87" s="312" t="s">
        <v>33</v>
      </c>
      <c r="B87" s="287" t="s">
        <v>19</v>
      </c>
      <c r="C87" s="320">
        <v>1350</v>
      </c>
      <c r="D87" s="320">
        <v>1400</v>
      </c>
      <c r="E87" s="320"/>
      <c r="F87" s="320">
        <v>1500</v>
      </c>
      <c r="G87" s="320"/>
      <c r="H87" s="320">
        <v>1350</v>
      </c>
      <c r="I87" s="320">
        <v>1233.335</v>
      </c>
      <c r="J87" s="320">
        <v>1262.5</v>
      </c>
      <c r="K87" s="320">
        <v>1350</v>
      </c>
      <c r="L87" s="320">
        <v>1437.5</v>
      </c>
      <c r="M87" s="320">
        <v>1350</v>
      </c>
      <c r="N87" s="320">
        <v>1360</v>
      </c>
      <c r="O87" s="321">
        <f t="shared" si="3"/>
        <v>1359.3335</v>
      </c>
    </row>
    <row r="88" spans="1:15" s="35" customFormat="1" ht="18" customHeight="1">
      <c r="A88" s="312" t="s">
        <v>116</v>
      </c>
      <c r="B88" s="287" t="s">
        <v>19</v>
      </c>
      <c r="C88" s="320"/>
      <c r="D88" s="320">
        <v>425</v>
      </c>
      <c r="E88" s="320">
        <v>800</v>
      </c>
      <c r="F88" s="320">
        <v>762.5</v>
      </c>
      <c r="G88" s="320">
        <v>800</v>
      </c>
      <c r="H88" s="320">
        <v>650</v>
      </c>
      <c r="I88" s="320">
        <v>673.75</v>
      </c>
      <c r="J88" s="320">
        <v>664.374</v>
      </c>
      <c r="K88" s="320">
        <v>400</v>
      </c>
      <c r="L88" s="320">
        <v>637.5</v>
      </c>
      <c r="M88" s="320">
        <v>600</v>
      </c>
      <c r="N88" s="320">
        <v>587.5</v>
      </c>
      <c r="O88" s="321">
        <f t="shared" si="3"/>
        <v>636.4203636363636</v>
      </c>
    </row>
    <row r="89" spans="1:15" s="35" customFormat="1" ht="18" customHeight="1">
      <c r="A89" s="312" t="s">
        <v>431</v>
      </c>
      <c r="B89" s="287" t="s">
        <v>19</v>
      </c>
      <c r="C89" s="320">
        <v>1150</v>
      </c>
      <c r="D89" s="320">
        <v>1100</v>
      </c>
      <c r="E89" s="320">
        <v>1200</v>
      </c>
      <c r="F89" s="320"/>
      <c r="G89" s="320">
        <v>1250</v>
      </c>
      <c r="H89" s="320">
        <v>1400</v>
      </c>
      <c r="I89" s="320"/>
      <c r="J89" s="320"/>
      <c r="K89" s="320"/>
      <c r="L89" s="320"/>
      <c r="M89" s="320"/>
      <c r="N89" s="320"/>
      <c r="O89" s="321">
        <f t="shared" si="3"/>
        <v>1220</v>
      </c>
    </row>
    <row r="90" spans="1:15" s="35" customFormat="1" ht="18" customHeight="1">
      <c r="A90" s="312" t="s">
        <v>31</v>
      </c>
      <c r="B90" s="287" t="s">
        <v>21</v>
      </c>
      <c r="C90" s="320">
        <v>2783.3333333333335</v>
      </c>
      <c r="D90" s="320">
        <v>2040.8333333333333</v>
      </c>
      <c r="E90" s="320">
        <v>2368.5</v>
      </c>
      <c r="F90" s="320">
        <v>2969.7925</v>
      </c>
      <c r="G90" s="320">
        <v>2987.5</v>
      </c>
      <c r="H90" s="320">
        <v>2156.25</v>
      </c>
      <c r="I90" s="320">
        <v>4825</v>
      </c>
      <c r="J90" s="320">
        <v>3631.25</v>
      </c>
      <c r="K90" s="320">
        <v>2465</v>
      </c>
      <c r="L90" s="320">
        <v>2410.416875</v>
      </c>
      <c r="M90" s="320">
        <v>2306.1666666666665</v>
      </c>
      <c r="N90" s="320">
        <v>3465.625</v>
      </c>
      <c r="O90" s="321">
        <f t="shared" si="3"/>
        <v>2867.472309027778</v>
      </c>
    </row>
    <row r="91" spans="1:15" ht="17.25" customHeight="1">
      <c r="A91" s="81" t="s">
        <v>89</v>
      </c>
      <c r="B91" s="113"/>
      <c r="C91" s="81"/>
      <c r="D91" s="82"/>
      <c r="E91" s="83"/>
      <c r="F91" s="83"/>
      <c r="G91" s="83"/>
      <c r="H91" s="83"/>
      <c r="I91" s="83"/>
      <c r="J91" s="83"/>
      <c r="K91" s="83"/>
      <c r="L91" s="83"/>
      <c r="M91" s="81"/>
      <c r="N91" s="82"/>
      <c r="O91" s="83"/>
    </row>
    <row r="92" spans="1:15" ht="18" customHeight="1">
      <c r="A92" s="62" t="s">
        <v>126</v>
      </c>
      <c r="B92" s="287" t="s">
        <v>19</v>
      </c>
      <c r="C92" s="320">
        <v>6650</v>
      </c>
      <c r="D92" s="320">
        <v>6000</v>
      </c>
      <c r="E92" s="320">
        <v>6750</v>
      </c>
      <c r="F92" s="320">
        <v>6600</v>
      </c>
      <c r="G92" s="320"/>
      <c r="H92" s="320">
        <v>5192.5</v>
      </c>
      <c r="I92" s="320">
        <v>5375</v>
      </c>
      <c r="J92" s="320">
        <v>5200</v>
      </c>
      <c r="K92" s="320">
        <v>8000</v>
      </c>
      <c r="L92" s="320">
        <v>6625</v>
      </c>
      <c r="M92" s="320">
        <v>5969</v>
      </c>
      <c r="N92" s="320">
        <v>3306.25</v>
      </c>
      <c r="O92" s="321">
        <f t="shared" si="3"/>
        <v>5969.795454545455</v>
      </c>
    </row>
    <row r="93" spans="1:15" ht="18" customHeight="1">
      <c r="A93" s="312" t="s">
        <v>90</v>
      </c>
      <c r="B93" s="287" t="s">
        <v>19</v>
      </c>
      <c r="C93" s="320">
        <v>5847.545</v>
      </c>
      <c r="D93" s="320">
        <v>5204.165</v>
      </c>
      <c r="E93" s="320">
        <v>5157.985000000001</v>
      </c>
      <c r="F93" s="320">
        <v>5165.972222222223</v>
      </c>
      <c r="G93" s="320">
        <v>5168.03</v>
      </c>
      <c r="H93" s="320">
        <v>5500</v>
      </c>
      <c r="I93" s="320">
        <v>5525</v>
      </c>
      <c r="J93" s="320">
        <v>5367.71</v>
      </c>
      <c r="K93" s="320">
        <v>5483.333333333334</v>
      </c>
      <c r="L93" s="320">
        <v>5537.5</v>
      </c>
      <c r="M93" s="320">
        <v>5567.5</v>
      </c>
      <c r="N93" s="320">
        <v>4978.75</v>
      </c>
      <c r="O93" s="321">
        <f t="shared" si="3"/>
        <v>5375.29087962963</v>
      </c>
    </row>
    <row r="94" spans="1:15" ht="18" customHeight="1">
      <c r="A94" s="312" t="s">
        <v>28</v>
      </c>
      <c r="B94" s="287" t="s">
        <v>19</v>
      </c>
      <c r="C94" s="320">
        <v>3000</v>
      </c>
      <c r="D94" s="320">
        <v>2175</v>
      </c>
      <c r="E94" s="320">
        <v>7162.5</v>
      </c>
      <c r="F94" s="320">
        <v>5337.5</v>
      </c>
      <c r="G94" s="320">
        <v>5225</v>
      </c>
      <c r="H94" s="320">
        <v>2950</v>
      </c>
      <c r="I94" s="320">
        <v>4875</v>
      </c>
      <c r="J94" s="320">
        <v>4500</v>
      </c>
      <c r="K94" s="320"/>
      <c r="L94" s="320"/>
      <c r="M94" s="320"/>
      <c r="N94" s="320"/>
      <c r="O94" s="321">
        <f t="shared" si="3"/>
        <v>4403.125</v>
      </c>
    </row>
    <row r="95" spans="1:15" ht="18.75" customHeight="1">
      <c r="A95" s="81" t="s">
        <v>91</v>
      </c>
      <c r="B95" s="113"/>
      <c r="C95" s="81"/>
      <c r="D95" s="82"/>
      <c r="E95" s="83"/>
      <c r="F95" s="83"/>
      <c r="G95" s="83"/>
      <c r="H95" s="83"/>
      <c r="I95" s="83"/>
      <c r="J95" s="83"/>
      <c r="K95" s="83"/>
      <c r="L95" s="83"/>
      <c r="M95" s="81"/>
      <c r="N95" s="82"/>
      <c r="O95" s="83"/>
    </row>
    <row r="96" spans="1:15" ht="19.5" customHeight="1">
      <c r="A96" s="312" t="s">
        <v>366</v>
      </c>
      <c r="B96" s="287" t="s">
        <v>21</v>
      </c>
      <c r="C96" s="320">
        <v>6742.5</v>
      </c>
      <c r="D96" s="320">
        <v>8835.083333333334</v>
      </c>
      <c r="E96" s="320">
        <v>11839.85</v>
      </c>
      <c r="F96" s="320">
        <v>10063.065</v>
      </c>
      <c r="G96" s="320">
        <v>10960.65</v>
      </c>
      <c r="H96" s="320">
        <v>9043.2</v>
      </c>
      <c r="I96" s="320">
        <v>10084.25</v>
      </c>
      <c r="J96" s="320">
        <v>7137.045000000001</v>
      </c>
      <c r="K96" s="320">
        <v>4466.280714285715</v>
      </c>
      <c r="L96" s="320">
        <v>4799.222083333333</v>
      </c>
      <c r="M96" s="320">
        <v>5653.888888888888</v>
      </c>
      <c r="N96" s="320">
        <v>5609.96380952381</v>
      </c>
      <c r="O96" s="321">
        <f t="shared" si="3"/>
        <v>7936.24990244709</v>
      </c>
    </row>
    <row r="97" spans="1:15" ht="19.5" customHeight="1">
      <c r="A97" s="312" t="s">
        <v>15</v>
      </c>
      <c r="B97" s="287" t="s">
        <v>21</v>
      </c>
      <c r="C97" s="320">
        <v>17670.04</v>
      </c>
      <c r="D97" s="320">
        <v>22724.58333333333</v>
      </c>
      <c r="E97" s="320">
        <v>28718.699999999997</v>
      </c>
      <c r="F97" s="320">
        <v>29602.533333333336</v>
      </c>
      <c r="G97" s="320">
        <v>31881.428571428572</v>
      </c>
      <c r="H97" s="320">
        <v>29497.49166666667</v>
      </c>
      <c r="I97" s="320">
        <v>24920.600000000006</v>
      </c>
      <c r="J97" s="320">
        <v>27550.36666666667</v>
      </c>
      <c r="K97" s="320">
        <v>28979.850000000002</v>
      </c>
      <c r="L97" s="320">
        <v>32910.07857142857</v>
      </c>
      <c r="M97" s="320">
        <v>22524.21428571429</v>
      </c>
      <c r="N97" s="320">
        <v>23384.147142857142</v>
      </c>
      <c r="O97" s="321">
        <f t="shared" si="3"/>
        <v>26697.002797619047</v>
      </c>
    </row>
    <row r="98" spans="1:15" ht="19.5" customHeight="1">
      <c r="A98" s="312" t="s">
        <v>367</v>
      </c>
      <c r="B98" s="287" t="s">
        <v>21</v>
      </c>
      <c r="C98" s="320">
        <v>768.33</v>
      </c>
      <c r="D98" s="320">
        <v>1234</v>
      </c>
      <c r="E98" s="320">
        <v>1107.71</v>
      </c>
      <c r="F98" s="320"/>
      <c r="G98" s="320">
        <v>1651.8266666666666</v>
      </c>
      <c r="H98" s="320">
        <v>1465.3250000000003</v>
      </c>
      <c r="I98" s="320">
        <v>1550</v>
      </c>
      <c r="J98" s="320">
        <v>1179.3390625</v>
      </c>
      <c r="K98" s="320">
        <v>995</v>
      </c>
      <c r="L98" s="320">
        <v>1364</v>
      </c>
      <c r="M98" s="320">
        <v>1379.6671833333332</v>
      </c>
      <c r="N98" s="320">
        <v>1334.6099000000002</v>
      </c>
      <c r="O98" s="321">
        <f t="shared" si="3"/>
        <v>1275.4370738636362</v>
      </c>
    </row>
    <row r="99" spans="1:15" ht="19.5" customHeight="1">
      <c r="A99" s="312" t="s">
        <v>368</v>
      </c>
      <c r="B99" s="287" t="s">
        <v>21</v>
      </c>
      <c r="C99" s="320">
        <v>2765.500555555556</v>
      </c>
      <c r="D99" s="320">
        <v>2803.7257142857147</v>
      </c>
      <c r="E99" s="320">
        <v>3181.7916666666665</v>
      </c>
      <c r="F99" s="320">
        <v>4715.118571428572</v>
      </c>
      <c r="G99" s="320">
        <v>3389.1785714285716</v>
      </c>
      <c r="H99" s="320">
        <v>1954.2058008</v>
      </c>
      <c r="I99" s="320">
        <v>1979.225952</v>
      </c>
      <c r="J99" s="320">
        <v>1938.0375000000001</v>
      </c>
      <c r="K99" s="320">
        <v>2047.9553571428569</v>
      </c>
      <c r="L99" s="320">
        <v>1994.0834999999997</v>
      </c>
      <c r="M99" s="320">
        <v>1931.2031666666662</v>
      </c>
      <c r="N99" s="320">
        <v>2154.4765714285713</v>
      </c>
      <c r="O99" s="321">
        <f t="shared" si="3"/>
        <v>2571.2085772835976</v>
      </c>
    </row>
    <row r="100" spans="1:15" ht="19.5" customHeight="1">
      <c r="A100" s="312" t="s">
        <v>369</v>
      </c>
      <c r="B100" s="287" t="s">
        <v>21</v>
      </c>
      <c r="C100" s="320">
        <v>14550</v>
      </c>
      <c r="D100" s="320">
        <v>16689.225</v>
      </c>
      <c r="E100" s="320">
        <v>22662.5</v>
      </c>
      <c r="F100" s="320">
        <v>36737.5</v>
      </c>
      <c r="G100" s="320">
        <v>26350.3125</v>
      </c>
      <c r="H100" s="320">
        <v>11671.666666666666</v>
      </c>
      <c r="I100" s="320">
        <v>18217.625</v>
      </c>
      <c r="J100" s="320">
        <v>16708.333333333332</v>
      </c>
      <c r="K100" s="320">
        <v>19168.75</v>
      </c>
      <c r="L100" s="320">
        <v>27416.665</v>
      </c>
      <c r="M100" s="320">
        <v>33669.443333333336</v>
      </c>
      <c r="N100" s="320">
        <v>23790.835</v>
      </c>
      <c r="O100" s="321">
        <f t="shared" si="3"/>
        <v>22302.73798611111</v>
      </c>
    </row>
    <row r="101" spans="1:15" ht="19.5" customHeight="1">
      <c r="A101" s="312" t="s">
        <v>370</v>
      </c>
      <c r="B101" s="287" t="s">
        <v>21</v>
      </c>
      <c r="C101" s="320">
        <v>1153.2</v>
      </c>
      <c r="D101" s="320">
        <v>1034.625</v>
      </c>
      <c r="E101" s="320">
        <v>1124.578715</v>
      </c>
      <c r="F101" s="320">
        <v>1360.400475</v>
      </c>
      <c r="G101" s="320">
        <v>2494.6875</v>
      </c>
      <c r="H101" s="320">
        <v>3029.5</v>
      </c>
      <c r="I101" s="320">
        <v>3048.75</v>
      </c>
      <c r="J101" s="320">
        <v>2764</v>
      </c>
      <c r="K101" s="320">
        <v>2102.6292000000003</v>
      </c>
      <c r="L101" s="320">
        <v>1913.0625</v>
      </c>
      <c r="M101" s="320">
        <v>1544.5</v>
      </c>
      <c r="N101" s="320">
        <v>2289.9375</v>
      </c>
      <c r="O101" s="321">
        <f t="shared" si="3"/>
        <v>1988.3225741666665</v>
      </c>
    </row>
    <row r="102" spans="1:15" ht="19.5" customHeight="1">
      <c r="A102" s="312" t="s">
        <v>121</v>
      </c>
      <c r="B102" s="287" t="s">
        <v>21</v>
      </c>
      <c r="C102" s="320">
        <v>1442.0833333333333</v>
      </c>
      <c r="D102" s="320">
        <v>1825.56</v>
      </c>
      <c r="E102" s="320">
        <v>1824.84</v>
      </c>
      <c r="F102" s="320">
        <v>2469.0625</v>
      </c>
      <c r="G102" s="320">
        <v>1838.75</v>
      </c>
      <c r="H102" s="320">
        <v>1791.25</v>
      </c>
      <c r="I102" s="320">
        <v>2700</v>
      </c>
      <c r="J102" s="320">
        <v>2232.5</v>
      </c>
      <c r="K102" s="320">
        <v>1950.21</v>
      </c>
      <c r="L102" s="320">
        <v>1998.75</v>
      </c>
      <c r="M102" s="320">
        <v>1762.625</v>
      </c>
      <c r="N102" s="320">
        <v>1922.676</v>
      </c>
      <c r="O102" s="321">
        <f t="shared" si="3"/>
        <v>1979.8589027777778</v>
      </c>
    </row>
    <row r="103" spans="1:15" ht="19.5" customHeight="1">
      <c r="A103" s="312" t="s">
        <v>358</v>
      </c>
      <c r="B103" s="287" t="s">
        <v>21</v>
      </c>
      <c r="C103" s="320">
        <v>27891.665</v>
      </c>
      <c r="D103" s="320">
        <v>30613.333333333336</v>
      </c>
      <c r="E103" s="320">
        <v>27000</v>
      </c>
      <c r="F103" s="320">
        <v>19304.850000000002</v>
      </c>
      <c r="G103" s="320">
        <v>19635</v>
      </c>
      <c r="H103" s="320">
        <v>22686.66666666667</v>
      </c>
      <c r="I103" s="320">
        <v>28836.25</v>
      </c>
      <c r="J103" s="320">
        <v>26986.66666666667</v>
      </c>
      <c r="K103" s="320">
        <v>29625</v>
      </c>
      <c r="L103" s="320">
        <v>30531.25</v>
      </c>
      <c r="M103" s="320">
        <v>25230</v>
      </c>
      <c r="N103" s="320">
        <v>24666.66666666667</v>
      </c>
      <c r="O103" s="321">
        <f t="shared" si="3"/>
        <v>26083.94569444445</v>
      </c>
    </row>
    <row r="104" spans="1:15" ht="19.5" customHeight="1">
      <c r="A104" s="312" t="s">
        <v>359</v>
      </c>
      <c r="B104" s="287" t="s">
        <v>21</v>
      </c>
      <c r="C104" s="320">
        <v>1500</v>
      </c>
      <c r="D104" s="320">
        <v>1721.75</v>
      </c>
      <c r="E104" s="320">
        <v>1994.5000000000002</v>
      </c>
      <c r="F104" s="320">
        <v>1500</v>
      </c>
      <c r="G104" s="320">
        <v>2082.5</v>
      </c>
      <c r="H104" s="320">
        <v>1587.5</v>
      </c>
      <c r="I104" s="320">
        <v>1537.5</v>
      </c>
      <c r="J104" s="320"/>
      <c r="K104" s="320"/>
      <c r="L104" s="320"/>
      <c r="M104" s="320">
        <v>2722.5</v>
      </c>
      <c r="N104" s="320">
        <v>2828.8983000000003</v>
      </c>
      <c r="O104" s="321">
        <f t="shared" si="3"/>
        <v>1941.6831444444445</v>
      </c>
    </row>
    <row r="105" spans="1:15" ht="19.5" customHeight="1">
      <c r="A105" s="312" t="s">
        <v>27</v>
      </c>
      <c r="B105" s="287" t="s">
        <v>21</v>
      </c>
      <c r="C105" s="320">
        <v>7750</v>
      </c>
      <c r="D105" s="320">
        <v>6250</v>
      </c>
      <c r="E105" s="320">
        <v>3875</v>
      </c>
      <c r="F105" s="320">
        <v>3786.5</v>
      </c>
      <c r="G105" s="320">
        <v>7500</v>
      </c>
      <c r="H105" s="320">
        <v>9870</v>
      </c>
      <c r="I105" s="320">
        <v>7579.6875</v>
      </c>
      <c r="J105" s="320">
        <v>8349.6875</v>
      </c>
      <c r="K105" s="320">
        <v>8708.333333333334</v>
      </c>
      <c r="L105" s="320">
        <v>9312.5</v>
      </c>
      <c r="M105" s="320">
        <v>3625</v>
      </c>
      <c r="N105" s="320">
        <v>5750</v>
      </c>
      <c r="O105" s="321">
        <f t="shared" si="3"/>
        <v>6863.059027777778</v>
      </c>
    </row>
    <row r="106" spans="1:15" ht="19.5" customHeight="1">
      <c r="A106" s="312" t="s">
        <v>25</v>
      </c>
      <c r="B106" s="287" t="s">
        <v>21</v>
      </c>
      <c r="C106" s="320">
        <v>2066.666</v>
      </c>
      <c r="D106" s="320">
        <v>2205</v>
      </c>
      <c r="E106" s="320">
        <v>2472.766</v>
      </c>
      <c r="F106" s="320">
        <v>2878.2222222222226</v>
      </c>
      <c r="G106" s="320">
        <v>2490.1666666666665</v>
      </c>
      <c r="H106" s="320">
        <v>1834.4583333333333</v>
      </c>
      <c r="I106" s="320">
        <v>2704</v>
      </c>
      <c r="J106" s="320">
        <v>2435.105</v>
      </c>
      <c r="K106" s="320">
        <v>2484.657222222222</v>
      </c>
      <c r="L106" s="320">
        <v>3431.4668333333334</v>
      </c>
      <c r="M106" s="320">
        <v>3360.0550000000003</v>
      </c>
      <c r="N106" s="320">
        <v>2235.625</v>
      </c>
      <c r="O106" s="321">
        <f t="shared" si="3"/>
        <v>2549.8490231481483</v>
      </c>
    </row>
    <row r="107" spans="1:15" ht="19.5" customHeight="1">
      <c r="A107" s="312" t="s">
        <v>24</v>
      </c>
      <c r="B107" s="287" t="s">
        <v>19</v>
      </c>
      <c r="C107" s="320">
        <v>5250</v>
      </c>
      <c r="D107" s="320">
        <v>5000</v>
      </c>
      <c r="E107" s="320">
        <v>5083.33</v>
      </c>
      <c r="F107" s="320">
        <v>4812.5</v>
      </c>
      <c r="G107" s="320">
        <v>5000</v>
      </c>
      <c r="H107" s="320">
        <v>4537.5</v>
      </c>
      <c r="I107" s="320">
        <v>4587.5</v>
      </c>
      <c r="J107" s="320">
        <v>4727.5</v>
      </c>
      <c r="K107" s="320">
        <v>4590</v>
      </c>
      <c r="L107" s="320">
        <v>4687.5</v>
      </c>
      <c r="M107" s="320">
        <v>4695.835</v>
      </c>
      <c r="N107" s="320">
        <v>5000</v>
      </c>
      <c r="O107" s="321">
        <f t="shared" si="3"/>
        <v>4830.972083333333</v>
      </c>
    </row>
    <row r="108" spans="1:15" ht="16.5" customHeight="1">
      <c r="A108" s="294"/>
      <c r="B108" s="332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4"/>
    </row>
    <row r="109" spans="1:15" ht="16.5" customHeight="1">
      <c r="A109" s="329"/>
      <c r="B109" s="332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452" t="s">
        <v>52</v>
      </c>
      <c r="O109" s="452"/>
    </row>
    <row r="110" spans="1:15" ht="16.5" customHeight="1">
      <c r="A110" s="329"/>
      <c r="B110" s="332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73"/>
      <c r="O110" s="373"/>
    </row>
    <row r="111" spans="1:15" ht="19.5" customHeight="1">
      <c r="A111" s="457" t="s">
        <v>61</v>
      </c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</row>
    <row r="112" spans="1:15" ht="24" customHeight="1">
      <c r="A112" s="441" t="s">
        <v>501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</row>
    <row r="113" spans="1:15" ht="3.75" customHeight="1">
      <c r="A113" s="455"/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</row>
    <row r="114" spans="1:15" ht="27.75" customHeight="1">
      <c r="A114" s="447" t="s">
        <v>506</v>
      </c>
      <c r="B114" s="447" t="s">
        <v>62</v>
      </c>
      <c r="C114" s="442" t="s">
        <v>26</v>
      </c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4"/>
      <c r="O114" s="445" t="s">
        <v>60</v>
      </c>
    </row>
    <row r="115" spans="1:15" ht="27.75" customHeight="1">
      <c r="A115" s="448"/>
      <c r="B115" s="448"/>
      <c r="C115" s="377" t="s">
        <v>7</v>
      </c>
      <c r="D115" s="376" t="s">
        <v>8</v>
      </c>
      <c r="E115" s="376" t="s">
        <v>9</v>
      </c>
      <c r="F115" s="376" t="s">
        <v>10</v>
      </c>
      <c r="G115" s="376" t="s">
        <v>11</v>
      </c>
      <c r="H115" s="376" t="s">
        <v>12</v>
      </c>
      <c r="I115" s="376" t="s">
        <v>13</v>
      </c>
      <c r="J115" s="376" t="s">
        <v>14</v>
      </c>
      <c r="K115" s="376" t="s">
        <v>127</v>
      </c>
      <c r="L115" s="376" t="s">
        <v>128</v>
      </c>
      <c r="M115" s="376" t="s">
        <v>129</v>
      </c>
      <c r="N115" s="378" t="s">
        <v>130</v>
      </c>
      <c r="O115" s="446"/>
    </row>
    <row r="116" spans="1:15" ht="18" customHeight="1">
      <c r="A116" s="312" t="s">
        <v>361</v>
      </c>
      <c r="B116" s="287" t="s">
        <v>21</v>
      </c>
      <c r="C116" s="320">
        <v>50066.666666666664</v>
      </c>
      <c r="D116" s="320">
        <v>101666.66666666667</v>
      </c>
      <c r="E116" s="320">
        <v>84700</v>
      </c>
      <c r="F116" s="320"/>
      <c r="G116" s="320">
        <v>33993.75</v>
      </c>
      <c r="H116" s="320">
        <v>52600</v>
      </c>
      <c r="I116" s="320">
        <v>46966</v>
      </c>
      <c r="J116" s="320">
        <v>65861.08333333333</v>
      </c>
      <c r="K116" s="320">
        <v>37372</v>
      </c>
      <c r="L116" s="320">
        <v>49124.99833333334</v>
      </c>
      <c r="M116" s="320">
        <v>40900</v>
      </c>
      <c r="N116" s="320">
        <v>34620.167499999996</v>
      </c>
      <c r="O116" s="321">
        <f aca="true" t="shared" si="4" ref="O116:O130">AVERAGE(C116:N116)</f>
        <v>54351.93931818182</v>
      </c>
    </row>
    <row r="117" spans="1:15" ht="18" customHeight="1">
      <c r="A117" s="312" t="s">
        <v>22</v>
      </c>
      <c r="B117" s="287" t="s">
        <v>21</v>
      </c>
      <c r="C117" s="320">
        <v>27666.67</v>
      </c>
      <c r="D117" s="320">
        <v>32500</v>
      </c>
      <c r="E117" s="320">
        <v>35125</v>
      </c>
      <c r="F117" s="320">
        <v>44062.5</v>
      </c>
      <c r="G117" s="320">
        <v>37100</v>
      </c>
      <c r="H117" s="320">
        <v>38500</v>
      </c>
      <c r="I117" s="320">
        <v>24562.5</v>
      </c>
      <c r="J117" s="320">
        <v>16500</v>
      </c>
      <c r="K117" s="320">
        <v>34333.333333333336</v>
      </c>
      <c r="L117" s="320">
        <v>34375</v>
      </c>
      <c r="M117" s="320">
        <v>33750</v>
      </c>
      <c r="N117" s="320">
        <v>34400</v>
      </c>
      <c r="O117" s="321">
        <f t="shared" si="4"/>
        <v>32739.58361111111</v>
      </c>
    </row>
    <row r="118" spans="1:15" ht="18" customHeight="1">
      <c r="A118" s="312" t="s">
        <v>54</v>
      </c>
      <c r="B118" s="287" t="s">
        <v>21</v>
      </c>
      <c r="C118" s="320"/>
      <c r="D118" s="320">
        <v>6500</v>
      </c>
      <c r="E118" s="320">
        <v>8000</v>
      </c>
      <c r="F118" s="320"/>
      <c r="G118" s="320"/>
      <c r="H118" s="320">
        <v>7120</v>
      </c>
      <c r="I118" s="320">
        <v>9000</v>
      </c>
      <c r="J118" s="320">
        <v>10250</v>
      </c>
      <c r="K118" s="320">
        <v>12775</v>
      </c>
      <c r="L118" s="320">
        <v>7000</v>
      </c>
      <c r="M118" s="320">
        <v>10625</v>
      </c>
      <c r="N118" s="320">
        <v>11375</v>
      </c>
      <c r="O118" s="321">
        <f t="shared" si="4"/>
        <v>9182.777777777777</v>
      </c>
    </row>
    <row r="119" spans="1:15" ht="18" customHeight="1">
      <c r="A119" s="312" t="s">
        <v>306</v>
      </c>
      <c r="B119" s="287" t="s">
        <v>21</v>
      </c>
      <c r="C119" s="320"/>
      <c r="D119" s="320"/>
      <c r="E119" s="320">
        <v>5500</v>
      </c>
      <c r="F119" s="320">
        <v>7000</v>
      </c>
      <c r="G119" s="320">
        <v>7830</v>
      </c>
      <c r="H119" s="320">
        <v>5600</v>
      </c>
      <c r="I119" s="320"/>
      <c r="J119" s="320">
        <v>6000</v>
      </c>
      <c r="K119" s="320">
        <v>7500</v>
      </c>
      <c r="L119" s="320">
        <v>5500</v>
      </c>
      <c r="M119" s="320"/>
      <c r="N119" s="320"/>
      <c r="O119" s="321">
        <f t="shared" si="4"/>
        <v>6418.571428571428</v>
      </c>
    </row>
    <row r="120" spans="1:15" ht="18" customHeight="1">
      <c r="A120" s="312" t="s">
        <v>20</v>
      </c>
      <c r="B120" s="287" t="s">
        <v>19</v>
      </c>
      <c r="C120" s="320">
        <v>1350</v>
      </c>
      <c r="D120" s="320"/>
      <c r="E120" s="320"/>
      <c r="F120" s="320">
        <v>1800</v>
      </c>
      <c r="G120" s="320">
        <v>4466.67</v>
      </c>
      <c r="H120" s="320">
        <v>4466.67</v>
      </c>
      <c r="I120" s="320">
        <v>4300</v>
      </c>
      <c r="J120" s="320">
        <v>4200</v>
      </c>
      <c r="K120" s="320"/>
      <c r="L120" s="320">
        <v>2333.33</v>
      </c>
      <c r="M120" s="320">
        <v>2587.5</v>
      </c>
      <c r="N120" s="320">
        <v>1937.5</v>
      </c>
      <c r="O120" s="321">
        <f t="shared" si="4"/>
        <v>3049.0744444444445</v>
      </c>
    </row>
    <row r="121" spans="1:15" ht="19.5" customHeight="1">
      <c r="A121" s="81" t="s">
        <v>105</v>
      </c>
      <c r="B121" s="113"/>
      <c r="C121" s="81"/>
      <c r="D121" s="82"/>
      <c r="E121" s="83"/>
      <c r="F121" s="83"/>
      <c r="G121" s="83"/>
      <c r="H121" s="83"/>
      <c r="I121" s="83"/>
      <c r="J121" s="83"/>
      <c r="K121" s="83"/>
      <c r="L121" s="83"/>
      <c r="M121" s="81"/>
      <c r="N121" s="82"/>
      <c r="O121" s="83"/>
    </row>
    <row r="122" spans="1:15" ht="18" customHeight="1">
      <c r="A122" s="312" t="s">
        <v>18</v>
      </c>
      <c r="B122" s="287" t="s">
        <v>59</v>
      </c>
      <c r="C122" s="320">
        <v>100</v>
      </c>
      <c r="D122" s="320">
        <v>100</v>
      </c>
      <c r="E122" s="320">
        <v>100</v>
      </c>
      <c r="F122" s="320">
        <v>100</v>
      </c>
      <c r="G122" s="320">
        <v>100</v>
      </c>
      <c r="H122" s="320">
        <v>100</v>
      </c>
      <c r="I122" s="320">
        <v>100</v>
      </c>
      <c r="J122" s="320">
        <v>100</v>
      </c>
      <c r="K122" s="320">
        <v>100</v>
      </c>
      <c r="L122" s="320">
        <v>107.5</v>
      </c>
      <c r="M122" s="320">
        <v>102.5</v>
      </c>
      <c r="N122" s="320">
        <v>100</v>
      </c>
      <c r="O122" s="321">
        <f>AVERAGE(C122:N122)</f>
        <v>100.83333333333333</v>
      </c>
    </row>
    <row r="123" spans="1:15" ht="18" customHeight="1">
      <c r="A123" s="242" t="s">
        <v>310</v>
      </c>
      <c r="B123" s="287" t="s">
        <v>19</v>
      </c>
      <c r="C123" s="320">
        <v>2600</v>
      </c>
      <c r="D123" s="320"/>
      <c r="E123" s="320">
        <v>2333.33</v>
      </c>
      <c r="F123" s="320">
        <v>2750</v>
      </c>
      <c r="G123" s="320">
        <v>3500</v>
      </c>
      <c r="H123" s="320">
        <v>3500</v>
      </c>
      <c r="I123" s="320">
        <v>2400</v>
      </c>
      <c r="J123" s="320">
        <v>3062.5</v>
      </c>
      <c r="K123" s="320">
        <v>2866.6666666666665</v>
      </c>
      <c r="L123" s="320">
        <v>2200</v>
      </c>
      <c r="M123" s="320">
        <v>2050</v>
      </c>
      <c r="N123" s="320">
        <v>3000</v>
      </c>
      <c r="O123" s="321">
        <f>AVERAGE(C123:N123)</f>
        <v>2751.1360606060607</v>
      </c>
    </row>
    <row r="124" spans="1:15" ht="19.5" customHeight="1">
      <c r="A124" s="81" t="s">
        <v>233</v>
      </c>
      <c r="B124" s="113"/>
      <c r="C124" s="81"/>
      <c r="D124" s="82"/>
      <c r="E124" s="83"/>
      <c r="F124" s="83"/>
      <c r="G124" s="83"/>
      <c r="H124" s="83"/>
      <c r="I124" s="83"/>
      <c r="J124" s="83"/>
      <c r="K124" s="83"/>
      <c r="L124" s="83"/>
      <c r="M124" s="81"/>
      <c r="N124" s="82"/>
      <c r="O124" s="83"/>
    </row>
    <row r="125" spans="1:15" ht="18" customHeight="1">
      <c r="A125" s="312" t="s">
        <v>454</v>
      </c>
      <c r="B125" s="287" t="s">
        <v>236</v>
      </c>
      <c r="C125" s="320">
        <v>83.29166666666667</v>
      </c>
      <c r="D125" s="320">
        <v>83.1</v>
      </c>
      <c r="E125" s="320">
        <v>83.50399999999999</v>
      </c>
      <c r="F125" s="320">
        <v>84.126</v>
      </c>
      <c r="G125" s="320">
        <v>81.31333333333333</v>
      </c>
      <c r="H125" s="320">
        <v>83.1</v>
      </c>
      <c r="I125" s="320">
        <v>83.78</v>
      </c>
      <c r="J125" s="320">
        <v>81.545</v>
      </c>
      <c r="K125" s="320">
        <v>83.10416666666667</v>
      </c>
      <c r="L125" s="320">
        <v>82.985</v>
      </c>
      <c r="M125" s="320">
        <v>80.2925</v>
      </c>
      <c r="N125" s="320">
        <v>81.5</v>
      </c>
      <c r="O125" s="321">
        <f t="shared" si="4"/>
        <v>82.63680555555554</v>
      </c>
    </row>
    <row r="126" spans="1:15" ht="18" customHeight="1">
      <c r="A126" s="312" t="s">
        <v>455</v>
      </c>
      <c r="B126" s="287" t="s">
        <v>236</v>
      </c>
      <c r="C126" s="320">
        <v>100</v>
      </c>
      <c r="D126" s="320">
        <v>92.5</v>
      </c>
      <c r="E126" s="320">
        <v>102.5</v>
      </c>
      <c r="F126" s="320">
        <v>102.5</v>
      </c>
      <c r="G126" s="320">
        <v>105</v>
      </c>
      <c r="H126" s="320">
        <v>107.5</v>
      </c>
      <c r="I126" s="320">
        <v>107.5</v>
      </c>
      <c r="J126" s="320">
        <v>107.5</v>
      </c>
      <c r="K126" s="320">
        <v>108.125</v>
      </c>
      <c r="L126" s="320">
        <v>114.375</v>
      </c>
      <c r="M126" s="320">
        <v>117.5</v>
      </c>
      <c r="N126" s="320">
        <v>113.33333333333333</v>
      </c>
      <c r="O126" s="321">
        <f t="shared" si="4"/>
        <v>106.52777777777777</v>
      </c>
    </row>
    <row r="127" spans="1:15" ht="18" customHeight="1">
      <c r="A127" s="312" t="s">
        <v>456</v>
      </c>
      <c r="B127" s="287" t="s">
        <v>21</v>
      </c>
      <c r="C127" s="320">
        <v>3133.3333333333335</v>
      </c>
      <c r="D127" s="320">
        <v>3266.6666666666665</v>
      </c>
      <c r="E127" s="320">
        <v>3383.3333333333335</v>
      </c>
      <c r="F127" s="320">
        <v>3300</v>
      </c>
      <c r="G127" s="320">
        <v>3000</v>
      </c>
      <c r="H127" s="320">
        <v>2837.5</v>
      </c>
      <c r="I127" s="320">
        <v>2800</v>
      </c>
      <c r="J127" s="320">
        <v>3233.3333333333335</v>
      </c>
      <c r="K127" s="320">
        <v>3433.3333333333335</v>
      </c>
      <c r="L127" s="320">
        <v>3466.6666666666665</v>
      </c>
      <c r="M127" s="320">
        <v>3466.6666666666665</v>
      </c>
      <c r="N127" s="320">
        <v>3466.6666666666665</v>
      </c>
      <c r="O127" s="321">
        <f t="shared" si="4"/>
        <v>3232.2916666666665</v>
      </c>
    </row>
    <row r="128" spans="1:15" ht="18" customHeight="1">
      <c r="A128" s="312" t="s">
        <v>457</v>
      </c>
      <c r="B128" s="287" t="s">
        <v>236</v>
      </c>
      <c r="C128" s="320">
        <v>67.10000000000001</v>
      </c>
      <c r="D128" s="320">
        <v>68.01666666666667</v>
      </c>
      <c r="E128" s="320">
        <v>60.86666666666667</v>
      </c>
      <c r="F128" s="320">
        <v>56.1</v>
      </c>
      <c r="G128" s="320">
        <v>53.35</v>
      </c>
      <c r="H128" s="320">
        <v>57.016666666666666</v>
      </c>
      <c r="I128" s="320">
        <v>57.2</v>
      </c>
      <c r="J128" s="320">
        <v>61.60000000000001</v>
      </c>
      <c r="K128" s="320">
        <v>64.44166666666666</v>
      </c>
      <c r="L128" s="320">
        <v>63.433333333333344</v>
      </c>
      <c r="M128" s="320">
        <v>69.23125</v>
      </c>
      <c r="N128" s="320">
        <v>81.60166666666667</v>
      </c>
      <c r="O128" s="321">
        <f t="shared" si="4"/>
        <v>63.3298263888889</v>
      </c>
    </row>
    <row r="129" spans="1:15" ht="18" customHeight="1">
      <c r="A129" s="312" t="s">
        <v>458</v>
      </c>
      <c r="B129" s="287" t="s">
        <v>236</v>
      </c>
      <c r="C129" s="320">
        <v>91</v>
      </c>
      <c r="D129" s="320">
        <v>85.7425</v>
      </c>
      <c r="E129" s="320">
        <v>86.6</v>
      </c>
      <c r="F129" s="320">
        <v>87.5</v>
      </c>
      <c r="G129" s="320">
        <v>91</v>
      </c>
      <c r="H129" s="320">
        <v>88.15</v>
      </c>
      <c r="I129" s="320">
        <v>89.62166666666667</v>
      </c>
      <c r="J129" s="320">
        <v>92.05666666666667</v>
      </c>
      <c r="K129" s="320">
        <v>92.41666666666667</v>
      </c>
      <c r="L129" s="320">
        <v>91.85666666666667</v>
      </c>
      <c r="M129" s="320">
        <v>91.96</v>
      </c>
      <c r="N129" s="320">
        <v>93</v>
      </c>
      <c r="O129" s="321">
        <f t="shared" si="4"/>
        <v>90.07534722222222</v>
      </c>
    </row>
    <row r="130" spans="1:15" ht="18" customHeight="1">
      <c r="A130" s="312" t="s">
        <v>459</v>
      </c>
      <c r="B130" s="287" t="s">
        <v>246</v>
      </c>
      <c r="C130" s="320">
        <v>18.5</v>
      </c>
      <c r="D130" s="320">
        <v>19.1525</v>
      </c>
      <c r="E130" s="320">
        <v>19.0175</v>
      </c>
      <c r="F130" s="320">
        <v>20.16</v>
      </c>
      <c r="G130" s="320">
        <v>21.546666666666667</v>
      </c>
      <c r="H130" s="320">
        <v>21.16</v>
      </c>
      <c r="I130" s="320">
        <v>21.1875</v>
      </c>
      <c r="J130" s="320">
        <v>21.95</v>
      </c>
      <c r="K130" s="320">
        <v>22.959999999999997</v>
      </c>
      <c r="L130" s="320">
        <v>22.876666666666665</v>
      </c>
      <c r="M130" s="320">
        <v>22.733333333333334</v>
      </c>
      <c r="N130" s="320">
        <v>22.666666666666668</v>
      </c>
      <c r="O130" s="321">
        <f t="shared" si="4"/>
        <v>21.15923611111111</v>
      </c>
    </row>
    <row r="131" spans="1:15" ht="6.75" customHeight="1">
      <c r="A131" s="361"/>
      <c r="B131" s="362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4"/>
    </row>
    <row r="132" spans="1:15" s="356" customFormat="1" ht="12.75">
      <c r="A132" s="279" t="s">
        <v>474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</row>
    <row r="133" spans="1:15" s="284" customFormat="1" ht="12.75">
      <c r="A133" s="351" t="s">
        <v>145</v>
      </c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</row>
    <row r="135" spans="1:4" ht="12.75">
      <c r="A135" s="339" t="s">
        <v>469</v>
      </c>
      <c r="B135" s="339"/>
      <c r="C135" s="339"/>
      <c r="D135" s="339"/>
    </row>
  </sheetData>
  <sheetProtection/>
  <mergeCells count="31">
    <mergeCell ref="B81:B82"/>
    <mergeCell ref="A114:A115"/>
    <mergeCell ref="B114:B115"/>
    <mergeCell ref="A111:O111"/>
    <mergeCell ref="A112:O112"/>
    <mergeCell ref="A113:O113"/>
    <mergeCell ref="C114:N114"/>
    <mergeCell ref="O114:O115"/>
    <mergeCell ref="A80:O80"/>
    <mergeCell ref="C81:N81"/>
    <mergeCell ref="O81:O82"/>
    <mergeCell ref="N109:O109"/>
    <mergeCell ref="A79:O79"/>
    <mergeCell ref="A41:O41"/>
    <mergeCell ref="A42:O42"/>
    <mergeCell ref="C43:N43"/>
    <mergeCell ref="O43:O44"/>
    <mergeCell ref="A81:A82"/>
    <mergeCell ref="A78:O78"/>
    <mergeCell ref="A43:A44"/>
    <mergeCell ref="B43:B44"/>
    <mergeCell ref="B39:O39"/>
    <mergeCell ref="N76:O76"/>
    <mergeCell ref="A6:A7"/>
    <mergeCell ref="N2:O2"/>
    <mergeCell ref="A4:O4"/>
    <mergeCell ref="A5:O5"/>
    <mergeCell ref="C6:N6"/>
    <mergeCell ref="O6:O7"/>
    <mergeCell ref="A40:O40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selection activeCell="Q61" sqref="Q61"/>
    </sheetView>
  </sheetViews>
  <sheetFormatPr defaultColWidth="11.421875" defaultRowHeight="12.75"/>
  <cols>
    <col min="1" max="1" width="20.28125" style="74" customWidth="1"/>
    <col min="2" max="2" width="11.421875" style="75" customWidth="1"/>
    <col min="3" max="14" width="10.28125" style="25" customWidth="1"/>
    <col min="15" max="15" width="10.421875" style="0" customWidth="1"/>
  </cols>
  <sheetData>
    <row r="1" spans="1:15" ht="21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  <c r="M1" s="2"/>
      <c r="N1" s="452" t="s">
        <v>44</v>
      </c>
      <c r="O1" s="452"/>
    </row>
    <row r="2" spans="1:15" ht="18.7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ht="25.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1" customHeight="1">
      <c r="A4" s="458" t="s">
        <v>502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ht="19.5" customHeight="1">
      <c r="A5" s="58"/>
      <c r="B5" s="59"/>
      <c r="C5" s="58"/>
      <c r="D5" s="60"/>
      <c r="E5" s="60"/>
      <c r="F5" s="60"/>
      <c r="G5" s="60"/>
      <c r="H5" s="60"/>
      <c r="I5" s="60"/>
      <c r="J5" s="60"/>
      <c r="K5" s="61"/>
      <c r="L5" s="61"/>
      <c r="M5" s="61"/>
      <c r="N5" s="61"/>
      <c r="O5" s="61"/>
    </row>
    <row r="6" spans="1:15" ht="28.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8.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9.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s="8" customFormat="1" ht="18" customHeight="1">
      <c r="A9" s="62" t="s">
        <v>373</v>
      </c>
      <c r="B9" s="340" t="s">
        <v>47</v>
      </c>
      <c r="C9" s="16">
        <v>1976.0685643564357</v>
      </c>
      <c r="D9" s="16">
        <v>1806.0900371287128</v>
      </c>
      <c r="E9" s="16">
        <v>1849.060390539054</v>
      </c>
      <c r="F9" s="16">
        <v>1896.860904840484</v>
      </c>
      <c r="G9" s="16">
        <v>1985.6647216721672</v>
      </c>
      <c r="H9" s="16">
        <v>1993.9133127979467</v>
      </c>
      <c r="I9" s="16">
        <v>2030.5749335350201</v>
      </c>
      <c r="J9" s="16">
        <v>1996.7080308030802</v>
      </c>
      <c r="K9" s="16">
        <v>1974.1167125045838</v>
      </c>
      <c r="L9" s="16">
        <v>1998.3973459845984</v>
      </c>
      <c r="M9" s="16">
        <v>1984.6409008250823</v>
      </c>
      <c r="N9" s="16">
        <v>1950.7196032269894</v>
      </c>
      <c r="O9" s="17">
        <f>AVERAGE(C9:N9)</f>
        <v>1953.5679548511796</v>
      </c>
    </row>
    <row r="10" spans="1:15" s="8" customFormat="1" ht="18" customHeight="1">
      <c r="A10" s="62" t="s">
        <v>426</v>
      </c>
      <c r="B10" s="340" t="s">
        <v>64</v>
      </c>
      <c r="C10" s="16">
        <v>1951.3888888888887</v>
      </c>
      <c r="D10" s="16">
        <v>2145.8333333333335</v>
      </c>
      <c r="E10" s="16">
        <v>2068.75</v>
      </c>
      <c r="F10" s="16">
        <v>2086.4583333333335</v>
      </c>
      <c r="G10" s="16">
        <v>2038.4266666666665</v>
      </c>
      <c r="H10" s="16">
        <v>2048.9166666666665</v>
      </c>
      <c r="I10" s="16">
        <v>1825.625</v>
      </c>
      <c r="J10" s="16">
        <v>1813.125</v>
      </c>
      <c r="K10" s="16">
        <v>1925.5</v>
      </c>
      <c r="L10" s="16">
        <v>1812.4583333333333</v>
      </c>
      <c r="M10" s="16">
        <v>1815.5555555555557</v>
      </c>
      <c r="N10" s="16">
        <v>1814</v>
      </c>
      <c r="O10" s="17">
        <f aca="true" t="shared" si="0" ref="O10:O74">AVERAGE(C10:N10)</f>
        <v>1945.503148148148</v>
      </c>
    </row>
    <row r="11" spans="1:15" s="8" customFormat="1" ht="18" customHeight="1">
      <c r="A11" s="62" t="s">
        <v>374</v>
      </c>
      <c r="B11" s="341" t="s">
        <v>19</v>
      </c>
      <c r="C11" s="16">
        <v>827.1357810000001</v>
      </c>
      <c r="D11" s="16">
        <v>824.7031442708333</v>
      </c>
      <c r="E11" s="16">
        <v>823.9765625000001</v>
      </c>
      <c r="F11" s="16">
        <v>844.6796875</v>
      </c>
      <c r="G11" s="16">
        <v>845.8386805555556</v>
      </c>
      <c r="H11" s="16">
        <v>803.6535416666667</v>
      </c>
      <c r="I11" s="16">
        <v>784.1276041666666</v>
      </c>
      <c r="J11" s="16">
        <v>775.2364583333333</v>
      </c>
      <c r="K11" s="16">
        <v>693.9281250000001</v>
      </c>
      <c r="L11" s="16">
        <v>696.4440017361111</v>
      </c>
      <c r="M11" s="16">
        <v>697.8535416666667</v>
      </c>
      <c r="N11" s="16">
        <v>724.23375234375</v>
      </c>
      <c r="O11" s="17">
        <f t="shared" si="0"/>
        <v>778.484240061632</v>
      </c>
    </row>
    <row r="12" spans="1:15" s="8" customFormat="1" ht="18" customHeight="1">
      <c r="A12" s="62" t="s">
        <v>375</v>
      </c>
      <c r="B12" s="341" t="s">
        <v>53</v>
      </c>
      <c r="C12" s="16">
        <v>396.875</v>
      </c>
      <c r="D12" s="16">
        <v>350.55555555555566</v>
      </c>
      <c r="E12" s="16">
        <v>400</v>
      </c>
      <c r="F12" s="16">
        <v>353.75</v>
      </c>
      <c r="G12" s="16">
        <v>406.25</v>
      </c>
      <c r="H12" s="16">
        <v>481.25</v>
      </c>
      <c r="I12" s="16">
        <v>573.611</v>
      </c>
      <c r="J12" s="16">
        <v>483.75</v>
      </c>
      <c r="K12" s="16">
        <v>422.5</v>
      </c>
      <c r="L12" s="16">
        <v>527.7776666666667</v>
      </c>
      <c r="M12" s="16">
        <v>430.625</v>
      </c>
      <c r="N12" s="16">
        <v>376.96875</v>
      </c>
      <c r="O12" s="17">
        <f t="shared" si="0"/>
        <v>433.65941435185186</v>
      </c>
    </row>
    <row r="13" spans="1:15" s="8" customFormat="1" ht="18" customHeight="1">
      <c r="A13" s="62" t="s">
        <v>17</v>
      </c>
      <c r="B13" s="342" t="s">
        <v>19</v>
      </c>
      <c r="C13" s="16">
        <v>575</v>
      </c>
      <c r="D13" s="16">
        <v>575</v>
      </c>
      <c r="E13" s="16">
        <v>575</v>
      </c>
      <c r="F13" s="16">
        <v>575</v>
      </c>
      <c r="G13" s="16">
        <v>575</v>
      </c>
      <c r="H13" s="16">
        <v>575</v>
      </c>
      <c r="I13" s="16">
        <v>575</v>
      </c>
      <c r="J13" s="16">
        <v>575</v>
      </c>
      <c r="K13" s="16">
        <v>575</v>
      </c>
      <c r="L13" s="16">
        <v>575</v>
      </c>
      <c r="M13" s="16">
        <v>575</v>
      </c>
      <c r="N13" s="16">
        <v>575</v>
      </c>
      <c r="O13" s="17">
        <f t="shared" si="0"/>
        <v>575</v>
      </c>
    </row>
    <row r="14" spans="1:15" ht="18" customHeight="1">
      <c r="A14" s="81" t="s">
        <v>65</v>
      </c>
      <c r="B14" s="113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1"/>
      <c r="N14" s="82"/>
      <c r="O14" s="83"/>
    </row>
    <row r="15" spans="1:15" s="8" customFormat="1" ht="17.25" customHeight="1">
      <c r="A15" s="64" t="s">
        <v>0</v>
      </c>
      <c r="B15" s="340" t="s">
        <v>19</v>
      </c>
      <c r="C15" s="16">
        <v>464.34645833333326</v>
      </c>
      <c r="D15" s="16">
        <v>403.3458333333333</v>
      </c>
      <c r="E15" s="16">
        <v>337.8428229166667</v>
      </c>
      <c r="F15" s="16">
        <v>370.9708333333333</v>
      </c>
      <c r="G15" s="16">
        <v>357.7291666666667</v>
      </c>
      <c r="H15" s="16">
        <v>344.360296875</v>
      </c>
      <c r="I15" s="16">
        <v>377.91979166666664</v>
      </c>
      <c r="J15" s="16">
        <v>429.87036458333336</v>
      </c>
      <c r="K15" s="16">
        <v>449.1684895833333</v>
      </c>
      <c r="L15" s="16">
        <v>444.11171875</v>
      </c>
      <c r="M15" s="16">
        <v>423.26059027777774</v>
      </c>
      <c r="N15" s="16">
        <v>431.68246527777774</v>
      </c>
      <c r="O15" s="17">
        <f t="shared" si="0"/>
        <v>402.8840692997685</v>
      </c>
    </row>
    <row r="16" spans="1:15" s="8" customFormat="1" ht="17.25" customHeight="1">
      <c r="A16" s="62" t="s">
        <v>1</v>
      </c>
      <c r="B16" s="341" t="s">
        <v>19</v>
      </c>
      <c r="C16" s="16">
        <v>1542.279513888889</v>
      </c>
      <c r="D16" s="16">
        <v>1492.4010416666667</v>
      </c>
      <c r="E16" s="16">
        <v>1363.953125</v>
      </c>
      <c r="F16" s="16">
        <v>1411.8489583333335</v>
      </c>
      <c r="G16" s="16">
        <v>1488.8750000000002</v>
      </c>
      <c r="H16" s="16">
        <v>1415.8236111111112</v>
      </c>
      <c r="I16" s="16">
        <v>1706.672619047619</v>
      </c>
      <c r="J16" s="16">
        <v>1579.8541666666667</v>
      </c>
      <c r="K16" s="16">
        <v>1753.8690476190477</v>
      </c>
      <c r="L16" s="16">
        <v>1645.2232142857142</v>
      </c>
      <c r="M16" s="16">
        <v>1780.0029761904764</v>
      </c>
      <c r="N16" s="16">
        <v>1681.0684523809525</v>
      </c>
      <c r="O16" s="17">
        <f t="shared" si="0"/>
        <v>1571.8226438492063</v>
      </c>
    </row>
    <row r="17" spans="1:15" s="8" customFormat="1" ht="17.25" customHeight="1">
      <c r="A17" s="62" t="s">
        <v>117</v>
      </c>
      <c r="B17" s="341" t="s">
        <v>19</v>
      </c>
      <c r="C17" s="16">
        <v>1062.5</v>
      </c>
      <c r="D17" s="16">
        <v>1041.75</v>
      </c>
      <c r="E17" s="16">
        <v>917.575</v>
      </c>
      <c r="F17" s="16">
        <v>790.5944444444445</v>
      </c>
      <c r="G17" s="16">
        <v>727.8125</v>
      </c>
      <c r="H17" s="16">
        <v>818.75</v>
      </c>
      <c r="I17" s="16">
        <v>914.5833333333333</v>
      </c>
      <c r="J17" s="16">
        <v>987.5</v>
      </c>
      <c r="K17" s="16">
        <v>972.7777777777778</v>
      </c>
      <c r="L17" s="16">
        <v>902.0833333333333</v>
      </c>
      <c r="M17" s="16">
        <v>825</v>
      </c>
      <c r="N17" s="16">
        <v>971.875</v>
      </c>
      <c r="O17" s="17">
        <f t="shared" si="0"/>
        <v>911.0667824074075</v>
      </c>
    </row>
    <row r="18" spans="1:15" s="8" customFormat="1" ht="17.25" customHeight="1">
      <c r="A18" s="62" t="s">
        <v>376</v>
      </c>
      <c r="B18" s="341" t="s">
        <v>19</v>
      </c>
      <c r="C18" s="16">
        <v>3143.75</v>
      </c>
      <c r="D18" s="16">
        <v>2836.166666666667</v>
      </c>
      <c r="E18" s="16">
        <v>2852.325</v>
      </c>
      <c r="F18" s="16">
        <v>3154.2885</v>
      </c>
      <c r="G18" s="16">
        <v>2566.708333333333</v>
      </c>
      <c r="H18" s="16">
        <v>2542.4164791666662</v>
      </c>
      <c r="I18" s="16">
        <v>2594.7916666666665</v>
      </c>
      <c r="J18" s="16">
        <v>2582.1875</v>
      </c>
      <c r="K18" s="16">
        <v>2497.4999999999995</v>
      </c>
      <c r="L18" s="16">
        <v>2343.4166666666665</v>
      </c>
      <c r="M18" s="16">
        <v>2461.197916666667</v>
      </c>
      <c r="N18" s="16">
        <v>2156.7499999999995</v>
      </c>
      <c r="O18" s="17">
        <f t="shared" si="0"/>
        <v>2644.2915607638893</v>
      </c>
    </row>
    <row r="19" spans="1:15" s="8" customFormat="1" ht="17.25" customHeight="1">
      <c r="A19" s="62" t="s">
        <v>377</v>
      </c>
      <c r="B19" s="341" t="s">
        <v>19</v>
      </c>
      <c r="C19" s="16">
        <v>2589.734375</v>
      </c>
      <c r="D19" s="16">
        <v>2629.1041666666665</v>
      </c>
      <c r="E19" s="16">
        <v>2429.692708333333</v>
      </c>
      <c r="F19" s="16">
        <v>2482.1875</v>
      </c>
      <c r="G19" s="16">
        <v>2210.5260416666665</v>
      </c>
      <c r="H19" s="16">
        <v>2149.05</v>
      </c>
      <c r="I19" s="16">
        <v>2202.59375</v>
      </c>
      <c r="J19" s="16">
        <v>2091.50625</v>
      </c>
      <c r="K19" s="16">
        <v>2265.234375</v>
      </c>
      <c r="L19" s="16">
        <v>2078.3723958333335</v>
      </c>
      <c r="M19" s="16">
        <v>2213.6692708333335</v>
      </c>
      <c r="N19" s="16">
        <v>2135.269097222222</v>
      </c>
      <c r="O19" s="17">
        <f t="shared" si="0"/>
        <v>2289.744994212963</v>
      </c>
    </row>
    <row r="20" spans="1:15" s="8" customFormat="1" ht="17.25" customHeight="1">
      <c r="A20" s="62" t="s">
        <v>427</v>
      </c>
      <c r="B20" s="341" t="s">
        <v>19</v>
      </c>
      <c r="C20" s="16">
        <v>2850</v>
      </c>
      <c r="D20" s="16">
        <v>2325</v>
      </c>
      <c r="E20" s="16">
        <v>2487.5</v>
      </c>
      <c r="F20" s="16">
        <v>2116.6666666666665</v>
      </c>
      <c r="G20" s="16">
        <v>2248.722222222222</v>
      </c>
      <c r="H20" s="16">
        <v>2205.5</v>
      </c>
      <c r="I20" s="16">
        <v>2562.5</v>
      </c>
      <c r="J20" s="16">
        <v>2163.333333333333</v>
      </c>
      <c r="K20" s="16">
        <v>2342.7083333333335</v>
      </c>
      <c r="L20" s="16">
        <v>2291.6666666666665</v>
      </c>
      <c r="M20" s="16">
        <v>2643.055555555555</v>
      </c>
      <c r="N20" s="16">
        <v>4116.666666666667</v>
      </c>
      <c r="O20" s="17">
        <f t="shared" si="0"/>
        <v>2529.443287037037</v>
      </c>
    </row>
    <row r="21" spans="1:15" s="8" customFormat="1" ht="17.25" customHeight="1">
      <c r="A21" s="62" t="s">
        <v>379</v>
      </c>
      <c r="B21" s="341" t="s">
        <v>19</v>
      </c>
      <c r="C21" s="16">
        <v>2628.125</v>
      </c>
      <c r="D21" s="16">
        <v>2933.3333333333335</v>
      </c>
      <c r="E21" s="16">
        <v>2690.5833333333335</v>
      </c>
      <c r="F21" s="16">
        <v>2431.25</v>
      </c>
      <c r="G21" s="16">
        <v>1887.5</v>
      </c>
      <c r="H21" s="16">
        <v>2056.23</v>
      </c>
      <c r="I21" s="16">
        <v>2260</v>
      </c>
      <c r="J21" s="16">
        <v>1889.15</v>
      </c>
      <c r="K21" s="16">
        <v>2008.9583333333335</v>
      </c>
      <c r="L21" s="16">
        <v>2273.611111111111</v>
      </c>
      <c r="M21" s="16">
        <v>2251.6666666666665</v>
      </c>
      <c r="N21" s="16">
        <v>2137.5</v>
      </c>
      <c r="O21" s="17">
        <f t="shared" si="0"/>
        <v>2287.325648148148</v>
      </c>
    </row>
    <row r="22" spans="1:15" s="8" customFormat="1" ht="17.25" customHeight="1">
      <c r="A22" s="62" t="s">
        <v>400</v>
      </c>
      <c r="B22" s="341" t="s">
        <v>19</v>
      </c>
      <c r="C22" s="16">
        <v>956.875</v>
      </c>
      <c r="D22" s="16">
        <v>979.1666666666666</v>
      </c>
      <c r="E22" s="16">
        <v>987.5</v>
      </c>
      <c r="F22" s="16">
        <v>1009.375</v>
      </c>
      <c r="G22" s="16">
        <v>811.1111111111112</v>
      </c>
      <c r="H22" s="16">
        <v>897.1666666666666</v>
      </c>
      <c r="I22" s="16">
        <v>816.6666666666666</v>
      </c>
      <c r="J22" s="16">
        <v>811.1111111111112</v>
      </c>
      <c r="K22" s="16">
        <v>793.0555555555555</v>
      </c>
      <c r="L22" s="16">
        <v>856.25</v>
      </c>
      <c r="M22" s="16">
        <v>629.4444444444445</v>
      </c>
      <c r="N22" s="16">
        <v>667.7777777777777</v>
      </c>
      <c r="O22" s="17">
        <f t="shared" si="0"/>
        <v>851.2916666666666</v>
      </c>
    </row>
    <row r="23" spans="1:15" s="8" customFormat="1" ht="17.25" customHeight="1">
      <c r="A23" s="62" t="s">
        <v>66</v>
      </c>
      <c r="B23" s="341" t="s">
        <v>19</v>
      </c>
      <c r="C23" s="16">
        <v>921.1302083333333</v>
      </c>
      <c r="D23" s="16">
        <v>936.1127083333333</v>
      </c>
      <c r="E23" s="16">
        <v>1043.6145833333333</v>
      </c>
      <c r="F23" s="16">
        <v>956.3177083333333</v>
      </c>
      <c r="G23" s="16">
        <v>935.9670138888889</v>
      </c>
      <c r="H23" s="16">
        <v>947.7187499999999</v>
      </c>
      <c r="I23" s="16">
        <v>858.6527777777777</v>
      </c>
      <c r="J23" s="16">
        <v>772.7020312499999</v>
      </c>
      <c r="K23" s="16">
        <v>528.6241770833333</v>
      </c>
      <c r="L23" s="16">
        <v>451.416</v>
      </c>
      <c r="M23" s="16">
        <v>391.6179652777778</v>
      </c>
      <c r="N23" s="16">
        <v>447.4203125</v>
      </c>
      <c r="O23" s="17">
        <f t="shared" si="0"/>
        <v>765.9411863425925</v>
      </c>
    </row>
    <row r="24" spans="1:15" s="8" customFormat="1" ht="17.25" customHeight="1">
      <c r="A24" s="62" t="s">
        <v>67</v>
      </c>
      <c r="B24" s="342" t="s">
        <v>19</v>
      </c>
      <c r="C24" s="16">
        <v>2000</v>
      </c>
      <c r="D24" s="16"/>
      <c r="E24" s="16"/>
      <c r="F24" s="16">
        <v>1800</v>
      </c>
      <c r="G24" s="16">
        <v>1458.3333333333333</v>
      </c>
      <c r="H24" s="16">
        <v>1456.25</v>
      </c>
      <c r="I24" s="16">
        <v>1050</v>
      </c>
      <c r="J24" s="16">
        <v>1450</v>
      </c>
      <c r="K24" s="16">
        <v>1400</v>
      </c>
      <c r="L24" s="16">
        <v>1487.5</v>
      </c>
      <c r="M24" s="16">
        <v>1000</v>
      </c>
      <c r="N24" s="16">
        <v>1000</v>
      </c>
      <c r="O24" s="17">
        <f t="shared" si="0"/>
        <v>1410.2083333333333</v>
      </c>
    </row>
    <row r="25" spans="1:15" ht="18.75" customHeight="1">
      <c r="A25" s="81" t="s">
        <v>68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s="8" customFormat="1" ht="18" customHeight="1">
      <c r="A26" s="64" t="s">
        <v>69</v>
      </c>
      <c r="B26" s="340" t="s">
        <v>19</v>
      </c>
      <c r="C26" s="16"/>
      <c r="D26" s="16">
        <v>1666.6666666666667</v>
      </c>
      <c r="E26" s="16">
        <v>2100</v>
      </c>
      <c r="F26" s="16">
        <v>2632.5</v>
      </c>
      <c r="G26" s="16">
        <v>3250</v>
      </c>
      <c r="H26" s="16">
        <v>2187.5</v>
      </c>
      <c r="I26" s="16">
        <v>1525</v>
      </c>
      <c r="J26" s="16">
        <v>2500</v>
      </c>
      <c r="K26" s="16">
        <v>2750</v>
      </c>
      <c r="L26" s="16"/>
      <c r="M26" s="16"/>
      <c r="N26" s="16"/>
      <c r="O26" s="17">
        <f t="shared" si="0"/>
        <v>2326.4583333333335</v>
      </c>
    </row>
    <row r="27" spans="1:15" s="8" customFormat="1" ht="18" customHeight="1">
      <c r="A27" s="62" t="s">
        <v>383</v>
      </c>
      <c r="B27" s="341" t="s">
        <v>475</v>
      </c>
      <c r="C27" s="16">
        <v>888.5047979166666</v>
      </c>
      <c r="D27" s="16">
        <v>858.4458327619047</v>
      </c>
      <c r="E27" s="16">
        <v>963.1168157552083</v>
      </c>
      <c r="F27" s="16">
        <v>994.3371866458333</v>
      </c>
      <c r="G27" s="16">
        <v>1050.4761904761906</v>
      </c>
      <c r="H27" s="16">
        <v>946.6167857142859</v>
      </c>
      <c r="I27" s="16">
        <v>716.06535</v>
      </c>
      <c r="J27" s="16">
        <v>1117.3333333333335</v>
      </c>
      <c r="K27" s="16">
        <v>1298.2124999999999</v>
      </c>
      <c r="L27" s="16">
        <v>1326.1904761904764</v>
      </c>
      <c r="M27" s="16">
        <v>1470.601851851852</v>
      </c>
      <c r="N27" s="16">
        <v>1368.9523809523807</v>
      </c>
      <c r="O27" s="17">
        <f t="shared" si="0"/>
        <v>1083.2377917998444</v>
      </c>
    </row>
    <row r="28" spans="1:15" s="8" customFormat="1" ht="18" customHeight="1">
      <c r="A28" s="62" t="s">
        <v>384</v>
      </c>
      <c r="B28" s="341" t="s">
        <v>19</v>
      </c>
      <c r="C28" s="16">
        <v>3208.833333333333</v>
      </c>
      <c r="D28" s="16">
        <v>3459.9635416666665</v>
      </c>
      <c r="E28" s="16">
        <v>3359.875</v>
      </c>
      <c r="F28" s="16">
        <v>3540.452380952381</v>
      </c>
      <c r="G28" s="16">
        <v>3545.3333333333335</v>
      </c>
      <c r="H28" s="16">
        <v>3261.5000000000005</v>
      </c>
      <c r="I28" s="16">
        <v>3205.3571428571436</v>
      </c>
      <c r="J28" s="16">
        <v>3154.5833333333335</v>
      </c>
      <c r="K28" s="16">
        <v>2986.9333333333334</v>
      </c>
      <c r="L28" s="16">
        <v>2944.870833333333</v>
      </c>
      <c r="M28" s="16">
        <v>3155.111111111111</v>
      </c>
      <c r="N28" s="16">
        <v>3336.603009259259</v>
      </c>
      <c r="O28" s="17">
        <f t="shared" si="0"/>
        <v>3263.284696042769</v>
      </c>
    </row>
    <row r="29" spans="1:15" s="8" customFormat="1" ht="18" customHeight="1">
      <c r="A29" s="62" t="s">
        <v>385</v>
      </c>
      <c r="B29" s="341" t="s">
        <v>19</v>
      </c>
      <c r="C29" s="16">
        <v>2693.738095238095</v>
      </c>
      <c r="D29" s="16">
        <v>2834.027777777778</v>
      </c>
      <c r="E29" s="16">
        <v>2777.2404</v>
      </c>
      <c r="F29" s="16">
        <v>2885.574791666667</v>
      </c>
      <c r="G29" s="16">
        <v>2927.578</v>
      </c>
      <c r="H29" s="16">
        <v>2837.7916666666665</v>
      </c>
      <c r="I29" s="16">
        <v>2764.756944444444</v>
      </c>
      <c r="J29" s="16">
        <v>2723.75</v>
      </c>
      <c r="K29" s="16">
        <v>2794.7083333333335</v>
      </c>
      <c r="L29" s="16">
        <v>2813.3</v>
      </c>
      <c r="M29" s="16">
        <v>2668.0055555555555</v>
      </c>
      <c r="N29" s="16">
        <v>2657.1527777777783</v>
      </c>
      <c r="O29" s="17">
        <f t="shared" si="0"/>
        <v>2781.4686952050265</v>
      </c>
    </row>
    <row r="30" spans="1:15" s="8" customFormat="1" ht="18" customHeight="1">
      <c r="A30" s="62" t="s">
        <v>465</v>
      </c>
      <c r="B30" s="341" t="s">
        <v>19</v>
      </c>
      <c r="C30" s="16">
        <v>3325</v>
      </c>
      <c r="D30" s="16">
        <v>2337.5</v>
      </c>
      <c r="E30" s="16">
        <v>2325</v>
      </c>
      <c r="F30" s="16">
        <v>2025</v>
      </c>
      <c r="G30" s="16">
        <v>2375</v>
      </c>
      <c r="H30" s="16">
        <v>2362.5</v>
      </c>
      <c r="I30" s="16">
        <v>2287.5</v>
      </c>
      <c r="J30" s="16">
        <v>2264.583333333333</v>
      </c>
      <c r="K30" s="16">
        <v>2300</v>
      </c>
      <c r="L30" s="16">
        <v>2312.5</v>
      </c>
      <c r="M30" s="16">
        <v>2412.5</v>
      </c>
      <c r="N30" s="16">
        <v>2408.3333333333335</v>
      </c>
      <c r="O30" s="17">
        <f t="shared" si="0"/>
        <v>2394.618055555555</v>
      </c>
    </row>
    <row r="31" spans="1:15" s="8" customFormat="1" ht="18" customHeight="1">
      <c r="A31" s="62" t="s">
        <v>48</v>
      </c>
      <c r="B31" s="341" t="s">
        <v>19</v>
      </c>
      <c r="C31" s="16">
        <v>1625</v>
      </c>
      <c r="D31" s="16">
        <v>2125</v>
      </c>
      <c r="E31" s="16">
        <v>1400</v>
      </c>
      <c r="F31" s="16">
        <v>1450</v>
      </c>
      <c r="G31" s="16">
        <v>1300</v>
      </c>
      <c r="H31" s="16">
        <v>1512.5</v>
      </c>
      <c r="I31" s="16">
        <v>1487.5</v>
      </c>
      <c r="J31" s="16">
        <v>1562.5</v>
      </c>
      <c r="K31" s="16">
        <v>1225</v>
      </c>
      <c r="L31" s="16">
        <v>1750</v>
      </c>
      <c r="M31" s="16">
        <v>1625</v>
      </c>
      <c r="N31" s="16">
        <v>1987.5</v>
      </c>
      <c r="O31" s="17">
        <f t="shared" si="0"/>
        <v>1587.5</v>
      </c>
    </row>
    <row r="32" spans="1:15" s="8" customFormat="1" ht="15.75" customHeight="1">
      <c r="A32" s="62" t="s">
        <v>70</v>
      </c>
      <c r="B32" s="341" t="s">
        <v>19</v>
      </c>
      <c r="C32" s="16">
        <v>1512</v>
      </c>
      <c r="D32" s="16">
        <v>1350</v>
      </c>
      <c r="E32" s="16">
        <v>1516.6666666666665</v>
      </c>
      <c r="F32" s="16">
        <v>1550</v>
      </c>
      <c r="G32" s="16">
        <v>1600</v>
      </c>
      <c r="H32" s="16">
        <v>1608.8</v>
      </c>
      <c r="I32" s="16">
        <v>1053.25</v>
      </c>
      <c r="J32" s="16">
        <v>870.6666666666666</v>
      </c>
      <c r="K32" s="16">
        <v>1110.3333333333335</v>
      </c>
      <c r="L32" s="16">
        <v>700</v>
      </c>
      <c r="M32" s="16">
        <v>700</v>
      </c>
      <c r="N32" s="16">
        <v>855</v>
      </c>
      <c r="O32" s="17">
        <f t="shared" si="0"/>
        <v>1202.2263888888888</v>
      </c>
    </row>
    <row r="33" spans="1:15" s="8" customFormat="1" ht="8.25" customHeight="1">
      <c r="A33" s="343"/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6"/>
    </row>
    <row r="34" spans="1:15" s="8" customFormat="1" ht="18" customHeight="1">
      <c r="A34" s="317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7" t="s">
        <v>42</v>
      </c>
    </row>
    <row r="35" spans="1:15" s="8" customFormat="1" ht="21" customHeight="1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</row>
    <row r="36" spans="1:15" s="8" customFormat="1" ht="21" customHeight="1">
      <c r="A36" s="440" t="s">
        <v>61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</row>
    <row r="37" spans="1:15" s="8" customFormat="1" ht="26.25" customHeight="1">
      <c r="A37" s="458" t="s">
        <v>502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</row>
    <row r="38" spans="1:15" s="8" customFormat="1" ht="15.75" customHeight="1">
      <c r="A38" s="58"/>
      <c r="B38" s="59"/>
      <c r="C38" s="58"/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1"/>
      <c r="O38" s="61"/>
    </row>
    <row r="39" spans="1:15" s="8" customFormat="1" ht="27" customHeight="1">
      <c r="A39" s="447" t="s">
        <v>506</v>
      </c>
      <c r="B39" s="447" t="s">
        <v>62</v>
      </c>
      <c r="C39" s="442" t="s">
        <v>26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4"/>
      <c r="O39" s="445" t="s">
        <v>60</v>
      </c>
    </row>
    <row r="40" spans="1:15" s="8" customFormat="1" ht="27" customHeight="1">
      <c r="A40" s="448"/>
      <c r="B40" s="448"/>
      <c r="C40" s="377" t="s">
        <v>7</v>
      </c>
      <c r="D40" s="376" t="s">
        <v>8</v>
      </c>
      <c r="E40" s="376" t="s">
        <v>9</v>
      </c>
      <c r="F40" s="376" t="s">
        <v>10</v>
      </c>
      <c r="G40" s="376" t="s">
        <v>11</v>
      </c>
      <c r="H40" s="376" t="s">
        <v>12</v>
      </c>
      <c r="I40" s="376" t="s">
        <v>13</v>
      </c>
      <c r="J40" s="376" t="s">
        <v>14</v>
      </c>
      <c r="K40" s="376" t="s">
        <v>127</v>
      </c>
      <c r="L40" s="376" t="s">
        <v>128</v>
      </c>
      <c r="M40" s="376" t="s">
        <v>129</v>
      </c>
      <c r="N40" s="378" t="s">
        <v>130</v>
      </c>
      <c r="O40" s="446"/>
    </row>
    <row r="41" spans="1:15" s="8" customFormat="1" ht="18" customHeight="1">
      <c r="A41" s="81" t="s">
        <v>71</v>
      </c>
      <c r="B41" s="113"/>
      <c r="C41" s="81"/>
      <c r="D41" s="82"/>
      <c r="E41" s="83"/>
      <c r="F41" s="83"/>
      <c r="G41" s="83"/>
      <c r="H41" s="83"/>
      <c r="I41" s="83"/>
      <c r="J41" s="83"/>
      <c r="K41" s="83"/>
      <c r="L41" s="83"/>
      <c r="M41" s="81"/>
      <c r="N41" s="82"/>
      <c r="O41" s="83"/>
    </row>
    <row r="42" spans="1:15" s="8" customFormat="1" ht="18.75" customHeight="1">
      <c r="A42" s="62" t="s">
        <v>381</v>
      </c>
      <c r="B42" s="340" t="s">
        <v>21</v>
      </c>
      <c r="C42" s="16">
        <v>8355.09375</v>
      </c>
      <c r="D42" s="16">
        <v>7422.885416666667</v>
      </c>
      <c r="E42" s="16">
        <v>6985.057083333334</v>
      </c>
      <c r="F42" s="16">
        <v>6252.6796875</v>
      </c>
      <c r="G42" s="16">
        <v>5976.559027777777</v>
      </c>
      <c r="H42" s="16">
        <v>5444.519791666667</v>
      </c>
      <c r="I42" s="16">
        <v>5603.317708333333</v>
      </c>
      <c r="J42" s="16">
        <v>5455.267708333334</v>
      </c>
      <c r="K42" s="16">
        <v>4925.734375</v>
      </c>
      <c r="L42" s="16">
        <v>4283.708333333333</v>
      </c>
      <c r="M42" s="16">
        <v>3791.890625</v>
      </c>
      <c r="N42" s="16">
        <v>4332.175347222223</v>
      </c>
      <c r="O42" s="17">
        <f t="shared" si="0"/>
        <v>5735.740737847223</v>
      </c>
    </row>
    <row r="43" spans="1:15" s="8" customFormat="1" ht="18.75" customHeight="1">
      <c r="A43" s="62" t="s">
        <v>507</v>
      </c>
      <c r="B43" s="341" t="s">
        <v>21</v>
      </c>
      <c r="C43" s="16">
        <v>5825</v>
      </c>
      <c r="D43" s="16">
        <v>4756.944444444444</v>
      </c>
      <c r="E43" s="16">
        <v>4737.5</v>
      </c>
      <c r="F43" s="16">
        <v>4256.25</v>
      </c>
      <c r="G43" s="16">
        <v>4905.381944444444</v>
      </c>
      <c r="H43" s="16">
        <v>4741.666666666667</v>
      </c>
      <c r="I43" s="16">
        <v>5041.194444444444</v>
      </c>
      <c r="J43" s="16">
        <v>3908.3333333333335</v>
      </c>
      <c r="K43" s="16">
        <v>2956.25</v>
      </c>
      <c r="L43" s="16">
        <v>2784.375</v>
      </c>
      <c r="M43" s="16">
        <v>1952.0833333333333</v>
      </c>
      <c r="N43" s="16">
        <v>2154.1666666666665</v>
      </c>
      <c r="O43" s="17">
        <f t="shared" si="0"/>
        <v>4001.5954861111113</v>
      </c>
    </row>
    <row r="44" spans="1:15" s="8" customFormat="1" ht="18.75" customHeight="1">
      <c r="A44" s="62" t="s">
        <v>508</v>
      </c>
      <c r="B44" s="341" t="s">
        <v>21</v>
      </c>
      <c r="C44" s="16">
        <v>4141.666666666667</v>
      </c>
      <c r="D44" s="16">
        <v>4013.888888888889</v>
      </c>
      <c r="E44" s="16">
        <v>3358.3333333333335</v>
      </c>
      <c r="F44" s="16">
        <v>1870.8333333333333</v>
      </c>
      <c r="G44" s="16">
        <v>3037.5</v>
      </c>
      <c r="H44" s="16">
        <v>3200.625</v>
      </c>
      <c r="I44" s="16">
        <v>3038.0208333333335</v>
      </c>
      <c r="J44" s="16">
        <v>3528.5</v>
      </c>
      <c r="K44" s="16">
        <v>2638.5416666666665</v>
      </c>
      <c r="L44" s="16">
        <v>2467.708333333333</v>
      </c>
      <c r="M44" s="16">
        <v>1579.1666666666665</v>
      </c>
      <c r="N44" s="16">
        <v>1736.4583333333333</v>
      </c>
      <c r="O44" s="17">
        <f t="shared" si="0"/>
        <v>2884.27025462963</v>
      </c>
    </row>
    <row r="45" spans="1:15" s="8" customFormat="1" ht="18.75" customHeight="1">
      <c r="A45" s="62" t="s">
        <v>382</v>
      </c>
      <c r="B45" s="341" t="s">
        <v>72</v>
      </c>
      <c r="C45" s="16">
        <v>214.28125</v>
      </c>
      <c r="D45" s="16">
        <v>208.409375</v>
      </c>
      <c r="E45" s="16">
        <v>226.03645833333331</v>
      </c>
      <c r="F45" s="16">
        <v>221.47916666666666</v>
      </c>
      <c r="G45" s="16">
        <v>174.93229166666669</v>
      </c>
      <c r="H45" s="16">
        <v>168.11739583333332</v>
      </c>
      <c r="I45" s="16">
        <v>160.01718749999998</v>
      </c>
      <c r="J45" s="16">
        <v>155.31697916666667</v>
      </c>
      <c r="K45" s="16">
        <v>140.4141666666667</v>
      </c>
      <c r="L45" s="16">
        <v>135.69427083333335</v>
      </c>
      <c r="M45" s="16">
        <v>124.20156250000001</v>
      </c>
      <c r="N45" s="16">
        <v>145.1890625</v>
      </c>
      <c r="O45" s="17">
        <f t="shared" si="0"/>
        <v>172.8407638888889</v>
      </c>
    </row>
    <row r="46" spans="1:15" s="8" customFormat="1" ht="18.75" customHeight="1">
      <c r="A46" s="62" t="s">
        <v>410</v>
      </c>
      <c r="B46" s="341" t="s">
        <v>73</v>
      </c>
      <c r="C46" s="16">
        <v>428.62222222222226</v>
      </c>
      <c r="D46" s="16">
        <v>415.5491666666667</v>
      </c>
      <c r="E46" s="16">
        <v>493.33750000000003</v>
      </c>
      <c r="F46" s="16">
        <v>464.40333333333336</v>
      </c>
      <c r="G46" s="16">
        <v>420.3925</v>
      </c>
      <c r="H46" s="16">
        <v>428.5703333333333</v>
      </c>
      <c r="I46" s="16">
        <v>427.46250000000003</v>
      </c>
      <c r="J46" s="16">
        <v>404.659</v>
      </c>
      <c r="K46" s="16">
        <v>268.50111111111113</v>
      </c>
      <c r="L46" s="16">
        <v>423.73125</v>
      </c>
      <c r="M46" s="16">
        <v>416.7966666666666</v>
      </c>
      <c r="N46" s="16">
        <v>413.3875</v>
      </c>
      <c r="O46" s="17">
        <f t="shared" si="0"/>
        <v>417.11775694444447</v>
      </c>
    </row>
    <row r="47" spans="1:15" s="8" customFormat="1" ht="18.75" customHeight="1">
      <c r="A47" s="62" t="s">
        <v>43</v>
      </c>
      <c r="B47" s="341" t="s">
        <v>74</v>
      </c>
      <c r="C47" s="16">
        <v>149.625</v>
      </c>
      <c r="D47" s="16">
        <v>150.32666666666665</v>
      </c>
      <c r="E47" s="16">
        <v>137.36111111111111</v>
      </c>
      <c r="F47" s="16">
        <v>141.68154761904762</v>
      </c>
      <c r="G47" s="16">
        <v>123.03333333333333</v>
      </c>
      <c r="H47" s="16">
        <v>124.85</v>
      </c>
      <c r="I47" s="16">
        <v>167.22222222222223</v>
      </c>
      <c r="J47" s="16">
        <v>131.77083333333334</v>
      </c>
      <c r="K47" s="16">
        <v>112.26190476190477</v>
      </c>
      <c r="L47" s="16">
        <v>111.86666666666667</v>
      </c>
      <c r="M47" s="16">
        <v>116.55092592592592</v>
      </c>
      <c r="N47" s="16">
        <v>108.41666666666667</v>
      </c>
      <c r="O47" s="17">
        <f t="shared" si="0"/>
        <v>131.2472398589065</v>
      </c>
    </row>
    <row r="48" spans="1:15" s="8" customFormat="1" ht="18" customHeight="1">
      <c r="A48" s="81" t="s">
        <v>75</v>
      </c>
      <c r="B48" s="113"/>
      <c r="C48" s="81"/>
      <c r="D48" s="82"/>
      <c r="E48" s="83"/>
      <c r="F48" s="83"/>
      <c r="G48" s="83"/>
      <c r="H48" s="83"/>
      <c r="I48" s="83"/>
      <c r="J48" s="83"/>
      <c r="K48" s="83"/>
      <c r="L48" s="83"/>
      <c r="M48" s="81"/>
      <c r="N48" s="82"/>
      <c r="O48" s="83"/>
    </row>
    <row r="49" spans="1:15" s="8" customFormat="1" ht="17.25" customHeight="1">
      <c r="A49" s="64" t="s">
        <v>387</v>
      </c>
      <c r="B49" s="340" t="s">
        <v>21</v>
      </c>
      <c r="C49" s="16">
        <v>11366.833333333334</v>
      </c>
      <c r="D49" s="16">
        <v>11092.819444444445</v>
      </c>
      <c r="E49" s="16">
        <v>11259.49101851852</v>
      </c>
      <c r="F49" s="16">
        <v>11322.395833333332</v>
      </c>
      <c r="G49" s="16">
        <v>12239.747685185184</v>
      </c>
      <c r="H49" s="16">
        <v>12467.574999999999</v>
      </c>
      <c r="I49" s="16">
        <v>12944.444444444445</v>
      </c>
      <c r="J49" s="16">
        <v>12372.388888888889</v>
      </c>
      <c r="K49" s="16">
        <v>12868.75</v>
      </c>
      <c r="L49" s="16">
        <v>13194.444444444445</v>
      </c>
      <c r="M49" s="16">
        <v>13321.98611111111</v>
      </c>
      <c r="N49" s="16">
        <v>12982.875</v>
      </c>
      <c r="O49" s="17">
        <f t="shared" si="0"/>
        <v>12286.145933641974</v>
      </c>
    </row>
    <row r="50" spans="1:15" s="8" customFormat="1" ht="17.25" customHeight="1">
      <c r="A50" s="62" t="s">
        <v>388</v>
      </c>
      <c r="B50" s="341" t="s">
        <v>21</v>
      </c>
      <c r="C50" s="16">
        <v>10268.75</v>
      </c>
      <c r="D50" s="16">
        <v>11625</v>
      </c>
      <c r="E50" s="16">
        <v>11388.055555555555</v>
      </c>
      <c r="F50" s="16">
        <v>11666.666666666666</v>
      </c>
      <c r="G50" s="16">
        <v>10243.055555555555</v>
      </c>
      <c r="H50" s="16">
        <v>11325.333333333332</v>
      </c>
      <c r="I50" s="16">
        <v>10548.888888888887</v>
      </c>
      <c r="J50" s="16">
        <v>11123.333333333332</v>
      </c>
      <c r="K50" s="16">
        <v>9916.666666666666</v>
      </c>
      <c r="L50" s="16">
        <v>9629.166666666668</v>
      </c>
      <c r="M50" s="16">
        <v>10635.416666666666</v>
      </c>
      <c r="N50" s="16">
        <v>11328.125</v>
      </c>
      <c r="O50" s="17">
        <f t="shared" si="0"/>
        <v>10808.204861111111</v>
      </c>
    </row>
    <row r="51" spans="1:15" s="8" customFormat="1" ht="17.25" customHeight="1">
      <c r="A51" s="62" t="s">
        <v>58</v>
      </c>
      <c r="B51" s="341" t="s">
        <v>19</v>
      </c>
      <c r="C51" s="16">
        <v>3964.5833333333335</v>
      </c>
      <c r="D51" s="16">
        <v>2779.1666666666665</v>
      </c>
      <c r="E51" s="16">
        <v>2864.8333333333335</v>
      </c>
      <c r="F51" s="16">
        <v>2927.0833333333335</v>
      </c>
      <c r="G51" s="16">
        <v>2264.583333333333</v>
      </c>
      <c r="H51" s="16">
        <v>2673.525</v>
      </c>
      <c r="I51" s="16">
        <v>2013.5416666666665</v>
      </c>
      <c r="J51" s="16">
        <v>1685.4166666666667</v>
      </c>
      <c r="K51" s="16">
        <v>1712.4999999999998</v>
      </c>
      <c r="L51" s="16">
        <v>1676.0416666666665</v>
      </c>
      <c r="M51" s="16">
        <v>1478.4722222222222</v>
      </c>
      <c r="N51" s="16">
        <v>1613.888888888889</v>
      </c>
      <c r="O51" s="17">
        <f t="shared" si="0"/>
        <v>2304.4696759259264</v>
      </c>
    </row>
    <row r="52" spans="1:15" s="8" customFormat="1" ht="18.75" customHeight="1">
      <c r="A52" s="81" t="s">
        <v>76</v>
      </c>
      <c r="B52" s="113"/>
      <c r="C52" s="81"/>
      <c r="D52" s="82"/>
      <c r="E52" s="83"/>
      <c r="F52" s="83"/>
      <c r="G52" s="83"/>
      <c r="H52" s="83"/>
      <c r="I52" s="83"/>
      <c r="J52" s="83"/>
      <c r="K52" s="83"/>
      <c r="L52" s="83"/>
      <c r="M52" s="81"/>
      <c r="N52" s="82"/>
      <c r="O52" s="83"/>
    </row>
    <row r="53" spans="1:15" s="8" customFormat="1" ht="17.25" customHeight="1">
      <c r="A53" s="62" t="s">
        <v>446</v>
      </c>
      <c r="B53" s="341" t="s">
        <v>475</v>
      </c>
      <c r="C53" s="16">
        <v>694.5551875000001</v>
      </c>
      <c r="D53" s="16">
        <v>1156.9264069264068</v>
      </c>
      <c r="E53" s="16">
        <v>1125.9635416666667</v>
      </c>
      <c r="F53" s="16">
        <v>1255.171875</v>
      </c>
      <c r="G53" s="16">
        <v>1037.912471590909</v>
      </c>
      <c r="H53" s="16">
        <v>1127.8693181818182</v>
      </c>
      <c r="I53" s="16">
        <v>1165.6458333333333</v>
      </c>
      <c r="J53" s="16">
        <v>926.6527414772727</v>
      </c>
      <c r="K53" s="16">
        <v>1101.254734848485</v>
      </c>
      <c r="L53" s="16">
        <v>1293.5842803030303</v>
      </c>
      <c r="M53" s="16">
        <v>1733.001893939394</v>
      </c>
      <c r="N53" s="16">
        <v>1822.1699021464647</v>
      </c>
      <c r="O53" s="17">
        <f t="shared" si="0"/>
        <v>1203.3923489094816</v>
      </c>
    </row>
    <row r="54" spans="1:15" s="8" customFormat="1" ht="17.25" customHeight="1">
      <c r="A54" s="62" t="s">
        <v>461</v>
      </c>
      <c r="B54" s="341" t="s">
        <v>475</v>
      </c>
      <c r="C54" s="16">
        <v>1641.6666666666667</v>
      </c>
      <c r="D54" s="16">
        <v>2293.3888888888887</v>
      </c>
      <c r="E54" s="16">
        <v>2427.625</v>
      </c>
      <c r="F54" s="16">
        <v>1438.1557291666666</v>
      </c>
      <c r="G54" s="16">
        <v>1585.4999999999998</v>
      </c>
      <c r="H54" s="16">
        <v>1302.2222222222224</v>
      </c>
      <c r="I54" s="16">
        <v>1483.875</v>
      </c>
      <c r="J54" s="16">
        <v>1038.4824999999996</v>
      </c>
      <c r="K54" s="16">
        <v>1605.7450000000001</v>
      </c>
      <c r="L54" s="16">
        <v>1559.7222222222224</v>
      </c>
      <c r="M54" s="16">
        <v>2467.3611111111113</v>
      </c>
      <c r="N54" s="16">
        <v>2462.5</v>
      </c>
      <c r="O54" s="17">
        <f t="shared" si="0"/>
        <v>1775.520361689815</v>
      </c>
    </row>
    <row r="55" spans="1:15" s="8" customFormat="1" ht="17.25" customHeight="1">
      <c r="A55" s="62" t="s">
        <v>447</v>
      </c>
      <c r="B55" s="341" t="s">
        <v>475</v>
      </c>
      <c r="C55" s="16">
        <v>2308.3333333333335</v>
      </c>
      <c r="D55" s="16">
        <v>2808.6666666666665</v>
      </c>
      <c r="E55" s="16">
        <v>2719.1666666666665</v>
      </c>
      <c r="F55" s="16">
        <v>2629.5</v>
      </c>
      <c r="G55" s="16">
        <v>2882.7083333333335</v>
      </c>
      <c r="H55" s="16">
        <v>3049.0833333333335</v>
      </c>
      <c r="I55" s="16">
        <v>2249.1203703703704</v>
      </c>
      <c r="J55" s="16">
        <v>2039.6527777777776</v>
      </c>
      <c r="K55" s="16">
        <v>2299.416666666667</v>
      </c>
      <c r="L55" s="16">
        <v>2581.1666666666665</v>
      </c>
      <c r="M55" s="16">
        <v>3043.069444444444</v>
      </c>
      <c r="N55" s="16">
        <v>2969.8958333333335</v>
      </c>
      <c r="O55" s="17">
        <f t="shared" si="0"/>
        <v>2631.6483410493825</v>
      </c>
    </row>
    <row r="56" spans="1:15" s="8" customFormat="1" ht="17.25" customHeight="1">
      <c r="A56" s="62" t="s">
        <v>448</v>
      </c>
      <c r="B56" s="341" t="s">
        <v>475</v>
      </c>
      <c r="C56" s="16">
        <v>2000</v>
      </c>
      <c r="D56" s="16">
        <v>2341.6666666666665</v>
      </c>
      <c r="E56" s="16">
        <v>3101.625</v>
      </c>
      <c r="F56" s="16">
        <v>1459.7333333333336</v>
      </c>
      <c r="G56" s="16">
        <v>1346.6666666666667</v>
      </c>
      <c r="H56" s="16">
        <v>1628.125</v>
      </c>
      <c r="I56" s="16">
        <v>1478.4</v>
      </c>
      <c r="J56" s="16">
        <v>1009.12</v>
      </c>
      <c r="K56" s="16">
        <v>1612.5</v>
      </c>
      <c r="L56" s="16">
        <v>1952.1875</v>
      </c>
      <c r="M56" s="16">
        <v>2235.416666666667</v>
      </c>
      <c r="N56" s="16">
        <v>2576.5624999999995</v>
      </c>
      <c r="O56" s="17">
        <f t="shared" si="0"/>
        <v>1895.1669444444444</v>
      </c>
    </row>
    <row r="57" spans="1:15" s="8" customFormat="1" ht="17.25" customHeight="1">
      <c r="A57" s="62" t="s">
        <v>77</v>
      </c>
      <c r="B57" s="341" t="s">
        <v>19</v>
      </c>
      <c r="C57" s="16">
        <v>2727.5</v>
      </c>
      <c r="D57" s="16">
        <v>2966.6666666666665</v>
      </c>
      <c r="E57" s="16">
        <v>2053</v>
      </c>
      <c r="F57" s="16">
        <v>2868.055555555555</v>
      </c>
      <c r="G57" s="16">
        <v>2035</v>
      </c>
      <c r="H57" s="16">
        <v>2145</v>
      </c>
      <c r="I57" s="16">
        <v>2545.8333333333335</v>
      </c>
      <c r="J57" s="16">
        <v>2022.5</v>
      </c>
      <c r="K57" s="16">
        <v>2387.5</v>
      </c>
      <c r="L57" s="16">
        <v>2256.25</v>
      </c>
      <c r="M57" s="16">
        <v>2572.222222222222</v>
      </c>
      <c r="N57" s="16">
        <v>2595.8333333333335</v>
      </c>
      <c r="O57" s="17">
        <f t="shared" si="0"/>
        <v>2431.2800925925926</v>
      </c>
    </row>
    <row r="58" spans="1:15" s="8" customFormat="1" ht="17.25" customHeight="1">
      <c r="A58" s="22" t="s">
        <v>78</v>
      </c>
      <c r="B58" s="341" t="s">
        <v>19</v>
      </c>
      <c r="C58" s="16"/>
      <c r="D58" s="16"/>
      <c r="E58" s="16"/>
      <c r="F58" s="16">
        <v>7000</v>
      </c>
      <c r="G58" s="16">
        <v>7000</v>
      </c>
      <c r="H58" s="16">
        <v>7000</v>
      </c>
      <c r="I58" s="16"/>
      <c r="J58" s="16"/>
      <c r="K58" s="16"/>
      <c r="L58" s="16"/>
      <c r="M58" s="16"/>
      <c r="N58" s="16"/>
      <c r="O58" s="17">
        <f t="shared" si="0"/>
        <v>7000</v>
      </c>
    </row>
    <row r="59" spans="1:15" s="8" customFormat="1" ht="17.25" customHeight="1">
      <c r="A59" s="62" t="s">
        <v>3</v>
      </c>
      <c r="B59" s="341" t="s">
        <v>19</v>
      </c>
      <c r="C59" s="16">
        <v>819.6428571428571</v>
      </c>
      <c r="D59" s="16">
        <v>678.3365624999999</v>
      </c>
      <c r="E59" s="16">
        <v>698.6579166666666</v>
      </c>
      <c r="F59" s="16">
        <v>739.8671875</v>
      </c>
      <c r="G59" s="16">
        <v>824.0595238095239</v>
      </c>
      <c r="H59" s="16">
        <v>882.8422619047618</v>
      </c>
      <c r="I59" s="16">
        <v>801.6736111111112</v>
      </c>
      <c r="J59" s="16">
        <v>724.7734375</v>
      </c>
      <c r="K59" s="16">
        <v>757.0590277777778</v>
      </c>
      <c r="L59" s="16">
        <v>834.8072916666666</v>
      </c>
      <c r="M59" s="16">
        <v>967.7699652777778</v>
      </c>
      <c r="N59" s="16">
        <v>1008</v>
      </c>
      <c r="O59" s="17">
        <f t="shared" si="0"/>
        <v>811.4574702380952</v>
      </c>
    </row>
    <row r="60" spans="1:15" s="8" customFormat="1" ht="17.25" customHeight="1">
      <c r="A60" s="62" t="s">
        <v>4</v>
      </c>
      <c r="B60" s="341" t="s">
        <v>475</v>
      </c>
      <c r="C60" s="16">
        <v>594.5987904761906</v>
      </c>
      <c r="D60" s="16">
        <v>485.17885714285717</v>
      </c>
      <c r="E60" s="16">
        <v>547.6384</v>
      </c>
      <c r="F60" s="16">
        <v>563.5199666666666</v>
      </c>
      <c r="G60" s="16">
        <v>623.5321428571428</v>
      </c>
      <c r="H60" s="16">
        <v>592.45</v>
      </c>
      <c r="I60" s="16">
        <v>577.8988095238094</v>
      </c>
      <c r="J60" s="16">
        <v>636.532619047619</v>
      </c>
      <c r="K60" s="16">
        <v>665.964880952381</v>
      </c>
      <c r="L60" s="16">
        <v>734.9261904761904</v>
      </c>
      <c r="M60" s="16">
        <v>1000.3928571428571</v>
      </c>
      <c r="N60" s="16">
        <v>962.0317460317459</v>
      </c>
      <c r="O60" s="17">
        <f t="shared" si="0"/>
        <v>665.3887716931216</v>
      </c>
    </row>
    <row r="61" spans="1:15" s="8" customFormat="1" ht="17.25" customHeight="1">
      <c r="A61" s="62" t="s">
        <v>79</v>
      </c>
      <c r="B61" s="341" t="s">
        <v>475</v>
      </c>
      <c r="C61" s="16">
        <v>748.3333333333334</v>
      </c>
      <c r="D61" s="16">
        <v>586.3125</v>
      </c>
      <c r="E61" s="16">
        <v>597.9166666666667</v>
      </c>
      <c r="F61" s="16">
        <v>593.75</v>
      </c>
      <c r="G61" s="16">
        <v>578.7916666666666</v>
      </c>
      <c r="H61" s="16">
        <v>697.8333333333334</v>
      </c>
      <c r="I61" s="16">
        <v>789.5416666666667</v>
      </c>
      <c r="J61" s="16">
        <v>741.5</v>
      </c>
      <c r="K61" s="16">
        <v>785</v>
      </c>
      <c r="L61" s="16">
        <v>888.75</v>
      </c>
      <c r="M61" s="16">
        <v>1214.1666666666665</v>
      </c>
      <c r="N61" s="16">
        <v>1132.5925925925924</v>
      </c>
      <c r="O61" s="17">
        <f t="shared" si="0"/>
        <v>779.5407021604939</v>
      </c>
    </row>
    <row r="62" spans="1:15" s="8" customFormat="1" ht="17.25" customHeight="1">
      <c r="A62" s="62" t="s">
        <v>80</v>
      </c>
      <c r="B62" s="341" t="s">
        <v>475</v>
      </c>
      <c r="C62" s="16">
        <v>1970.8333333333335</v>
      </c>
      <c r="D62" s="16">
        <v>1953.5714285714287</v>
      </c>
      <c r="E62" s="16">
        <v>1677.5</v>
      </c>
      <c r="F62" s="16">
        <v>2286.845238095238</v>
      </c>
      <c r="G62" s="16">
        <v>2451.785714285714</v>
      </c>
      <c r="H62" s="16">
        <v>3220.8333333333335</v>
      </c>
      <c r="I62" s="16">
        <v>3259.5238095238096</v>
      </c>
      <c r="J62" s="16">
        <v>2527.2222222222217</v>
      </c>
      <c r="K62" s="16">
        <v>2267.4603174603176</v>
      </c>
      <c r="L62" s="16">
        <v>2468.0555555555557</v>
      </c>
      <c r="M62" s="16">
        <v>2630</v>
      </c>
      <c r="N62" s="16">
        <v>3252.7777777777774</v>
      </c>
      <c r="O62" s="17">
        <f t="shared" si="0"/>
        <v>2497.200727513228</v>
      </c>
    </row>
    <row r="63" spans="1:15" s="8" customFormat="1" ht="17.25" customHeight="1">
      <c r="A63" s="62" t="s">
        <v>81</v>
      </c>
      <c r="B63" s="341" t="s">
        <v>475</v>
      </c>
      <c r="C63" s="16"/>
      <c r="D63" s="16">
        <v>1575</v>
      </c>
      <c r="E63" s="16">
        <v>1091.6666666666667</v>
      </c>
      <c r="F63" s="16">
        <v>1250</v>
      </c>
      <c r="G63" s="16"/>
      <c r="H63" s="16"/>
      <c r="I63" s="16">
        <v>2133.3333333333335</v>
      </c>
      <c r="J63" s="16"/>
      <c r="K63" s="16"/>
      <c r="L63" s="16"/>
      <c r="M63" s="16"/>
      <c r="N63" s="16">
        <v>1533.3333333333333</v>
      </c>
      <c r="O63" s="17">
        <f t="shared" si="0"/>
        <v>1516.6666666666665</v>
      </c>
    </row>
    <row r="64" spans="1:15" s="8" customFormat="1" ht="17.25" customHeight="1">
      <c r="A64" s="62" t="s">
        <v>16</v>
      </c>
      <c r="B64" s="341" t="s">
        <v>475</v>
      </c>
      <c r="C64" s="16">
        <v>943.05</v>
      </c>
      <c r="D64" s="16">
        <v>567.69375</v>
      </c>
      <c r="E64" s="16">
        <v>404.18</v>
      </c>
      <c r="F64" s="16">
        <v>342.65</v>
      </c>
      <c r="G64" s="16">
        <v>324</v>
      </c>
      <c r="H64" s="16">
        <v>400</v>
      </c>
      <c r="I64" s="16">
        <v>700</v>
      </c>
      <c r="J64" s="16">
        <v>744.4444444444445</v>
      </c>
      <c r="K64" s="16">
        <v>895.5555555555555</v>
      </c>
      <c r="L64" s="16">
        <v>908.75</v>
      </c>
      <c r="M64" s="16">
        <v>812.5</v>
      </c>
      <c r="N64" s="16">
        <v>908.3333333333334</v>
      </c>
      <c r="O64" s="17">
        <f t="shared" si="0"/>
        <v>662.5964236111112</v>
      </c>
    </row>
    <row r="65" spans="1:15" s="8" customFormat="1" ht="17.25" customHeight="1">
      <c r="A65" s="62" t="s">
        <v>392</v>
      </c>
      <c r="B65" s="341" t="s">
        <v>19</v>
      </c>
      <c r="C65" s="16">
        <v>6000</v>
      </c>
      <c r="D65" s="16">
        <v>7193.75</v>
      </c>
      <c r="E65" s="16">
        <v>8500</v>
      </c>
      <c r="F65" s="16">
        <v>8183.333333333334</v>
      </c>
      <c r="G65" s="16">
        <v>5000</v>
      </c>
      <c r="H65" s="16">
        <v>11000</v>
      </c>
      <c r="I65" s="16">
        <v>8550</v>
      </c>
      <c r="J65" s="16">
        <v>9000</v>
      </c>
      <c r="K65" s="16">
        <v>11500</v>
      </c>
      <c r="L65" s="16">
        <v>7500</v>
      </c>
      <c r="M65" s="16">
        <v>7500</v>
      </c>
      <c r="N65" s="16"/>
      <c r="O65" s="17">
        <f t="shared" si="0"/>
        <v>8175.189393939395</v>
      </c>
    </row>
    <row r="66" spans="1:15" s="8" customFormat="1" ht="17.25" customHeight="1">
      <c r="A66" s="62" t="s">
        <v>393</v>
      </c>
      <c r="B66" s="341" t="s">
        <v>82</v>
      </c>
      <c r="C66" s="16">
        <v>10562.5</v>
      </c>
      <c r="D66" s="16">
        <v>8250</v>
      </c>
      <c r="E66" s="16">
        <v>7016.666666666667</v>
      </c>
      <c r="F66" s="16">
        <v>6437.5</v>
      </c>
      <c r="G66" s="16">
        <v>12906.666666666666</v>
      </c>
      <c r="H66" s="16">
        <v>14958.333333333334</v>
      </c>
      <c r="I66" s="16">
        <v>16370.833333333334</v>
      </c>
      <c r="J66" s="16">
        <v>14250</v>
      </c>
      <c r="K66" s="16">
        <v>16241.666666666666</v>
      </c>
      <c r="L66" s="16">
        <v>15805.555555555557</v>
      </c>
      <c r="M66" s="16">
        <v>17666.666666666668</v>
      </c>
      <c r="N66" s="16">
        <v>15666.666666666666</v>
      </c>
      <c r="O66" s="17">
        <f t="shared" si="0"/>
        <v>13011.087962962964</v>
      </c>
    </row>
    <row r="67" spans="1:15" s="8" customFormat="1" ht="17.25" customHeight="1">
      <c r="A67" s="62" t="s">
        <v>415</v>
      </c>
      <c r="B67" s="341" t="s">
        <v>82</v>
      </c>
      <c r="C67" s="16">
        <v>14196.428095238096</v>
      </c>
      <c r="D67" s="16">
        <v>21638.888888888887</v>
      </c>
      <c r="E67" s="16">
        <v>13661.190476190477</v>
      </c>
      <c r="F67" s="16">
        <v>13775.1</v>
      </c>
      <c r="G67" s="16">
        <v>22853.75</v>
      </c>
      <c r="H67" s="16">
        <v>27685.714285714286</v>
      </c>
      <c r="I67" s="16">
        <v>28708.59375</v>
      </c>
      <c r="J67" s="16">
        <v>17472.777777777777</v>
      </c>
      <c r="K67" s="16">
        <v>20283.19444444444</v>
      </c>
      <c r="L67" s="16">
        <v>21142.85714285714</v>
      </c>
      <c r="M67" s="16">
        <v>24791.666666666668</v>
      </c>
      <c r="N67" s="16">
        <v>21555.555555555555</v>
      </c>
      <c r="O67" s="17">
        <f t="shared" si="0"/>
        <v>20647.143090277776</v>
      </c>
    </row>
    <row r="68" spans="1:15" s="8" customFormat="1" ht="17.25" customHeight="1">
      <c r="A68" s="62" t="s">
        <v>41</v>
      </c>
      <c r="B68" s="341" t="s">
        <v>82</v>
      </c>
      <c r="C68" s="16">
        <v>7500</v>
      </c>
      <c r="D68" s="16">
        <v>5250</v>
      </c>
      <c r="E68" s="16">
        <v>6000</v>
      </c>
      <c r="F68" s="16">
        <v>20000</v>
      </c>
      <c r="G68" s="16">
        <v>17625</v>
      </c>
      <c r="H68" s="16">
        <v>14625</v>
      </c>
      <c r="I68" s="16">
        <v>23333.3</v>
      </c>
      <c r="J68" s="16">
        <v>17300</v>
      </c>
      <c r="K68" s="16">
        <v>30000</v>
      </c>
      <c r="L68" s="16">
        <v>33750</v>
      </c>
      <c r="M68" s="16">
        <v>38125</v>
      </c>
      <c r="N68" s="16">
        <v>49166.66666666667</v>
      </c>
      <c r="O68" s="17">
        <f t="shared" si="0"/>
        <v>21889.580555555556</v>
      </c>
    </row>
    <row r="69" spans="1:15" s="8" customFormat="1" ht="17.25" customHeight="1">
      <c r="A69" s="62" t="s">
        <v>40</v>
      </c>
      <c r="B69" s="341" t="s">
        <v>19</v>
      </c>
      <c r="C69" s="16">
        <v>670.8333333333334</v>
      </c>
      <c r="D69" s="16">
        <v>536.5625</v>
      </c>
      <c r="E69" s="16">
        <v>588.4722222222222</v>
      </c>
      <c r="F69" s="16">
        <v>565</v>
      </c>
      <c r="G69" s="16">
        <v>516.3845</v>
      </c>
      <c r="H69" s="16">
        <v>597.3918666666667</v>
      </c>
      <c r="I69" s="16">
        <v>631.2</v>
      </c>
      <c r="J69" s="16">
        <v>680.9027777777777</v>
      </c>
      <c r="K69" s="16">
        <v>615.2777777777777</v>
      </c>
      <c r="L69" s="16">
        <v>789.2666666666667</v>
      </c>
      <c r="M69" s="16">
        <v>450</v>
      </c>
      <c r="N69" s="16">
        <v>575</v>
      </c>
      <c r="O69" s="17">
        <f t="shared" si="0"/>
        <v>601.357637037037</v>
      </c>
    </row>
    <row r="70" spans="1:15" s="8" customFormat="1" ht="17.25" customHeight="1">
      <c r="A70" s="62" t="s">
        <v>39</v>
      </c>
      <c r="B70" s="341" t="s">
        <v>19</v>
      </c>
      <c r="C70" s="16">
        <v>507.9761904761904</v>
      </c>
      <c r="D70" s="16">
        <v>506.9583333333333</v>
      </c>
      <c r="E70" s="16">
        <v>549.1071428571429</v>
      </c>
      <c r="F70" s="16">
        <v>296.2214583333333</v>
      </c>
      <c r="G70" s="16">
        <v>482.38888888888886</v>
      </c>
      <c r="H70" s="16">
        <v>464.35714285714283</v>
      </c>
      <c r="I70" s="16">
        <v>494.702380952381</v>
      </c>
      <c r="J70" s="16">
        <v>333.1625</v>
      </c>
      <c r="K70" s="16">
        <v>453.5416666666672</v>
      </c>
      <c r="L70" s="16">
        <v>572.1875</v>
      </c>
      <c r="M70" s="16">
        <v>660.0555555555555</v>
      </c>
      <c r="N70" s="16">
        <v>556.1309523809524</v>
      </c>
      <c r="O70" s="17">
        <f t="shared" si="0"/>
        <v>489.73247602513226</v>
      </c>
    </row>
    <row r="71" spans="1:15" s="8" customFormat="1" ht="17.25" customHeight="1">
      <c r="A71" s="62" t="s">
        <v>38</v>
      </c>
      <c r="B71" s="341" t="s">
        <v>19</v>
      </c>
      <c r="C71" s="16">
        <v>1850</v>
      </c>
      <c r="D71" s="16"/>
      <c r="E71" s="16">
        <v>2225</v>
      </c>
      <c r="F71" s="16">
        <v>2700</v>
      </c>
      <c r="G71" s="16">
        <v>1775</v>
      </c>
      <c r="H71" s="16">
        <v>1220</v>
      </c>
      <c r="I71" s="16">
        <v>1675</v>
      </c>
      <c r="J71" s="16">
        <v>1743.3333333333333</v>
      </c>
      <c r="K71" s="16">
        <v>2212.5</v>
      </c>
      <c r="L71" s="16">
        <v>2250</v>
      </c>
      <c r="M71" s="16"/>
      <c r="N71" s="16">
        <v>3666.6666666666665</v>
      </c>
      <c r="O71" s="17">
        <f t="shared" si="0"/>
        <v>2131.7500000000005</v>
      </c>
    </row>
    <row r="72" spans="1:15" s="8" customFormat="1" ht="17.25" customHeight="1">
      <c r="A72" s="62" t="s">
        <v>476</v>
      </c>
      <c r="B72" s="341" t="s">
        <v>83</v>
      </c>
      <c r="C72" s="16">
        <v>5833.333333333333</v>
      </c>
      <c r="D72" s="16">
        <v>5415.555555555556</v>
      </c>
      <c r="E72" s="16">
        <v>6249.166666666667</v>
      </c>
      <c r="F72" s="16">
        <v>5097.222222222223</v>
      </c>
      <c r="G72" s="16">
        <v>5916.666666666667</v>
      </c>
      <c r="H72" s="16">
        <v>5805.555555555556</v>
      </c>
      <c r="I72" s="16">
        <v>5604.166666666667</v>
      </c>
      <c r="J72" s="16">
        <v>6666.666666666667</v>
      </c>
      <c r="K72" s="16">
        <v>5013.88888888889</v>
      </c>
      <c r="L72" s="16">
        <v>6750</v>
      </c>
      <c r="M72" s="16">
        <v>4625</v>
      </c>
      <c r="N72" s="16">
        <v>7574.074074074074</v>
      </c>
      <c r="O72" s="17">
        <f t="shared" si="0"/>
        <v>5879.274691358024</v>
      </c>
    </row>
    <row r="73" spans="1:15" s="8" customFormat="1" ht="17.25" customHeight="1">
      <c r="A73" s="62" t="s">
        <v>477</v>
      </c>
      <c r="B73" s="341" t="s">
        <v>21</v>
      </c>
      <c r="C73" s="16"/>
      <c r="D73" s="16">
        <v>8000</v>
      </c>
      <c r="E73" s="16">
        <v>7000</v>
      </c>
      <c r="F73" s="16">
        <v>8000</v>
      </c>
      <c r="G73" s="16"/>
      <c r="H73" s="16"/>
      <c r="I73" s="16"/>
      <c r="J73" s="16"/>
      <c r="K73" s="16"/>
      <c r="L73" s="16"/>
      <c r="M73" s="16"/>
      <c r="N73" s="16"/>
      <c r="O73" s="17">
        <f t="shared" si="0"/>
        <v>7666.666666666667</v>
      </c>
    </row>
    <row r="74" spans="1:15" s="8" customFormat="1" ht="17.25" customHeight="1">
      <c r="A74" s="62" t="s">
        <v>5</v>
      </c>
      <c r="B74" s="341" t="s">
        <v>475</v>
      </c>
      <c r="C74" s="16">
        <v>319.5</v>
      </c>
      <c r="D74" s="16">
        <v>413.334</v>
      </c>
      <c r="E74" s="16">
        <v>326.25</v>
      </c>
      <c r="F74" s="16">
        <v>256.08</v>
      </c>
      <c r="G74" s="16">
        <v>277.7976</v>
      </c>
      <c r="H74" s="16">
        <v>288.99</v>
      </c>
      <c r="I74" s="16">
        <v>394.21875</v>
      </c>
      <c r="J74" s="16">
        <v>426.666</v>
      </c>
      <c r="K74" s="16">
        <v>227.8125</v>
      </c>
      <c r="L74" s="16">
        <v>251.31640624999997</v>
      </c>
      <c r="M74" s="16">
        <v>518.75</v>
      </c>
      <c r="N74" s="16">
        <v>742.7083333333334</v>
      </c>
      <c r="O74" s="17">
        <f t="shared" si="0"/>
        <v>370.28529913194444</v>
      </c>
    </row>
    <row r="75" spans="1:15" s="8" customFormat="1" ht="17.25" customHeight="1">
      <c r="A75" s="62" t="s">
        <v>6</v>
      </c>
      <c r="B75" s="341" t="s">
        <v>21</v>
      </c>
      <c r="C75" s="16">
        <v>12707.25</v>
      </c>
      <c r="D75" s="16">
        <v>9847.22222222222</v>
      </c>
      <c r="E75" s="16">
        <v>14031.25</v>
      </c>
      <c r="F75" s="16">
        <v>15750</v>
      </c>
      <c r="G75" s="16">
        <v>15156.25</v>
      </c>
      <c r="H75" s="16">
        <v>16125</v>
      </c>
      <c r="I75" s="16">
        <v>12416.666666666666</v>
      </c>
      <c r="J75" s="16">
        <v>15069.444444444445</v>
      </c>
      <c r="K75" s="16">
        <v>13833.333333333334</v>
      </c>
      <c r="L75" s="16">
        <v>13791.666666666666</v>
      </c>
      <c r="M75" s="16">
        <v>20958.333333333332</v>
      </c>
      <c r="N75" s="16">
        <v>17958.333333333332</v>
      </c>
      <c r="O75" s="17">
        <f aca="true" t="shared" si="1" ref="O75:O134">AVERAGE(C75:N75)</f>
        <v>14803.72916666667</v>
      </c>
    </row>
    <row r="76" spans="1:15" s="8" customFormat="1" ht="17.25" customHeight="1">
      <c r="A76" s="62" t="s">
        <v>478</v>
      </c>
      <c r="B76" s="341" t="s">
        <v>479</v>
      </c>
      <c r="C76" s="16">
        <v>1205.1785714285716</v>
      </c>
      <c r="D76" s="16">
        <v>1047.3714285714286</v>
      </c>
      <c r="E76" s="16">
        <v>766.0318367346939</v>
      </c>
      <c r="F76" s="16">
        <v>997</v>
      </c>
      <c r="G76" s="16">
        <v>845.7879818594104</v>
      </c>
      <c r="H76" s="16">
        <v>944.639732142857</v>
      </c>
      <c r="I76" s="16">
        <v>1245.1870748299318</v>
      </c>
      <c r="J76" s="16">
        <v>1099.404761904762</v>
      </c>
      <c r="K76" s="16">
        <v>1250.8174603174605</v>
      </c>
      <c r="L76" s="16">
        <v>1317.7777777777778</v>
      </c>
      <c r="M76" s="16">
        <v>1669.8796296296296</v>
      </c>
      <c r="N76" s="16">
        <v>1619.1043083900227</v>
      </c>
      <c r="O76" s="17">
        <f t="shared" si="1"/>
        <v>1167.3483802988787</v>
      </c>
    </row>
    <row r="77" spans="1:15" s="8" customFormat="1" ht="17.25" customHeight="1">
      <c r="A77" s="62" t="s">
        <v>84</v>
      </c>
      <c r="B77" s="341" t="s">
        <v>479</v>
      </c>
      <c r="C77" s="16">
        <v>1189.5089285714284</v>
      </c>
      <c r="D77" s="16">
        <v>1396.8005952380952</v>
      </c>
      <c r="E77" s="16">
        <v>1387.2</v>
      </c>
      <c r="F77" s="16">
        <v>1165.8978174603174</v>
      </c>
      <c r="G77" s="16">
        <v>931.875</v>
      </c>
      <c r="H77" s="16">
        <v>1026.6428571428573</v>
      </c>
      <c r="I77" s="16">
        <v>1106.2619047619048</v>
      </c>
      <c r="J77" s="16">
        <v>1207.3333333333333</v>
      </c>
      <c r="K77" s="16">
        <v>1178.794642857143</v>
      </c>
      <c r="L77" s="16">
        <v>1066.5</v>
      </c>
      <c r="M77" s="16">
        <v>1147.7380952380952</v>
      </c>
      <c r="N77" s="16">
        <v>1560</v>
      </c>
      <c r="O77" s="17">
        <f t="shared" si="1"/>
        <v>1197.046097883598</v>
      </c>
    </row>
    <row r="78" spans="1:15" s="8" customFormat="1" ht="17.25" customHeight="1">
      <c r="A78" s="62" t="s">
        <v>37</v>
      </c>
      <c r="B78" s="341" t="s">
        <v>479</v>
      </c>
      <c r="C78" s="16">
        <v>775</v>
      </c>
      <c r="D78" s="16">
        <v>900</v>
      </c>
      <c r="E78" s="16">
        <v>1022.25</v>
      </c>
      <c r="F78" s="16">
        <v>1016.6666666666666</v>
      </c>
      <c r="G78" s="16">
        <v>1625</v>
      </c>
      <c r="H78" s="16">
        <v>1583.3333333333333</v>
      </c>
      <c r="I78" s="16">
        <v>1250</v>
      </c>
      <c r="J78" s="16">
        <v>1166.6666666666667</v>
      </c>
      <c r="K78" s="16">
        <v>1012.5</v>
      </c>
      <c r="L78" s="16">
        <v>750</v>
      </c>
      <c r="M78" s="16">
        <v>1112.5</v>
      </c>
      <c r="N78" s="16">
        <v>1450</v>
      </c>
      <c r="O78" s="17">
        <f t="shared" si="1"/>
        <v>1138.6597222222222</v>
      </c>
    </row>
    <row r="79" spans="1:15" s="8" customFormat="1" ht="17.25" customHeight="1">
      <c r="A79" s="62" t="s">
        <v>36</v>
      </c>
      <c r="B79" s="341" t="s">
        <v>479</v>
      </c>
      <c r="C79" s="16">
        <v>800</v>
      </c>
      <c r="D79" s="16">
        <v>875</v>
      </c>
      <c r="E79" s="16">
        <v>1157.0625</v>
      </c>
      <c r="F79" s="16">
        <v>925</v>
      </c>
      <c r="G79" s="16">
        <v>1225</v>
      </c>
      <c r="H79" s="16">
        <v>1533.3333333333333</v>
      </c>
      <c r="I79" s="16">
        <v>1383.75</v>
      </c>
      <c r="J79" s="16">
        <v>987.5</v>
      </c>
      <c r="K79" s="16">
        <v>975</v>
      </c>
      <c r="L79" s="16">
        <v>806.25</v>
      </c>
      <c r="M79" s="16">
        <v>1212.5</v>
      </c>
      <c r="N79" s="16">
        <v>1537.5</v>
      </c>
      <c r="O79" s="17">
        <f t="shared" si="1"/>
        <v>1118.157986111111</v>
      </c>
    </row>
    <row r="80" spans="1:15" s="35" customFormat="1" ht="7.5" customHeight="1">
      <c r="A80" s="343"/>
      <c r="B80" s="344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6"/>
    </row>
    <row r="81" spans="1:15" s="35" customFormat="1" ht="17.25" customHeight="1">
      <c r="A81" s="343"/>
      <c r="B81" s="344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452" t="s">
        <v>51</v>
      </c>
      <c r="O81" s="452"/>
    </row>
    <row r="82" spans="1:15" s="35" customFormat="1" ht="20.25" customHeight="1">
      <c r="A82" s="456"/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</row>
    <row r="83" spans="1:15" s="35" customFormat="1" ht="21.75" customHeight="1">
      <c r="A83" s="440" t="s">
        <v>61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</row>
    <row r="84" spans="1:15" s="35" customFormat="1" ht="21.75" customHeight="1">
      <c r="A84" s="458" t="s">
        <v>502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</row>
    <row r="85" spans="1:15" s="35" customFormat="1" ht="17.25" customHeight="1">
      <c r="A85" s="58"/>
      <c r="B85" s="59"/>
      <c r="C85" s="58"/>
      <c r="D85" s="60"/>
      <c r="E85" s="60"/>
      <c r="F85" s="60"/>
      <c r="G85" s="60"/>
      <c r="H85" s="60"/>
      <c r="I85" s="60"/>
      <c r="J85" s="60"/>
      <c r="K85" s="61"/>
      <c r="L85" s="61"/>
      <c r="M85" s="61"/>
      <c r="N85" s="61"/>
      <c r="O85" s="61"/>
    </row>
    <row r="86" spans="1:15" s="35" customFormat="1" ht="30" customHeight="1">
      <c r="A86" s="447" t="s">
        <v>506</v>
      </c>
      <c r="B86" s="447" t="s">
        <v>62</v>
      </c>
      <c r="C86" s="442" t="s">
        <v>26</v>
      </c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4"/>
      <c r="O86" s="445" t="s">
        <v>60</v>
      </c>
    </row>
    <row r="87" spans="1:15" s="35" customFormat="1" ht="30" customHeight="1">
      <c r="A87" s="448"/>
      <c r="B87" s="448"/>
      <c r="C87" s="377" t="s">
        <v>7</v>
      </c>
      <c r="D87" s="376" t="s">
        <v>8</v>
      </c>
      <c r="E87" s="376" t="s">
        <v>9</v>
      </c>
      <c r="F87" s="376" t="s">
        <v>10</v>
      </c>
      <c r="G87" s="376" t="s">
        <v>11</v>
      </c>
      <c r="H87" s="376" t="s">
        <v>12</v>
      </c>
      <c r="I87" s="376" t="s">
        <v>13</v>
      </c>
      <c r="J87" s="376" t="s">
        <v>14</v>
      </c>
      <c r="K87" s="376" t="s">
        <v>127</v>
      </c>
      <c r="L87" s="376" t="s">
        <v>128</v>
      </c>
      <c r="M87" s="376" t="s">
        <v>129</v>
      </c>
      <c r="N87" s="378" t="s">
        <v>130</v>
      </c>
      <c r="O87" s="446"/>
    </row>
    <row r="88" spans="1:15" s="8" customFormat="1" ht="17.25" customHeight="1">
      <c r="A88" s="64" t="s">
        <v>116</v>
      </c>
      <c r="B88" s="340" t="s">
        <v>19</v>
      </c>
      <c r="C88" s="16">
        <v>475</v>
      </c>
      <c r="D88" s="16">
        <v>575</v>
      </c>
      <c r="E88" s="16">
        <v>525</v>
      </c>
      <c r="F88" s="16">
        <v>1085.75</v>
      </c>
      <c r="G88" s="16">
        <v>652.1666666666666</v>
      </c>
      <c r="H88" s="16">
        <v>463.125</v>
      </c>
      <c r="I88" s="16">
        <v>1000</v>
      </c>
      <c r="J88" s="16">
        <v>1040</v>
      </c>
      <c r="K88" s="16">
        <v>1211.25</v>
      </c>
      <c r="L88" s="16">
        <v>756.25</v>
      </c>
      <c r="M88" s="16">
        <v>1450</v>
      </c>
      <c r="N88" s="16">
        <v>1225</v>
      </c>
      <c r="O88" s="32">
        <f t="shared" si="1"/>
        <v>871.5451388888888</v>
      </c>
    </row>
    <row r="89" spans="1:15" s="8" customFormat="1" ht="17.25" customHeight="1">
      <c r="A89" s="62" t="s">
        <v>431</v>
      </c>
      <c r="B89" s="341" t="s">
        <v>19</v>
      </c>
      <c r="C89" s="16">
        <v>1800</v>
      </c>
      <c r="D89" s="16">
        <v>1475</v>
      </c>
      <c r="E89" s="16">
        <v>1388.888888888889</v>
      </c>
      <c r="F89" s="16">
        <v>1911.6666666666667</v>
      </c>
      <c r="G89" s="16">
        <v>1072.3333333333333</v>
      </c>
      <c r="H89" s="16">
        <v>908.3333333333334</v>
      </c>
      <c r="I89" s="16">
        <v>1375</v>
      </c>
      <c r="J89" s="16">
        <v>1568.611111111111</v>
      </c>
      <c r="K89" s="16">
        <v>2226.75</v>
      </c>
      <c r="L89" s="16"/>
      <c r="M89" s="16">
        <v>2122.222222222222</v>
      </c>
      <c r="N89" s="16">
        <v>2000</v>
      </c>
      <c r="O89" s="17">
        <f t="shared" si="1"/>
        <v>1622.6186868686868</v>
      </c>
    </row>
    <row r="90" spans="1:15" s="8" customFormat="1" ht="17.25" customHeight="1">
      <c r="A90" s="62" t="s">
        <v>31</v>
      </c>
      <c r="B90" s="341" t="s">
        <v>21</v>
      </c>
      <c r="C90" s="16">
        <v>3784.722222222222</v>
      </c>
      <c r="D90" s="16">
        <v>2598</v>
      </c>
      <c r="E90" s="16">
        <v>2743.472222222222</v>
      </c>
      <c r="F90" s="16">
        <v>3227.777777777778</v>
      </c>
      <c r="G90" s="16">
        <v>2892.75</v>
      </c>
      <c r="H90" s="16">
        <v>3201.6666666666665</v>
      </c>
      <c r="I90" s="16">
        <v>3381.0666666666666</v>
      </c>
      <c r="J90" s="16">
        <v>3271.111111111111</v>
      </c>
      <c r="K90" s="16">
        <v>4463.411111111111</v>
      </c>
      <c r="L90" s="16">
        <v>2864.9305555555557</v>
      </c>
      <c r="M90" s="16">
        <v>3395.5555555555557</v>
      </c>
      <c r="N90" s="16">
        <v>3314.7222222222226</v>
      </c>
      <c r="O90" s="17">
        <f t="shared" si="1"/>
        <v>3261.598842592592</v>
      </c>
    </row>
    <row r="91" spans="1:15" s="8" customFormat="1" ht="17.25" customHeight="1">
      <c r="A91" s="62" t="s">
        <v>115</v>
      </c>
      <c r="B91" s="341" t="s">
        <v>19</v>
      </c>
      <c r="C91" s="16"/>
      <c r="D91" s="16"/>
      <c r="E91" s="16"/>
      <c r="F91" s="16"/>
      <c r="G91" s="16">
        <v>15750</v>
      </c>
      <c r="H91" s="16">
        <v>16000</v>
      </c>
      <c r="I91" s="16">
        <v>14666.666666666666</v>
      </c>
      <c r="J91" s="16">
        <v>13250</v>
      </c>
      <c r="K91" s="16">
        <v>15512.5</v>
      </c>
      <c r="L91" s="16">
        <v>14187.5</v>
      </c>
      <c r="M91" s="16">
        <v>14125</v>
      </c>
      <c r="N91" s="16">
        <v>16812.5</v>
      </c>
      <c r="O91" s="17">
        <f t="shared" si="1"/>
        <v>15038.020833333332</v>
      </c>
    </row>
    <row r="92" spans="1:15" s="8" customFormat="1" ht="17.25" customHeight="1">
      <c r="A92" s="62" t="s">
        <v>35</v>
      </c>
      <c r="B92" s="341" t="s">
        <v>19</v>
      </c>
      <c r="C92" s="16">
        <v>800</v>
      </c>
      <c r="D92" s="16">
        <v>1106.25</v>
      </c>
      <c r="E92" s="16">
        <v>1210.4166666666667</v>
      </c>
      <c r="F92" s="16">
        <v>1062.5</v>
      </c>
      <c r="G92" s="16">
        <v>986.1111111111112</v>
      </c>
      <c r="H92" s="16">
        <v>925.2777777777777</v>
      </c>
      <c r="I92" s="16">
        <v>952.7777777777777</v>
      </c>
      <c r="J92" s="16">
        <v>962.7777777777778</v>
      </c>
      <c r="K92" s="16">
        <v>1009.0277777777778</v>
      </c>
      <c r="L92" s="16">
        <v>1005.5555555555555</v>
      </c>
      <c r="M92" s="16">
        <v>1229.1666666666667</v>
      </c>
      <c r="N92" s="16">
        <v>1329.1666666666667</v>
      </c>
      <c r="O92" s="17">
        <f t="shared" si="1"/>
        <v>1048.2523148148146</v>
      </c>
    </row>
    <row r="93" spans="1:15" s="8" customFormat="1" ht="17.25" customHeight="1">
      <c r="A93" s="62" t="s">
        <v>34</v>
      </c>
      <c r="B93" s="341" t="s">
        <v>19</v>
      </c>
      <c r="C93" s="16">
        <v>1084.4911111111112</v>
      </c>
      <c r="D93" s="16">
        <v>1192.3333333333333</v>
      </c>
      <c r="E93" s="16">
        <v>1415.277777777778</v>
      </c>
      <c r="F93" s="16">
        <v>1416.6666666666667</v>
      </c>
      <c r="G93" s="16">
        <v>1670.8333333333333</v>
      </c>
      <c r="H93" s="16">
        <v>1610.8333333333333</v>
      </c>
      <c r="I93" s="16">
        <v>1378.125</v>
      </c>
      <c r="J93" s="16">
        <v>1160.4166666666667</v>
      </c>
      <c r="K93" s="16">
        <v>1412.5</v>
      </c>
      <c r="L93" s="16">
        <v>1625</v>
      </c>
      <c r="M93" s="16">
        <v>2336.4583333333335</v>
      </c>
      <c r="N93" s="16">
        <v>2282.2916666666665</v>
      </c>
      <c r="O93" s="17">
        <f t="shared" si="1"/>
        <v>1548.7689351851852</v>
      </c>
    </row>
    <row r="94" spans="1:15" s="8" customFormat="1" ht="17.25" customHeight="1">
      <c r="A94" s="62" t="s">
        <v>365</v>
      </c>
      <c r="B94" s="341" t="s">
        <v>19</v>
      </c>
      <c r="C94" s="16">
        <v>895.8333333333333</v>
      </c>
      <c r="D94" s="16">
        <v>946.875</v>
      </c>
      <c r="E94" s="16">
        <v>956.25</v>
      </c>
      <c r="F94" s="16">
        <v>853.125</v>
      </c>
      <c r="G94" s="16">
        <v>962.5</v>
      </c>
      <c r="H94" s="16">
        <v>1181.875</v>
      </c>
      <c r="I94" s="16">
        <v>1100</v>
      </c>
      <c r="J94" s="16">
        <v>999.375</v>
      </c>
      <c r="K94" s="16">
        <v>890.625</v>
      </c>
      <c r="L94" s="16">
        <v>887.5</v>
      </c>
      <c r="M94" s="16">
        <v>1404.1666666666665</v>
      </c>
      <c r="N94" s="16">
        <v>1412.5</v>
      </c>
      <c r="O94" s="17">
        <f t="shared" si="1"/>
        <v>1040.8854166666665</v>
      </c>
    </row>
    <row r="95" spans="1:15" s="8" customFormat="1" ht="17.25" customHeight="1">
      <c r="A95" s="62" t="s">
        <v>85</v>
      </c>
      <c r="B95" s="341" t="s">
        <v>19</v>
      </c>
      <c r="C95" s="16">
        <v>1310</v>
      </c>
      <c r="D95" s="16">
        <v>1287.5</v>
      </c>
      <c r="E95" s="16">
        <v>1301.5625</v>
      </c>
      <c r="F95" s="16">
        <v>1327.6041666666665</v>
      </c>
      <c r="G95" s="16">
        <v>1198.611111111111</v>
      </c>
      <c r="H95" s="16">
        <v>1364.9652777777776</v>
      </c>
      <c r="I95" s="16">
        <v>1209.7222222222224</v>
      </c>
      <c r="J95" s="16">
        <v>1199.3055555555557</v>
      </c>
      <c r="K95" s="16">
        <v>1322.6944444444443</v>
      </c>
      <c r="L95" s="16">
        <v>1452.777777777778</v>
      </c>
      <c r="M95" s="16">
        <v>1684.722222222222</v>
      </c>
      <c r="N95" s="16">
        <v>1895.8333333333333</v>
      </c>
      <c r="O95" s="17">
        <f t="shared" si="1"/>
        <v>1379.6082175925924</v>
      </c>
    </row>
    <row r="96" spans="1:15" s="8" customFormat="1" ht="17.25" customHeight="1">
      <c r="A96" s="62" t="s">
        <v>33</v>
      </c>
      <c r="B96" s="341" t="s">
        <v>19</v>
      </c>
      <c r="C96" s="16">
        <v>1631.25</v>
      </c>
      <c r="D96" s="16">
        <v>1631.25</v>
      </c>
      <c r="E96" s="16">
        <v>1452.0833333333335</v>
      </c>
      <c r="F96" s="16">
        <v>1212.5</v>
      </c>
      <c r="G96" s="16">
        <v>1129.1666666666665</v>
      </c>
      <c r="H96" s="16">
        <v>1154.1666666666665</v>
      </c>
      <c r="I96" s="16">
        <v>1253.75</v>
      </c>
      <c r="J96" s="16">
        <v>1079.861111111111</v>
      </c>
      <c r="K96" s="16">
        <v>809.375</v>
      </c>
      <c r="L96" s="16">
        <v>1006.25</v>
      </c>
      <c r="M96" s="16">
        <v>963.888888888889</v>
      </c>
      <c r="N96" s="16">
        <v>1538.888888888889</v>
      </c>
      <c r="O96" s="17">
        <v>1625</v>
      </c>
    </row>
    <row r="97" spans="1:15" s="8" customFormat="1" ht="17.25" customHeight="1">
      <c r="A97" s="62" t="s">
        <v>86</v>
      </c>
      <c r="B97" s="341" t="s">
        <v>19</v>
      </c>
      <c r="C97" s="16">
        <v>1450</v>
      </c>
      <c r="D97" s="16">
        <v>1300</v>
      </c>
      <c r="E97" s="16">
        <v>1250</v>
      </c>
      <c r="F97" s="16">
        <v>1375</v>
      </c>
      <c r="G97" s="16">
        <v>1500</v>
      </c>
      <c r="H97" s="16">
        <v>1680</v>
      </c>
      <c r="I97" s="16">
        <v>1700</v>
      </c>
      <c r="J97" s="16">
        <v>1250</v>
      </c>
      <c r="K97" s="16"/>
      <c r="L97" s="16">
        <v>1325</v>
      </c>
      <c r="M97" s="16">
        <v>1766.6666666666667</v>
      </c>
      <c r="N97" s="16">
        <v>1775</v>
      </c>
      <c r="O97" s="17">
        <f t="shared" si="1"/>
        <v>1488.3333333333333</v>
      </c>
    </row>
    <row r="98" spans="1:15" s="8" customFormat="1" ht="17.25" customHeight="1">
      <c r="A98" s="62" t="s">
        <v>87</v>
      </c>
      <c r="B98" s="341" t="s">
        <v>475</v>
      </c>
      <c r="C98" s="16">
        <v>716.6666666666667</v>
      </c>
      <c r="D98" s="16">
        <v>945.8333333333333</v>
      </c>
      <c r="E98" s="16">
        <v>833.3333333333334</v>
      </c>
      <c r="F98" s="16">
        <v>791.6666666666667</v>
      </c>
      <c r="G98" s="16">
        <v>875</v>
      </c>
      <c r="H98" s="16">
        <v>787.5</v>
      </c>
      <c r="I98" s="16">
        <v>947.9166666666667</v>
      </c>
      <c r="J98" s="16">
        <v>845.8333333333333</v>
      </c>
      <c r="K98" s="16">
        <v>1043.75</v>
      </c>
      <c r="L98" s="16">
        <v>1037.5</v>
      </c>
      <c r="M98" s="16">
        <v>1129.1666666666665</v>
      </c>
      <c r="N98" s="16">
        <v>1650</v>
      </c>
      <c r="O98" s="17">
        <f t="shared" si="1"/>
        <v>967.0138888888888</v>
      </c>
    </row>
    <row r="99" spans="1:15" s="8" customFormat="1" ht="17.25" customHeight="1">
      <c r="A99" s="62" t="s">
        <v>88</v>
      </c>
      <c r="B99" s="341" t="s">
        <v>19</v>
      </c>
      <c r="C99" s="16">
        <v>1818.75</v>
      </c>
      <c r="D99" s="16">
        <v>2962.5</v>
      </c>
      <c r="E99" s="16">
        <v>3500</v>
      </c>
      <c r="F99" s="16">
        <v>3675</v>
      </c>
      <c r="G99" s="16">
        <v>2083.333333333333</v>
      </c>
      <c r="H99" s="16">
        <v>2536.6666666666665</v>
      </c>
      <c r="I99" s="16">
        <v>1958.3333333333333</v>
      </c>
      <c r="J99" s="16">
        <v>1631.6666666666667</v>
      </c>
      <c r="K99" s="16">
        <v>1883.3333333333333</v>
      </c>
      <c r="L99" s="16">
        <v>1875</v>
      </c>
      <c r="M99" s="16">
        <v>2333.3333333333335</v>
      </c>
      <c r="N99" s="16">
        <v>2038.8888888888887</v>
      </c>
      <c r="O99" s="17">
        <f t="shared" si="1"/>
        <v>2358.0671296296296</v>
      </c>
    </row>
    <row r="100" spans="1:15" s="8" customFormat="1" ht="18.75" customHeight="1">
      <c r="A100" s="81" t="s">
        <v>89</v>
      </c>
      <c r="B100" s="113"/>
      <c r="C100" s="81"/>
      <c r="D100" s="82"/>
      <c r="E100" s="83"/>
      <c r="F100" s="83"/>
      <c r="G100" s="83"/>
      <c r="H100" s="83"/>
      <c r="I100" s="83"/>
      <c r="J100" s="83"/>
      <c r="K100" s="83"/>
      <c r="L100" s="83"/>
      <c r="M100" s="81"/>
      <c r="N100" s="82"/>
      <c r="O100" s="83"/>
    </row>
    <row r="101" spans="1:15" s="8" customFormat="1" ht="18" customHeight="1">
      <c r="A101" s="62" t="s">
        <v>126</v>
      </c>
      <c r="B101" s="341" t="s">
        <v>19</v>
      </c>
      <c r="C101" s="16">
        <v>2500</v>
      </c>
      <c r="D101" s="16"/>
      <c r="E101" s="16"/>
      <c r="F101" s="16"/>
      <c r="G101" s="16"/>
      <c r="H101" s="16">
        <v>5500</v>
      </c>
      <c r="I101" s="16">
        <v>4500</v>
      </c>
      <c r="J101" s="16"/>
      <c r="K101" s="16"/>
      <c r="L101" s="16">
        <v>3745</v>
      </c>
      <c r="M101" s="16">
        <v>6290</v>
      </c>
      <c r="N101" s="16">
        <v>6676.388888888888</v>
      </c>
      <c r="O101" s="17">
        <f t="shared" si="1"/>
        <v>4868.564814814815</v>
      </c>
    </row>
    <row r="102" spans="1:15" s="8" customFormat="1" ht="18" customHeight="1">
      <c r="A102" s="62" t="s">
        <v>480</v>
      </c>
      <c r="B102" s="341" t="s">
        <v>19</v>
      </c>
      <c r="C102" s="16">
        <v>4804.166666666667</v>
      </c>
      <c r="D102" s="16">
        <v>4752.083333333333</v>
      </c>
      <c r="E102" s="16">
        <v>5537.5</v>
      </c>
      <c r="F102" s="16">
        <v>5481.25</v>
      </c>
      <c r="G102" s="16">
        <v>5293.865740740741</v>
      </c>
      <c r="H102" s="16">
        <v>4594.229166666666</v>
      </c>
      <c r="I102" s="16">
        <v>5090.916666666667</v>
      </c>
      <c r="J102" s="16">
        <v>5068.055555555556</v>
      </c>
      <c r="K102" s="16">
        <v>5243.75</v>
      </c>
      <c r="L102" s="16">
        <v>5344.444444444445</v>
      </c>
      <c r="M102" s="16">
        <v>5266.145833333333</v>
      </c>
      <c r="N102" s="16">
        <v>4570.270833333333</v>
      </c>
      <c r="O102" s="17">
        <f t="shared" si="1"/>
        <v>5087.223186728395</v>
      </c>
    </row>
    <row r="103" spans="1:15" s="8" customFormat="1" ht="18" customHeight="1">
      <c r="A103" s="62" t="s">
        <v>90</v>
      </c>
      <c r="B103" s="341" t="s">
        <v>19</v>
      </c>
      <c r="C103" s="16">
        <v>5000</v>
      </c>
      <c r="D103" s="16">
        <v>6000</v>
      </c>
      <c r="E103" s="16">
        <v>6375</v>
      </c>
      <c r="F103" s="16">
        <v>6750</v>
      </c>
      <c r="G103" s="16">
        <v>5869.444444444444</v>
      </c>
      <c r="H103" s="16">
        <v>5562.5</v>
      </c>
      <c r="I103" s="16">
        <v>5680.555555555556</v>
      </c>
      <c r="J103" s="16">
        <v>6353.333333333334</v>
      </c>
      <c r="K103" s="16">
        <v>6287.5</v>
      </c>
      <c r="L103" s="16">
        <v>6393.055555555556</v>
      </c>
      <c r="M103" s="16">
        <v>5634.722222222223</v>
      </c>
      <c r="N103" s="16">
        <v>5550</v>
      </c>
      <c r="O103" s="17">
        <f t="shared" si="1"/>
        <v>5954.675925925926</v>
      </c>
    </row>
    <row r="104" spans="1:15" s="8" customFormat="1" ht="18" customHeight="1">
      <c r="A104" s="62" t="s">
        <v>29</v>
      </c>
      <c r="B104" s="341" t="s">
        <v>19</v>
      </c>
      <c r="C104" s="16"/>
      <c r="D104" s="16">
        <v>2495.833333333333</v>
      </c>
      <c r="E104" s="16">
        <v>2825</v>
      </c>
      <c r="F104" s="16">
        <v>2475</v>
      </c>
      <c r="G104" s="16">
        <v>2262.5</v>
      </c>
      <c r="H104" s="16">
        <v>1993.3333333333333</v>
      </c>
      <c r="I104" s="16">
        <v>2400</v>
      </c>
      <c r="J104" s="16">
        <v>2120.8333333333335</v>
      </c>
      <c r="K104" s="16">
        <v>2130.555555555555</v>
      </c>
      <c r="L104" s="16">
        <v>2250</v>
      </c>
      <c r="M104" s="16">
        <v>2455.555555555555</v>
      </c>
      <c r="N104" s="16">
        <v>2522.222222222222</v>
      </c>
      <c r="O104" s="17">
        <f t="shared" si="1"/>
        <v>2357.3484848484845</v>
      </c>
    </row>
    <row r="105" spans="1:15" s="8" customFormat="1" ht="18" customHeight="1">
      <c r="A105" s="62" t="s">
        <v>28</v>
      </c>
      <c r="B105" s="341" t="s">
        <v>19</v>
      </c>
      <c r="C105" s="16"/>
      <c r="D105" s="16">
        <v>3337.5</v>
      </c>
      <c r="E105" s="16">
        <v>4675</v>
      </c>
      <c r="F105" s="16">
        <v>5320.833333333333</v>
      </c>
      <c r="G105" s="16">
        <v>5466.666666666667</v>
      </c>
      <c r="H105" s="16">
        <v>4195</v>
      </c>
      <c r="I105" s="16">
        <v>4500</v>
      </c>
      <c r="J105" s="16">
        <v>8000</v>
      </c>
      <c r="K105" s="16"/>
      <c r="L105" s="16">
        <v>2300</v>
      </c>
      <c r="M105" s="16">
        <v>2300</v>
      </c>
      <c r="N105" s="16"/>
      <c r="O105" s="17">
        <f t="shared" si="1"/>
        <v>4455</v>
      </c>
    </row>
    <row r="106" spans="1:15" s="8" customFormat="1" ht="19.5" customHeight="1">
      <c r="A106" s="81" t="s">
        <v>91</v>
      </c>
      <c r="B106" s="113"/>
      <c r="C106" s="81"/>
      <c r="D106" s="82"/>
      <c r="E106" s="83"/>
      <c r="F106" s="83"/>
      <c r="G106" s="83"/>
      <c r="H106" s="83"/>
      <c r="I106" s="83"/>
      <c r="J106" s="83"/>
      <c r="K106" s="83"/>
      <c r="L106" s="83"/>
      <c r="M106" s="81"/>
      <c r="N106" s="82"/>
      <c r="O106" s="83"/>
    </row>
    <row r="107" spans="1:15" s="8" customFormat="1" ht="18" customHeight="1">
      <c r="A107" s="62" t="s">
        <v>366</v>
      </c>
      <c r="B107" s="341" t="s">
        <v>21</v>
      </c>
      <c r="C107" s="16">
        <v>8433.089285714286</v>
      </c>
      <c r="D107" s="16">
        <v>9325.75</v>
      </c>
      <c r="E107" s="16">
        <v>9802.194444444445</v>
      </c>
      <c r="F107" s="16">
        <v>6409.2875</v>
      </c>
      <c r="G107" s="16">
        <v>5812.5</v>
      </c>
      <c r="H107" s="16">
        <v>7875</v>
      </c>
      <c r="I107" s="16">
        <v>3738.0791203703707</v>
      </c>
      <c r="J107" s="16">
        <v>3426.424479166667</v>
      </c>
      <c r="K107" s="16">
        <v>2135.902083333333</v>
      </c>
      <c r="L107" s="16">
        <v>6891.4439999999995</v>
      </c>
      <c r="M107" s="16">
        <v>6760.011574074075</v>
      </c>
      <c r="N107" s="16">
        <v>6879.274305555557</v>
      </c>
      <c r="O107" s="17">
        <f t="shared" si="1"/>
        <v>6457.413066054894</v>
      </c>
    </row>
    <row r="108" spans="1:15" s="8" customFormat="1" ht="18" customHeight="1">
      <c r="A108" s="62" t="s">
        <v>481</v>
      </c>
      <c r="B108" s="341" t="s">
        <v>21</v>
      </c>
      <c r="C108" s="16"/>
      <c r="D108" s="16"/>
      <c r="E108" s="16">
        <v>10000</v>
      </c>
      <c r="F108" s="16"/>
      <c r="G108" s="16"/>
      <c r="H108" s="16">
        <v>6000</v>
      </c>
      <c r="I108" s="16">
        <v>6495</v>
      </c>
      <c r="J108" s="16">
        <v>8712.666666666666</v>
      </c>
      <c r="K108" s="16">
        <v>6415</v>
      </c>
      <c r="L108" s="16">
        <v>9000</v>
      </c>
      <c r="M108" s="16">
        <v>8264.375</v>
      </c>
      <c r="N108" s="16">
        <v>6433.333333333333</v>
      </c>
      <c r="O108" s="17">
        <f t="shared" si="1"/>
        <v>7665.046875</v>
      </c>
    </row>
    <row r="109" spans="1:15" s="8" customFormat="1" ht="18" customHeight="1">
      <c r="A109" s="62" t="s">
        <v>482</v>
      </c>
      <c r="B109" s="341" t="s">
        <v>21</v>
      </c>
      <c r="C109" s="16">
        <v>10468.75</v>
      </c>
      <c r="D109" s="16">
        <v>10666.666666666666</v>
      </c>
      <c r="E109" s="16">
        <v>7666.666666666667</v>
      </c>
      <c r="F109" s="16"/>
      <c r="G109" s="16"/>
      <c r="H109" s="16">
        <v>5000</v>
      </c>
      <c r="I109" s="16"/>
      <c r="J109" s="16"/>
      <c r="K109" s="16"/>
      <c r="L109" s="16">
        <v>10793.75</v>
      </c>
      <c r="M109" s="16">
        <v>7411.111111111111</v>
      </c>
      <c r="N109" s="16">
        <v>7785.416666666667</v>
      </c>
      <c r="O109" s="17">
        <f t="shared" si="1"/>
        <v>8541.765873015871</v>
      </c>
    </row>
    <row r="110" spans="1:15" s="8" customFormat="1" ht="18" customHeight="1">
      <c r="A110" s="62" t="s">
        <v>483</v>
      </c>
      <c r="B110" s="341" t="s">
        <v>21</v>
      </c>
      <c r="C110" s="16"/>
      <c r="D110" s="16"/>
      <c r="E110" s="16"/>
      <c r="F110" s="16"/>
      <c r="G110" s="16"/>
      <c r="H110" s="16"/>
      <c r="I110" s="16">
        <v>21833.333333333336</v>
      </c>
      <c r="J110" s="16">
        <v>16228.333333333332</v>
      </c>
      <c r="K110" s="16">
        <v>11250</v>
      </c>
      <c r="L110" s="16">
        <v>9375</v>
      </c>
      <c r="M110" s="16">
        <v>5000</v>
      </c>
      <c r="N110" s="16">
        <v>5166.666666666667</v>
      </c>
      <c r="O110" s="17">
        <f t="shared" si="1"/>
        <v>11475.555555555557</v>
      </c>
    </row>
    <row r="111" spans="1:15" s="8" customFormat="1" ht="18" customHeight="1">
      <c r="A111" s="62" t="s">
        <v>484</v>
      </c>
      <c r="B111" s="341" t="s">
        <v>21</v>
      </c>
      <c r="C111" s="16"/>
      <c r="D111" s="16"/>
      <c r="E111" s="16"/>
      <c r="F111" s="16"/>
      <c r="G111" s="16"/>
      <c r="H111" s="16"/>
      <c r="I111" s="16"/>
      <c r="J111" s="16"/>
      <c r="K111" s="16">
        <v>12500</v>
      </c>
      <c r="L111" s="16"/>
      <c r="M111" s="16"/>
      <c r="N111" s="16"/>
      <c r="O111" s="17">
        <f t="shared" si="1"/>
        <v>12500</v>
      </c>
    </row>
    <row r="112" spans="1:15" s="8" customFormat="1" ht="18" customHeight="1">
      <c r="A112" s="62" t="s">
        <v>485</v>
      </c>
      <c r="B112" s="341" t="s">
        <v>21</v>
      </c>
      <c r="C112" s="16">
        <v>13000</v>
      </c>
      <c r="D112" s="16">
        <v>27000</v>
      </c>
      <c r="E112" s="16">
        <v>30000</v>
      </c>
      <c r="F112" s="16">
        <v>27562.5</v>
      </c>
      <c r="G112" s="16">
        <v>28500</v>
      </c>
      <c r="H112" s="16">
        <v>27405.1</v>
      </c>
      <c r="I112" s="16">
        <v>16887.5</v>
      </c>
      <c r="J112" s="16">
        <v>15238.8</v>
      </c>
      <c r="K112" s="16">
        <v>33875</v>
      </c>
      <c r="L112" s="16">
        <v>21250</v>
      </c>
      <c r="M112" s="16">
        <v>17305.555555555555</v>
      </c>
      <c r="N112" s="16">
        <v>17638.88888888889</v>
      </c>
      <c r="O112" s="17">
        <f t="shared" si="1"/>
        <v>22971.945370370373</v>
      </c>
    </row>
    <row r="113" spans="1:15" s="8" customFormat="1" ht="18" customHeight="1">
      <c r="A113" s="62" t="s">
        <v>120</v>
      </c>
      <c r="B113" s="341" t="s">
        <v>21</v>
      </c>
      <c r="C113" s="16">
        <v>26208.54761904761</v>
      </c>
      <c r="D113" s="16">
        <v>23401.04166666667</v>
      </c>
      <c r="E113" s="16">
        <v>24151.77708333333</v>
      </c>
      <c r="F113" s="16">
        <v>22724.4515625</v>
      </c>
      <c r="G113" s="16">
        <v>22905.770833333336</v>
      </c>
      <c r="H113" s="16">
        <v>24322.708333333336</v>
      </c>
      <c r="I113" s="16">
        <v>22770.3125</v>
      </c>
      <c r="J113" s="16">
        <v>20817.77777777778</v>
      </c>
      <c r="K113" s="16">
        <v>22783.854166666664</v>
      </c>
      <c r="L113" s="16">
        <v>20350</v>
      </c>
      <c r="M113" s="16">
        <v>17609.201388888887</v>
      </c>
      <c r="N113" s="16">
        <v>21894.305555555555</v>
      </c>
      <c r="O113" s="17">
        <f t="shared" si="1"/>
        <v>22494.97904059193</v>
      </c>
    </row>
    <row r="114" spans="1:15" s="8" customFormat="1" ht="18" customHeight="1">
      <c r="A114" s="62" t="s">
        <v>92</v>
      </c>
      <c r="B114" s="341" t="s">
        <v>21</v>
      </c>
      <c r="C114" s="16">
        <v>20250</v>
      </c>
      <c r="D114" s="16">
        <v>42500</v>
      </c>
      <c r="E114" s="16">
        <v>20000</v>
      </c>
      <c r="F114" s="16">
        <v>18166.666666666668</v>
      </c>
      <c r="G114" s="16">
        <v>13250</v>
      </c>
      <c r="H114" s="16">
        <v>20958.333333333336</v>
      </c>
      <c r="I114" s="16">
        <v>20847.222222222223</v>
      </c>
      <c r="J114" s="16">
        <v>22777.777777777777</v>
      </c>
      <c r="K114" s="16">
        <v>25937.5</v>
      </c>
      <c r="L114" s="16">
        <v>31125</v>
      </c>
      <c r="M114" s="16">
        <v>42250</v>
      </c>
      <c r="N114" s="16">
        <v>25194.444444444445</v>
      </c>
      <c r="O114" s="17">
        <f t="shared" si="1"/>
        <v>25271.412037037036</v>
      </c>
    </row>
    <row r="115" spans="1:15" s="8" customFormat="1" ht="18" customHeight="1">
      <c r="A115" s="62" t="s">
        <v>93</v>
      </c>
      <c r="B115" s="341" t="s">
        <v>21</v>
      </c>
      <c r="C115" s="16"/>
      <c r="D115" s="16"/>
      <c r="E115" s="16">
        <v>21236.25</v>
      </c>
      <c r="F115" s="16">
        <v>27806.25</v>
      </c>
      <c r="G115" s="16">
        <v>30000</v>
      </c>
      <c r="H115" s="16">
        <v>33166.666666666664</v>
      </c>
      <c r="I115" s="16">
        <v>22750</v>
      </c>
      <c r="J115" s="16">
        <v>23750</v>
      </c>
      <c r="K115" s="16"/>
      <c r="L115" s="16"/>
      <c r="M115" s="16"/>
      <c r="N115" s="16">
        <v>45000</v>
      </c>
      <c r="O115" s="17">
        <f t="shared" si="1"/>
        <v>29101.309523809523</v>
      </c>
    </row>
    <row r="116" spans="1:15" s="8" customFormat="1" ht="18" customHeight="1">
      <c r="A116" s="62" t="s">
        <v>486</v>
      </c>
      <c r="B116" s="341" t="s">
        <v>21</v>
      </c>
      <c r="C116" s="16">
        <v>18630</v>
      </c>
      <c r="D116" s="16">
        <v>40000</v>
      </c>
      <c r="E116" s="16">
        <v>26125</v>
      </c>
      <c r="F116" s="16"/>
      <c r="G116" s="16">
        <v>15000</v>
      </c>
      <c r="H116" s="16"/>
      <c r="I116" s="16"/>
      <c r="J116" s="16"/>
      <c r="K116" s="16"/>
      <c r="L116" s="16"/>
      <c r="M116" s="16"/>
      <c r="N116" s="16"/>
      <c r="O116" s="17">
        <f t="shared" si="1"/>
        <v>24938.75</v>
      </c>
    </row>
    <row r="117" spans="1:15" s="8" customFormat="1" ht="18" customHeight="1">
      <c r="A117" s="62" t="s">
        <v>94</v>
      </c>
      <c r="B117" s="341" t="s">
        <v>21</v>
      </c>
      <c r="C117" s="16">
        <v>37666.666666666664</v>
      </c>
      <c r="D117" s="16">
        <v>31520.833333333332</v>
      </c>
      <c r="E117" s="16">
        <v>50972.22222222222</v>
      </c>
      <c r="F117" s="16">
        <v>52270.260416666664</v>
      </c>
      <c r="G117" s="16">
        <v>44525.066666666666</v>
      </c>
      <c r="H117" s="16">
        <v>32885.41666666667</v>
      </c>
      <c r="I117" s="16">
        <v>46437.5</v>
      </c>
      <c r="J117" s="16">
        <v>48683.33333333333</v>
      </c>
      <c r="K117" s="16">
        <v>46150</v>
      </c>
      <c r="L117" s="16">
        <v>48210.9375</v>
      </c>
      <c r="M117" s="16">
        <v>49027.77777777778</v>
      </c>
      <c r="N117" s="16">
        <v>56206.944444444445</v>
      </c>
      <c r="O117" s="17">
        <f t="shared" si="1"/>
        <v>45379.74658564815</v>
      </c>
    </row>
    <row r="118" spans="1:15" s="8" customFormat="1" ht="18" customHeight="1">
      <c r="A118" s="62" t="s">
        <v>487</v>
      </c>
      <c r="B118" s="341" t="s">
        <v>21</v>
      </c>
      <c r="C118" s="16"/>
      <c r="D118" s="16"/>
      <c r="E118" s="16"/>
      <c r="F118" s="16"/>
      <c r="G118" s="16">
        <v>9000</v>
      </c>
      <c r="H118" s="16"/>
      <c r="I118" s="16"/>
      <c r="J118" s="16"/>
      <c r="K118" s="16"/>
      <c r="L118" s="16"/>
      <c r="M118" s="16"/>
      <c r="N118" s="16"/>
      <c r="O118" s="17">
        <f t="shared" si="1"/>
        <v>9000</v>
      </c>
    </row>
    <row r="119" spans="1:15" s="8" customFormat="1" ht="18" customHeight="1">
      <c r="A119" s="62" t="s">
        <v>95</v>
      </c>
      <c r="B119" s="341" t="s">
        <v>21</v>
      </c>
      <c r="C119" s="16"/>
      <c r="D119" s="16"/>
      <c r="E119" s="16"/>
      <c r="F119" s="16">
        <v>6525.875</v>
      </c>
      <c r="G119" s="16">
        <v>6500</v>
      </c>
      <c r="H119" s="16"/>
      <c r="I119" s="16"/>
      <c r="J119" s="16"/>
      <c r="K119" s="16"/>
      <c r="L119" s="16"/>
      <c r="M119" s="16"/>
      <c r="N119" s="16"/>
      <c r="O119" s="17">
        <f t="shared" si="1"/>
        <v>6512.9375</v>
      </c>
    </row>
    <row r="120" spans="1:15" s="8" customFormat="1" ht="18" customHeight="1">
      <c r="A120" s="62" t="s">
        <v>96</v>
      </c>
      <c r="B120" s="341" t="s">
        <v>21</v>
      </c>
      <c r="C120" s="16"/>
      <c r="D120" s="16"/>
      <c r="E120" s="16"/>
      <c r="F120" s="16"/>
      <c r="G120" s="16">
        <v>1166.6666666666667</v>
      </c>
      <c r="H120" s="16">
        <v>2333.3333333333335</v>
      </c>
      <c r="I120" s="16"/>
      <c r="J120" s="16"/>
      <c r="K120" s="16"/>
      <c r="L120" s="16"/>
      <c r="M120" s="16"/>
      <c r="N120" s="16"/>
      <c r="O120" s="17">
        <f t="shared" si="1"/>
        <v>1750</v>
      </c>
    </row>
    <row r="121" spans="1:15" s="8" customFormat="1" ht="18" customHeight="1">
      <c r="A121" s="62" t="s">
        <v>97</v>
      </c>
      <c r="B121" s="341" t="s">
        <v>21</v>
      </c>
      <c r="C121" s="16"/>
      <c r="D121" s="16"/>
      <c r="E121" s="16"/>
      <c r="F121" s="16">
        <v>13000</v>
      </c>
      <c r="G121" s="16">
        <v>8850</v>
      </c>
      <c r="H121" s="16">
        <v>8311.111111111111</v>
      </c>
      <c r="I121" s="16">
        <v>8642.361111111111</v>
      </c>
      <c r="J121" s="16">
        <v>7165.833333333334</v>
      </c>
      <c r="K121" s="16">
        <v>8042.708333333333</v>
      </c>
      <c r="L121" s="16">
        <v>5000</v>
      </c>
      <c r="M121" s="16"/>
      <c r="N121" s="16"/>
      <c r="O121" s="17">
        <f t="shared" si="1"/>
        <v>8430.287698412698</v>
      </c>
    </row>
    <row r="122" spans="1:15" s="8" customFormat="1" ht="18" customHeight="1">
      <c r="A122" s="62" t="s">
        <v>488</v>
      </c>
      <c r="B122" s="341" t="s">
        <v>21</v>
      </c>
      <c r="C122" s="16"/>
      <c r="D122" s="16"/>
      <c r="E122" s="16"/>
      <c r="F122" s="16"/>
      <c r="G122" s="16"/>
      <c r="H122" s="16"/>
      <c r="I122" s="16">
        <v>1150</v>
      </c>
      <c r="J122" s="16">
        <v>1250</v>
      </c>
      <c r="K122" s="16"/>
      <c r="L122" s="16"/>
      <c r="M122" s="16">
        <v>2500</v>
      </c>
      <c r="N122" s="16"/>
      <c r="O122" s="17">
        <f t="shared" si="1"/>
        <v>1633.3333333333333</v>
      </c>
    </row>
    <row r="123" spans="1:15" s="8" customFormat="1" ht="18" customHeight="1">
      <c r="A123" s="62" t="s">
        <v>27</v>
      </c>
      <c r="B123" s="341" t="s">
        <v>21</v>
      </c>
      <c r="C123" s="16">
        <v>7395.833333333333</v>
      </c>
      <c r="D123" s="16">
        <v>5077.604166666667</v>
      </c>
      <c r="E123" s="16">
        <v>5072.223333333333</v>
      </c>
      <c r="F123" s="16">
        <v>7713.541666666667</v>
      </c>
      <c r="G123" s="16">
        <v>6987.5</v>
      </c>
      <c r="H123" s="16">
        <v>6815.833333333333</v>
      </c>
      <c r="I123" s="16">
        <v>7522.15</v>
      </c>
      <c r="J123" s="16">
        <v>7082.291666666667</v>
      </c>
      <c r="K123" s="16">
        <v>5668.75</v>
      </c>
      <c r="L123" s="16">
        <v>8845.966666666665</v>
      </c>
      <c r="M123" s="16">
        <v>4957.8125</v>
      </c>
      <c r="N123" s="16">
        <v>8106.25</v>
      </c>
      <c r="O123" s="17">
        <f t="shared" si="1"/>
        <v>6770.479722222222</v>
      </c>
    </row>
    <row r="124" spans="1:15" s="8" customFormat="1" ht="18" customHeight="1">
      <c r="A124" s="62" t="s">
        <v>489</v>
      </c>
      <c r="B124" s="341" t="s">
        <v>21</v>
      </c>
      <c r="C124" s="16">
        <v>2570.866666666667</v>
      </c>
      <c r="D124" s="16">
        <v>2100.277777777778</v>
      </c>
      <c r="E124" s="16">
        <v>2745.329861111111</v>
      </c>
      <c r="F124" s="16">
        <v>3438.5</v>
      </c>
      <c r="G124" s="16">
        <v>2503.825</v>
      </c>
      <c r="H124" s="16">
        <v>2044.9916666666663</v>
      </c>
      <c r="I124" s="16">
        <v>2674.9305555555557</v>
      </c>
      <c r="J124" s="16">
        <v>2409.027777777778</v>
      </c>
      <c r="K124" s="16">
        <v>2051.3333333333335</v>
      </c>
      <c r="L124" s="16">
        <v>2014.9166666666665</v>
      </c>
      <c r="M124" s="16">
        <v>2270.1851851851848</v>
      </c>
      <c r="N124" s="16">
        <v>2198.0324074074074</v>
      </c>
      <c r="O124" s="17">
        <f t="shared" si="1"/>
        <v>2418.518074845679</v>
      </c>
    </row>
    <row r="125" spans="1:15" s="8" customFormat="1" ht="18" customHeight="1">
      <c r="A125" s="62" t="s">
        <v>490</v>
      </c>
      <c r="B125" s="341" t="s">
        <v>21</v>
      </c>
      <c r="C125" s="16">
        <v>2855.643125</v>
      </c>
      <c r="D125" s="16">
        <v>2855.643125</v>
      </c>
      <c r="E125" s="16">
        <v>2927.534722222222</v>
      </c>
      <c r="F125" s="16">
        <v>4044.1369047619046</v>
      </c>
      <c r="G125" s="16">
        <v>3622.5388888888883</v>
      </c>
      <c r="H125" s="16">
        <v>1985.0520833333335</v>
      </c>
      <c r="I125" s="16">
        <v>1337.8359374999998</v>
      </c>
      <c r="J125" s="16">
        <v>1049.3125</v>
      </c>
      <c r="K125" s="16">
        <v>1875.3916666666669</v>
      </c>
      <c r="L125" s="16">
        <v>1965.3666666666668</v>
      </c>
      <c r="M125" s="16">
        <v>2036.78125</v>
      </c>
      <c r="N125" s="16">
        <v>2252.7994791666665</v>
      </c>
      <c r="O125" s="17">
        <f t="shared" si="1"/>
        <v>2400.669695767196</v>
      </c>
    </row>
    <row r="126" spans="1:15" s="8" customFormat="1" ht="18" customHeight="1">
      <c r="A126" s="62" t="s">
        <v>370</v>
      </c>
      <c r="B126" s="341" t="s">
        <v>21</v>
      </c>
      <c r="C126" s="16">
        <v>2310.333333333333</v>
      </c>
      <c r="D126" s="16">
        <v>1936.55</v>
      </c>
      <c r="E126" s="16">
        <v>2058.1708333333336</v>
      </c>
      <c r="F126" s="16">
        <v>2476.666666666667</v>
      </c>
      <c r="G126" s="16">
        <v>1940.9375000000002</v>
      </c>
      <c r="H126" s="16">
        <v>2146.5</v>
      </c>
      <c r="I126" s="16">
        <v>2544.1666666666665</v>
      </c>
      <c r="J126" s="16">
        <v>2321.25</v>
      </c>
      <c r="K126" s="16">
        <v>2118.5</v>
      </c>
      <c r="L126" s="16">
        <v>1689.097222222222</v>
      </c>
      <c r="M126" s="16">
        <v>1914.6064814814818</v>
      </c>
      <c r="N126" s="16">
        <v>1831.111111111111</v>
      </c>
      <c r="O126" s="17">
        <f t="shared" si="1"/>
        <v>2107.3241512345676</v>
      </c>
    </row>
    <row r="127" spans="1:15" s="8" customFormat="1" ht="18" customHeight="1">
      <c r="A127" s="62" t="s">
        <v>121</v>
      </c>
      <c r="B127" s="341" t="s">
        <v>21</v>
      </c>
      <c r="C127" s="16">
        <v>1986.125</v>
      </c>
      <c r="D127" s="16">
        <v>2126.3611111111113</v>
      </c>
      <c r="E127" s="16">
        <v>2512.416666666667</v>
      </c>
      <c r="F127" s="16">
        <v>2669.833333333333</v>
      </c>
      <c r="G127" s="16">
        <v>2557.6</v>
      </c>
      <c r="H127" s="16">
        <v>2652.833333333333</v>
      </c>
      <c r="I127" s="16">
        <v>2403.166666666667</v>
      </c>
      <c r="J127" s="16">
        <v>3033.4</v>
      </c>
      <c r="K127" s="16">
        <v>2156.5333333333333</v>
      </c>
      <c r="L127" s="16">
        <v>2236.0874999999996</v>
      </c>
      <c r="M127" s="16">
        <v>2278.222222222222</v>
      </c>
      <c r="N127" s="16">
        <v>2050.4</v>
      </c>
      <c r="O127" s="17">
        <f t="shared" si="1"/>
        <v>2388.581597222222</v>
      </c>
    </row>
    <row r="128" spans="1:15" s="8" customFormat="1" ht="18" customHeight="1">
      <c r="A128" s="62" t="s">
        <v>98</v>
      </c>
      <c r="B128" s="341" t="s">
        <v>21</v>
      </c>
      <c r="C128" s="16">
        <v>2739.75</v>
      </c>
      <c r="D128" s="16">
        <v>1928.25</v>
      </c>
      <c r="E128" s="16">
        <v>3422.6041666666665</v>
      </c>
      <c r="F128" s="16">
        <v>2332.5</v>
      </c>
      <c r="G128" s="16"/>
      <c r="H128" s="16">
        <v>1250</v>
      </c>
      <c r="I128" s="16"/>
      <c r="J128" s="16"/>
      <c r="K128" s="16"/>
      <c r="L128" s="16">
        <v>1673.6111111111113</v>
      </c>
      <c r="M128" s="16">
        <v>1608.3333333333333</v>
      </c>
      <c r="N128" s="16">
        <v>2266.6666666666665</v>
      </c>
      <c r="O128" s="17">
        <f t="shared" si="1"/>
        <v>2152.714409722222</v>
      </c>
    </row>
    <row r="129" spans="1:15" s="8" customFormat="1" ht="18" customHeight="1">
      <c r="A129" s="62" t="s">
        <v>491</v>
      </c>
      <c r="B129" s="341" t="s">
        <v>21</v>
      </c>
      <c r="C129" s="16">
        <v>18459.116666666665</v>
      </c>
      <c r="D129" s="16">
        <v>27387.5</v>
      </c>
      <c r="E129" s="16">
        <v>27869.375</v>
      </c>
      <c r="F129" s="16">
        <v>25494.444444444445</v>
      </c>
      <c r="G129" s="16">
        <v>28945.555555555555</v>
      </c>
      <c r="H129" s="16">
        <v>24313.333333333336</v>
      </c>
      <c r="I129" s="16">
        <v>29841.66666666667</v>
      </c>
      <c r="J129" s="16">
        <v>35791.666666666664</v>
      </c>
      <c r="K129" s="16">
        <v>28844.444444444445</v>
      </c>
      <c r="L129" s="16">
        <v>24200</v>
      </c>
      <c r="M129" s="16">
        <v>23100</v>
      </c>
      <c r="N129" s="16">
        <v>27700</v>
      </c>
      <c r="O129" s="17">
        <f t="shared" si="1"/>
        <v>26828.925231481484</v>
      </c>
    </row>
    <row r="130" spans="1:15" s="8" customFormat="1" ht="18" customHeight="1">
      <c r="A130" s="62" t="s">
        <v>99</v>
      </c>
      <c r="B130" s="341" t="s">
        <v>21</v>
      </c>
      <c r="C130" s="16">
        <v>36750</v>
      </c>
      <c r="D130" s="16">
        <v>38750</v>
      </c>
      <c r="E130" s="16">
        <v>39375</v>
      </c>
      <c r="F130" s="16">
        <v>45000</v>
      </c>
      <c r="G130" s="16">
        <v>45000</v>
      </c>
      <c r="H130" s="16">
        <v>34125</v>
      </c>
      <c r="I130" s="16">
        <v>30833.333333333336</v>
      </c>
      <c r="J130" s="16">
        <v>34000</v>
      </c>
      <c r="K130" s="16">
        <v>35000</v>
      </c>
      <c r="L130" s="16">
        <v>28125</v>
      </c>
      <c r="M130" s="16">
        <v>22500</v>
      </c>
      <c r="N130" s="16">
        <v>27500</v>
      </c>
      <c r="O130" s="17">
        <f t="shared" si="1"/>
        <v>34746.527777777774</v>
      </c>
    </row>
    <row r="131" spans="1:15" s="8" customFormat="1" ht="18" customHeight="1">
      <c r="A131" s="62" t="s">
        <v>25</v>
      </c>
      <c r="B131" s="341" t="s">
        <v>21</v>
      </c>
      <c r="C131" s="16">
        <v>2254.657142857143</v>
      </c>
      <c r="D131" s="16">
        <v>2479.176666666667</v>
      </c>
      <c r="E131" s="16">
        <v>2791.4553571428573</v>
      </c>
      <c r="F131" s="16">
        <v>3834.677083333333</v>
      </c>
      <c r="G131" s="16">
        <v>3086.4583333333335</v>
      </c>
      <c r="H131" s="16">
        <v>2873.1234375</v>
      </c>
      <c r="I131" s="16">
        <v>2743.63203125</v>
      </c>
      <c r="J131" s="16">
        <v>2673.472222222222</v>
      </c>
      <c r="K131" s="16">
        <v>2786.078125</v>
      </c>
      <c r="L131" s="16">
        <v>3053.8802083333335</v>
      </c>
      <c r="M131" s="16">
        <v>3262.0520833333335</v>
      </c>
      <c r="N131" s="16">
        <v>2855.850694444445</v>
      </c>
      <c r="O131" s="17">
        <f t="shared" si="1"/>
        <v>2891.209448784722</v>
      </c>
    </row>
    <row r="132" spans="1:15" s="8" customFormat="1" ht="18" customHeight="1">
      <c r="A132" s="62" t="s">
        <v>20</v>
      </c>
      <c r="B132" s="341" t="s">
        <v>21</v>
      </c>
      <c r="C132" s="16">
        <v>2500</v>
      </c>
      <c r="D132" s="16">
        <v>2500</v>
      </c>
      <c r="E132" s="16"/>
      <c r="F132" s="16"/>
      <c r="G132" s="16"/>
      <c r="H132" s="16"/>
      <c r="I132" s="16"/>
      <c r="J132" s="16">
        <v>3500</v>
      </c>
      <c r="K132" s="16"/>
      <c r="L132" s="16">
        <v>2000</v>
      </c>
      <c r="M132" s="16">
        <v>2333.3333333333335</v>
      </c>
      <c r="N132" s="16">
        <v>2166.6666666666665</v>
      </c>
      <c r="O132" s="17">
        <f t="shared" si="1"/>
        <v>2500</v>
      </c>
    </row>
    <row r="133" spans="1:15" s="8" customFormat="1" ht="18" customHeight="1">
      <c r="A133" s="62" t="s">
        <v>24</v>
      </c>
      <c r="B133" s="341" t="s">
        <v>19</v>
      </c>
      <c r="C133" s="16">
        <v>4675</v>
      </c>
      <c r="D133" s="16">
        <v>4566.665</v>
      </c>
      <c r="E133" s="16">
        <v>4731.25</v>
      </c>
      <c r="F133" s="16">
        <v>4608.333333333334</v>
      </c>
      <c r="G133" s="16">
        <v>4550</v>
      </c>
      <c r="H133" s="16">
        <v>4631.25</v>
      </c>
      <c r="I133" s="16">
        <v>4616.666666666666</v>
      </c>
      <c r="J133" s="16">
        <v>4650</v>
      </c>
      <c r="K133" s="16">
        <v>4683.333333333334</v>
      </c>
      <c r="L133" s="16">
        <v>4600</v>
      </c>
      <c r="M133" s="16">
        <v>4600</v>
      </c>
      <c r="N133" s="16">
        <v>4600</v>
      </c>
      <c r="O133" s="17">
        <f t="shared" si="1"/>
        <v>4626.041527777778</v>
      </c>
    </row>
    <row r="134" spans="1:15" s="8" customFormat="1" ht="18" customHeight="1">
      <c r="A134" s="62" t="s">
        <v>23</v>
      </c>
      <c r="B134" s="341" t="s">
        <v>100</v>
      </c>
      <c r="C134" s="16">
        <v>350</v>
      </c>
      <c r="D134" s="16"/>
      <c r="E134" s="16">
        <v>537.5</v>
      </c>
      <c r="F134" s="16">
        <v>424.27083333333337</v>
      </c>
      <c r="G134" s="16">
        <v>309.1</v>
      </c>
      <c r="H134" s="16">
        <v>300.5555555555556</v>
      </c>
      <c r="I134" s="16">
        <v>317.5</v>
      </c>
      <c r="J134" s="16">
        <v>237.5</v>
      </c>
      <c r="K134" s="16">
        <v>529.1666666666666</v>
      </c>
      <c r="L134" s="16">
        <v>383.1712962962963</v>
      </c>
      <c r="M134" s="16">
        <v>351.33333333333337</v>
      </c>
      <c r="N134" s="16">
        <v>443.75</v>
      </c>
      <c r="O134" s="17">
        <f t="shared" si="1"/>
        <v>380.3497895622895</v>
      </c>
    </row>
    <row r="135" spans="1:16" s="35" customFormat="1" ht="8.25" customHeight="1">
      <c r="A135" s="343"/>
      <c r="B135" s="348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6"/>
      <c r="P135" s="8"/>
    </row>
    <row r="136" spans="1:16" s="35" customFormat="1" ht="18" customHeight="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8"/>
      <c r="M136" s="2"/>
      <c r="N136" s="452" t="s">
        <v>52</v>
      </c>
      <c r="O136" s="452"/>
      <c r="P136" s="8"/>
    </row>
    <row r="137" spans="1:16" s="35" customFormat="1" ht="20.25" customHeight="1">
      <c r="A137" s="456"/>
      <c r="B137" s="456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8"/>
    </row>
    <row r="138" spans="1:16" s="35" customFormat="1" ht="23.25" customHeight="1">
      <c r="A138" s="440" t="s">
        <v>61</v>
      </c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8"/>
    </row>
    <row r="139" spans="1:16" s="35" customFormat="1" ht="26.25" customHeight="1">
      <c r="A139" s="458" t="s">
        <v>502</v>
      </c>
      <c r="B139" s="458"/>
      <c r="C139" s="458"/>
      <c r="D139" s="458"/>
      <c r="E139" s="458"/>
      <c r="F139" s="458"/>
      <c r="G139" s="458"/>
      <c r="H139" s="458"/>
      <c r="I139" s="458"/>
      <c r="J139" s="458"/>
      <c r="K139" s="458"/>
      <c r="L139" s="458"/>
      <c r="M139" s="458"/>
      <c r="N139" s="458"/>
      <c r="O139" s="458"/>
      <c r="P139" s="8"/>
    </row>
    <row r="140" spans="1:15" s="35" customFormat="1" ht="18" customHeight="1">
      <c r="A140" s="58"/>
      <c r="B140" s="59"/>
      <c r="C140" s="58"/>
      <c r="D140" s="60"/>
      <c r="E140" s="60"/>
      <c r="F140" s="60"/>
      <c r="G140" s="60"/>
      <c r="H140" s="60"/>
      <c r="I140" s="60"/>
      <c r="J140" s="60"/>
      <c r="K140" s="61"/>
      <c r="L140" s="61"/>
      <c r="M140" s="61"/>
      <c r="N140" s="61"/>
      <c r="O140" s="61"/>
    </row>
    <row r="141" spans="1:15" s="35" customFormat="1" ht="30" customHeight="1">
      <c r="A141" s="447" t="s">
        <v>506</v>
      </c>
      <c r="B141" s="447" t="s">
        <v>62</v>
      </c>
      <c r="C141" s="442" t="s">
        <v>26</v>
      </c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4"/>
      <c r="O141" s="445" t="s">
        <v>60</v>
      </c>
    </row>
    <row r="142" spans="1:15" s="35" customFormat="1" ht="30" customHeight="1">
      <c r="A142" s="448"/>
      <c r="B142" s="448"/>
      <c r="C142" s="377" t="s">
        <v>7</v>
      </c>
      <c r="D142" s="376" t="s">
        <v>8</v>
      </c>
      <c r="E142" s="376" t="s">
        <v>9</v>
      </c>
      <c r="F142" s="376" t="s">
        <v>10</v>
      </c>
      <c r="G142" s="376" t="s">
        <v>11</v>
      </c>
      <c r="H142" s="376" t="s">
        <v>12</v>
      </c>
      <c r="I142" s="376" t="s">
        <v>13</v>
      </c>
      <c r="J142" s="376" t="s">
        <v>14</v>
      </c>
      <c r="K142" s="376" t="s">
        <v>127</v>
      </c>
      <c r="L142" s="376" t="s">
        <v>128</v>
      </c>
      <c r="M142" s="376" t="s">
        <v>129</v>
      </c>
      <c r="N142" s="378" t="s">
        <v>130</v>
      </c>
      <c r="O142" s="446"/>
    </row>
    <row r="143" spans="1:15" s="8" customFormat="1" ht="18" customHeight="1">
      <c r="A143" s="64" t="s">
        <v>22</v>
      </c>
      <c r="B143" s="340" t="s">
        <v>21</v>
      </c>
      <c r="C143" s="31">
        <v>29875</v>
      </c>
      <c r="D143" s="31">
        <v>38750</v>
      </c>
      <c r="E143" s="31">
        <v>39166.666666666664</v>
      </c>
      <c r="F143" s="31">
        <v>46458.333333333336</v>
      </c>
      <c r="G143" s="31">
        <v>39166.666666666664</v>
      </c>
      <c r="H143" s="31">
        <v>42833.333333333336</v>
      </c>
      <c r="I143" s="31">
        <v>46291.666666666664</v>
      </c>
      <c r="J143" s="31">
        <v>55312.5</v>
      </c>
      <c r="K143" s="31">
        <v>40034.722222222226</v>
      </c>
      <c r="L143" s="31">
        <v>25833.333333333336</v>
      </c>
      <c r="M143" s="31">
        <v>39444.444444444445</v>
      </c>
      <c r="N143" s="31">
        <v>26250</v>
      </c>
      <c r="O143" s="32">
        <f aca="true" t="shared" si="2" ref="O143:O165">AVERAGE(C143:N143)</f>
        <v>39118.055555555555</v>
      </c>
    </row>
    <row r="144" spans="1:15" s="8" customFormat="1" ht="18" customHeight="1">
      <c r="A144" s="62" t="s">
        <v>101</v>
      </c>
      <c r="B144" s="341" t="s">
        <v>21</v>
      </c>
      <c r="C144" s="31"/>
      <c r="D144" s="31"/>
      <c r="E144" s="31">
        <v>6200</v>
      </c>
      <c r="F144" s="31">
        <v>6500</v>
      </c>
      <c r="G144" s="31">
        <v>3000</v>
      </c>
      <c r="H144" s="31">
        <v>6987.5</v>
      </c>
      <c r="I144" s="31">
        <v>5833.33333333333</v>
      </c>
      <c r="J144" s="31">
        <v>4875</v>
      </c>
      <c r="K144" s="31">
        <v>3000</v>
      </c>
      <c r="L144" s="31">
        <v>6750</v>
      </c>
      <c r="M144" s="31"/>
      <c r="N144" s="31"/>
      <c r="O144" s="17">
        <f t="shared" si="2"/>
        <v>5393.229166666666</v>
      </c>
    </row>
    <row r="145" spans="1:15" s="8" customFormat="1" ht="18" customHeight="1">
      <c r="A145" s="62" t="s">
        <v>54</v>
      </c>
      <c r="B145" s="341" t="s">
        <v>21</v>
      </c>
      <c r="C145" s="31">
        <v>11833.333333333334</v>
      </c>
      <c r="D145" s="31">
        <v>11333.333333333334</v>
      </c>
      <c r="E145" s="31">
        <v>13553.333333333334</v>
      </c>
      <c r="F145" s="31">
        <v>10611.111111111111</v>
      </c>
      <c r="G145" s="31">
        <v>8612.5</v>
      </c>
      <c r="H145" s="31">
        <v>13395.833333333334</v>
      </c>
      <c r="I145" s="31">
        <v>13125</v>
      </c>
      <c r="J145" s="31">
        <v>11050</v>
      </c>
      <c r="K145" s="31">
        <v>10812.5</v>
      </c>
      <c r="L145" s="31">
        <v>8000</v>
      </c>
      <c r="M145" s="31">
        <v>7000</v>
      </c>
      <c r="N145" s="31">
        <v>4066.6666666666665</v>
      </c>
      <c r="O145" s="17">
        <f t="shared" si="2"/>
        <v>10282.800925925925</v>
      </c>
    </row>
    <row r="146" spans="1:15" s="8" customFormat="1" ht="18" customHeight="1">
      <c r="A146" s="62" t="s">
        <v>46</v>
      </c>
      <c r="B146" s="341" t="s">
        <v>19</v>
      </c>
      <c r="C146" s="31"/>
      <c r="D146" s="31"/>
      <c r="E146" s="31">
        <v>3000</v>
      </c>
      <c r="F146" s="31">
        <v>3000</v>
      </c>
      <c r="G146" s="31">
        <v>3000</v>
      </c>
      <c r="H146" s="31">
        <v>3000</v>
      </c>
      <c r="I146" s="31">
        <v>3000</v>
      </c>
      <c r="J146" s="31">
        <v>3000</v>
      </c>
      <c r="K146" s="31">
        <v>3000</v>
      </c>
      <c r="L146" s="31">
        <v>3000</v>
      </c>
      <c r="M146" s="31">
        <v>3166.6666666666665</v>
      </c>
      <c r="N146" s="31"/>
      <c r="O146" s="17">
        <f t="shared" si="2"/>
        <v>3018.5185185185187</v>
      </c>
    </row>
    <row r="147" spans="1:15" s="8" customFormat="1" ht="18" customHeight="1">
      <c r="A147" s="62" t="s">
        <v>102</v>
      </c>
      <c r="B147" s="341" t="s">
        <v>21</v>
      </c>
      <c r="C147" s="31"/>
      <c r="D147" s="31"/>
      <c r="E147" s="31"/>
      <c r="F147" s="31"/>
      <c r="G147" s="31"/>
      <c r="H147" s="31">
        <v>4000</v>
      </c>
      <c r="I147" s="31">
        <v>4500</v>
      </c>
      <c r="J147" s="31">
        <v>4500</v>
      </c>
      <c r="K147" s="31">
        <v>3437.5</v>
      </c>
      <c r="L147" s="31">
        <v>3437.5</v>
      </c>
      <c r="M147" s="31">
        <v>3500</v>
      </c>
      <c r="N147" s="31"/>
      <c r="O147" s="17">
        <f t="shared" si="2"/>
        <v>3895.8333333333335</v>
      </c>
    </row>
    <row r="148" spans="1:15" s="8" customFormat="1" ht="18" customHeight="1">
      <c r="A148" s="62" t="s">
        <v>103</v>
      </c>
      <c r="B148" s="341" t="s">
        <v>21</v>
      </c>
      <c r="C148" s="31"/>
      <c r="D148" s="31"/>
      <c r="E148" s="31"/>
      <c r="F148" s="31">
        <v>1500</v>
      </c>
      <c r="G148" s="31"/>
      <c r="H148" s="31"/>
      <c r="I148" s="31"/>
      <c r="J148" s="31"/>
      <c r="K148" s="31"/>
      <c r="L148" s="31">
        <v>1300</v>
      </c>
      <c r="M148" s="31">
        <v>1300</v>
      </c>
      <c r="N148" s="31">
        <v>1100</v>
      </c>
      <c r="O148" s="17">
        <f t="shared" si="2"/>
        <v>1300</v>
      </c>
    </row>
    <row r="149" spans="1:15" s="8" customFormat="1" ht="18" customHeight="1">
      <c r="A149" s="62" t="s">
        <v>104</v>
      </c>
      <c r="B149" s="341" t="s">
        <v>21</v>
      </c>
      <c r="C149" s="31">
        <v>800</v>
      </c>
      <c r="D149" s="31"/>
      <c r="E149" s="31"/>
      <c r="F149" s="31"/>
      <c r="G149" s="31"/>
      <c r="H149" s="31"/>
      <c r="I149" s="31"/>
      <c r="J149" s="31">
        <v>800</v>
      </c>
      <c r="K149" s="31"/>
      <c r="L149" s="31">
        <v>550</v>
      </c>
      <c r="M149" s="31">
        <v>825</v>
      </c>
      <c r="N149" s="31">
        <v>800</v>
      </c>
      <c r="O149" s="17">
        <f t="shared" si="2"/>
        <v>755</v>
      </c>
    </row>
    <row r="150" spans="1:15" s="8" customFormat="1" ht="18" customHeight="1">
      <c r="A150" s="81" t="s">
        <v>105</v>
      </c>
      <c r="B150" s="113"/>
      <c r="C150" s="81"/>
      <c r="D150" s="82"/>
      <c r="E150" s="83"/>
      <c r="F150" s="83"/>
      <c r="G150" s="83"/>
      <c r="H150" s="83"/>
      <c r="I150" s="83"/>
      <c r="J150" s="83"/>
      <c r="K150" s="83"/>
      <c r="L150" s="83"/>
      <c r="M150" s="81"/>
      <c r="N150" s="82"/>
      <c r="O150" s="83"/>
    </row>
    <row r="151" spans="1:15" s="8" customFormat="1" ht="18" customHeight="1">
      <c r="A151" s="62" t="s">
        <v>18</v>
      </c>
      <c r="B151" s="341" t="s">
        <v>59</v>
      </c>
      <c r="C151" s="16">
        <v>101.45833333333333</v>
      </c>
      <c r="D151" s="16">
        <v>108.33333333333333</v>
      </c>
      <c r="E151" s="16">
        <v>112.08333333333333</v>
      </c>
      <c r="F151" s="16">
        <v>131.875</v>
      </c>
      <c r="G151" s="16">
        <v>158.75</v>
      </c>
      <c r="H151" s="16">
        <v>95</v>
      </c>
      <c r="I151" s="16">
        <v>103.125</v>
      </c>
      <c r="J151" s="16">
        <v>101.66666666666667</v>
      </c>
      <c r="K151" s="16">
        <v>105.83333333333333</v>
      </c>
      <c r="L151" s="16">
        <v>100</v>
      </c>
      <c r="M151" s="16">
        <v>96.38888888888887</v>
      </c>
      <c r="N151" s="16">
        <v>92.3611111111111</v>
      </c>
      <c r="O151" s="17">
        <f t="shared" si="2"/>
        <v>108.90625</v>
      </c>
    </row>
    <row r="152" spans="1:15" s="8" customFormat="1" ht="18" customHeight="1">
      <c r="A152" s="62" t="s">
        <v>106</v>
      </c>
      <c r="B152" s="341" t="s">
        <v>19</v>
      </c>
      <c r="C152" s="16"/>
      <c r="D152" s="16"/>
      <c r="E152" s="16"/>
      <c r="F152" s="16"/>
      <c r="G152" s="16">
        <v>2266.6666666666665</v>
      </c>
      <c r="H152" s="16">
        <v>2400</v>
      </c>
      <c r="I152" s="16">
        <v>2250</v>
      </c>
      <c r="J152" s="16">
        <v>2533.3333333333335</v>
      </c>
      <c r="K152" s="16">
        <v>2800</v>
      </c>
      <c r="L152" s="16">
        <v>2600</v>
      </c>
      <c r="M152" s="16">
        <v>2750</v>
      </c>
      <c r="N152" s="16">
        <v>2800</v>
      </c>
      <c r="O152" s="17">
        <f t="shared" si="2"/>
        <v>2550</v>
      </c>
    </row>
    <row r="153" spans="1:15" s="8" customFormat="1" ht="18" customHeight="1">
      <c r="A153" s="242" t="s">
        <v>310</v>
      </c>
      <c r="B153" s="341" t="s">
        <v>19</v>
      </c>
      <c r="C153" s="16">
        <v>2550</v>
      </c>
      <c r="D153" s="16">
        <v>2566.6666666666665</v>
      </c>
      <c r="E153" s="16">
        <v>2550</v>
      </c>
      <c r="F153" s="16">
        <v>2537.5</v>
      </c>
      <c r="G153" s="16">
        <v>2300</v>
      </c>
      <c r="H153" s="16">
        <v>2166.6666666666665</v>
      </c>
      <c r="I153" s="16">
        <v>1983.3333333333333</v>
      </c>
      <c r="J153" s="16">
        <v>2250</v>
      </c>
      <c r="K153" s="16">
        <v>2375</v>
      </c>
      <c r="L153" s="16">
        <v>2425</v>
      </c>
      <c r="M153" s="16">
        <v>2387.5</v>
      </c>
      <c r="N153" s="16">
        <v>2225</v>
      </c>
      <c r="O153" s="17">
        <f t="shared" si="2"/>
        <v>2359.722222222222</v>
      </c>
    </row>
    <row r="154" spans="1:15" s="8" customFormat="1" ht="18" customHeight="1">
      <c r="A154" s="62" t="s">
        <v>107</v>
      </c>
      <c r="B154" s="341" t="s">
        <v>19</v>
      </c>
      <c r="C154" s="16">
        <v>2933.3333333333335</v>
      </c>
      <c r="D154" s="16">
        <v>3200</v>
      </c>
      <c r="E154" s="16">
        <v>2725</v>
      </c>
      <c r="F154" s="16">
        <v>3050</v>
      </c>
      <c r="G154" s="16">
        <v>2000</v>
      </c>
      <c r="H154" s="16">
        <v>3333.3333333333335</v>
      </c>
      <c r="I154" s="16">
        <v>3380.333333333333</v>
      </c>
      <c r="J154" s="16">
        <v>4600</v>
      </c>
      <c r="K154" s="16">
        <v>7250</v>
      </c>
      <c r="L154" s="16">
        <v>6750</v>
      </c>
      <c r="M154" s="16">
        <v>6000</v>
      </c>
      <c r="N154" s="16">
        <v>3794.444444444444</v>
      </c>
      <c r="O154" s="17">
        <f t="shared" si="2"/>
        <v>4084.703703703704</v>
      </c>
    </row>
    <row r="155" spans="1:15" s="8" customFormat="1" ht="18" customHeight="1">
      <c r="A155" s="81" t="s">
        <v>233</v>
      </c>
      <c r="B155" s="113"/>
      <c r="C155" s="81"/>
      <c r="D155" s="82"/>
      <c r="E155" s="83"/>
      <c r="F155" s="83"/>
      <c r="G155" s="83"/>
      <c r="H155" s="83"/>
      <c r="I155" s="83"/>
      <c r="J155" s="83"/>
      <c r="K155" s="83"/>
      <c r="L155" s="83"/>
      <c r="M155" s="81"/>
      <c r="N155" s="82"/>
      <c r="O155" s="83"/>
    </row>
    <row r="156" spans="1:15" s="8" customFormat="1" ht="18" customHeight="1">
      <c r="A156" s="62" t="s">
        <v>454</v>
      </c>
      <c r="B156" s="341" t="s">
        <v>236</v>
      </c>
      <c r="C156" s="16">
        <v>80.76333333333335</v>
      </c>
      <c r="D156" s="16">
        <v>80.28888888888889</v>
      </c>
      <c r="E156" s="16">
        <v>78.79166666666667</v>
      </c>
      <c r="F156" s="16">
        <v>79.125</v>
      </c>
      <c r="G156" s="16">
        <v>80.0625</v>
      </c>
      <c r="H156" s="16">
        <v>80.56111111111112</v>
      </c>
      <c r="I156" s="16">
        <v>79.5625</v>
      </c>
      <c r="J156" s="16">
        <v>80.79166666666666</v>
      </c>
      <c r="K156" s="16">
        <v>80.57291666666666</v>
      </c>
      <c r="L156" s="16">
        <v>76.23611111111111</v>
      </c>
      <c r="M156" s="16">
        <v>71.14236111111111</v>
      </c>
      <c r="N156" s="16">
        <v>71.82986111111111</v>
      </c>
      <c r="O156" s="17">
        <f t="shared" si="2"/>
        <v>78.31065972222221</v>
      </c>
    </row>
    <row r="157" spans="1:15" s="8" customFormat="1" ht="18" customHeight="1">
      <c r="A157" s="62" t="s">
        <v>249</v>
      </c>
      <c r="B157" s="341" t="s">
        <v>236</v>
      </c>
      <c r="C157" s="16"/>
      <c r="D157" s="16"/>
      <c r="E157" s="16"/>
      <c r="F157" s="16"/>
      <c r="G157" s="16">
        <v>103.88888888888887</v>
      </c>
      <c r="H157" s="16">
        <v>98.33333333333333</v>
      </c>
      <c r="I157" s="16">
        <v>102.22222222222221</v>
      </c>
      <c r="J157" s="16">
        <v>110</v>
      </c>
      <c r="K157" s="16">
        <v>112.5</v>
      </c>
      <c r="L157" s="16">
        <v>110</v>
      </c>
      <c r="M157" s="16">
        <v>86.875</v>
      </c>
      <c r="N157" s="16">
        <v>112.5</v>
      </c>
      <c r="O157" s="17">
        <f t="shared" si="2"/>
        <v>104.53993055555554</v>
      </c>
    </row>
    <row r="158" spans="1:15" s="8" customFormat="1" ht="18" customHeight="1">
      <c r="A158" s="62" t="s">
        <v>455</v>
      </c>
      <c r="B158" s="341" t="s">
        <v>236</v>
      </c>
      <c r="C158" s="16">
        <v>111.66666666666667</v>
      </c>
      <c r="D158" s="16">
        <v>121.66666666666667</v>
      </c>
      <c r="E158" s="16">
        <v>120.83333333333334</v>
      </c>
      <c r="F158" s="16">
        <v>125</v>
      </c>
      <c r="G158" s="16">
        <v>128.8888888888889</v>
      </c>
      <c r="H158" s="16">
        <v>125.33333333333333</v>
      </c>
      <c r="I158" s="16">
        <v>123.26388888888889</v>
      </c>
      <c r="J158" s="16">
        <v>129.75</v>
      </c>
      <c r="K158" s="16">
        <v>128.64583333333334</v>
      </c>
      <c r="L158" s="16">
        <v>130</v>
      </c>
      <c r="M158" s="16">
        <v>130.41666666666666</v>
      </c>
      <c r="N158" s="16">
        <v>129.58333333333334</v>
      </c>
      <c r="O158" s="17">
        <f t="shared" si="2"/>
        <v>125.42071759259261</v>
      </c>
    </row>
    <row r="159" spans="1:15" s="8" customFormat="1" ht="18" customHeight="1">
      <c r="A159" s="62" t="s">
        <v>492</v>
      </c>
      <c r="B159" s="341" t="s">
        <v>236</v>
      </c>
      <c r="C159" s="16">
        <v>127.5</v>
      </c>
      <c r="D159" s="16">
        <v>125</v>
      </c>
      <c r="E159" s="16">
        <v>125</v>
      </c>
      <c r="F159" s="16">
        <v>112.5</v>
      </c>
      <c r="G159" s="16">
        <v>152.2222222222222</v>
      </c>
      <c r="H159" s="16">
        <v>132.29166666666669</v>
      </c>
      <c r="I159" s="16">
        <v>147.7777777777778</v>
      </c>
      <c r="J159" s="16">
        <v>170</v>
      </c>
      <c r="K159" s="16">
        <v>167.5</v>
      </c>
      <c r="L159" s="16">
        <v>167.5</v>
      </c>
      <c r="M159" s="16">
        <v>143.33333333333334</v>
      </c>
      <c r="N159" s="16">
        <v>142.875</v>
      </c>
      <c r="O159" s="17">
        <f t="shared" si="2"/>
        <v>142.79166666666666</v>
      </c>
    </row>
    <row r="160" spans="1:15" s="8" customFormat="1" ht="18" customHeight="1">
      <c r="A160" s="62" t="s">
        <v>457</v>
      </c>
      <c r="B160" s="341" t="s">
        <v>236</v>
      </c>
      <c r="C160" s="16">
        <v>49.44027777777777</v>
      </c>
      <c r="D160" s="16">
        <v>54.825</v>
      </c>
      <c r="E160" s="16">
        <v>49.66111111111112</v>
      </c>
      <c r="F160" s="16">
        <v>44.644444444444446</v>
      </c>
      <c r="G160" s="16">
        <v>45.66886388888889</v>
      </c>
      <c r="H160" s="16">
        <v>47.69583333333334</v>
      </c>
      <c r="I160" s="16">
        <v>48.13055555555556</v>
      </c>
      <c r="J160" s="16">
        <v>48.90958333333334</v>
      </c>
      <c r="K160" s="16">
        <v>45.243750000000006</v>
      </c>
      <c r="L160" s="16">
        <v>49.88058000000001</v>
      </c>
      <c r="M160" s="16">
        <v>61.0981237037037</v>
      </c>
      <c r="N160" s="16">
        <v>51.763864444444444</v>
      </c>
      <c r="O160" s="17">
        <f t="shared" si="2"/>
        <v>49.746832299382724</v>
      </c>
    </row>
    <row r="161" spans="1:15" s="8" customFormat="1" ht="18" customHeight="1">
      <c r="A161" s="62" t="s">
        <v>458</v>
      </c>
      <c r="B161" s="341" t="s">
        <v>236</v>
      </c>
      <c r="C161" s="16">
        <v>84.40625</v>
      </c>
      <c r="D161" s="16">
        <v>69.875</v>
      </c>
      <c r="E161" s="16">
        <v>69.93055555555556</v>
      </c>
      <c r="F161" s="16">
        <v>69.55555555555556</v>
      </c>
      <c r="G161" s="16">
        <v>68.5925925925926</v>
      </c>
      <c r="H161" s="16">
        <v>69.56666666666666</v>
      </c>
      <c r="I161" s="16">
        <v>70.03703703703702</v>
      </c>
      <c r="J161" s="16">
        <v>69.11666666666666</v>
      </c>
      <c r="K161" s="16">
        <v>69.84722222222221</v>
      </c>
      <c r="L161" s="16">
        <v>74.43055555555556</v>
      </c>
      <c r="M161" s="16">
        <v>70.92361111111111</v>
      </c>
      <c r="N161" s="16">
        <v>71.77256944444444</v>
      </c>
      <c r="O161" s="17">
        <f t="shared" si="2"/>
        <v>71.5045235339506</v>
      </c>
    </row>
    <row r="162" spans="1:15" s="8" customFormat="1" ht="18" customHeight="1">
      <c r="A162" s="62" t="s">
        <v>493</v>
      </c>
      <c r="B162" s="341" t="s">
        <v>236</v>
      </c>
      <c r="C162" s="16">
        <v>60.7875</v>
      </c>
      <c r="D162" s="16">
        <v>51.625</v>
      </c>
      <c r="E162" s="16">
        <v>59.58333333333333</v>
      </c>
      <c r="F162" s="16">
        <v>54.95833333333333</v>
      </c>
      <c r="G162" s="16">
        <v>54.88888888888889</v>
      </c>
      <c r="H162" s="16">
        <v>54.27222222222222</v>
      </c>
      <c r="I162" s="16">
        <v>55.84722222222223</v>
      </c>
      <c r="J162" s="16">
        <v>56.85044444444444</v>
      </c>
      <c r="K162" s="16">
        <v>58.84722222222222</v>
      </c>
      <c r="L162" s="16">
        <v>55.90277777777777</v>
      </c>
      <c r="M162" s="16">
        <v>58.35416666666667</v>
      </c>
      <c r="N162" s="16">
        <v>59.15972222222223</v>
      </c>
      <c r="O162" s="17">
        <f t="shared" si="2"/>
        <v>56.75640277777777</v>
      </c>
    </row>
    <row r="163" spans="1:15" s="8" customFormat="1" ht="18" customHeight="1">
      <c r="A163" s="62" t="s">
        <v>494</v>
      </c>
      <c r="B163" s="341" t="s">
        <v>236</v>
      </c>
      <c r="C163" s="16">
        <v>67.875</v>
      </c>
      <c r="D163" s="16">
        <v>59.6875</v>
      </c>
      <c r="E163" s="16">
        <v>64.31481481481481</v>
      </c>
      <c r="F163" s="16">
        <v>61.666666666666664</v>
      </c>
      <c r="G163" s="16">
        <v>67.47222222222221</v>
      </c>
      <c r="H163" s="16">
        <v>68.29166666666667</v>
      </c>
      <c r="I163" s="16">
        <v>69.84722222222223</v>
      </c>
      <c r="J163" s="16">
        <v>68.68611111111112</v>
      </c>
      <c r="K163" s="16">
        <v>70.8888888888889</v>
      </c>
      <c r="L163" s="16">
        <v>70.19444444444444</v>
      </c>
      <c r="M163" s="16">
        <v>65.86111111111111</v>
      </c>
      <c r="N163" s="16">
        <v>65.56944444444444</v>
      </c>
      <c r="O163" s="17">
        <f t="shared" si="2"/>
        <v>66.69625771604939</v>
      </c>
    </row>
    <row r="164" spans="1:15" s="8" customFormat="1" ht="18" customHeight="1">
      <c r="A164" s="62" t="s">
        <v>456</v>
      </c>
      <c r="B164" s="341" t="s">
        <v>21</v>
      </c>
      <c r="C164" s="16">
        <v>3466.6666666666665</v>
      </c>
      <c r="D164" s="16">
        <v>3600</v>
      </c>
      <c r="E164" s="16">
        <v>3641.6666666666665</v>
      </c>
      <c r="F164" s="16">
        <v>3538.888888888889</v>
      </c>
      <c r="G164" s="16">
        <v>3726.0416666666665</v>
      </c>
      <c r="H164" s="16">
        <v>3510.9375</v>
      </c>
      <c r="I164" s="16">
        <v>3680.2083333333335</v>
      </c>
      <c r="J164" s="16">
        <v>3660</v>
      </c>
      <c r="K164" s="16">
        <v>3912.5</v>
      </c>
      <c r="L164" s="16">
        <v>3772.2222222222226</v>
      </c>
      <c r="M164" s="16">
        <v>3687.962962962963</v>
      </c>
      <c r="N164" s="16">
        <v>3340.740740740741</v>
      </c>
      <c r="O164" s="17">
        <f t="shared" si="2"/>
        <v>3628.152970679012</v>
      </c>
    </row>
    <row r="165" spans="1:15" s="8" customFormat="1" ht="18" customHeight="1">
      <c r="A165" s="62" t="s">
        <v>459</v>
      </c>
      <c r="B165" s="341" t="s">
        <v>246</v>
      </c>
      <c r="C165" s="16">
        <v>23.53125</v>
      </c>
      <c r="D165" s="16">
        <v>19.557539682539684</v>
      </c>
      <c r="E165" s="16">
        <v>21.25892857142857</v>
      </c>
      <c r="F165" s="16">
        <v>21.418209876543205</v>
      </c>
      <c r="G165" s="16">
        <v>20.82060185185185</v>
      </c>
      <c r="H165" s="16">
        <v>17.509722222222223</v>
      </c>
      <c r="I165" s="16">
        <v>18.43452380952381</v>
      </c>
      <c r="J165" s="16">
        <v>16.106944444444444</v>
      </c>
      <c r="K165" s="16">
        <v>16.694444444444446</v>
      </c>
      <c r="L165" s="16">
        <v>16.916666666666668</v>
      </c>
      <c r="M165" s="16">
        <v>16.801587301587304</v>
      </c>
      <c r="N165" s="16">
        <v>16.294284611992946</v>
      </c>
      <c r="O165" s="17">
        <f t="shared" si="2"/>
        <v>18.778725290270426</v>
      </c>
    </row>
    <row r="166" spans="1:15" ht="6.75" customHeight="1">
      <c r="A166" s="81"/>
      <c r="B166" s="113"/>
      <c r="C166" s="81"/>
      <c r="D166" s="82"/>
      <c r="E166" s="83"/>
      <c r="F166" s="83"/>
      <c r="G166" s="83"/>
      <c r="H166" s="83"/>
      <c r="I166" s="83"/>
      <c r="J166" s="83"/>
      <c r="K166" s="83"/>
      <c r="L166" s="83"/>
      <c r="M166" s="81"/>
      <c r="N166" s="82"/>
      <c r="O166" s="83"/>
    </row>
    <row r="167" spans="1:15" s="284" customFormat="1" ht="17.25" customHeight="1">
      <c r="A167" s="279" t="s">
        <v>495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352"/>
      <c r="O167" s="353"/>
    </row>
    <row r="168" spans="1:15" s="284" customFormat="1" ht="13.5" customHeight="1">
      <c r="A168" s="351" t="s">
        <v>145</v>
      </c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</row>
    <row r="169" ht="13.5">
      <c r="A169" s="7"/>
    </row>
    <row r="170" spans="1:2" ht="12.75">
      <c r="A170" s="349" t="s">
        <v>108</v>
      </c>
      <c r="B170" s="350"/>
    </row>
  </sheetData>
  <sheetProtection/>
  <mergeCells count="31">
    <mergeCell ref="N136:O136"/>
    <mergeCell ref="A137:O137"/>
    <mergeCell ref="A138:O138"/>
    <mergeCell ref="A139:O139"/>
    <mergeCell ref="A141:A142"/>
    <mergeCell ref="B141:B142"/>
    <mergeCell ref="C141:N141"/>
    <mergeCell ref="O141:O142"/>
    <mergeCell ref="N81:O81"/>
    <mergeCell ref="A82:O82"/>
    <mergeCell ref="A83:O83"/>
    <mergeCell ref="A84:O84"/>
    <mergeCell ref="A86:A87"/>
    <mergeCell ref="B86:B87"/>
    <mergeCell ref="C86:N86"/>
    <mergeCell ref="O86:O87"/>
    <mergeCell ref="A35:O35"/>
    <mergeCell ref="A36:O36"/>
    <mergeCell ref="A37:O37"/>
    <mergeCell ref="A39:A40"/>
    <mergeCell ref="B39:B40"/>
    <mergeCell ref="C39:N39"/>
    <mergeCell ref="O39:O40"/>
    <mergeCell ref="N1:O1"/>
    <mergeCell ref="A2:O2"/>
    <mergeCell ref="A3:O3"/>
    <mergeCell ref="A4:O4"/>
    <mergeCell ref="A6:A7"/>
    <mergeCell ref="B6:B7"/>
    <mergeCell ref="C6:N6"/>
    <mergeCell ref="O6:O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1"/>
  <sheetViews>
    <sheetView zoomScale="90" zoomScaleNormal="90" workbookViewId="0" topLeftCell="A4">
      <selection activeCell="A9" sqref="A9:P9"/>
    </sheetView>
  </sheetViews>
  <sheetFormatPr defaultColWidth="11.421875" defaultRowHeight="12.75"/>
  <cols>
    <col min="1" max="1" width="21.140625" style="26" customWidth="1"/>
    <col min="2" max="2" width="15.00390625" style="26" customWidth="1"/>
    <col min="3" max="3" width="11.8515625" style="24" customWidth="1"/>
    <col min="4" max="15" width="10.28125" style="25" customWidth="1"/>
    <col min="16" max="16" width="10.421875" style="0" customWidth="1"/>
    <col min="17" max="17" width="16.00390625" style="0" customWidth="1"/>
  </cols>
  <sheetData>
    <row r="1" spans="1:16" ht="9.75" customHeight="1">
      <c r="A1" s="44"/>
      <c r="B1" s="44"/>
      <c r="C1" s="4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2"/>
      <c r="O2" s="452" t="s">
        <v>44</v>
      </c>
      <c r="P2" s="452"/>
    </row>
    <row r="3" spans="1:16" ht="23.2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1:16" ht="25.5" customHeight="1">
      <c r="A4" s="466" t="s">
        <v>61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</row>
    <row r="5" spans="1:16" ht="26.25" customHeight="1">
      <c r="A5" s="458" t="s">
        <v>254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</row>
    <row r="6" spans="1:16" ht="9" customHeight="1">
      <c r="A6" s="9"/>
      <c r="B6" s="9"/>
      <c r="C6" s="10"/>
      <c r="D6" s="11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</row>
    <row r="7" spans="1:16" ht="33" customHeight="1">
      <c r="A7" s="447" t="s">
        <v>506</v>
      </c>
      <c r="B7" s="447" t="s">
        <v>151</v>
      </c>
      <c r="C7" s="447" t="s">
        <v>62</v>
      </c>
      <c r="D7" s="442" t="s">
        <v>26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  <c r="P7" s="445" t="s">
        <v>60</v>
      </c>
    </row>
    <row r="8" spans="1:16" ht="33" customHeight="1">
      <c r="A8" s="448"/>
      <c r="B8" s="448"/>
      <c r="C8" s="448"/>
      <c r="D8" s="377" t="s">
        <v>7</v>
      </c>
      <c r="E8" s="376" t="s">
        <v>8</v>
      </c>
      <c r="F8" s="376" t="s">
        <v>9</v>
      </c>
      <c r="G8" s="376" t="s">
        <v>10</v>
      </c>
      <c r="H8" s="376" t="s">
        <v>11</v>
      </c>
      <c r="I8" s="376" t="s">
        <v>12</v>
      </c>
      <c r="J8" s="376" t="s">
        <v>13</v>
      </c>
      <c r="K8" s="376" t="s">
        <v>14</v>
      </c>
      <c r="L8" s="376" t="s">
        <v>127</v>
      </c>
      <c r="M8" s="376" t="s">
        <v>128</v>
      </c>
      <c r="N8" s="376" t="s">
        <v>129</v>
      </c>
      <c r="O8" s="378" t="s">
        <v>130</v>
      </c>
      <c r="P8" s="446"/>
    </row>
    <row r="9" spans="1:19" ht="19.5" customHeight="1">
      <c r="A9" s="81" t="s">
        <v>63</v>
      </c>
      <c r="B9" s="113"/>
      <c r="C9" s="81"/>
      <c r="D9" s="82"/>
      <c r="E9" s="83"/>
      <c r="F9" s="83"/>
      <c r="G9" s="83"/>
      <c r="H9" s="83"/>
      <c r="I9" s="83"/>
      <c r="J9" s="83"/>
      <c r="K9" s="83"/>
      <c r="L9" s="83"/>
      <c r="M9" s="81"/>
      <c r="N9" s="82"/>
      <c r="O9" s="83"/>
      <c r="P9" s="83"/>
      <c r="Q9" s="8"/>
      <c r="R9" s="8"/>
      <c r="S9" s="8"/>
    </row>
    <row r="10" spans="1:16" s="8" customFormat="1" ht="20.25" customHeight="1">
      <c r="A10" s="459" t="s">
        <v>152</v>
      </c>
      <c r="B10" s="84" t="s">
        <v>153</v>
      </c>
      <c r="C10" s="15" t="s">
        <v>47</v>
      </c>
      <c r="D10" s="16">
        <v>1947.4873985148515</v>
      </c>
      <c r="E10" s="16">
        <v>1968.150319719472</v>
      </c>
      <c r="F10" s="16">
        <v>1891.1935</v>
      </c>
      <c r="G10" s="16">
        <v>2023.9565</v>
      </c>
      <c r="H10" s="16">
        <v>1958.2285555555554</v>
      </c>
      <c r="I10" s="16">
        <v>2034.891872203887</v>
      </c>
      <c r="J10" s="16">
        <v>2011.6949715804913</v>
      </c>
      <c r="K10" s="16">
        <v>2005.0981358635865</v>
      </c>
      <c r="L10" s="16">
        <v>2028.6770222772277</v>
      </c>
      <c r="M10" s="16">
        <v>2018.922025119179</v>
      </c>
      <c r="N10" s="16">
        <v>2051.4770599559956</v>
      </c>
      <c r="O10" s="16">
        <v>2059.3952374404107</v>
      </c>
      <c r="P10" s="17">
        <f>AVERAGE(D10:O10)</f>
        <v>1999.931049852555</v>
      </c>
    </row>
    <row r="11" spans="1:16" s="8" customFormat="1" ht="20.25" customHeight="1">
      <c r="A11" s="464"/>
      <c r="B11" s="84" t="s">
        <v>154</v>
      </c>
      <c r="C11" s="15" t="s">
        <v>64</v>
      </c>
      <c r="D11" s="16">
        <v>2047.1458333333333</v>
      </c>
      <c r="E11" s="16">
        <v>2085.930555555555</v>
      </c>
      <c r="F11" s="16">
        <v>2136.5666666666666</v>
      </c>
      <c r="G11" s="16">
        <v>2066.666666666667</v>
      </c>
      <c r="H11" s="16">
        <v>2020.8333333333335</v>
      </c>
      <c r="I11" s="16">
        <v>1998.3666666666666</v>
      </c>
      <c r="J11" s="16">
        <v>1959.375</v>
      </c>
      <c r="K11" s="16">
        <v>1897.5555555555554</v>
      </c>
      <c r="L11" s="16">
        <v>1902.625</v>
      </c>
      <c r="M11" s="16">
        <v>1886</v>
      </c>
      <c r="N11" s="16">
        <v>1885.5333333333335</v>
      </c>
      <c r="O11" s="16">
        <v>1910.8333333333333</v>
      </c>
      <c r="P11" s="17">
        <f aca="true" t="shared" si="0" ref="P11:P74">AVERAGE(D11:O11)</f>
        <v>1983.1193287037038</v>
      </c>
    </row>
    <row r="12" spans="1:16" s="8" customFormat="1" ht="20.25" customHeight="1">
      <c r="A12" s="459" t="s">
        <v>155</v>
      </c>
      <c r="B12" s="84" t="s">
        <v>156</v>
      </c>
      <c r="C12" s="19" t="s">
        <v>19</v>
      </c>
      <c r="D12" s="16">
        <v>798.1918402777777</v>
      </c>
      <c r="E12" s="16">
        <v>806.5859374999999</v>
      </c>
      <c r="F12" s="16">
        <v>815.3</v>
      </c>
      <c r="G12" s="16">
        <v>882.1388888888889</v>
      </c>
      <c r="H12" s="16">
        <v>921.3166666666668</v>
      </c>
      <c r="I12" s="16">
        <v>904.0922619047618</v>
      </c>
      <c r="J12" s="16">
        <v>895.9088541666666</v>
      </c>
      <c r="K12" s="16">
        <v>831.1161458333333</v>
      </c>
      <c r="L12" s="16">
        <v>831.4635416666667</v>
      </c>
      <c r="M12" s="16">
        <v>809.6927083333334</v>
      </c>
      <c r="N12" s="16">
        <v>824.8885416666667</v>
      </c>
      <c r="O12" s="16">
        <v>848.2864583333334</v>
      </c>
      <c r="P12" s="17">
        <f t="shared" si="0"/>
        <v>847.4151537698414</v>
      </c>
    </row>
    <row r="13" spans="1:16" s="8" customFormat="1" ht="20.25" customHeight="1">
      <c r="A13" s="464" t="s">
        <v>124</v>
      </c>
      <c r="B13" s="84" t="s">
        <v>157</v>
      </c>
      <c r="C13" s="19" t="s">
        <v>53</v>
      </c>
      <c r="D13" s="16">
        <f>5296.875/1000*100</f>
        <v>529.6875</v>
      </c>
      <c r="E13" s="16">
        <f>5265.625/1000*100</f>
        <v>526.5625</v>
      </c>
      <c r="F13" s="16">
        <f>7350/1000*100</f>
        <v>735</v>
      </c>
      <c r="G13" s="16">
        <f>7062.5/1000*100</f>
        <v>706.25</v>
      </c>
      <c r="H13" s="16">
        <f>7250/1000*100</f>
        <v>725</v>
      </c>
      <c r="I13" s="16">
        <f>6090.067/1000*100</f>
        <v>609.0067</v>
      </c>
      <c r="J13" s="16">
        <f>5503.47/1000*100</f>
        <v>550.347</v>
      </c>
      <c r="K13" s="16">
        <f>6089.58/1000*100</f>
        <v>608.958</v>
      </c>
      <c r="L13" s="16">
        <f>5541.67/1000*100</f>
        <v>554.167</v>
      </c>
      <c r="M13" s="16">
        <f>4305.56/1000*100</f>
        <v>430.5560000000001</v>
      </c>
      <c r="N13" s="16">
        <f>5146.67/1000*100</f>
        <v>514.667</v>
      </c>
      <c r="O13" s="16">
        <f>6400/1000*100</f>
        <v>640</v>
      </c>
      <c r="P13" s="17">
        <f t="shared" si="0"/>
        <v>594.183475</v>
      </c>
    </row>
    <row r="14" spans="1:16" s="8" customFormat="1" ht="20.25" customHeight="1">
      <c r="A14" s="43"/>
      <c r="B14" s="43" t="s">
        <v>17</v>
      </c>
      <c r="C14" s="19" t="s">
        <v>19</v>
      </c>
      <c r="D14" s="16">
        <v>575</v>
      </c>
      <c r="E14" s="16">
        <v>575</v>
      </c>
      <c r="F14" s="16"/>
      <c r="G14" s="16">
        <v>575</v>
      </c>
      <c r="H14" s="16">
        <v>575</v>
      </c>
      <c r="I14" s="16">
        <v>575</v>
      </c>
      <c r="J14" s="16">
        <v>575</v>
      </c>
      <c r="K14" s="16">
        <v>575</v>
      </c>
      <c r="L14" s="16">
        <v>575</v>
      </c>
      <c r="M14" s="16">
        <v>575</v>
      </c>
      <c r="N14" s="16">
        <v>575</v>
      </c>
      <c r="O14" s="16">
        <v>575</v>
      </c>
      <c r="P14" s="17">
        <f t="shared" si="0"/>
        <v>575</v>
      </c>
    </row>
    <row r="15" spans="1:20" ht="18" customHeight="1">
      <c r="A15" s="81" t="s">
        <v>65</v>
      </c>
      <c r="B15" s="81"/>
      <c r="C15" s="81"/>
      <c r="D15" s="82"/>
      <c r="E15" s="83"/>
      <c r="F15" s="83"/>
      <c r="G15" s="83"/>
      <c r="H15" s="83"/>
      <c r="I15" s="83"/>
      <c r="J15" s="83"/>
      <c r="K15" s="83"/>
      <c r="L15" s="83"/>
      <c r="M15" s="81"/>
      <c r="N15" s="82"/>
      <c r="O15" s="83"/>
      <c r="P15" s="83"/>
      <c r="Q15" s="8"/>
      <c r="R15" s="8"/>
      <c r="S15" s="8"/>
      <c r="T15" s="8"/>
    </row>
    <row r="16" spans="1:16" s="8" customFormat="1" ht="20.25" customHeight="1">
      <c r="A16" s="122"/>
      <c r="B16" s="117" t="s">
        <v>0</v>
      </c>
      <c r="C16" s="21" t="s">
        <v>19</v>
      </c>
      <c r="D16" s="16">
        <v>642.5052083333334</v>
      </c>
      <c r="E16" s="16">
        <v>647.109375</v>
      </c>
      <c r="F16" s="16">
        <v>836.0166666666667</v>
      </c>
      <c r="G16" s="16">
        <v>869.0972222222222</v>
      </c>
      <c r="H16" s="16">
        <v>548.0825</v>
      </c>
      <c r="I16" s="16">
        <v>424.5240052083333</v>
      </c>
      <c r="J16" s="16">
        <v>443.99401041666664</v>
      </c>
      <c r="K16" s="16">
        <v>402.1936904761904</v>
      </c>
      <c r="L16" s="16">
        <v>406.10877976190466</v>
      </c>
      <c r="M16" s="16">
        <v>420.6563988095239</v>
      </c>
      <c r="N16" s="16">
        <v>428.96982142857144</v>
      </c>
      <c r="O16" s="16">
        <v>707.0535714285714</v>
      </c>
      <c r="P16" s="17">
        <f t="shared" si="0"/>
        <v>564.6926041459988</v>
      </c>
    </row>
    <row r="17" spans="1:16" s="8" customFormat="1" ht="20.25" customHeight="1">
      <c r="A17" s="116"/>
      <c r="B17" s="117" t="s">
        <v>1</v>
      </c>
      <c r="C17" s="19" t="s">
        <v>19</v>
      </c>
      <c r="D17" s="16">
        <v>1875.19763888889</v>
      </c>
      <c r="E17" s="16">
        <v>2230.73</v>
      </c>
      <c r="F17" s="16">
        <v>1888.498333333333</v>
      </c>
      <c r="G17" s="16">
        <v>2167.9466666666704</v>
      </c>
      <c r="H17" s="16">
        <v>2030.16</v>
      </c>
      <c r="I17" s="16">
        <v>1849.9016666666698</v>
      </c>
      <c r="J17" s="16">
        <v>1735.9055952381</v>
      </c>
      <c r="K17" s="16">
        <v>1906.9708333333301</v>
      </c>
      <c r="L17" s="16">
        <v>1968.12319444444</v>
      </c>
      <c r="M17" s="16">
        <v>1903.95875</v>
      </c>
      <c r="N17" s="16">
        <v>1755.1441666666701</v>
      </c>
      <c r="O17" s="16">
        <v>1875.92083333333</v>
      </c>
      <c r="P17" s="17">
        <f t="shared" si="0"/>
        <v>1932.3714732142862</v>
      </c>
    </row>
    <row r="18" spans="1:16" s="8" customFormat="1" ht="20.25" customHeight="1">
      <c r="A18" s="116"/>
      <c r="B18" s="117" t="s">
        <v>117</v>
      </c>
      <c r="C18" s="19" t="s">
        <v>19</v>
      </c>
      <c r="D18" s="16">
        <v>915.625</v>
      </c>
      <c r="E18" s="16">
        <v>900</v>
      </c>
      <c r="F18" s="16">
        <v>959.375</v>
      </c>
      <c r="G18" s="16">
        <v>1071.111111111111</v>
      </c>
      <c r="H18" s="16">
        <v>875</v>
      </c>
      <c r="I18" s="16">
        <v>1053.3333333333333</v>
      </c>
      <c r="J18" s="16">
        <v>1120.8333333333333</v>
      </c>
      <c r="K18" s="16">
        <v>927.5</v>
      </c>
      <c r="L18" s="16">
        <v>903.125</v>
      </c>
      <c r="M18" s="16">
        <v>906.25</v>
      </c>
      <c r="N18" s="16">
        <v>1065</v>
      </c>
      <c r="O18" s="16">
        <v>1456.25</v>
      </c>
      <c r="P18" s="17">
        <f t="shared" si="0"/>
        <v>1012.7835648148148</v>
      </c>
    </row>
    <row r="19" spans="1:16" s="8" customFormat="1" ht="20.25" customHeight="1">
      <c r="A19" s="459" t="s">
        <v>280</v>
      </c>
      <c r="B19" s="84" t="s">
        <v>158</v>
      </c>
      <c r="C19" s="19" t="s">
        <v>19</v>
      </c>
      <c r="D19" s="16">
        <v>2251.7447916666665</v>
      </c>
      <c r="E19" s="16">
        <v>2345.8385416666665</v>
      </c>
      <c r="F19" s="16">
        <v>1803.3333333333333</v>
      </c>
      <c r="G19" s="16">
        <v>1862.5</v>
      </c>
      <c r="H19" s="16">
        <v>1750</v>
      </c>
      <c r="I19" s="16">
        <v>1911.3</v>
      </c>
      <c r="J19" s="16">
        <v>1730</v>
      </c>
      <c r="K19" s="16">
        <v>1988.493333333333</v>
      </c>
      <c r="L19" s="16">
        <v>2295.4513888888887</v>
      </c>
      <c r="M19" s="16">
        <v>2217.234375</v>
      </c>
      <c r="N19" s="16">
        <v>2256.4758333333334</v>
      </c>
      <c r="O19" s="16">
        <v>2150.1166666666663</v>
      </c>
      <c r="P19" s="17">
        <f t="shared" si="0"/>
        <v>2046.8740219907406</v>
      </c>
    </row>
    <row r="20" spans="1:16" s="8" customFormat="1" ht="20.25" customHeight="1">
      <c r="A20" s="460"/>
      <c r="B20" s="84" t="s">
        <v>159</v>
      </c>
      <c r="C20" s="19" t="s">
        <v>19</v>
      </c>
      <c r="D20" s="16">
        <v>2167.345486111111</v>
      </c>
      <c r="E20" s="16">
        <v>2164.419642857143</v>
      </c>
      <c r="F20" s="16">
        <v>1842.0699999999997</v>
      </c>
      <c r="G20" s="16">
        <v>1762.6</v>
      </c>
      <c r="H20" s="16">
        <v>1591.825</v>
      </c>
      <c r="I20" s="16">
        <v>1539.887797619048</v>
      </c>
      <c r="J20" s="16">
        <v>1393.2850260416667</v>
      </c>
      <c r="K20" s="16">
        <v>1416.2646875</v>
      </c>
      <c r="L20" s="16">
        <v>1556.8666666666666</v>
      </c>
      <c r="M20" s="16">
        <v>2014.8402777777778</v>
      </c>
      <c r="N20" s="16">
        <v>1847.1380208333335</v>
      </c>
      <c r="O20" s="16">
        <v>1809.8035714285713</v>
      </c>
      <c r="P20" s="17">
        <f t="shared" si="0"/>
        <v>1758.8621814029432</v>
      </c>
    </row>
    <row r="21" spans="1:16" s="8" customFormat="1" ht="20.25" customHeight="1">
      <c r="A21" s="460"/>
      <c r="B21" s="84" t="s">
        <v>160</v>
      </c>
      <c r="C21" s="19" t="s">
        <v>19</v>
      </c>
      <c r="D21" s="16">
        <v>2268.229166666667</v>
      </c>
      <c r="E21" s="16">
        <v>2468.2291666666665</v>
      </c>
      <c r="F21" s="16">
        <v>3180</v>
      </c>
      <c r="G21" s="16">
        <v>2000</v>
      </c>
      <c r="H21" s="16">
        <v>2450</v>
      </c>
      <c r="I21" s="16">
        <v>2893.75</v>
      </c>
      <c r="J21" s="16">
        <v>2600</v>
      </c>
      <c r="K21" s="16">
        <v>2619.722222222222</v>
      </c>
      <c r="L21" s="16">
        <v>2506.944444444445</v>
      </c>
      <c r="M21" s="16">
        <v>2561.1111111111113</v>
      </c>
      <c r="N21" s="16">
        <v>2375.625</v>
      </c>
      <c r="O21" s="16">
        <v>2163.8333333333335</v>
      </c>
      <c r="P21" s="17">
        <f t="shared" si="0"/>
        <v>2507.2870370370374</v>
      </c>
    </row>
    <row r="22" spans="1:16" s="8" customFormat="1" ht="20.25" customHeight="1">
      <c r="A22" s="464"/>
      <c r="B22" s="84" t="s">
        <v>161</v>
      </c>
      <c r="C22" s="19" t="s">
        <v>19</v>
      </c>
      <c r="D22" s="16">
        <v>1925.5208333333333</v>
      </c>
      <c r="E22" s="16">
        <v>1928.125</v>
      </c>
      <c r="F22" s="16">
        <v>1515</v>
      </c>
      <c r="G22" s="16">
        <v>1683.3333333333333</v>
      </c>
      <c r="H22" s="16">
        <v>1450</v>
      </c>
      <c r="I22" s="16">
        <v>1630.825</v>
      </c>
      <c r="J22" s="16">
        <v>1414.9166666666665</v>
      </c>
      <c r="K22" s="16">
        <v>1408.0333333333333</v>
      </c>
      <c r="L22" s="16">
        <v>1713.5416666666665</v>
      </c>
      <c r="M22" s="16">
        <v>1990.6</v>
      </c>
      <c r="N22" s="16">
        <v>1794.986666666667</v>
      </c>
      <c r="O22" s="16">
        <v>1791.6145833333333</v>
      </c>
      <c r="P22" s="17">
        <f t="shared" si="0"/>
        <v>1687.2080902777777</v>
      </c>
    </row>
    <row r="23" spans="1:16" s="8" customFormat="1" ht="20.25" customHeight="1">
      <c r="A23" s="459" t="s">
        <v>162</v>
      </c>
      <c r="B23" s="84" t="s">
        <v>163</v>
      </c>
      <c r="C23" s="19" t="s">
        <v>19</v>
      </c>
      <c r="D23" s="16">
        <v>651.3888888888889</v>
      </c>
      <c r="E23" s="16">
        <v>670</v>
      </c>
      <c r="F23" s="16">
        <v>695.625</v>
      </c>
      <c r="G23" s="16">
        <v>762.5</v>
      </c>
      <c r="H23" s="16">
        <v>668.75</v>
      </c>
      <c r="I23" s="16">
        <v>725</v>
      </c>
      <c r="J23" s="16">
        <v>645.8333333333334</v>
      </c>
      <c r="K23" s="16">
        <v>627.5555555555555</v>
      </c>
      <c r="L23" s="16">
        <v>597.9166666666666</v>
      </c>
      <c r="M23" s="16">
        <v>644.4444444444445</v>
      </c>
      <c r="N23" s="16">
        <v>615.4166666666666</v>
      </c>
      <c r="O23" s="16">
        <v>593.8888888888888</v>
      </c>
      <c r="P23" s="17">
        <f t="shared" si="0"/>
        <v>658.1932870370371</v>
      </c>
    </row>
    <row r="24" spans="1:16" s="8" customFormat="1" ht="20.25" customHeight="1">
      <c r="A24" s="464" t="s">
        <v>66</v>
      </c>
      <c r="B24" s="84" t="s">
        <v>164</v>
      </c>
      <c r="C24" s="19" t="s">
        <v>19</v>
      </c>
      <c r="D24" s="16">
        <v>452.0505208333333</v>
      </c>
      <c r="E24" s="16">
        <v>454.7046875</v>
      </c>
      <c r="F24" s="16">
        <v>443.1875</v>
      </c>
      <c r="G24" s="16">
        <v>460.0069444444444</v>
      </c>
      <c r="H24" s="16">
        <v>662.8583333333333</v>
      </c>
      <c r="I24" s="16">
        <v>439.0640625</v>
      </c>
      <c r="J24" s="16">
        <v>431.05234375</v>
      </c>
      <c r="K24" s="16">
        <v>424.47052083333335</v>
      </c>
      <c r="L24" s="16">
        <v>463.03906250000006</v>
      </c>
      <c r="M24" s="16">
        <v>509.373046875</v>
      </c>
      <c r="N24" s="16">
        <v>710.1135416666666</v>
      </c>
      <c r="O24" s="16">
        <v>755.2222222222222</v>
      </c>
      <c r="P24" s="17">
        <f t="shared" si="0"/>
        <v>517.0952322048611</v>
      </c>
    </row>
    <row r="25" spans="1:16" s="8" customFormat="1" ht="20.25" customHeight="1">
      <c r="A25" s="116"/>
      <c r="B25" s="117" t="s">
        <v>67</v>
      </c>
      <c r="C25" s="19" t="s">
        <v>19</v>
      </c>
      <c r="D25" s="16">
        <v>1000</v>
      </c>
      <c r="E25" s="16">
        <v>1425</v>
      </c>
      <c r="F25" s="16">
        <v>1800</v>
      </c>
      <c r="G25" s="16"/>
      <c r="H25" s="16"/>
      <c r="I25" s="16"/>
      <c r="J25" s="16">
        <v>1225</v>
      </c>
      <c r="K25" s="16">
        <v>1512.5</v>
      </c>
      <c r="L25" s="16">
        <v>1543.75</v>
      </c>
      <c r="M25" s="16">
        <v>1633.3333333333333</v>
      </c>
      <c r="N25" s="16">
        <v>1533.3333333333333</v>
      </c>
      <c r="O25" s="16">
        <v>1756.25</v>
      </c>
      <c r="P25" s="17">
        <f t="shared" si="0"/>
        <v>1492.1296296296298</v>
      </c>
    </row>
    <row r="26" spans="1:16" ht="18.75" customHeight="1">
      <c r="A26" s="81" t="s">
        <v>68</v>
      </c>
      <c r="B26" s="81"/>
      <c r="C26" s="81"/>
      <c r="D26" s="82"/>
      <c r="E26" s="83"/>
      <c r="F26" s="83"/>
      <c r="G26" s="83"/>
      <c r="H26" s="83"/>
      <c r="I26" s="83"/>
      <c r="J26" s="83"/>
      <c r="K26" s="83"/>
      <c r="L26" s="83"/>
      <c r="M26" s="81"/>
      <c r="N26" s="82"/>
      <c r="O26" s="83"/>
      <c r="P26" s="83"/>
    </row>
    <row r="27" spans="1:16" s="8" customFormat="1" ht="20.25" customHeight="1">
      <c r="A27" s="122"/>
      <c r="B27" s="117" t="s">
        <v>69</v>
      </c>
      <c r="C27" s="21" t="s">
        <v>19</v>
      </c>
      <c r="D27" s="16"/>
      <c r="E27" s="16"/>
      <c r="F27" s="16"/>
      <c r="G27" s="16"/>
      <c r="H27" s="16"/>
      <c r="I27" s="16">
        <v>1600</v>
      </c>
      <c r="J27" s="16">
        <v>1312.5</v>
      </c>
      <c r="K27" s="16">
        <v>1300</v>
      </c>
      <c r="L27" s="16"/>
      <c r="M27" s="16"/>
      <c r="N27" s="16"/>
      <c r="O27" s="16"/>
      <c r="P27" s="17">
        <f t="shared" si="0"/>
        <v>1404.1666666666667</v>
      </c>
    </row>
    <row r="28" spans="1:16" s="8" customFormat="1" ht="20.25" customHeight="1">
      <c r="A28" s="116"/>
      <c r="B28" s="117" t="s">
        <v>125</v>
      </c>
      <c r="C28" s="19" t="s">
        <v>19</v>
      </c>
      <c r="D28" s="16">
        <v>1233.1805555555557</v>
      </c>
      <c r="E28" s="16">
        <v>1283.4131944444443</v>
      </c>
      <c r="F28" s="16">
        <v>1252.53125</v>
      </c>
      <c r="G28" s="16">
        <v>1266.6666666666667</v>
      </c>
      <c r="H28" s="16">
        <v>1505.888888888889</v>
      </c>
      <c r="I28" s="16">
        <v>1265.8506944444443</v>
      </c>
      <c r="J28" s="16">
        <v>1338.888888888889</v>
      </c>
      <c r="K28" s="16">
        <v>1452.5694444444443</v>
      </c>
      <c r="L28" s="16">
        <v>1545.138888888889</v>
      </c>
      <c r="M28" s="16">
        <v>1553.125</v>
      </c>
      <c r="N28" s="16">
        <v>1653.2738095238094</v>
      </c>
      <c r="O28" s="16">
        <v>1111.2779940476191</v>
      </c>
      <c r="P28" s="17">
        <f t="shared" si="0"/>
        <v>1371.8171063161374</v>
      </c>
    </row>
    <row r="29" spans="1:16" s="8" customFormat="1" ht="20.25" customHeight="1">
      <c r="A29" s="459" t="s">
        <v>284</v>
      </c>
      <c r="B29" s="84" t="s">
        <v>166</v>
      </c>
      <c r="C29" s="19" t="s">
        <v>19</v>
      </c>
      <c r="D29" s="16">
        <v>3194.0674603174602</v>
      </c>
      <c r="E29" s="16">
        <v>3261.920634920635</v>
      </c>
      <c r="F29" s="16">
        <v>3224.0000000000005</v>
      </c>
      <c r="G29" s="16">
        <v>3499.3805555555555</v>
      </c>
      <c r="H29" s="16">
        <v>3372.9166666666665</v>
      </c>
      <c r="I29" s="16">
        <v>3302.095238095238</v>
      </c>
      <c r="J29" s="16">
        <v>3294.0476190476184</v>
      </c>
      <c r="K29" s="16">
        <v>3339.166666666667</v>
      </c>
      <c r="L29" s="16">
        <v>3490.0347222222226</v>
      </c>
      <c r="M29" s="16">
        <v>3399.6527777777774</v>
      </c>
      <c r="N29" s="16">
        <v>3067.0833333333335</v>
      </c>
      <c r="O29" s="16">
        <v>3581.5277777777783</v>
      </c>
      <c r="P29" s="17">
        <f t="shared" si="0"/>
        <v>3335.4911210317464</v>
      </c>
    </row>
    <row r="30" spans="1:16" s="8" customFormat="1" ht="20.25" customHeight="1">
      <c r="A30" s="460"/>
      <c r="B30" s="84" t="s">
        <v>167</v>
      </c>
      <c r="C30" s="19" t="s">
        <v>19</v>
      </c>
      <c r="D30" s="16">
        <v>2688.035714285714</v>
      </c>
      <c r="E30" s="16">
        <v>2590.744047619048</v>
      </c>
      <c r="F30" s="16">
        <v>2594.583333333333</v>
      </c>
      <c r="G30" s="16">
        <v>2942.0416666666665</v>
      </c>
      <c r="H30" s="16">
        <v>2824</v>
      </c>
      <c r="I30" s="16">
        <v>2852.5</v>
      </c>
      <c r="J30" s="16">
        <v>2849.6031746031745</v>
      </c>
      <c r="K30" s="16">
        <v>2939.365079365079</v>
      </c>
      <c r="L30" s="16">
        <v>2840.4</v>
      </c>
      <c r="M30" s="16">
        <v>2717.916666666667</v>
      </c>
      <c r="N30" s="16">
        <v>2771</v>
      </c>
      <c r="O30" s="16">
        <v>2944.1666666666665</v>
      </c>
      <c r="P30" s="17">
        <f t="shared" si="0"/>
        <v>2796.1963624338623</v>
      </c>
    </row>
    <row r="31" spans="1:16" s="8" customFormat="1" ht="20.25" customHeight="1">
      <c r="A31" s="464"/>
      <c r="B31" s="84" t="s">
        <v>159</v>
      </c>
      <c r="C31" s="19" t="s">
        <v>19</v>
      </c>
      <c r="D31" s="16">
        <v>2850</v>
      </c>
      <c r="E31" s="16">
        <v>2775</v>
      </c>
      <c r="F31" s="16">
        <v>2900</v>
      </c>
      <c r="G31" s="16">
        <v>2704.166666666667</v>
      </c>
      <c r="H31" s="16">
        <v>3000</v>
      </c>
      <c r="I31" s="16">
        <v>2525</v>
      </c>
      <c r="J31" s="16">
        <v>2941.6666666666665</v>
      </c>
      <c r="K31" s="16">
        <v>2612.5</v>
      </c>
      <c r="L31" s="16">
        <v>3275</v>
      </c>
      <c r="M31" s="16">
        <v>3187.5</v>
      </c>
      <c r="N31" s="16">
        <v>2750</v>
      </c>
      <c r="O31" s="16">
        <v>2671</v>
      </c>
      <c r="P31" s="17">
        <f t="shared" si="0"/>
        <v>2849.319444444445</v>
      </c>
    </row>
    <row r="32" spans="1:16" s="8" customFormat="1" ht="20.25" customHeight="1">
      <c r="A32" s="116"/>
      <c r="B32" s="117" t="s">
        <v>48</v>
      </c>
      <c r="C32" s="19" t="s">
        <v>19</v>
      </c>
      <c r="D32" s="16">
        <v>2012.5</v>
      </c>
      <c r="E32" s="16">
        <v>1725</v>
      </c>
      <c r="F32" s="16">
        <v>1112.5</v>
      </c>
      <c r="G32" s="16">
        <v>1133.3333333333333</v>
      </c>
      <c r="H32" s="16">
        <v>1025</v>
      </c>
      <c r="I32" s="16">
        <v>1225</v>
      </c>
      <c r="J32" s="16">
        <v>1275</v>
      </c>
      <c r="K32" s="16">
        <v>1460</v>
      </c>
      <c r="L32" s="16">
        <v>1425</v>
      </c>
      <c r="M32" s="16">
        <v>1700</v>
      </c>
      <c r="N32" s="16">
        <v>1340</v>
      </c>
      <c r="O32" s="16">
        <v>1425</v>
      </c>
      <c r="P32" s="17">
        <f t="shared" si="0"/>
        <v>1404.861111111111</v>
      </c>
    </row>
    <row r="33" spans="1:16" s="8" customFormat="1" ht="20.25" customHeight="1">
      <c r="A33" s="116"/>
      <c r="B33" s="117" t="s">
        <v>70</v>
      </c>
      <c r="C33" s="19" t="s">
        <v>19</v>
      </c>
      <c r="D33" s="16">
        <v>1262.5</v>
      </c>
      <c r="E33" s="16"/>
      <c r="F33" s="16"/>
      <c r="G33" s="16"/>
      <c r="H33" s="16">
        <v>1200</v>
      </c>
      <c r="I33" s="16">
        <v>1750</v>
      </c>
      <c r="J33" s="16">
        <v>1310.8333333333335</v>
      </c>
      <c r="K33" s="16">
        <v>1050</v>
      </c>
      <c r="L33" s="16"/>
      <c r="M33" s="16">
        <v>1200</v>
      </c>
      <c r="N33" s="16">
        <v>1300</v>
      </c>
      <c r="O33" s="16"/>
      <c r="P33" s="17">
        <f t="shared" si="0"/>
        <v>1296.1904761904764</v>
      </c>
    </row>
    <row r="34" spans="1:16" s="8" customFormat="1" ht="9" customHeight="1">
      <c r="A34" s="27"/>
      <c r="B34" s="27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s="8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2"/>
      <c r="O35" s="452" t="s">
        <v>42</v>
      </c>
      <c r="P35" s="452"/>
    </row>
    <row r="36" spans="1:16" s="8" customFormat="1" ht="21" customHeight="1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</row>
    <row r="37" spans="1:16" s="8" customFormat="1" ht="21" customHeight="1">
      <c r="A37" s="466" t="s">
        <v>61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</row>
    <row r="38" spans="1:16" s="8" customFormat="1" ht="26.25" customHeight="1">
      <c r="A38" s="458" t="s">
        <v>254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</row>
    <row r="39" spans="1:16" s="8" customFormat="1" ht="9.75" customHeight="1">
      <c r="A39" s="9"/>
      <c r="B39" s="9"/>
      <c r="C39" s="10"/>
      <c r="D39" s="11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</row>
    <row r="40" spans="1:16" s="8" customFormat="1" ht="30.75" customHeight="1">
      <c r="A40" s="447" t="s">
        <v>506</v>
      </c>
      <c r="B40" s="447" t="s">
        <v>151</v>
      </c>
      <c r="C40" s="447" t="s">
        <v>62</v>
      </c>
      <c r="D40" s="442" t="s">
        <v>26</v>
      </c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4"/>
      <c r="P40" s="445" t="s">
        <v>60</v>
      </c>
    </row>
    <row r="41" spans="1:16" s="8" customFormat="1" ht="30.75" customHeight="1">
      <c r="A41" s="448"/>
      <c r="B41" s="448"/>
      <c r="C41" s="448"/>
      <c r="D41" s="377" t="s">
        <v>7</v>
      </c>
      <c r="E41" s="376" t="s">
        <v>8</v>
      </c>
      <c r="F41" s="376" t="s">
        <v>9</v>
      </c>
      <c r="G41" s="376" t="s">
        <v>10</v>
      </c>
      <c r="H41" s="376" t="s">
        <v>11</v>
      </c>
      <c r="I41" s="376" t="s">
        <v>12</v>
      </c>
      <c r="J41" s="376" t="s">
        <v>13</v>
      </c>
      <c r="K41" s="376" t="s">
        <v>14</v>
      </c>
      <c r="L41" s="376" t="s">
        <v>127</v>
      </c>
      <c r="M41" s="376" t="s">
        <v>128</v>
      </c>
      <c r="N41" s="376" t="s">
        <v>129</v>
      </c>
      <c r="O41" s="378" t="s">
        <v>130</v>
      </c>
      <c r="P41" s="446"/>
    </row>
    <row r="42" spans="1:16" s="8" customFormat="1" ht="18" customHeight="1">
      <c r="A42" s="81" t="s">
        <v>71</v>
      </c>
      <c r="B42" s="81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1"/>
      <c r="N42" s="82"/>
      <c r="O42" s="83"/>
      <c r="P42" s="83"/>
    </row>
    <row r="43" spans="1:16" s="8" customFormat="1" ht="20.25" customHeight="1">
      <c r="A43" s="459" t="s">
        <v>279</v>
      </c>
      <c r="B43" s="84" t="s">
        <v>169</v>
      </c>
      <c r="C43" s="21" t="s">
        <v>21</v>
      </c>
      <c r="D43" s="16">
        <v>5197.877604166667</v>
      </c>
      <c r="E43" s="16">
        <v>5434.635416666666</v>
      </c>
      <c r="F43" s="16">
        <v>5630.613333333333</v>
      </c>
      <c r="G43" s="16">
        <v>5668.194444444444</v>
      </c>
      <c r="H43" s="16">
        <v>5525.291666666666</v>
      </c>
      <c r="I43" s="16">
        <v>5407.4140625</v>
      </c>
      <c r="J43" s="16">
        <v>5581.606770833334</v>
      </c>
      <c r="K43" s="16">
        <v>5624.211458333333</v>
      </c>
      <c r="L43" s="16">
        <v>5034.160714285715</v>
      </c>
      <c r="M43" s="16">
        <v>6070.729166666667</v>
      </c>
      <c r="N43" s="16">
        <v>8039.785416666667</v>
      </c>
      <c r="O43" s="16">
        <v>9417.802083333334</v>
      </c>
      <c r="P43" s="17">
        <f t="shared" si="0"/>
        <v>6052.693511491401</v>
      </c>
    </row>
    <row r="44" spans="1:16" s="8" customFormat="1" ht="20.25" customHeight="1">
      <c r="A44" s="460"/>
      <c r="B44" s="84" t="s">
        <v>170</v>
      </c>
      <c r="C44" s="19" t="s">
        <v>21</v>
      </c>
      <c r="D44" s="16">
        <v>2941.6666666666665</v>
      </c>
      <c r="E44" s="16">
        <v>3028.125</v>
      </c>
      <c r="F44" s="16">
        <v>3173.8888888888887</v>
      </c>
      <c r="G44" s="16">
        <v>3374.0740740740744</v>
      </c>
      <c r="H44" s="16">
        <v>3545.833333333333</v>
      </c>
      <c r="I44" s="16">
        <v>3339.5833333333335</v>
      </c>
      <c r="J44" s="16">
        <v>4031.6666666666665</v>
      </c>
      <c r="K44" s="16">
        <v>3677.083333333333</v>
      </c>
      <c r="L44" s="16">
        <v>3031.875</v>
      </c>
      <c r="M44" s="16">
        <v>3948.958333333333</v>
      </c>
      <c r="N44" s="16">
        <v>6009.166666666667</v>
      </c>
      <c r="O44" s="16">
        <v>7800</v>
      </c>
      <c r="P44" s="17">
        <f t="shared" si="0"/>
        <v>3991.8267746913575</v>
      </c>
    </row>
    <row r="45" spans="1:16" s="8" customFormat="1" ht="20.25" customHeight="1">
      <c r="A45" s="464"/>
      <c r="B45" s="84" t="s">
        <v>171</v>
      </c>
      <c r="C45" s="19" t="s">
        <v>21</v>
      </c>
      <c r="D45" s="16">
        <v>2478.7833333333333</v>
      </c>
      <c r="E45" s="16">
        <v>2689.2</v>
      </c>
      <c r="F45" s="16">
        <v>2488.75</v>
      </c>
      <c r="G45" s="16">
        <v>2233.3333333333335</v>
      </c>
      <c r="H45" s="16">
        <v>1931.9444444444446</v>
      </c>
      <c r="I45" s="16">
        <v>2635.333333333333</v>
      </c>
      <c r="J45" s="16">
        <v>2910.625</v>
      </c>
      <c r="K45" s="16">
        <v>2875.1666666666665</v>
      </c>
      <c r="L45" s="16">
        <v>2483.2666666666664</v>
      </c>
      <c r="M45" s="16">
        <v>2840.75</v>
      </c>
      <c r="N45" s="16">
        <v>4246.533333333334</v>
      </c>
      <c r="O45" s="16">
        <v>3897.916666666667</v>
      </c>
      <c r="P45" s="17">
        <f t="shared" si="0"/>
        <v>2809.3002314814817</v>
      </c>
    </row>
    <row r="46" spans="1:16" s="8" customFormat="1" ht="20.25" customHeight="1">
      <c r="A46" s="459" t="s">
        <v>172</v>
      </c>
      <c r="B46" s="84" t="s">
        <v>173</v>
      </c>
      <c r="C46" s="19" t="s">
        <v>72</v>
      </c>
      <c r="D46" s="16">
        <v>140.19791666666669</v>
      </c>
      <c r="E46" s="16">
        <v>146.83854166666669</v>
      </c>
      <c r="F46" s="16">
        <v>141.74266666666668</v>
      </c>
      <c r="G46" s="16">
        <v>139.71666666666667</v>
      </c>
      <c r="H46" s="16">
        <v>156.87916666666666</v>
      </c>
      <c r="I46" s="16">
        <v>158.3203125</v>
      </c>
      <c r="J46" s="16">
        <v>147.90476190476193</v>
      </c>
      <c r="K46" s="16">
        <v>149.690625</v>
      </c>
      <c r="L46" s="16">
        <v>142.96488095238095</v>
      </c>
      <c r="M46" s="16">
        <v>150.77083333333331</v>
      </c>
      <c r="N46" s="16">
        <v>171.09739583333334</v>
      </c>
      <c r="O46" s="16">
        <v>191.65104166666666</v>
      </c>
      <c r="P46" s="17">
        <f t="shared" si="0"/>
        <v>153.1479007936508</v>
      </c>
    </row>
    <row r="47" spans="1:16" s="8" customFormat="1" ht="20.25" customHeight="1">
      <c r="A47" s="460"/>
      <c r="B47" s="84" t="s">
        <v>174</v>
      </c>
      <c r="C47" s="19" t="s">
        <v>73</v>
      </c>
      <c r="D47" s="16">
        <v>301.1166666666666</v>
      </c>
      <c r="E47" s="16">
        <v>304.39166666666665</v>
      </c>
      <c r="F47" s="16">
        <v>473.15999999999997</v>
      </c>
      <c r="G47" s="16">
        <v>268.5125</v>
      </c>
      <c r="H47" s="16">
        <v>270.825</v>
      </c>
      <c r="I47" s="16">
        <v>303.69166666666666</v>
      </c>
      <c r="J47" s="16">
        <v>239.95833333333334</v>
      </c>
      <c r="K47" s="16">
        <v>304.875</v>
      </c>
      <c r="L47" s="16">
        <v>321.4733333333333</v>
      </c>
      <c r="M47" s="16">
        <v>320.1452777777778</v>
      </c>
      <c r="N47" s="16">
        <v>448.696</v>
      </c>
      <c r="O47" s="16">
        <v>445.0725</v>
      </c>
      <c r="P47" s="17">
        <f t="shared" si="0"/>
        <v>333.49316203703705</v>
      </c>
    </row>
    <row r="48" spans="1:16" s="8" customFormat="1" ht="20.25" customHeight="1">
      <c r="A48" s="116"/>
      <c r="B48" s="117" t="s">
        <v>43</v>
      </c>
      <c r="C48" s="19" t="s">
        <v>74</v>
      </c>
      <c r="D48" s="16">
        <v>114.41666666666666</v>
      </c>
      <c r="E48" s="16">
        <v>115.76666666666668</v>
      </c>
      <c r="F48" s="16">
        <v>91.16666666666667</v>
      </c>
      <c r="G48" s="16">
        <v>123.61111111111113</v>
      </c>
      <c r="H48" s="16">
        <v>115.55555555555556</v>
      </c>
      <c r="I48" s="16">
        <v>142.62499999999997</v>
      </c>
      <c r="J48" s="16">
        <v>162.04166666666669</v>
      </c>
      <c r="K48" s="16">
        <v>137.16666666666669</v>
      </c>
      <c r="L48" s="16">
        <v>124.85000000000002</v>
      </c>
      <c r="M48" s="16">
        <v>125.63888888888889</v>
      </c>
      <c r="N48" s="16">
        <v>136.44166666666666</v>
      </c>
      <c r="O48" s="16">
        <v>139.79166666666669</v>
      </c>
      <c r="P48" s="17">
        <f t="shared" si="0"/>
        <v>127.42268518518522</v>
      </c>
    </row>
    <row r="49" spans="1:16" s="8" customFormat="1" ht="18" customHeight="1">
      <c r="A49" s="81" t="s">
        <v>75</v>
      </c>
      <c r="B49" s="81"/>
      <c r="C49" s="81"/>
      <c r="D49" s="82"/>
      <c r="E49" s="83"/>
      <c r="F49" s="83"/>
      <c r="G49" s="83"/>
      <c r="H49" s="83"/>
      <c r="I49" s="83"/>
      <c r="J49" s="83"/>
      <c r="K49" s="83"/>
      <c r="L49" s="83"/>
      <c r="M49" s="81"/>
      <c r="N49" s="82"/>
      <c r="O49" s="83"/>
      <c r="P49" s="83"/>
    </row>
    <row r="50" spans="1:16" s="8" customFormat="1" ht="20.25" customHeight="1">
      <c r="A50" s="459" t="s">
        <v>259</v>
      </c>
      <c r="B50" s="88" t="s">
        <v>176</v>
      </c>
      <c r="C50" s="21" t="s">
        <v>21</v>
      </c>
      <c r="D50" s="16">
        <v>13759.798611111111</v>
      </c>
      <c r="E50" s="16">
        <v>13288.194444444445</v>
      </c>
      <c r="F50" s="16">
        <v>11925</v>
      </c>
      <c r="G50" s="16">
        <v>14541.666666666666</v>
      </c>
      <c r="H50" s="16">
        <v>13722.249999999998</v>
      </c>
      <c r="I50" s="16">
        <v>14041.90277777778</v>
      </c>
      <c r="J50" s="16">
        <v>13772.229166666666</v>
      </c>
      <c r="K50" s="16">
        <v>16020.333333333332</v>
      </c>
      <c r="L50" s="16">
        <v>14048.26388888889</v>
      </c>
      <c r="M50" s="16">
        <v>14023.84722222222</v>
      </c>
      <c r="N50" s="16">
        <v>12805.35</v>
      </c>
      <c r="O50" s="16">
        <v>12466.319444444443</v>
      </c>
      <c r="P50" s="17">
        <f t="shared" si="0"/>
        <v>13701.262962962965</v>
      </c>
    </row>
    <row r="51" spans="1:16" s="8" customFormat="1" ht="20.25" customHeight="1">
      <c r="A51" s="460" t="s">
        <v>133</v>
      </c>
      <c r="B51" s="84" t="s">
        <v>177</v>
      </c>
      <c r="C51" s="19" t="s">
        <v>21</v>
      </c>
      <c r="D51" s="16">
        <v>10606.25</v>
      </c>
      <c r="E51" s="16">
        <v>10696.875</v>
      </c>
      <c r="F51" s="16">
        <v>11700</v>
      </c>
      <c r="G51" s="16">
        <v>13000</v>
      </c>
      <c r="H51" s="16">
        <v>12125</v>
      </c>
      <c r="I51" s="16">
        <v>12179.166666666668</v>
      </c>
      <c r="J51" s="16">
        <v>14530</v>
      </c>
      <c r="K51" s="16">
        <v>13625</v>
      </c>
      <c r="L51" s="16">
        <v>12583.333333333334</v>
      </c>
      <c r="M51" s="16">
        <v>11708.333333333334</v>
      </c>
      <c r="N51" s="16">
        <v>10013.888888888889</v>
      </c>
      <c r="O51" s="16">
        <v>9546.296296296297</v>
      </c>
      <c r="P51" s="17">
        <f t="shared" si="0"/>
        <v>11859.511959876543</v>
      </c>
    </row>
    <row r="52" spans="1:16" s="8" customFormat="1" ht="20.25" customHeight="1">
      <c r="A52" s="116"/>
      <c r="B52" s="117" t="s">
        <v>58</v>
      </c>
      <c r="C52" s="19" t="s">
        <v>19</v>
      </c>
      <c r="D52" s="16">
        <v>1666.6666666666665</v>
      </c>
      <c r="E52" s="16">
        <v>1667.5</v>
      </c>
      <c r="F52" s="16">
        <v>2008.3333333333333</v>
      </c>
      <c r="G52" s="16">
        <v>2000</v>
      </c>
      <c r="H52" s="16">
        <v>2337.5</v>
      </c>
      <c r="I52" s="16">
        <v>1920.8888888888891</v>
      </c>
      <c r="J52" s="16">
        <v>1728.125</v>
      </c>
      <c r="K52" s="16">
        <v>1688</v>
      </c>
      <c r="L52" s="16">
        <v>2020.8333333333335</v>
      </c>
      <c r="M52" s="16">
        <v>1947.222222222222</v>
      </c>
      <c r="N52" s="16">
        <v>1983.9444444444443</v>
      </c>
      <c r="O52" s="16">
        <v>1943.8333333333333</v>
      </c>
      <c r="P52" s="17">
        <f t="shared" si="0"/>
        <v>1909.4039351851852</v>
      </c>
    </row>
    <row r="53" spans="1:16" s="8" customFormat="1" ht="18.75" customHeight="1">
      <c r="A53" s="81" t="s">
        <v>76</v>
      </c>
      <c r="B53" s="81"/>
      <c r="C53" s="81"/>
      <c r="D53" s="82"/>
      <c r="E53" s="83"/>
      <c r="F53" s="83"/>
      <c r="G53" s="83"/>
      <c r="H53" s="83"/>
      <c r="I53" s="83"/>
      <c r="J53" s="83"/>
      <c r="K53" s="83"/>
      <c r="L53" s="83"/>
      <c r="M53" s="81"/>
      <c r="N53" s="82"/>
      <c r="O53" s="83"/>
      <c r="P53" s="83"/>
    </row>
    <row r="54" spans="1:16" s="8" customFormat="1" ht="20.25" customHeight="1">
      <c r="A54" s="459" t="s">
        <v>256</v>
      </c>
      <c r="B54" s="84" t="s">
        <v>179</v>
      </c>
      <c r="C54" s="19" t="s">
        <v>19</v>
      </c>
      <c r="D54" s="16">
        <v>1345.4745738636366</v>
      </c>
      <c r="E54" s="16">
        <v>693.1026666666667</v>
      </c>
      <c r="F54" s="16">
        <v>560.6282666666666</v>
      </c>
      <c r="G54" s="16">
        <v>787.9063888888888</v>
      </c>
      <c r="H54" s="16">
        <v>1224.2075757575758</v>
      </c>
      <c r="I54" s="16">
        <v>1403.5660173160175</v>
      </c>
      <c r="J54" s="16">
        <v>1358.3901515151515</v>
      </c>
      <c r="K54" s="16">
        <v>1343.6174242424242</v>
      </c>
      <c r="L54" s="16">
        <v>870.2987142857143</v>
      </c>
      <c r="M54" s="16">
        <v>1640.1254734848487</v>
      </c>
      <c r="N54" s="16">
        <v>1823.428740530303</v>
      </c>
      <c r="O54" s="16">
        <v>1676.2670454545455</v>
      </c>
      <c r="P54" s="17">
        <f t="shared" si="0"/>
        <v>1227.2510865560366</v>
      </c>
    </row>
    <row r="55" spans="1:16" s="8" customFormat="1" ht="20.25" customHeight="1">
      <c r="A55" s="460"/>
      <c r="B55" s="84" t="s">
        <v>180</v>
      </c>
      <c r="C55" s="19" t="s">
        <v>19</v>
      </c>
      <c r="D55" s="16">
        <v>1865.1041666666665</v>
      </c>
      <c r="E55" s="16">
        <v>2492.347222222222</v>
      </c>
      <c r="F55" s="16">
        <v>1400</v>
      </c>
      <c r="G55" s="16">
        <v>1224.25</v>
      </c>
      <c r="H55" s="16">
        <v>1260.1979166666665</v>
      </c>
      <c r="I55" s="16">
        <v>1752.7777777777776</v>
      </c>
      <c r="J55" s="16">
        <v>1737.7430555555557</v>
      </c>
      <c r="K55" s="16">
        <v>1825.75</v>
      </c>
      <c r="L55" s="16">
        <v>1666.6666666666667</v>
      </c>
      <c r="M55" s="16">
        <v>2039.1666666666665</v>
      </c>
      <c r="N55" s="16">
        <v>2567.5</v>
      </c>
      <c r="O55" s="16">
        <v>2783.3333333333335</v>
      </c>
      <c r="P55" s="17">
        <f t="shared" si="0"/>
        <v>1884.5697337962958</v>
      </c>
    </row>
    <row r="56" spans="1:16" s="8" customFormat="1" ht="20.25" customHeight="1">
      <c r="A56" s="460"/>
      <c r="B56" s="84" t="s">
        <v>181</v>
      </c>
      <c r="C56" s="19" t="s">
        <v>19</v>
      </c>
      <c r="D56" s="16">
        <v>2717.75</v>
      </c>
      <c r="E56" s="16">
        <v>2834.916666666667</v>
      </c>
      <c r="F56" s="16">
        <v>3208.3333333333335</v>
      </c>
      <c r="G56" s="16">
        <v>3093.9479166666665</v>
      </c>
      <c r="H56" s="16">
        <v>2258.3333333333335</v>
      </c>
      <c r="I56" s="16">
        <v>2658.3333333333335</v>
      </c>
      <c r="J56" s="16">
        <v>3282.316666666667</v>
      </c>
      <c r="K56" s="16">
        <v>2720</v>
      </c>
      <c r="L56" s="16">
        <v>2850.0833333333335</v>
      </c>
      <c r="M56" s="16">
        <v>2901.0520833333335</v>
      </c>
      <c r="N56" s="16">
        <v>2780.55</v>
      </c>
      <c r="O56" s="16">
        <v>2448.3571428571427</v>
      </c>
      <c r="P56" s="17">
        <f t="shared" si="0"/>
        <v>2812.8311507936505</v>
      </c>
    </row>
    <row r="57" spans="1:16" s="8" customFormat="1" ht="20.25" customHeight="1">
      <c r="A57" s="460"/>
      <c r="B57" s="84" t="s">
        <v>182</v>
      </c>
      <c r="C57" s="19" t="s">
        <v>19</v>
      </c>
      <c r="D57" s="16">
        <v>2532.875</v>
      </c>
      <c r="E57" s="16">
        <v>2433.333333333333</v>
      </c>
      <c r="F57" s="16">
        <v>1403</v>
      </c>
      <c r="G57" s="16">
        <v>1225</v>
      </c>
      <c r="H57" s="16">
        <v>1350</v>
      </c>
      <c r="I57" s="16">
        <v>1904.7395833333335</v>
      </c>
      <c r="J57" s="16">
        <v>1845</v>
      </c>
      <c r="K57" s="16">
        <v>1826.686666666667</v>
      </c>
      <c r="L57" s="16">
        <v>1979.1666666666665</v>
      </c>
      <c r="M57" s="16">
        <v>2457.0416666666665</v>
      </c>
      <c r="N57" s="16">
        <v>2856.05</v>
      </c>
      <c r="O57" s="16">
        <v>3037</v>
      </c>
      <c r="P57" s="17">
        <f t="shared" si="0"/>
        <v>2070.8244097222223</v>
      </c>
    </row>
    <row r="58" spans="1:16" s="8" customFormat="1" ht="20.25" customHeight="1">
      <c r="A58" s="464"/>
      <c r="B58" s="84" t="s">
        <v>183</v>
      </c>
      <c r="C58" s="19" t="s">
        <v>19</v>
      </c>
      <c r="D58" s="16">
        <v>2744.166666666667</v>
      </c>
      <c r="E58" s="16">
        <v>1799.2109375</v>
      </c>
      <c r="F58" s="16">
        <v>1498.2666666666669</v>
      </c>
      <c r="G58" s="16">
        <v>2358.3333333333335</v>
      </c>
      <c r="H58" s="16">
        <v>2675</v>
      </c>
      <c r="I58" s="16">
        <v>2781.25</v>
      </c>
      <c r="J58" s="16">
        <v>2508.333333333333</v>
      </c>
      <c r="K58" s="16">
        <v>2300</v>
      </c>
      <c r="L58" s="16">
        <v>1516.8333333333333</v>
      </c>
      <c r="M58" s="16">
        <v>744.498</v>
      </c>
      <c r="N58" s="16">
        <v>1939.4166666666665</v>
      </c>
      <c r="O58" s="16">
        <v>2093.75</v>
      </c>
      <c r="P58" s="17">
        <f t="shared" si="0"/>
        <v>2079.921578125</v>
      </c>
    </row>
    <row r="59" spans="1:16" s="8" customFormat="1" ht="20.25" customHeight="1">
      <c r="A59" s="123"/>
      <c r="B59" s="22" t="s">
        <v>78</v>
      </c>
      <c r="C59" s="19" t="s">
        <v>19</v>
      </c>
      <c r="D59" s="16"/>
      <c r="E59" s="16"/>
      <c r="F59" s="16">
        <v>8000</v>
      </c>
      <c r="G59" s="16">
        <v>8000</v>
      </c>
      <c r="H59" s="16">
        <v>8000</v>
      </c>
      <c r="I59" s="16"/>
      <c r="J59" s="16"/>
      <c r="K59" s="16"/>
      <c r="L59" s="16"/>
      <c r="M59" s="16"/>
      <c r="N59" s="16"/>
      <c r="O59" s="16"/>
      <c r="P59" s="17">
        <f t="shared" si="0"/>
        <v>8000</v>
      </c>
    </row>
    <row r="60" spans="1:16" s="8" customFormat="1" ht="20.25" customHeight="1">
      <c r="A60" s="116"/>
      <c r="B60" s="117" t="s">
        <v>3</v>
      </c>
      <c r="C60" s="19" t="s">
        <v>19</v>
      </c>
      <c r="D60" s="16">
        <v>1187.0711805555557</v>
      </c>
      <c r="E60" s="16">
        <v>1250.453125</v>
      </c>
      <c r="F60" s="16">
        <v>1231.98</v>
      </c>
      <c r="G60" s="16">
        <v>1204.7222222222222</v>
      </c>
      <c r="H60" s="16">
        <v>913.9666666666666</v>
      </c>
      <c r="I60" s="16">
        <v>889.6718749999999</v>
      </c>
      <c r="J60" s="16">
        <v>895.2946428571429</v>
      </c>
      <c r="K60" s="16">
        <v>878.8749999999999</v>
      </c>
      <c r="L60" s="16">
        <v>779.6675250000001</v>
      </c>
      <c r="M60" s="16">
        <v>828.3645833333334</v>
      </c>
      <c r="N60" s="16">
        <v>905.759375</v>
      </c>
      <c r="O60" s="16">
        <v>952.2499999999999</v>
      </c>
      <c r="P60" s="17">
        <f t="shared" si="0"/>
        <v>993.1730163029101</v>
      </c>
    </row>
    <row r="61" spans="1:16" s="8" customFormat="1" ht="20.25" customHeight="1">
      <c r="A61" s="459" t="s">
        <v>4</v>
      </c>
      <c r="B61" s="84" t="s">
        <v>260</v>
      </c>
      <c r="C61" s="19" t="s">
        <v>19</v>
      </c>
      <c r="D61" s="16">
        <v>969.4821428571429</v>
      </c>
      <c r="E61" s="16">
        <v>844.4464285714286</v>
      </c>
      <c r="F61" s="16">
        <v>783.9666666666666</v>
      </c>
      <c r="G61" s="16">
        <v>594.3340000000001</v>
      </c>
      <c r="H61" s="16">
        <v>567.9133333333333</v>
      </c>
      <c r="I61" s="16">
        <v>704.0833333333334</v>
      </c>
      <c r="J61" s="16">
        <v>733.4285714285714</v>
      </c>
      <c r="K61" s="16">
        <v>833.3794642857143</v>
      </c>
      <c r="L61" s="16">
        <v>766.7252976190475</v>
      </c>
      <c r="M61" s="16">
        <v>798.2385416666667</v>
      </c>
      <c r="N61" s="16">
        <v>703.9926666666665</v>
      </c>
      <c r="O61" s="16">
        <v>692.5729166666666</v>
      </c>
      <c r="P61" s="17">
        <f t="shared" si="0"/>
        <v>749.3802802579365</v>
      </c>
    </row>
    <row r="62" spans="1:16" s="8" customFormat="1" ht="20.25" customHeight="1">
      <c r="A62" s="460" t="s">
        <v>79</v>
      </c>
      <c r="B62" s="84" t="s">
        <v>161</v>
      </c>
      <c r="C62" s="19" t="s">
        <v>19</v>
      </c>
      <c r="D62" s="16">
        <v>947.7083333333333</v>
      </c>
      <c r="E62" s="16">
        <v>848.6111111111112</v>
      </c>
      <c r="F62" s="16">
        <v>761.9111111111112</v>
      </c>
      <c r="G62" s="16">
        <v>671.6666666666666</v>
      </c>
      <c r="H62" s="16">
        <v>726.25</v>
      </c>
      <c r="I62" s="16">
        <v>797.8888888888888</v>
      </c>
      <c r="J62" s="16">
        <v>881.25</v>
      </c>
      <c r="K62" s="16">
        <v>918.611111111111</v>
      </c>
      <c r="L62" s="16">
        <v>873.3333333333334</v>
      </c>
      <c r="M62" s="16">
        <v>893.125</v>
      </c>
      <c r="N62" s="16">
        <v>863.3333333333334</v>
      </c>
      <c r="O62" s="16">
        <v>806.6666666666666</v>
      </c>
      <c r="P62" s="17">
        <f t="shared" si="0"/>
        <v>832.5296296296295</v>
      </c>
    </row>
    <row r="63" spans="1:16" s="8" customFormat="1" ht="20.25" customHeight="1">
      <c r="A63" s="116"/>
      <c r="B63" s="117" t="s">
        <v>80</v>
      </c>
      <c r="C63" s="19" t="s">
        <v>19</v>
      </c>
      <c r="D63" s="16">
        <v>2009.5833333333335</v>
      </c>
      <c r="E63" s="16">
        <v>2923.611111111111</v>
      </c>
      <c r="F63" s="16">
        <v>1965.1125</v>
      </c>
      <c r="G63" s="16">
        <v>1521.84375</v>
      </c>
      <c r="H63" s="16">
        <v>1680</v>
      </c>
      <c r="I63" s="16">
        <v>1670.625</v>
      </c>
      <c r="J63" s="16">
        <v>1520</v>
      </c>
      <c r="K63" s="16">
        <v>1481.7361111111113</v>
      </c>
      <c r="L63" s="16">
        <v>1813.1944444444443</v>
      </c>
      <c r="M63" s="16">
        <v>1756.6666666666667</v>
      </c>
      <c r="N63" s="16">
        <v>2151.25</v>
      </c>
      <c r="O63" s="16">
        <v>2980</v>
      </c>
      <c r="P63" s="17">
        <f t="shared" si="0"/>
        <v>1956.1352430555555</v>
      </c>
    </row>
    <row r="64" spans="1:16" s="8" customFormat="1" ht="20.25" customHeight="1">
      <c r="A64" s="116"/>
      <c r="B64" s="117" t="s">
        <v>81</v>
      </c>
      <c r="C64" s="19" t="s">
        <v>19</v>
      </c>
      <c r="D64" s="16">
        <v>1500</v>
      </c>
      <c r="E64" s="16">
        <v>1800</v>
      </c>
      <c r="F64" s="16">
        <v>1500</v>
      </c>
      <c r="G64" s="16">
        <v>1500</v>
      </c>
      <c r="H64" s="16">
        <v>1600</v>
      </c>
      <c r="I64" s="16">
        <v>1900</v>
      </c>
      <c r="J64" s="16">
        <v>1600</v>
      </c>
      <c r="K64" s="16">
        <v>1583.3333333333335</v>
      </c>
      <c r="L64" s="16"/>
      <c r="M64" s="16"/>
      <c r="N64" s="16">
        <v>2466.6666666666665</v>
      </c>
      <c r="O64" s="16">
        <v>3437.5</v>
      </c>
      <c r="P64" s="17">
        <f t="shared" si="0"/>
        <v>1888.75</v>
      </c>
    </row>
    <row r="65" spans="1:16" s="8" customFormat="1" ht="20.25" customHeight="1">
      <c r="A65" s="116"/>
      <c r="B65" s="117" t="s">
        <v>16</v>
      </c>
      <c r="C65" s="19" t="s">
        <v>19</v>
      </c>
      <c r="D65" s="16">
        <v>750</v>
      </c>
      <c r="E65" s="16">
        <v>618.375</v>
      </c>
      <c r="F65" s="16">
        <v>602.5</v>
      </c>
      <c r="G65" s="16">
        <v>693.0555555555555</v>
      </c>
      <c r="H65" s="16">
        <v>753.125</v>
      </c>
      <c r="I65" s="16">
        <v>814.5833333333334</v>
      </c>
      <c r="J65" s="16">
        <v>559.5833333333334</v>
      </c>
      <c r="K65" s="16">
        <v>479.7895833333333</v>
      </c>
      <c r="L65" s="16">
        <v>440.58333333333337</v>
      </c>
      <c r="M65" s="16">
        <v>620.8333333333334</v>
      </c>
      <c r="N65" s="16">
        <v>636.5555555555557</v>
      </c>
      <c r="O65" s="16">
        <v>804.1666666666666</v>
      </c>
      <c r="P65" s="17">
        <f t="shared" si="0"/>
        <v>647.7625578703703</v>
      </c>
    </row>
    <row r="66" spans="1:16" s="8" customFormat="1" ht="20.25" customHeight="1">
      <c r="A66" s="459" t="s">
        <v>185</v>
      </c>
      <c r="B66" s="84" t="s">
        <v>264</v>
      </c>
      <c r="C66" s="19" t="s">
        <v>19</v>
      </c>
      <c r="D66" s="16"/>
      <c r="E66" s="16">
        <v>5000</v>
      </c>
      <c r="F66" s="16"/>
      <c r="G66" s="16"/>
      <c r="H66" s="16"/>
      <c r="I66" s="16">
        <v>4000</v>
      </c>
      <c r="J66" s="16"/>
      <c r="K66" s="16">
        <v>6000</v>
      </c>
      <c r="L66" s="16">
        <v>6000</v>
      </c>
      <c r="M66" s="16">
        <v>6500</v>
      </c>
      <c r="N66" s="16">
        <v>6000</v>
      </c>
      <c r="O66" s="16"/>
      <c r="P66" s="17">
        <f t="shared" si="0"/>
        <v>5583.333333333333</v>
      </c>
    </row>
    <row r="67" spans="1:16" s="8" customFormat="1" ht="20.25" customHeight="1">
      <c r="A67" s="460"/>
      <c r="B67" s="84" t="s">
        <v>186</v>
      </c>
      <c r="C67" s="19" t="s">
        <v>82</v>
      </c>
      <c r="D67" s="16">
        <v>17916.666666666668</v>
      </c>
      <c r="E67" s="16">
        <v>17916.666666666668</v>
      </c>
      <c r="F67" s="16">
        <v>13375</v>
      </c>
      <c r="G67" s="16">
        <v>12500</v>
      </c>
      <c r="H67" s="16">
        <v>14437.5</v>
      </c>
      <c r="I67" s="16">
        <v>17777.777777777777</v>
      </c>
      <c r="J67" s="16">
        <v>21263.888888888887</v>
      </c>
      <c r="K67" s="16">
        <v>21066.666666666668</v>
      </c>
      <c r="L67" s="16">
        <v>21250</v>
      </c>
      <c r="M67" s="16">
        <v>13366.666666666668</v>
      </c>
      <c r="N67" s="16">
        <v>11071.111722222222</v>
      </c>
      <c r="O67" s="16">
        <v>13900.000966666666</v>
      </c>
      <c r="P67" s="17">
        <f t="shared" si="0"/>
        <v>16320.162168518518</v>
      </c>
    </row>
    <row r="68" spans="1:16" s="8" customFormat="1" ht="20.25" customHeight="1">
      <c r="A68" s="464"/>
      <c r="B68" s="84" t="s">
        <v>187</v>
      </c>
      <c r="C68" s="19" t="s">
        <v>82</v>
      </c>
      <c r="D68" s="16">
        <v>22696.428571428572</v>
      </c>
      <c r="E68" s="16">
        <v>16321.428571428574</v>
      </c>
      <c r="F68" s="16">
        <v>14268.75</v>
      </c>
      <c r="G68" s="16">
        <v>13302.083333333334</v>
      </c>
      <c r="H68" s="16">
        <v>30604.166666666668</v>
      </c>
      <c r="I68" s="16">
        <v>28597.222222222223</v>
      </c>
      <c r="J68" s="16">
        <v>26337.962962962964</v>
      </c>
      <c r="K68" s="16">
        <v>25930.55555555555</v>
      </c>
      <c r="L68" s="16">
        <v>23627.36054421769</v>
      </c>
      <c r="M68" s="16">
        <v>28376.488095238095</v>
      </c>
      <c r="N68" s="16">
        <v>16845</v>
      </c>
      <c r="O68" s="16">
        <v>14208.333333333334</v>
      </c>
      <c r="P68" s="17">
        <f t="shared" si="0"/>
        <v>21759.648321365585</v>
      </c>
    </row>
    <row r="69" spans="1:18" s="8" customFormat="1" ht="20.25" customHeight="1">
      <c r="A69" s="116"/>
      <c r="B69" s="117" t="s">
        <v>41</v>
      </c>
      <c r="C69" s="19" t="s">
        <v>82</v>
      </c>
      <c r="D69" s="16">
        <v>33333.333333333336</v>
      </c>
      <c r="E69" s="16">
        <v>30625</v>
      </c>
      <c r="F69" s="16">
        <v>35000</v>
      </c>
      <c r="G69" s="16">
        <v>20000</v>
      </c>
      <c r="H69" s="16">
        <v>22500</v>
      </c>
      <c r="I69" s="16">
        <v>14750</v>
      </c>
      <c r="J69" s="16">
        <v>15875</v>
      </c>
      <c r="K69" s="16">
        <v>25000</v>
      </c>
      <c r="L69" s="16">
        <v>21354.166666666668</v>
      </c>
      <c r="M69" s="16">
        <v>23750</v>
      </c>
      <c r="N69" s="16">
        <v>23398.14814814815</v>
      </c>
      <c r="O69" s="16">
        <v>42638.88888888889</v>
      </c>
      <c r="P69" s="17">
        <f t="shared" si="0"/>
        <v>25685.37808641975</v>
      </c>
      <c r="R69" s="23"/>
    </row>
    <row r="70" spans="1:16" s="8" customFormat="1" ht="20.25" customHeight="1">
      <c r="A70" s="116"/>
      <c r="B70" s="117" t="s">
        <v>40</v>
      </c>
      <c r="C70" s="19" t="s">
        <v>19</v>
      </c>
      <c r="D70" s="16">
        <v>761.0238095238097</v>
      </c>
      <c r="E70" s="16">
        <v>760.7619047619048</v>
      </c>
      <c r="F70" s="16">
        <v>660.7574999999999</v>
      </c>
      <c r="G70" s="16">
        <v>575</v>
      </c>
      <c r="H70" s="16">
        <v>530.4725</v>
      </c>
      <c r="I70" s="16">
        <v>590.5416</v>
      </c>
      <c r="J70" s="16">
        <v>699.7049999999999</v>
      </c>
      <c r="K70" s="16">
        <v>777.3306666666665</v>
      </c>
      <c r="L70" s="16">
        <v>896.3125</v>
      </c>
      <c r="M70" s="16">
        <v>850.0416666666666</v>
      </c>
      <c r="N70" s="16">
        <v>791.3630952380953</v>
      </c>
      <c r="O70" s="16">
        <v>606.2746833333333</v>
      </c>
      <c r="P70" s="17">
        <f t="shared" si="0"/>
        <v>708.2987438492064</v>
      </c>
    </row>
    <row r="71" spans="1:16" s="8" customFormat="1" ht="20.25" customHeight="1">
      <c r="A71" s="116"/>
      <c r="B71" s="117" t="s">
        <v>39</v>
      </c>
      <c r="C71" s="19" t="s">
        <v>19</v>
      </c>
      <c r="D71" s="16">
        <v>518.5185185185186</v>
      </c>
      <c r="E71" s="16">
        <v>572.9166666666666</v>
      </c>
      <c r="F71" s="16">
        <v>592.7555555555556</v>
      </c>
      <c r="G71" s="16">
        <v>507.2222222222222</v>
      </c>
      <c r="H71" s="16">
        <v>431.25</v>
      </c>
      <c r="I71" s="16">
        <v>427.94479166666673</v>
      </c>
      <c r="J71" s="16">
        <v>409.5</v>
      </c>
      <c r="K71" s="16">
        <v>408.4166666666667</v>
      </c>
      <c r="L71" s="16">
        <v>572.5</v>
      </c>
      <c r="M71" s="16">
        <v>586</v>
      </c>
      <c r="N71" s="16">
        <v>651.3888888888888</v>
      </c>
      <c r="O71" s="16">
        <v>570.675</v>
      </c>
      <c r="P71" s="17">
        <f t="shared" si="0"/>
        <v>520.7573591820988</v>
      </c>
    </row>
    <row r="72" spans="1:16" s="8" customFormat="1" ht="20.25" customHeight="1">
      <c r="A72" s="116"/>
      <c r="B72" s="117" t="s">
        <v>38</v>
      </c>
      <c r="C72" s="19" t="s">
        <v>19</v>
      </c>
      <c r="D72" s="16"/>
      <c r="E72" s="16">
        <v>2037.5</v>
      </c>
      <c r="F72" s="16">
        <v>1035</v>
      </c>
      <c r="G72" s="16">
        <v>1366.6666666666665</v>
      </c>
      <c r="H72" s="16">
        <v>2733.3333333333335</v>
      </c>
      <c r="I72" s="16">
        <v>2000</v>
      </c>
      <c r="J72" s="16">
        <v>3000</v>
      </c>
      <c r="K72" s="16">
        <v>2093.75</v>
      </c>
      <c r="L72" s="16">
        <v>2000</v>
      </c>
      <c r="M72" s="16">
        <v>2000</v>
      </c>
      <c r="N72" s="16">
        <v>1892.5</v>
      </c>
      <c r="O72" s="16">
        <v>1312.5</v>
      </c>
      <c r="P72" s="17">
        <f t="shared" si="0"/>
        <v>1951.9318181818182</v>
      </c>
    </row>
    <row r="73" spans="1:16" s="8" customFormat="1" ht="20.25" customHeight="1">
      <c r="A73" s="116"/>
      <c r="B73" s="117" t="s">
        <v>290</v>
      </c>
      <c r="C73" s="19" t="s">
        <v>83</v>
      </c>
      <c r="D73" s="16">
        <v>6777.777777777777</v>
      </c>
      <c r="E73" s="16">
        <v>6500</v>
      </c>
      <c r="F73" s="16">
        <v>6111.11111111111</v>
      </c>
      <c r="G73" s="16">
        <v>6625</v>
      </c>
      <c r="H73" s="16">
        <v>6597.222222222223</v>
      </c>
      <c r="I73" s="16">
        <v>6219.166666666667</v>
      </c>
      <c r="J73" s="16">
        <v>5791.666666666667</v>
      </c>
      <c r="K73" s="16">
        <v>5819.444444444444</v>
      </c>
      <c r="L73" s="16">
        <v>5763.88888888889</v>
      </c>
      <c r="M73" s="16">
        <v>6043.75</v>
      </c>
      <c r="N73" s="16">
        <v>5741.666666666667</v>
      </c>
      <c r="O73" s="16">
        <v>5666.666666666667</v>
      </c>
      <c r="P73" s="17">
        <f t="shared" si="0"/>
        <v>6138.113425925926</v>
      </c>
    </row>
    <row r="74" spans="1:16" s="8" customFormat="1" ht="20.25" customHeight="1">
      <c r="A74" s="116"/>
      <c r="B74" s="117" t="s">
        <v>5</v>
      </c>
      <c r="C74" s="19" t="s">
        <v>19</v>
      </c>
      <c r="D74" s="16">
        <v>456.25</v>
      </c>
      <c r="E74" s="16">
        <v>475</v>
      </c>
      <c r="F74" s="16">
        <v>568.75</v>
      </c>
      <c r="G74" s="16">
        <v>254.375</v>
      </c>
      <c r="H74" s="16">
        <v>178.81875</v>
      </c>
      <c r="I74" s="16">
        <v>236.80555555555557</v>
      </c>
      <c r="J74" s="16">
        <v>393.75</v>
      </c>
      <c r="K74" s="16">
        <v>466.66666666666663</v>
      </c>
      <c r="L74" s="16">
        <v>190.125</v>
      </c>
      <c r="M74" s="16">
        <v>217.75</v>
      </c>
      <c r="N74" s="16">
        <v>420.83333333333337</v>
      </c>
      <c r="O74" s="16">
        <v>537.5</v>
      </c>
      <c r="P74" s="17">
        <f t="shared" si="0"/>
        <v>366.38535879629626</v>
      </c>
    </row>
    <row r="75" spans="1:16" s="8" customFormat="1" ht="20.25" customHeight="1">
      <c r="A75" s="116"/>
      <c r="B75" s="117" t="s">
        <v>6</v>
      </c>
      <c r="C75" s="19" t="s">
        <v>21</v>
      </c>
      <c r="D75" s="16">
        <v>21979.166666666664</v>
      </c>
      <c r="E75" s="16">
        <v>23781.25</v>
      </c>
      <c r="F75" s="16">
        <v>25520.833333333332</v>
      </c>
      <c r="G75" s="16">
        <v>19500</v>
      </c>
      <c r="H75" s="16">
        <v>20000</v>
      </c>
      <c r="I75" s="16">
        <v>17416.666666666668</v>
      </c>
      <c r="J75" s="16">
        <v>16343.75</v>
      </c>
      <c r="K75" s="16">
        <v>16190.277777777777</v>
      </c>
      <c r="L75" s="16">
        <v>14125</v>
      </c>
      <c r="M75" s="16">
        <v>17916.666666666668</v>
      </c>
      <c r="N75" s="16">
        <v>19916.666666666668</v>
      </c>
      <c r="O75" s="16">
        <v>17305.55555555556</v>
      </c>
      <c r="P75" s="17">
        <f aca="true" t="shared" si="1" ref="P75:P133">AVERAGE(D75:O75)</f>
        <v>19166.319444444445</v>
      </c>
    </row>
    <row r="76" spans="1:16" s="8" customFormat="1" ht="20.25" customHeight="1">
      <c r="A76" s="459" t="s">
        <v>261</v>
      </c>
      <c r="B76" s="84" t="s">
        <v>191</v>
      </c>
      <c r="C76" s="19" t="s">
        <v>19</v>
      </c>
      <c r="D76" s="16">
        <v>1483.1349206349205</v>
      </c>
      <c r="E76" s="16">
        <v>970.4761904761905</v>
      </c>
      <c r="F76" s="16">
        <v>761.8541666666666</v>
      </c>
      <c r="G76" s="16">
        <v>524.7282738095238</v>
      </c>
      <c r="H76" s="16">
        <v>824.4642857142857</v>
      </c>
      <c r="I76" s="16">
        <v>1022.8501984126985</v>
      </c>
      <c r="J76" s="16">
        <v>732.3079687500001</v>
      </c>
      <c r="K76" s="16">
        <v>749.925</v>
      </c>
      <c r="L76" s="16">
        <v>1033.2078000000001</v>
      </c>
      <c r="M76" s="16">
        <v>1264.375</v>
      </c>
      <c r="N76" s="16">
        <v>1638</v>
      </c>
      <c r="O76" s="16">
        <v>1800.5833333333333</v>
      </c>
      <c r="P76" s="17">
        <f t="shared" si="1"/>
        <v>1067.1589281498016</v>
      </c>
    </row>
    <row r="77" spans="1:17" s="8" customFormat="1" ht="20.25" customHeight="1">
      <c r="A77" s="460" t="s">
        <v>84</v>
      </c>
      <c r="B77" s="84" t="s">
        <v>192</v>
      </c>
      <c r="C77" s="19" t="s">
        <v>19</v>
      </c>
      <c r="D77" s="16">
        <v>1313.3928571428573</v>
      </c>
      <c r="E77" s="16">
        <v>888.3482142857142</v>
      </c>
      <c r="F77" s="16">
        <v>972.9166666666666</v>
      </c>
      <c r="G77" s="16">
        <v>677.0833333333334</v>
      </c>
      <c r="H77" s="16">
        <v>798.2142857142857</v>
      </c>
      <c r="I77" s="16">
        <v>999.875</v>
      </c>
      <c r="J77" s="16">
        <v>875.64</v>
      </c>
      <c r="K77" s="16">
        <v>736.5625</v>
      </c>
      <c r="L77" s="16">
        <v>804.18208</v>
      </c>
      <c r="M77" s="16">
        <v>1036.125</v>
      </c>
      <c r="N77" s="16">
        <v>1190</v>
      </c>
      <c r="O77" s="16">
        <v>1366.5625</v>
      </c>
      <c r="P77" s="17">
        <f t="shared" si="1"/>
        <v>971.5752030952381</v>
      </c>
      <c r="Q77" s="23"/>
    </row>
    <row r="78" spans="1:16" s="8" customFormat="1" ht="20.25" customHeight="1">
      <c r="A78" s="116"/>
      <c r="B78" s="117" t="s">
        <v>37</v>
      </c>
      <c r="C78" s="19" t="s">
        <v>19</v>
      </c>
      <c r="D78" s="16">
        <v>1700</v>
      </c>
      <c r="E78" s="16">
        <v>1600</v>
      </c>
      <c r="F78" s="16">
        <v>800</v>
      </c>
      <c r="G78" s="16">
        <v>800</v>
      </c>
      <c r="H78" s="16">
        <v>875</v>
      </c>
      <c r="I78" s="16">
        <v>800</v>
      </c>
      <c r="J78" s="16">
        <v>937.5</v>
      </c>
      <c r="K78" s="16">
        <v>775</v>
      </c>
      <c r="L78" s="16">
        <v>1025</v>
      </c>
      <c r="M78" s="16">
        <v>1250</v>
      </c>
      <c r="N78" s="16">
        <v>1450</v>
      </c>
      <c r="O78" s="16">
        <v>1312.5</v>
      </c>
      <c r="P78" s="17">
        <f t="shared" si="1"/>
        <v>1110.4166666666667</v>
      </c>
    </row>
    <row r="79" spans="1:16" s="8" customFormat="1" ht="20.25" customHeight="1">
      <c r="A79" s="116"/>
      <c r="B79" s="117" t="s">
        <v>36</v>
      </c>
      <c r="C79" s="19" t="s">
        <v>19</v>
      </c>
      <c r="D79" s="16">
        <v>1450</v>
      </c>
      <c r="E79" s="16">
        <v>1825</v>
      </c>
      <c r="F79" s="16">
        <v>1575</v>
      </c>
      <c r="G79" s="16">
        <v>1035</v>
      </c>
      <c r="H79" s="16">
        <v>675</v>
      </c>
      <c r="I79" s="16">
        <v>647.5</v>
      </c>
      <c r="J79" s="16">
        <v>775</v>
      </c>
      <c r="K79" s="16">
        <v>715</v>
      </c>
      <c r="L79" s="16">
        <v>1862.5</v>
      </c>
      <c r="M79" s="16">
        <v>1166.6666666666667</v>
      </c>
      <c r="N79" s="16">
        <v>1300</v>
      </c>
      <c r="O79" s="16">
        <v>1500</v>
      </c>
      <c r="P79" s="17">
        <f t="shared" si="1"/>
        <v>1210.5555555555554</v>
      </c>
    </row>
    <row r="80" spans="1:17" s="33" customFormat="1" ht="7.5" customHeight="1">
      <c r="A80" s="27"/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6" s="33" customFormat="1" ht="17.25" customHeight="1">
      <c r="A81" s="27"/>
      <c r="B81" s="2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452" t="s">
        <v>51</v>
      </c>
      <c r="P81" s="452"/>
    </row>
    <row r="82" spans="1:14" s="33" customFormat="1" ht="17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2"/>
    </row>
    <row r="83" spans="1:16" s="33" customFormat="1" ht="20.25" customHeight="1">
      <c r="A83" s="465"/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</row>
    <row r="84" spans="1:16" s="33" customFormat="1" ht="21.75" customHeight="1">
      <c r="A84" s="466" t="s">
        <v>61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</row>
    <row r="85" spans="1:16" s="33" customFormat="1" ht="21.75" customHeight="1">
      <c r="A85" s="458" t="s">
        <v>254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</row>
    <row r="86" spans="1:16" s="33" customFormat="1" ht="10.5" customHeight="1">
      <c r="A86" s="9"/>
      <c r="B86" s="9"/>
      <c r="C86" s="10"/>
      <c r="D86" s="11"/>
      <c r="E86" s="12"/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</row>
    <row r="87" spans="1:16" s="33" customFormat="1" ht="30" customHeight="1">
      <c r="A87" s="447" t="s">
        <v>506</v>
      </c>
      <c r="B87" s="447" t="s">
        <v>151</v>
      </c>
      <c r="C87" s="447" t="s">
        <v>62</v>
      </c>
      <c r="D87" s="442" t="s">
        <v>26</v>
      </c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4"/>
      <c r="P87" s="445" t="s">
        <v>60</v>
      </c>
    </row>
    <row r="88" spans="1:16" s="33" customFormat="1" ht="30" customHeight="1">
      <c r="A88" s="448"/>
      <c r="B88" s="448"/>
      <c r="C88" s="448"/>
      <c r="D88" s="377" t="s">
        <v>7</v>
      </c>
      <c r="E88" s="376" t="s">
        <v>8</v>
      </c>
      <c r="F88" s="376" t="s">
        <v>9</v>
      </c>
      <c r="G88" s="376" t="s">
        <v>10</v>
      </c>
      <c r="H88" s="376" t="s">
        <v>11</v>
      </c>
      <c r="I88" s="376" t="s">
        <v>12</v>
      </c>
      <c r="J88" s="376" t="s">
        <v>13</v>
      </c>
      <c r="K88" s="376" t="s">
        <v>14</v>
      </c>
      <c r="L88" s="376" t="s">
        <v>127</v>
      </c>
      <c r="M88" s="376" t="s">
        <v>128</v>
      </c>
      <c r="N88" s="376" t="s">
        <v>129</v>
      </c>
      <c r="O88" s="378" t="s">
        <v>130</v>
      </c>
      <c r="P88" s="446"/>
    </row>
    <row r="89" spans="1:16" s="8" customFormat="1" ht="20.25" customHeight="1">
      <c r="A89" s="459" t="s">
        <v>262</v>
      </c>
      <c r="B89" s="84" t="s">
        <v>189</v>
      </c>
      <c r="C89" s="21" t="s">
        <v>19</v>
      </c>
      <c r="D89" s="31">
        <v>1412.5</v>
      </c>
      <c r="E89" s="31">
        <v>1900</v>
      </c>
      <c r="F89" s="31">
        <v>1462.5</v>
      </c>
      <c r="G89" s="31">
        <v>1183.3333333333333</v>
      </c>
      <c r="H89" s="31">
        <v>687.5</v>
      </c>
      <c r="I89" s="31">
        <v>475</v>
      </c>
      <c r="J89" s="31">
        <v>425</v>
      </c>
      <c r="K89" s="31">
        <v>425</v>
      </c>
      <c r="L89" s="31">
        <v>400</v>
      </c>
      <c r="M89" s="31">
        <v>450</v>
      </c>
      <c r="N89" s="31">
        <v>540</v>
      </c>
      <c r="O89" s="31">
        <v>512.5</v>
      </c>
      <c r="P89" s="32">
        <f t="shared" si="1"/>
        <v>822.7777777777777</v>
      </c>
    </row>
    <row r="90" spans="1:16" s="8" customFormat="1" ht="20.25" customHeight="1">
      <c r="A90" s="460" t="s">
        <v>119</v>
      </c>
      <c r="B90" s="84" t="s">
        <v>263</v>
      </c>
      <c r="C90" s="19" t="s">
        <v>19</v>
      </c>
      <c r="D90" s="16"/>
      <c r="E90" s="16">
        <v>1950</v>
      </c>
      <c r="F90" s="16"/>
      <c r="G90" s="16"/>
      <c r="H90" s="16"/>
      <c r="I90" s="16"/>
      <c r="J90" s="16">
        <v>1650</v>
      </c>
      <c r="K90" s="16">
        <v>1950</v>
      </c>
      <c r="L90" s="16">
        <v>1600</v>
      </c>
      <c r="M90" s="16">
        <v>1933.3333333333333</v>
      </c>
      <c r="N90" s="16">
        <v>2200</v>
      </c>
      <c r="O90" s="16"/>
      <c r="P90" s="17">
        <f t="shared" si="1"/>
        <v>1880.5555555555557</v>
      </c>
    </row>
    <row r="91" spans="1:16" s="8" customFormat="1" ht="20.25" customHeight="1">
      <c r="A91" s="116"/>
      <c r="B91" s="117" t="s">
        <v>31</v>
      </c>
      <c r="C91" s="19" t="s">
        <v>21</v>
      </c>
      <c r="D91" s="16">
        <v>2682.2916666666665</v>
      </c>
      <c r="E91" s="16">
        <v>2467.708333333333</v>
      </c>
      <c r="F91" s="16">
        <v>3900</v>
      </c>
      <c r="G91" s="16">
        <v>3819.305555555555</v>
      </c>
      <c r="H91" s="16">
        <v>2775</v>
      </c>
      <c r="I91" s="16">
        <v>2788.541666666667</v>
      </c>
      <c r="J91" s="16">
        <v>3278.125</v>
      </c>
      <c r="K91" s="16">
        <v>3290.625</v>
      </c>
      <c r="L91" s="16">
        <v>3023.9583333333335</v>
      </c>
      <c r="M91" s="16">
        <v>3078.888888888889</v>
      </c>
      <c r="N91" s="16">
        <v>3212.2222222222226</v>
      </c>
      <c r="O91" s="16">
        <v>3894.7916666666665</v>
      </c>
      <c r="P91" s="17">
        <f t="shared" si="1"/>
        <v>3184.288194444445</v>
      </c>
    </row>
    <row r="92" spans="1:16" s="8" customFormat="1" ht="20.25" customHeight="1">
      <c r="A92" s="116"/>
      <c r="B92" s="117" t="s">
        <v>123</v>
      </c>
      <c r="C92" s="19" t="s">
        <v>19</v>
      </c>
      <c r="D92" s="16">
        <v>17212.5</v>
      </c>
      <c r="E92" s="16">
        <v>15600</v>
      </c>
      <c r="F92" s="16"/>
      <c r="G92" s="16"/>
      <c r="H92" s="16"/>
      <c r="I92" s="16">
        <v>16500</v>
      </c>
      <c r="J92" s="16">
        <v>16125</v>
      </c>
      <c r="K92" s="16">
        <v>15800</v>
      </c>
      <c r="L92" s="16">
        <v>16500</v>
      </c>
      <c r="M92" s="16">
        <v>14000</v>
      </c>
      <c r="N92" s="16">
        <v>14500</v>
      </c>
      <c r="O92" s="16">
        <v>14333.333333333334</v>
      </c>
      <c r="P92" s="17">
        <f t="shared" si="1"/>
        <v>15618.981481481482</v>
      </c>
    </row>
    <row r="93" spans="1:16" s="8" customFormat="1" ht="20.25" customHeight="1">
      <c r="A93" s="116"/>
      <c r="B93" s="117" t="s">
        <v>110</v>
      </c>
      <c r="C93" s="19" t="s">
        <v>19</v>
      </c>
      <c r="D93" s="16">
        <v>1500</v>
      </c>
      <c r="E93" s="16">
        <v>1416.6666666666667</v>
      </c>
      <c r="F93" s="16">
        <v>1500</v>
      </c>
      <c r="G93" s="16"/>
      <c r="H93" s="16"/>
      <c r="I93" s="16"/>
      <c r="J93" s="16"/>
      <c r="K93" s="16"/>
      <c r="L93" s="16"/>
      <c r="M93" s="16">
        <v>1500</v>
      </c>
      <c r="N93" s="16">
        <v>1500</v>
      </c>
      <c r="O93" s="16">
        <v>1500</v>
      </c>
      <c r="P93" s="17">
        <f t="shared" si="1"/>
        <v>1486.1111111111113</v>
      </c>
    </row>
    <row r="94" spans="1:16" s="8" customFormat="1" ht="20.25" customHeight="1">
      <c r="A94" s="116"/>
      <c r="B94" s="117" t="s">
        <v>35</v>
      </c>
      <c r="C94" s="19" t="s">
        <v>19</v>
      </c>
      <c r="D94" s="16">
        <v>1291.6666666666667</v>
      </c>
      <c r="E94" s="16">
        <v>1358.3333333333333</v>
      </c>
      <c r="F94" s="16">
        <v>1128.75</v>
      </c>
      <c r="G94" s="16">
        <v>1066.6666666666667</v>
      </c>
      <c r="H94" s="16">
        <v>934.375</v>
      </c>
      <c r="I94" s="16">
        <v>965.625</v>
      </c>
      <c r="J94" s="16">
        <v>981.25</v>
      </c>
      <c r="K94" s="16">
        <v>1195.8333333333333</v>
      </c>
      <c r="L94" s="16">
        <v>1077.7777777777778</v>
      </c>
      <c r="M94" s="16">
        <v>1280.75</v>
      </c>
      <c r="N94" s="16">
        <v>1143.3333333333333</v>
      </c>
      <c r="O94" s="16">
        <v>2497.902777777778</v>
      </c>
      <c r="P94" s="17">
        <f t="shared" si="1"/>
        <v>1243.5219907407406</v>
      </c>
    </row>
    <row r="95" spans="1:16" s="8" customFormat="1" ht="20.25" customHeight="1">
      <c r="A95" s="116"/>
      <c r="B95" s="117" t="s">
        <v>34</v>
      </c>
      <c r="C95" s="19" t="s">
        <v>19</v>
      </c>
      <c r="D95" s="16">
        <v>2196.875</v>
      </c>
      <c r="E95" s="16">
        <v>1645</v>
      </c>
      <c r="F95" s="16">
        <v>1578.6666666666667</v>
      </c>
      <c r="G95" s="16">
        <v>1375</v>
      </c>
      <c r="H95" s="16">
        <v>1600</v>
      </c>
      <c r="I95" s="16">
        <v>1233.8541666666667</v>
      </c>
      <c r="J95" s="16"/>
      <c r="K95" s="16">
        <v>1393.5</v>
      </c>
      <c r="L95" s="16">
        <v>1581.6666666666665</v>
      </c>
      <c r="M95" s="16">
        <v>1798.4375</v>
      </c>
      <c r="N95" s="16">
        <v>1778.75</v>
      </c>
      <c r="O95" s="16">
        <v>2488.041666666667</v>
      </c>
      <c r="P95" s="17">
        <f t="shared" si="1"/>
        <v>1697.253787878788</v>
      </c>
    </row>
    <row r="96" spans="1:16" s="8" customFormat="1" ht="20.25" customHeight="1">
      <c r="A96" s="116"/>
      <c r="B96" s="117" t="s">
        <v>122</v>
      </c>
      <c r="C96" s="19" t="s">
        <v>19</v>
      </c>
      <c r="D96" s="16">
        <v>1384.375</v>
      </c>
      <c r="E96" s="16">
        <v>1221.875</v>
      </c>
      <c r="F96" s="16">
        <v>907.5</v>
      </c>
      <c r="G96" s="16">
        <v>800</v>
      </c>
      <c r="H96" s="16">
        <v>743.75</v>
      </c>
      <c r="I96" s="16">
        <v>890.625</v>
      </c>
      <c r="J96" s="16">
        <v>868.75</v>
      </c>
      <c r="K96" s="16">
        <v>1150</v>
      </c>
      <c r="L96" s="16">
        <v>1175</v>
      </c>
      <c r="M96" s="16">
        <v>1140.2777777777776</v>
      </c>
      <c r="N96" s="16">
        <v>1140.4333333333334</v>
      </c>
      <c r="O96" s="16">
        <v>1106.9305555555557</v>
      </c>
      <c r="P96" s="17">
        <f t="shared" si="1"/>
        <v>1044.1263888888889</v>
      </c>
    </row>
    <row r="97" spans="1:16" s="8" customFormat="1" ht="20.25" customHeight="1">
      <c r="A97" s="116"/>
      <c r="B97" s="117" t="s">
        <v>85</v>
      </c>
      <c r="C97" s="19" t="s">
        <v>19</v>
      </c>
      <c r="D97" s="16">
        <v>1300</v>
      </c>
      <c r="E97" s="16">
        <v>1483.3333333333333</v>
      </c>
      <c r="F97" s="16">
        <v>1268.75</v>
      </c>
      <c r="G97" s="16">
        <v>1315.2777777777778</v>
      </c>
      <c r="H97" s="16">
        <v>1198.9583333333335</v>
      </c>
      <c r="I97" s="16">
        <v>1419.5416666666665</v>
      </c>
      <c r="J97" s="16">
        <v>1087.5</v>
      </c>
      <c r="K97" s="16">
        <v>1360.8333333333333</v>
      </c>
      <c r="L97" s="16">
        <v>1407.2222222222224</v>
      </c>
      <c r="M97" s="16">
        <v>1442.3611111111113</v>
      </c>
      <c r="N97" s="16">
        <v>1525.0444444444445</v>
      </c>
      <c r="O97" s="16">
        <v>1389.5833333333333</v>
      </c>
      <c r="P97" s="17">
        <f t="shared" si="1"/>
        <v>1349.8671296296297</v>
      </c>
    </row>
    <row r="98" spans="1:16" s="8" customFormat="1" ht="20.25" customHeight="1">
      <c r="A98" s="116"/>
      <c r="B98" s="117" t="s">
        <v>33</v>
      </c>
      <c r="C98" s="19" t="s">
        <v>19</v>
      </c>
      <c r="D98" s="16">
        <v>1212.5</v>
      </c>
      <c r="E98" s="16">
        <v>1156.25</v>
      </c>
      <c r="F98" s="16">
        <v>1452.5</v>
      </c>
      <c r="G98" s="16">
        <v>1391.6666666666665</v>
      </c>
      <c r="H98" s="16">
        <v>1268.75</v>
      </c>
      <c r="I98" s="16">
        <v>1150</v>
      </c>
      <c r="J98" s="16"/>
      <c r="K98" s="16">
        <v>1189.1666666666667</v>
      </c>
      <c r="L98" s="16">
        <v>1194.4444444444443</v>
      </c>
      <c r="M98" s="16">
        <v>1089.888888888889</v>
      </c>
      <c r="N98" s="16">
        <v>1231.9166666666667</v>
      </c>
      <c r="O98" s="16">
        <v>1322.25</v>
      </c>
      <c r="P98" s="17">
        <f t="shared" si="1"/>
        <v>1241.7575757575758</v>
      </c>
    </row>
    <row r="99" spans="1:16" s="8" customFormat="1" ht="20.25" customHeight="1">
      <c r="A99" s="116"/>
      <c r="B99" s="117" t="s">
        <v>86</v>
      </c>
      <c r="C99" s="19" t="s">
        <v>19</v>
      </c>
      <c r="D99" s="16">
        <v>1700</v>
      </c>
      <c r="E99" s="16">
        <v>1225</v>
      </c>
      <c r="F99" s="16">
        <v>1260</v>
      </c>
      <c r="G99" s="16">
        <v>1350</v>
      </c>
      <c r="H99" s="16">
        <v>1175</v>
      </c>
      <c r="I99" s="16">
        <v>1200</v>
      </c>
      <c r="J99" s="16">
        <v>1075</v>
      </c>
      <c r="K99" s="16">
        <v>1350</v>
      </c>
      <c r="L99" s="16">
        <v>1400</v>
      </c>
      <c r="M99" s="16">
        <v>1712.5</v>
      </c>
      <c r="N99" s="16">
        <v>1040</v>
      </c>
      <c r="O99" s="16">
        <v>1129.1666666666665</v>
      </c>
      <c r="P99" s="17">
        <f t="shared" si="1"/>
        <v>1301.388888888889</v>
      </c>
    </row>
    <row r="100" spans="1:16" s="8" customFormat="1" ht="20.25" customHeight="1">
      <c r="A100" s="116"/>
      <c r="B100" s="117" t="s">
        <v>87</v>
      </c>
      <c r="C100" s="19" t="s">
        <v>19</v>
      </c>
      <c r="D100" s="16">
        <v>1543.0555555555557</v>
      </c>
      <c r="E100" s="16">
        <v>1262.5</v>
      </c>
      <c r="F100" s="16">
        <v>1162.5</v>
      </c>
      <c r="G100" s="16">
        <v>1166.6666666666665</v>
      </c>
      <c r="H100" s="16">
        <v>968.75</v>
      </c>
      <c r="I100" s="16">
        <v>1187.5</v>
      </c>
      <c r="J100" s="16">
        <v>1087.5</v>
      </c>
      <c r="K100" s="16">
        <v>1063.3333333333333</v>
      </c>
      <c r="L100" s="16">
        <v>1175.888888888889</v>
      </c>
      <c r="M100" s="16">
        <v>1180.375</v>
      </c>
      <c r="N100" s="16">
        <v>1174.9750000000001</v>
      </c>
      <c r="O100" s="16">
        <v>1240.2777777777776</v>
      </c>
      <c r="P100" s="17">
        <f t="shared" si="1"/>
        <v>1184.4435185185187</v>
      </c>
    </row>
    <row r="101" spans="1:16" s="8" customFormat="1" ht="20.25" customHeight="1">
      <c r="A101" s="116"/>
      <c r="B101" s="117" t="s">
        <v>88</v>
      </c>
      <c r="C101" s="19" t="s">
        <v>19</v>
      </c>
      <c r="D101" s="16">
        <v>2250</v>
      </c>
      <c r="E101" s="16">
        <v>2841.6666666666665</v>
      </c>
      <c r="F101" s="16">
        <v>3525</v>
      </c>
      <c r="G101" s="16">
        <v>2000</v>
      </c>
      <c r="H101" s="16">
        <v>2000</v>
      </c>
      <c r="I101" s="16">
        <v>4050</v>
      </c>
      <c r="J101" s="16">
        <v>2050</v>
      </c>
      <c r="K101" s="16">
        <v>2278.3333333333335</v>
      </c>
      <c r="L101" s="16">
        <v>2400</v>
      </c>
      <c r="M101" s="16">
        <v>2775</v>
      </c>
      <c r="N101" s="16">
        <v>2530</v>
      </c>
      <c r="O101" s="16">
        <v>3933.3333333333335</v>
      </c>
      <c r="P101" s="17">
        <f t="shared" si="1"/>
        <v>2719.444444444444</v>
      </c>
    </row>
    <row r="102" spans="1:16" s="8" customFormat="1" ht="18.75" customHeight="1">
      <c r="A102" s="81" t="s">
        <v>89</v>
      </c>
      <c r="B102" s="81"/>
      <c r="C102" s="81"/>
      <c r="D102" s="82"/>
      <c r="E102" s="83"/>
      <c r="F102" s="83"/>
      <c r="G102" s="83"/>
      <c r="H102" s="83"/>
      <c r="I102" s="83"/>
      <c r="J102" s="83"/>
      <c r="K102" s="83"/>
      <c r="L102" s="83"/>
      <c r="M102" s="81"/>
      <c r="N102" s="82"/>
      <c r="O102" s="83"/>
      <c r="P102" s="83"/>
    </row>
    <row r="103" spans="1:16" s="8" customFormat="1" ht="20.25" customHeight="1">
      <c r="A103" s="116"/>
      <c r="B103" s="117" t="s">
        <v>126</v>
      </c>
      <c r="C103" s="19" t="s">
        <v>19</v>
      </c>
      <c r="D103" s="16">
        <v>4641.666666666666</v>
      </c>
      <c r="E103" s="16"/>
      <c r="F103" s="16"/>
      <c r="G103" s="16"/>
      <c r="H103" s="16"/>
      <c r="I103" s="16"/>
      <c r="J103" s="16">
        <v>3275</v>
      </c>
      <c r="K103" s="16"/>
      <c r="L103" s="16"/>
      <c r="M103" s="16">
        <v>7100</v>
      </c>
      <c r="N103" s="16">
        <v>7141.666666666667</v>
      </c>
      <c r="O103" s="16">
        <v>6000</v>
      </c>
      <c r="P103" s="17">
        <f t="shared" si="1"/>
        <v>5631.666666666666</v>
      </c>
    </row>
    <row r="104" spans="1:16" s="8" customFormat="1" ht="20.25" customHeight="1">
      <c r="A104" s="461" t="s">
        <v>202</v>
      </c>
      <c r="B104" s="117" t="s">
        <v>203</v>
      </c>
      <c r="C104" s="19" t="s">
        <v>19</v>
      </c>
      <c r="D104" s="16">
        <v>4262.083333333333</v>
      </c>
      <c r="E104" s="16">
        <v>3966.5208333333335</v>
      </c>
      <c r="F104" s="16">
        <v>3743.055555555556</v>
      </c>
      <c r="G104" s="16">
        <v>3750</v>
      </c>
      <c r="H104" s="16">
        <v>4016.666666666667</v>
      </c>
      <c r="I104" s="16">
        <v>4030.361111111111</v>
      </c>
      <c r="J104" s="16">
        <v>3831.020833333333</v>
      </c>
      <c r="K104" s="16">
        <v>3660.541666666667</v>
      </c>
      <c r="L104" s="16">
        <v>3744.75</v>
      </c>
      <c r="M104" s="16">
        <v>3944.0000000000005</v>
      </c>
      <c r="N104" s="16">
        <v>3998.838541666667</v>
      </c>
      <c r="O104" s="16">
        <v>4022.8506944444443</v>
      </c>
      <c r="P104" s="17">
        <f t="shared" si="1"/>
        <v>3914.224103009259</v>
      </c>
    </row>
    <row r="105" spans="1:16" s="8" customFormat="1" ht="20.25" customHeight="1">
      <c r="A105" s="463" t="s">
        <v>90</v>
      </c>
      <c r="B105" s="117" t="s">
        <v>204</v>
      </c>
      <c r="C105" s="19" t="s">
        <v>19</v>
      </c>
      <c r="D105" s="16">
        <v>4916.1</v>
      </c>
      <c r="E105" s="16">
        <v>5618.75</v>
      </c>
      <c r="F105" s="16">
        <v>4324.444444444444</v>
      </c>
      <c r="G105" s="16">
        <v>5100</v>
      </c>
      <c r="H105" s="16">
        <v>5500</v>
      </c>
      <c r="I105" s="16">
        <v>5100</v>
      </c>
      <c r="J105" s="16">
        <v>4865.208333333333</v>
      </c>
      <c r="K105" s="16">
        <v>4980.75</v>
      </c>
      <c r="L105" s="16">
        <v>5025</v>
      </c>
      <c r="M105" s="16">
        <v>4788.541666666666</v>
      </c>
      <c r="N105" s="16">
        <v>5452.874999999999</v>
      </c>
      <c r="O105" s="16">
        <v>4958.333333333333</v>
      </c>
      <c r="P105" s="17">
        <f t="shared" si="1"/>
        <v>5052.500231481482</v>
      </c>
    </row>
    <row r="106" spans="1:16" s="8" customFormat="1" ht="20.25" customHeight="1">
      <c r="A106" s="116"/>
      <c r="B106" s="117" t="s">
        <v>29</v>
      </c>
      <c r="C106" s="19" t="s">
        <v>19</v>
      </c>
      <c r="D106" s="16">
        <v>2316.666666666667</v>
      </c>
      <c r="E106" s="16">
        <v>2337.5</v>
      </c>
      <c r="F106" s="16">
        <v>2075</v>
      </c>
      <c r="G106" s="16">
        <v>2100</v>
      </c>
      <c r="H106" s="16">
        <v>2525</v>
      </c>
      <c r="I106" s="16">
        <v>2375</v>
      </c>
      <c r="J106" s="16">
        <v>2706.25</v>
      </c>
      <c r="K106" s="16">
        <v>2805</v>
      </c>
      <c r="L106" s="16">
        <v>3533.3333333333335</v>
      </c>
      <c r="M106" s="16">
        <v>3233.3333333333335</v>
      </c>
      <c r="N106" s="16">
        <v>2495</v>
      </c>
      <c r="O106" s="16">
        <v>2708.3333333333335</v>
      </c>
      <c r="P106" s="17">
        <f t="shared" si="1"/>
        <v>2600.868055555555</v>
      </c>
    </row>
    <row r="107" spans="1:16" s="8" customFormat="1" ht="20.25" customHeight="1">
      <c r="A107" s="116"/>
      <c r="B107" s="117" t="s">
        <v>28</v>
      </c>
      <c r="C107" s="19" t="s">
        <v>19</v>
      </c>
      <c r="D107" s="16"/>
      <c r="E107" s="16"/>
      <c r="F107" s="16"/>
      <c r="G107" s="16"/>
      <c r="H107" s="16">
        <v>7000</v>
      </c>
      <c r="I107" s="16">
        <v>5750</v>
      </c>
      <c r="J107" s="16"/>
      <c r="K107" s="16">
        <v>3500</v>
      </c>
      <c r="L107" s="16">
        <v>6000</v>
      </c>
      <c r="M107" s="16"/>
      <c r="N107" s="16">
        <v>3650</v>
      </c>
      <c r="O107" s="16">
        <v>3800</v>
      </c>
      <c r="P107" s="17">
        <f t="shared" si="1"/>
        <v>4950</v>
      </c>
    </row>
    <row r="108" spans="1:16" s="8" customFormat="1" ht="19.5" customHeight="1">
      <c r="A108" s="81" t="s">
        <v>91</v>
      </c>
      <c r="B108" s="81"/>
      <c r="C108" s="81"/>
      <c r="D108" s="82"/>
      <c r="E108" s="83"/>
      <c r="F108" s="83"/>
      <c r="G108" s="83"/>
      <c r="H108" s="83"/>
      <c r="I108" s="83"/>
      <c r="J108" s="83"/>
      <c r="K108" s="83"/>
      <c r="L108" s="83"/>
      <c r="M108" s="81"/>
      <c r="N108" s="82"/>
      <c r="O108" s="83"/>
      <c r="P108" s="83"/>
    </row>
    <row r="109" spans="1:16" s="8" customFormat="1" ht="20.25" customHeight="1">
      <c r="A109" s="459" t="s">
        <v>281</v>
      </c>
      <c r="B109" s="117" t="s">
        <v>207</v>
      </c>
      <c r="C109" s="19" t="s">
        <v>21</v>
      </c>
      <c r="D109" s="16">
        <v>8361.1875</v>
      </c>
      <c r="E109" s="16">
        <v>12288.694444444445</v>
      </c>
      <c r="F109" s="16">
        <v>21791.66666666667</v>
      </c>
      <c r="G109" s="16">
        <v>22651.67</v>
      </c>
      <c r="H109" s="16">
        <v>2812.5</v>
      </c>
      <c r="I109" s="16">
        <v>15590.025000000001</v>
      </c>
      <c r="J109" s="16">
        <v>10420.226999999999</v>
      </c>
      <c r="K109" s="16">
        <v>6800</v>
      </c>
      <c r="L109" s="16">
        <v>6349.941</v>
      </c>
      <c r="M109" s="16">
        <v>6469.767</v>
      </c>
      <c r="N109" s="16">
        <v>7564.874900793651</v>
      </c>
      <c r="O109" s="16">
        <v>8422.833333333334</v>
      </c>
      <c r="P109" s="17">
        <f t="shared" si="1"/>
        <v>10793.615570436506</v>
      </c>
    </row>
    <row r="110" spans="1:16" s="8" customFormat="1" ht="20.25" customHeight="1">
      <c r="A110" s="460"/>
      <c r="B110" s="117" t="s">
        <v>208</v>
      </c>
      <c r="C110" s="19" t="s">
        <v>21</v>
      </c>
      <c r="D110" s="16"/>
      <c r="E110" s="16">
        <v>5000</v>
      </c>
      <c r="F110" s="16"/>
      <c r="G110" s="16"/>
      <c r="H110" s="16"/>
      <c r="I110" s="16">
        <v>7000</v>
      </c>
      <c r="J110" s="16">
        <v>10000</v>
      </c>
      <c r="K110" s="16">
        <v>9525</v>
      </c>
      <c r="L110" s="16">
        <v>3500</v>
      </c>
      <c r="M110" s="16">
        <v>11873.333333333334</v>
      </c>
      <c r="N110" s="16">
        <v>8760.833333333332</v>
      </c>
      <c r="O110" s="16">
        <v>9000</v>
      </c>
      <c r="P110" s="17">
        <f t="shared" si="1"/>
        <v>8082.395833333334</v>
      </c>
    </row>
    <row r="111" spans="1:16" s="8" customFormat="1" ht="20.25" customHeight="1">
      <c r="A111" s="460"/>
      <c r="B111" s="117" t="s">
        <v>209</v>
      </c>
      <c r="C111" s="19" t="s">
        <v>21</v>
      </c>
      <c r="D111" s="16">
        <v>8066.125</v>
      </c>
      <c r="E111" s="16">
        <v>12118.055555555557</v>
      </c>
      <c r="F111" s="16">
        <v>21916.666666666668</v>
      </c>
      <c r="G111" s="16"/>
      <c r="H111" s="16"/>
      <c r="I111" s="16">
        <v>26850</v>
      </c>
      <c r="J111" s="16">
        <v>15445</v>
      </c>
      <c r="K111" s="16">
        <v>12941.666666666666</v>
      </c>
      <c r="L111" s="16">
        <v>9000</v>
      </c>
      <c r="M111" s="16">
        <v>8275</v>
      </c>
      <c r="N111" s="16">
        <v>9148.1</v>
      </c>
      <c r="O111" s="16">
        <v>10762.333333333334</v>
      </c>
      <c r="P111" s="17">
        <f t="shared" si="1"/>
        <v>13452.294722222223</v>
      </c>
    </row>
    <row r="112" spans="1:16" s="8" customFormat="1" ht="20.25" customHeight="1">
      <c r="A112" s="460"/>
      <c r="B112" s="117" t="s">
        <v>210</v>
      </c>
      <c r="C112" s="19" t="s">
        <v>21</v>
      </c>
      <c r="D112" s="16">
        <v>4000</v>
      </c>
      <c r="E112" s="16">
        <v>4000</v>
      </c>
      <c r="F112" s="16">
        <v>35000</v>
      </c>
      <c r="G112" s="16">
        <v>38000</v>
      </c>
      <c r="H112" s="16">
        <v>41875</v>
      </c>
      <c r="I112" s="16">
        <v>16625</v>
      </c>
      <c r="J112" s="16">
        <v>19311.666666666668</v>
      </c>
      <c r="K112" s="16">
        <v>16166.666666666666</v>
      </c>
      <c r="L112" s="16"/>
      <c r="M112" s="16"/>
      <c r="N112" s="16"/>
      <c r="O112" s="16"/>
      <c r="P112" s="17">
        <f t="shared" si="1"/>
        <v>21872.291666666664</v>
      </c>
    </row>
    <row r="113" spans="1:16" s="8" customFormat="1" ht="20.25" customHeight="1">
      <c r="A113" s="464"/>
      <c r="B113" s="117" t="s">
        <v>211</v>
      </c>
      <c r="C113" s="19" t="s">
        <v>21</v>
      </c>
      <c r="D113" s="16">
        <v>7000</v>
      </c>
      <c r="E113" s="16">
        <v>7000</v>
      </c>
      <c r="F113" s="16">
        <v>18500</v>
      </c>
      <c r="G113" s="16">
        <v>23437.5</v>
      </c>
      <c r="H113" s="16"/>
      <c r="I113" s="16"/>
      <c r="J113" s="16"/>
      <c r="K113" s="16"/>
      <c r="L113" s="16"/>
      <c r="M113" s="16"/>
      <c r="N113" s="16"/>
      <c r="O113" s="16"/>
      <c r="P113" s="17">
        <f t="shared" si="1"/>
        <v>13984.375</v>
      </c>
    </row>
    <row r="114" spans="1:16" s="8" customFormat="1" ht="20.25" customHeight="1">
      <c r="A114" s="461" t="s">
        <v>15</v>
      </c>
      <c r="B114" s="117" t="s">
        <v>288</v>
      </c>
      <c r="C114" s="19" t="s">
        <v>21</v>
      </c>
      <c r="D114" s="16">
        <v>19402.777777777777</v>
      </c>
      <c r="E114" s="16">
        <v>17854.166666666668</v>
      </c>
      <c r="F114" s="16">
        <v>8774.999999999998</v>
      </c>
      <c r="G114" s="16">
        <v>9200.000000000002</v>
      </c>
      <c r="H114" s="16"/>
      <c r="I114" s="16"/>
      <c r="J114" s="16"/>
      <c r="K114" s="16"/>
      <c r="L114" s="16"/>
      <c r="M114" s="16"/>
      <c r="N114" s="16">
        <v>18000</v>
      </c>
      <c r="O114" s="16"/>
      <c r="P114" s="17">
        <f t="shared" si="1"/>
        <v>14646.388888888887</v>
      </c>
    </row>
    <row r="115" spans="1:16" s="8" customFormat="1" ht="20.25" customHeight="1">
      <c r="A115" s="463"/>
      <c r="B115" s="117" t="s">
        <v>289</v>
      </c>
      <c r="C115" s="19" t="s">
        <v>21</v>
      </c>
      <c r="D115" s="16">
        <v>23951.822916666664</v>
      </c>
      <c r="E115" s="16">
        <v>23024.16666666667</v>
      </c>
      <c r="F115" s="16">
        <v>41220.83333333334</v>
      </c>
      <c r="G115" s="16">
        <v>40903.33333333333</v>
      </c>
      <c r="H115" s="16">
        <v>29270.833333333325</v>
      </c>
      <c r="I115" s="16">
        <v>23713.54166666667</v>
      </c>
      <c r="J115" s="16">
        <v>24503.928571428572</v>
      </c>
      <c r="K115" s="16">
        <v>26030.383333333335</v>
      </c>
      <c r="L115" s="16">
        <v>29052.510416666668</v>
      </c>
      <c r="M115" s="16">
        <v>22864.322916666664</v>
      </c>
      <c r="N115" s="16">
        <v>27766.229166666664</v>
      </c>
      <c r="O115" s="16">
        <v>23942.39583333333</v>
      </c>
      <c r="P115" s="17">
        <f t="shared" si="1"/>
        <v>28020.35845734127</v>
      </c>
    </row>
    <row r="116" spans="1:16" s="8" customFormat="1" ht="20.25" customHeight="1">
      <c r="A116" s="461" t="s">
        <v>285</v>
      </c>
      <c r="B116" s="117" t="s">
        <v>286</v>
      </c>
      <c r="C116" s="19" t="s">
        <v>21</v>
      </c>
      <c r="D116" s="16">
        <v>25000</v>
      </c>
      <c r="E116" s="16">
        <v>24708.333333333336</v>
      </c>
      <c r="F116" s="16">
        <v>29324.15743108838</v>
      </c>
      <c r="G116" s="16">
        <v>29325</v>
      </c>
      <c r="H116" s="16">
        <v>34236.11111111111</v>
      </c>
      <c r="I116" s="16">
        <v>36625</v>
      </c>
      <c r="J116" s="16">
        <v>18536.25</v>
      </c>
      <c r="K116" s="16">
        <v>23993.75</v>
      </c>
      <c r="L116" s="16">
        <v>19888.888888888887</v>
      </c>
      <c r="M116" s="16">
        <v>23500</v>
      </c>
      <c r="N116" s="16">
        <v>18093.75</v>
      </c>
      <c r="O116" s="16">
        <v>22833.33333333333</v>
      </c>
      <c r="P116" s="17">
        <f t="shared" si="1"/>
        <v>25505.38117481292</v>
      </c>
    </row>
    <row r="117" spans="1:16" s="8" customFormat="1" ht="20.25" customHeight="1">
      <c r="A117" s="463" t="s">
        <v>93</v>
      </c>
      <c r="B117" s="117" t="s">
        <v>287</v>
      </c>
      <c r="C117" s="19" t="s">
        <v>21</v>
      </c>
      <c r="D117" s="16">
        <v>31666.666666666668</v>
      </c>
      <c r="E117" s="16">
        <v>22833.333333333336</v>
      </c>
      <c r="F117" s="16">
        <v>30000</v>
      </c>
      <c r="G117" s="16">
        <v>30000</v>
      </c>
      <c r="H117" s="16"/>
      <c r="I117" s="16"/>
      <c r="J117" s="16"/>
      <c r="K117" s="16"/>
      <c r="L117" s="16"/>
      <c r="M117" s="16"/>
      <c r="N117" s="16"/>
      <c r="O117" s="16"/>
      <c r="P117" s="17">
        <f t="shared" si="1"/>
        <v>28625</v>
      </c>
    </row>
    <row r="118" spans="1:16" s="8" customFormat="1" ht="20.25" customHeight="1">
      <c r="A118" s="116"/>
      <c r="B118" s="117" t="s">
        <v>94</v>
      </c>
      <c r="C118" s="19" t="s">
        <v>21</v>
      </c>
      <c r="D118" s="16">
        <v>56222.22222222222</v>
      </c>
      <c r="E118" s="16">
        <v>39506.944444444445</v>
      </c>
      <c r="F118" s="16">
        <v>61000</v>
      </c>
      <c r="G118" s="16">
        <v>37500</v>
      </c>
      <c r="H118" s="16">
        <v>55388.88888888888</v>
      </c>
      <c r="I118" s="16">
        <v>53700</v>
      </c>
      <c r="J118" s="16">
        <v>48533.33333333333</v>
      </c>
      <c r="K118" s="16">
        <v>57229.16666666667</v>
      </c>
      <c r="L118" s="16">
        <v>46944.444444444445</v>
      </c>
      <c r="M118" s="16">
        <v>56354.16666666667</v>
      </c>
      <c r="N118" s="16">
        <v>60791.666666666664</v>
      </c>
      <c r="O118" s="16">
        <v>53500</v>
      </c>
      <c r="P118" s="17">
        <f t="shared" si="1"/>
        <v>52222.56944444444</v>
      </c>
    </row>
    <row r="119" spans="1:16" s="8" customFormat="1" ht="20.25" customHeight="1">
      <c r="A119" s="459" t="s">
        <v>219</v>
      </c>
      <c r="B119" s="117" t="s">
        <v>267</v>
      </c>
      <c r="C119" s="19" t="s">
        <v>21</v>
      </c>
      <c r="D119" s="16"/>
      <c r="E119" s="16"/>
      <c r="F119" s="16"/>
      <c r="G119" s="16"/>
      <c r="H119" s="16"/>
      <c r="I119" s="16">
        <v>7500</v>
      </c>
      <c r="J119" s="16">
        <v>12500</v>
      </c>
      <c r="K119" s="16"/>
      <c r="L119" s="16"/>
      <c r="M119" s="16"/>
      <c r="N119" s="16"/>
      <c r="O119" s="16"/>
      <c r="P119" s="17">
        <f t="shared" si="1"/>
        <v>10000</v>
      </c>
    </row>
    <row r="120" spans="1:18" s="8" customFormat="1" ht="20.25" customHeight="1">
      <c r="A120" s="460"/>
      <c r="B120" s="117" t="s">
        <v>271</v>
      </c>
      <c r="C120" s="19" t="s">
        <v>21</v>
      </c>
      <c r="D120" s="16"/>
      <c r="E120" s="16"/>
      <c r="F120" s="16"/>
      <c r="G120" s="16"/>
      <c r="H120" s="16">
        <v>9750</v>
      </c>
      <c r="I120" s="16">
        <v>6260.416666666667</v>
      </c>
      <c r="J120" s="16">
        <v>6875</v>
      </c>
      <c r="K120" s="16">
        <v>4946.988888888889</v>
      </c>
      <c r="L120" s="16">
        <v>9000</v>
      </c>
      <c r="M120" s="16"/>
      <c r="N120" s="16"/>
      <c r="O120" s="16"/>
      <c r="P120" s="17">
        <f t="shared" si="1"/>
        <v>7366.48111111111</v>
      </c>
      <c r="R120" s="23"/>
    </row>
    <row r="121" spans="1:18" s="8" customFormat="1" ht="20.25" customHeight="1">
      <c r="A121" s="464"/>
      <c r="B121" s="117" t="s">
        <v>270</v>
      </c>
      <c r="C121" s="19" t="s">
        <v>21</v>
      </c>
      <c r="D121" s="16"/>
      <c r="E121" s="16"/>
      <c r="F121" s="16"/>
      <c r="G121" s="16"/>
      <c r="H121" s="16"/>
      <c r="I121" s="16"/>
      <c r="J121" s="16">
        <v>2823.75</v>
      </c>
      <c r="K121" s="16"/>
      <c r="L121" s="16"/>
      <c r="M121" s="16"/>
      <c r="N121" s="16"/>
      <c r="O121" s="16"/>
      <c r="P121" s="17">
        <f t="shared" si="1"/>
        <v>2823.75</v>
      </c>
      <c r="R121" s="23"/>
    </row>
    <row r="122" spans="1:16" s="8" customFormat="1" ht="20.25" customHeight="1">
      <c r="A122" s="116"/>
      <c r="B122" s="117" t="s">
        <v>27</v>
      </c>
      <c r="C122" s="19" t="s">
        <v>21</v>
      </c>
      <c r="D122" s="16">
        <v>7109.375</v>
      </c>
      <c r="E122" s="16">
        <v>7200</v>
      </c>
      <c r="F122" s="16">
        <v>5600</v>
      </c>
      <c r="G122" s="16">
        <v>4458.333333333333</v>
      </c>
      <c r="H122" s="16">
        <v>5604.166666666667</v>
      </c>
      <c r="I122" s="16">
        <v>6123.491666666667</v>
      </c>
      <c r="J122" s="16">
        <v>4807.708333333333</v>
      </c>
      <c r="K122" s="16">
        <v>4856.458333333334</v>
      </c>
      <c r="L122" s="16">
        <v>5527.083333333333</v>
      </c>
      <c r="M122" s="16">
        <v>4934.3125</v>
      </c>
      <c r="N122" s="16">
        <v>5190.979166666666</v>
      </c>
      <c r="O122" s="16">
        <v>6321.416666666666</v>
      </c>
      <c r="P122" s="17">
        <f t="shared" si="1"/>
        <v>5644.443750000001</v>
      </c>
    </row>
    <row r="123" spans="1:16" s="8" customFormat="1" ht="20.25" customHeight="1">
      <c r="A123" s="459" t="s">
        <v>224</v>
      </c>
      <c r="B123" s="90" t="s">
        <v>225</v>
      </c>
      <c r="C123" s="19" t="s">
        <v>21</v>
      </c>
      <c r="D123" s="16">
        <v>2100.5</v>
      </c>
      <c r="E123" s="16">
        <v>2457.6041666666665</v>
      </c>
      <c r="F123" s="16">
        <v>3152.5</v>
      </c>
      <c r="G123" s="16">
        <v>3565.1041666666665</v>
      </c>
      <c r="H123" s="16">
        <v>1511.9375</v>
      </c>
      <c r="I123" s="16">
        <v>1079.3354166666668</v>
      </c>
      <c r="J123" s="16">
        <v>1068.5554666666667</v>
      </c>
      <c r="K123" s="16">
        <v>1369.6619999999998</v>
      </c>
      <c r="L123" s="16">
        <v>1794.3333333333333</v>
      </c>
      <c r="M123" s="16">
        <v>2139.96875</v>
      </c>
      <c r="N123" s="16">
        <v>2504.5</v>
      </c>
      <c r="O123" s="16">
        <v>2035.1656249999996</v>
      </c>
      <c r="P123" s="17">
        <f t="shared" si="1"/>
        <v>2064.9305354166663</v>
      </c>
    </row>
    <row r="124" spans="1:16" s="8" customFormat="1" ht="20.25" customHeight="1">
      <c r="A124" s="460" t="s">
        <v>142</v>
      </c>
      <c r="B124" s="90" t="s">
        <v>226</v>
      </c>
      <c r="C124" s="19" t="s">
        <v>21</v>
      </c>
      <c r="D124" s="16">
        <v>2373</v>
      </c>
      <c r="E124" s="16">
        <v>3631.4285714285716</v>
      </c>
      <c r="F124" s="16">
        <v>5394.895833333333</v>
      </c>
      <c r="G124" s="16">
        <v>5668.923611111111</v>
      </c>
      <c r="H124" s="16">
        <v>2987.2916666666665</v>
      </c>
      <c r="I124" s="16">
        <v>1555.8777777777773</v>
      </c>
      <c r="J124" s="16">
        <v>1145.503270833333</v>
      </c>
      <c r="K124" s="16">
        <v>1721.8926190476188</v>
      </c>
      <c r="L124" s="16">
        <v>2371.8744047619048</v>
      </c>
      <c r="M124" s="16">
        <v>1927.6000642857139</v>
      </c>
      <c r="N124" s="16">
        <v>1954.7145357142856</v>
      </c>
      <c r="O124" s="16">
        <v>2151.751388888889</v>
      </c>
      <c r="P124" s="17">
        <f t="shared" si="1"/>
        <v>2740.396145320767</v>
      </c>
    </row>
    <row r="125" spans="1:16" s="8" customFormat="1" ht="20.25" customHeight="1">
      <c r="A125" s="459" t="s">
        <v>227</v>
      </c>
      <c r="B125" s="90" t="s">
        <v>228</v>
      </c>
      <c r="C125" s="19" t="s">
        <v>21</v>
      </c>
      <c r="D125" s="16">
        <v>1935.9583333333333</v>
      </c>
      <c r="E125" s="16">
        <v>2324.027777777778</v>
      </c>
      <c r="F125" s="16">
        <v>2923.3333333333335</v>
      </c>
      <c r="G125" s="16">
        <v>4656.11111111111</v>
      </c>
      <c r="H125" s="16">
        <v>3218.888888888889</v>
      </c>
      <c r="I125" s="16">
        <v>3276.59375</v>
      </c>
      <c r="J125" s="16">
        <v>2215.2</v>
      </c>
      <c r="K125" s="16">
        <v>2936.6555555555556</v>
      </c>
      <c r="L125" s="16">
        <v>2016.1458333333335</v>
      </c>
      <c r="M125" s="16">
        <v>1801.9666666666665</v>
      </c>
      <c r="N125" s="16">
        <v>1962.4222222222222</v>
      </c>
      <c r="O125" s="16">
        <v>1882.1967592592594</v>
      </c>
      <c r="P125" s="17">
        <f t="shared" si="1"/>
        <v>2595.7916859567904</v>
      </c>
    </row>
    <row r="126" spans="1:16" s="8" customFormat="1" ht="20.25" customHeight="1">
      <c r="A126" s="460" t="s">
        <v>121</v>
      </c>
      <c r="B126" s="90" t="s">
        <v>229</v>
      </c>
      <c r="C126" s="19" t="s">
        <v>21</v>
      </c>
      <c r="D126" s="16">
        <v>2005.2625000000003</v>
      </c>
      <c r="E126" s="16">
        <v>2840.5833333333335</v>
      </c>
      <c r="F126" s="16">
        <v>4060.520833333333</v>
      </c>
      <c r="G126" s="16">
        <v>5233.055555555556</v>
      </c>
      <c r="H126" s="16">
        <v>3125</v>
      </c>
      <c r="I126" s="16">
        <v>4237.777777777778</v>
      </c>
      <c r="J126" s="16">
        <v>3478.4166666666665</v>
      </c>
      <c r="K126" s="16">
        <v>3330.6400000000003</v>
      </c>
      <c r="L126" s="16">
        <v>2318.4</v>
      </c>
      <c r="M126" s="16">
        <v>2009.8373333333334</v>
      </c>
      <c r="N126" s="16">
        <v>2108.516666666667</v>
      </c>
      <c r="O126" s="16">
        <v>2152.347222222222</v>
      </c>
      <c r="P126" s="17">
        <f t="shared" si="1"/>
        <v>3075.029824074074</v>
      </c>
    </row>
    <row r="127" spans="1:16" s="8" customFormat="1" ht="20.25" customHeight="1">
      <c r="A127" s="116"/>
      <c r="B127" s="117" t="s">
        <v>98</v>
      </c>
      <c r="C127" s="19" t="s">
        <v>21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>
        <v>9333.333333333334</v>
      </c>
      <c r="N127" s="16">
        <v>9250</v>
      </c>
      <c r="O127" s="16">
        <v>8666.666666666666</v>
      </c>
      <c r="P127" s="17">
        <f t="shared" si="1"/>
        <v>9083.333333333334</v>
      </c>
    </row>
    <row r="128" spans="1:16" s="8" customFormat="1" ht="20.25" customHeight="1">
      <c r="A128" s="459" t="s">
        <v>230</v>
      </c>
      <c r="B128" s="90" t="s">
        <v>231</v>
      </c>
      <c r="C128" s="19" t="s">
        <v>21</v>
      </c>
      <c r="D128" s="16">
        <v>28633.33333333333</v>
      </c>
      <c r="E128" s="16">
        <v>26916.66666666667</v>
      </c>
      <c r="F128" s="16">
        <v>43000</v>
      </c>
      <c r="G128" s="16">
        <v>38400</v>
      </c>
      <c r="H128" s="16">
        <v>12000</v>
      </c>
      <c r="I128" s="16">
        <v>24500</v>
      </c>
      <c r="J128" s="16">
        <v>25950</v>
      </c>
      <c r="K128" s="16">
        <v>45100</v>
      </c>
      <c r="L128" s="16">
        <v>47066.66666666667</v>
      </c>
      <c r="M128" s="16">
        <v>31602.291666666664</v>
      </c>
      <c r="N128" s="16">
        <v>24848.333333333336</v>
      </c>
      <c r="O128" s="16">
        <v>38375</v>
      </c>
      <c r="P128" s="17">
        <f t="shared" si="1"/>
        <v>32199.35763888889</v>
      </c>
    </row>
    <row r="129" spans="1:16" s="8" customFormat="1" ht="20.25" customHeight="1">
      <c r="A129" s="460" t="s">
        <v>99</v>
      </c>
      <c r="B129" s="90" t="s">
        <v>275</v>
      </c>
      <c r="C129" s="19" t="s">
        <v>21</v>
      </c>
      <c r="D129" s="16">
        <v>24333.333333333336</v>
      </c>
      <c r="E129" s="16">
        <v>25375</v>
      </c>
      <c r="F129" s="16">
        <v>22600</v>
      </c>
      <c r="G129" s="16">
        <v>25750</v>
      </c>
      <c r="H129" s="16">
        <v>23250</v>
      </c>
      <c r="I129" s="16">
        <v>25000</v>
      </c>
      <c r="J129" s="16">
        <v>28333.333333333332</v>
      </c>
      <c r="K129" s="16">
        <v>45250</v>
      </c>
      <c r="L129" s="16">
        <v>40000</v>
      </c>
      <c r="M129" s="16">
        <v>36250</v>
      </c>
      <c r="N129" s="16">
        <v>29166.666666666668</v>
      </c>
      <c r="O129" s="16">
        <v>25000</v>
      </c>
      <c r="P129" s="17">
        <f t="shared" si="1"/>
        <v>29192.361111111113</v>
      </c>
    </row>
    <row r="130" spans="1:16" s="8" customFormat="1" ht="20.25" customHeight="1">
      <c r="A130" s="116"/>
      <c r="B130" s="117" t="s">
        <v>25</v>
      </c>
      <c r="C130" s="19" t="s">
        <v>21</v>
      </c>
      <c r="D130" s="16">
        <v>2601.5989583333335</v>
      </c>
      <c r="E130" s="16">
        <v>3129.03125</v>
      </c>
      <c r="F130" s="16">
        <v>4567.833333333334</v>
      </c>
      <c r="G130" s="16">
        <v>4743.75</v>
      </c>
      <c r="H130" s="16">
        <v>3289.166666666667</v>
      </c>
      <c r="I130" s="16">
        <v>2969.510416666667</v>
      </c>
      <c r="J130" s="16">
        <v>2630.652777777778</v>
      </c>
      <c r="K130" s="16">
        <v>2989.3604166666664</v>
      </c>
      <c r="L130" s="16">
        <v>3290.8072916666665</v>
      </c>
      <c r="M130" s="16">
        <v>3253.2604166666665</v>
      </c>
      <c r="N130" s="16">
        <v>3469.472619047619</v>
      </c>
      <c r="O130" s="16">
        <v>3037.1162062500002</v>
      </c>
      <c r="P130" s="17">
        <f t="shared" si="1"/>
        <v>3330.9633627562835</v>
      </c>
    </row>
    <row r="131" spans="1:16" s="8" customFormat="1" ht="20.25" customHeight="1">
      <c r="A131" s="116"/>
      <c r="B131" s="117" t="s">
        <v>20</v>
      </c>
      <c r="C131" s="19" t="s">
        <v>21</v>
      </c>
      <c r="D131" s="16">
        <v>2875</v>
      </c>
      <c r="E131" s="16">
        <v>3500</v>
      </c>
      <c r="F131" s="16">
        <v>4025</v>
      </c>
      <c r="G131" s="16">
        <v>3000</v>
      </c>
      <c r="H131" s="16"/>
      <c r="I131" s="16"/>
      <c r="J131" s="16"/>
      <c r="K131" s="16"/>
      <c r="L131" s="16"/>
      <c r="M131" s="16">
        <v>3000</v>
      </c>
      <c r="N131" s="16">
        <v>2673.75</v>
      </c>
      <c r="O131" s="16">
        <v>2688.611111111111</v>
      </c>
      <c r="P131" s="17">
        <f t="shared" si="1"/>
        <v>3108.90873015873</v>
      </c>
    </row>
    <row r="132" spans="1:16" s="8" customFormat="1" ht="20.25" customHeight="1">
      <c r="A132" s="116"/>
      <c r="B132" s="117" t="s">
        <v>24</v>
      </c>
      <c r="C132" s="19" t="s">
        <v>19</v>
      </c>
      <c r="D132" s="16">
        <v>4837.5</v>
      </c>
      <c r="E132" s="16">
        <v>4962.5</v>
      </c>
      <c r="F132" s="16">
        <v>4862.5</v>
      </c>
      <c r="G132" s="16">
        <v>4883.333333333334</v>
      </c>
      <c r="H132" s="16">
        <v>5625</v>
      </c>
      <c r="I132" s="16">
        <v>4800</v>
      </c>
      <c r="J132" s="16">
        <v>4681.25</v>
      </c>
      <c r="K132" s="16">
        <v>4750</v>
      </c>
      <c r="L132" s="16">
        <v>5212.5</v>
      </c>
      <c r="M132" s="16">
        <v>5275</v>
      </c>
      <c r="N132" s="16">
        <v>5275</v>
      </c>
      <c r="O132" s="16">
        <v>5345.833333333334</v>
      </c>
      <c r="P132" s="17">
        <f t="shared" si="1"/>
        <v>5042.534722222223</v>
      </c>
    </row>
    <row r="133" spans="1:16" s="8" customFormat="1" ht="20.25" customHeight="1">
      <c r="A133" s="116"/>
      <c r="B133" s="117" t="s">
        <v>23</v>
      </c>
      <c r="C133" s="19" t="s">
        <v>100</v>
      </c>
      <c r="D133" s="16">
        <v>465</v>
      </c>
      <c r="E133" s="16">
        <v>368.75</v>
      </c>
      <c r="F133" s="16">
        <v>487.5</v>
      </c>
      <c r="G133" s="16">
        <v>462.5</v>
      </c>
      <c r="H133" s="16">
        <v>375</v>
      </c>
      <c r="I133" s="16">
        <v>450.015625</v>
      </c>
      <c r="J133" s="16">
        <v>253.625</v>
      </c>
      <c r="K133" s="16">
        <v>273.5833333333333</v>
      </c>
      <c r="L133" s="16">
        <v>282.95833333333337</v>
      </c>
      <c r="M133" s="16">
        <v>240.69444444444446</v>
      </c>
      <c r="N133" s="16">
        <v>293.33333333333337</v>
      </c>
      <c r="O133" s="16">
        <v>366.25</v>
      </c>
      <c r="P133" s="17">
        <f t="shared" si="1"/>
        <v>359.93417245370375</v>
      </c>
    </row>
    <row r="134" spans="1:21" s="33" customFormat="1" ht="18" customHeight="1">
      <c r="A134" s="27"/>
      <c r="B134" s="27"/>
      <c r="C134" s="34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T134" s="8"/>
      <c r="U134" s="8"/>
    </row>
    <row r="135" spans="1:21" s="33" customFormat="1" ht="18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2"/>
      <c r="O135" s="452" t="s">
        <v>52</v>
      </c>
      <c r="P135" s="452"/>
      <c r="T135" s="8"/>
      <c r="U135" s="8"/>
    </row>
    <row r="136" spans="1:21" s="33" customFormat="1" ht="20.25" customHeight="1">
      <c r="A136" s="465"/>
      <c r="B136" s="465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T136" s="8"/>
      <c r="U136" s="8"/>
    </row>
    <row r="137" spans="1:21" s="33" customFormat="1" ht="23.25" customHeight="1">
      <c r="A137" s="466" t="s">
        <v>61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T137" s="8"/>
      <c r="U137" s="8"/>
    </row>
    <row r="138" spans="1:21" s="33" customFormat="1" ht="26.25" customHeight="1">
      <c r="A138" s="458" t="s">
        <v>254</v>
      </c>
      <c r="B138" s="458"/>
      <c r="C138" s="458"/>
      <c r="D138" s="458"/>
      <c r="E138" s="458"/>
      <c r="F138" s="458"/>
      <c r="G138" s="458"/>
      <c r="H138" s="458"/>
      <c r="I138" s="458"/>
      <c r="J138" s="458"/>
      <c r="K138" s="458"/>
      <c r="L138" s="458"/>
      <c r="M138" s="458"/>
      <c r="N138" s="458"/>
      <c r="O138" s="458"/>
      <c r="P138" s="458"/>
      <c r="T138" s="8"/>
      <c r="U138" s="8"/>
    </row>
    <row r="139" spans="1:21" s="33" customFormat="1" ht="9.75" customHeight="1">
      <c r="A139" s="9"/>
      <c r="B139" s="9"/>
      <c r="C139" s="10"/>
      <c r="D139" s="11"/>
      <c r="E139" s="12"/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T139" s="8"/>
      <c r="U139" s="8"/>
    </row>
    <row r="140" spans="1:21" s="33" customFormat="1" ht="29.25" customHeight="1">
      <c r="A140" s="447" t="s">
        <v>506</v>
      </c>
      <c r="B140" s="447" t="s">
        <v>151</v>
      </c>
      <c r="C140" s="447" t="s">
        <v>62</v>
      </c>
      <c r="D140" s="442" t="s">
        <v>26</v>
      </c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4"/>
      <c r="P140" s="445" t="s">
        <v>60</v>
      </c>
      <c r="T140" s="8"/>
      <c r="U140" s="8"/>
    </row>
    <row r="141" spans="1:21" s="33" customFormat="1" ht="29.25" customHeight="1">
      <c r="A141" s="448"/>
      <c r="B141" s="448"/>
      <c r="C141" s="448"/>
      <c r="D141" s="377" t="s">
        <v>7</v>
      </c>
      <c r="E141" s="376" t="s">
        <v>8</v>
      </c>
      <c r="F141" s="376" t="s">
        <v>9</v>
      </c>
      <c r="G141" s="376" t="s">
        <v>10</v>
      </c>
      <c r="H141" s="376" t="s">
        <v>11</v>
      </c>
      <c r="I141" s="376" t="s">
        <v>12</v>
      </c>
      <c r="J141" s="376" t="s">
        <v>13</v>
      </c>
      <c r="K141" s="376" t="s">
        <v>14</v>
      </c>
      <c r="L141" s="376" t="s">
        <v>127</v>
      </c>
      <c r="M141" s="376" t="s">
        <v>128</v>
      </c>
      <c r="N141" s="376" t="s">
        <v>129</v>
      </c>
      <c r="O141" s="378" t="s">
        <v>130</v>
      </c>
      <c r="P141" s="446"/>
      <c r="T141" s="8"/>
      <c r="U141" s="8"/>
    </row>
    <row r="142" spans="1:16" s="8" customFormat="1" ht="20.25" customHeight="1">
      <c r="A142" s="122"/>
      <c r="B142" s="149" t="s">
        <v>22</v>
      </c>
      <c r="C142" s="128" t="s">
        <v>21</v>
      </c>
      <c r="D142" s="129">
        <v>31875</v>
      </c>
      <c r="E142" s="129">
        <v>33437.5</v>
      </c>
      <c r="F142" s="129">
        <v>48000</v>
      </c>
      <c r="G142" s="129">
        <v>45000</v>
      </c>
      <c r="H142" s="129">
        <v>44375</v>
      </c>
      <c r="I142" s="129">
        <v>47500</v>
      </c>
      <c r="J142" s="129">
        <v>35333.333333333336</v>
      </c>
      <c r="K142" s="129">
        <v>37150</v>
      </c>
      <c r="L142" s="129">
        <v>38291.666666666664</v>
      </c>
      <c r="M142" s="129">
        <v>27812.5</v>
      </c>
      <c r="N142" s="129">
        <v>27750</v>
      </c>
      <c r="O142" s="129">
        <v>39375</v>
      </c>
      <c r="P142" s="130">
        <f aca="true" t="shared" si="2" ref="P142:P151">AVERAGE(D142:O142)</f>
        <v>37991.666666666664</v>
      </c>
    </row>
    <row r="143" spans="1:16" s="8" customFormat="1" ht="20.25" customHeight="1">
      <c r="A143" s="116"/>
      <c r="B143" s="126" t="s">
        <v>101</v>
      </c>
      <c r="C143" s="131" t="s">
        <v>21</v>
      </c>
      <c r="D143" s="132"/>
      <c r="E143" s="132">
        <v>2000</v>
      </c>
      <c r="F143" s="132"/>
      <c r="G143" s="132"/>
      <c r="H143" s="132"/>
      <c r="I143" s="132">
        <v>2000</v>
      </c>
      <c r="J143" s="132">
        <v>5983.61111111111</v>
      </c>
      <c r="K143" s="132">
        <v>5215.833333333333</v>
      </c>
      <c r="L143" s="132">
        <v>2216.6666666666665</v>
      </c>
      <c r="M143" s="132"/>
      <c r="N143" s="132">
        <v>5000</v>
      </c>
      <c r="O143" s="132"/>
      <c r="P143" s="133">
        <f t="shared" si="2"/>
        <v>3736.0185185185182</v>
      </c>
    </row>
    <row r="144" spans="1:16" s="8" customFormat="1" ht="20.25" customHeight="1">
      <c r="A144" s="116"/>
      <c r="B144" s="126" t="s">
        <v>54</v>
      </c>
      <c r="C144" s="131" t="s">
        <v>21</v>
      </c>
      <c r="D144" s="132">
        <v>10625</v>
      </c>
      <c r="E144" s="132">
        <v>9500</v>
      </c>
      <c r="F144" s="132">
        <v>13000</v>
      </c>
      <c r="G144" s="132">
        <v>11166.7</v>
      </c>
      <c r="H144" s="132">
        <v>9875</v>
      </c>
      <c r="I144" s="132">
        <v>9375</v>
      </c>
      <c r="J144" s="132">
        <v>15577.77777777778</v>
      </c>
      <c r="K144" s="132">
        <v>10875</v>
      </c>
      <c r="L144" s="132">
        <v>10750</v>
      </c>
      <c r="M144" s="132">
        <v>11125</v>
      </c>
      <c r="N144" s="132">
        <v>11250</v>
      </c>
      <c r="O144" s="132">
        <v>14000</v>
      </c>
      <c r="P144" s="133">
        <f t="shared" si="2"/>
        <v>11426.623148148146</v>
      </c>
    </row>
    <row r="145" spans="1:16" s="8" customFormat="1" ht="20.25" customHeight="1">
      <c r="A145" s="116"/>
      <c r="B145" s="126" t="s">
        <v>46</v>
      </c>
      <c r="C145" s="131" t="s">
        <v>19</v>
      </c>
      <c r="D145" s="132">
        <v>6750</v>
      </c>
      <c r="E145" s="132">
        <v>6250</v>
      </c>
      <c r="F145" s="132">
        <v>3500</v>
      </c>
      <c r="G145" s="132">
        <v>3500</v>
      </c>
      <c r="H145" s="132">
        <v>3500</v>
      </c>
      <c r="I145" s="132">
        <v>3500</v>
      </c>
      <c r="J145" s="132">
        <v>3500</v>
      </c>
      <c r="K145" s="132">
        <v>3500</v>
      </c>
      <c r="L145" s="132">
        <v>3500</v>
      </c>
      <c r="M145" s="132">
        <v>3500</v>
      </c>
      <c r="N145" s="132">
        <v>3500</v>
      </c>
      <c r="O145" s="132">
        <v>3500</v>
      </c>
      <c r="P145" s="133">
        <f t="shared" si="2"/>
        <v>4000</v>
      </c>
    </row>
    <row r="146" spans="1:16" s="8" customFormat="1" ht="20.25" customHeight="1">
      <c r="A146" s="116"/>
      <c r="B146" s="126" t="s">
        <v>111</v>
      </c>
      <c r="C146" s="134" t="s">
        <v>19</v>
      </c>
      <c r="D146" s="132"/>
      <c r="E146" s="132"/>
      <c r="F146" s="132"/>
      <c r="G146" s="132"/>
      <c r="H146" s="132"/>
      <c r="I146" s="132">
        <v>3540</v>
      </c>
      <c r="J146" s="132">
        <v>2838</v>
      </c>
      <c r="K146" s="132">
        <v>2345</v>
      </c>
      <c r="L146" s="132"/>
      <c r="M146" s="132"/>
      <c r="N146" s="132"/>
      <c r="O146" s="132"/>
      <c r="P146" s="133">
        <f t="shared" si="2"/>
        <v>2907.6666666666665</v>
      </c>
    </row>
    <row r="147" spans="1:16" s="8" customFormat="1" ht="20.25" customHeight="1">
      <c r="A147" s="116"/>
      <c r="B147" s="126" t="s">
        <v>102</v>
      </c>
      <c r="C147" s="131" t="s">
        <v>21</v>
      </c>
      <c r="D147" s="132"/>
      <c r="E147" s="132"/>
      <c r="F147" s="132"/>
      <c r="G147" s="132"/>
      <c r="H147" s="132"/>
      <c r="I147" s="132"/>
      <c r="J147" s="132">
        <v>4000</v>
      </c>
      <c r="K147" s="132">
        <v>4000</v>
      </c>
      <c r="L147" s="132">
        <v>4000</v>
      </c>
      <c r="M147" s="132">
        <v>4375</v>
      </c>
      <c r="N147" s="132">
        <v>4475</v>
      </c>
      <c r="O147" s="132">
        <v>4600</v>
      </c>
      <c r="P147" s="133">
        <f t="shared" si="2"/>
        <v>4241.666666666667</v>
      </c>
    </row>
    <row r="148" spans="1:16" s="8" customFormat="1" ht="20.25" customHeight="1">
      <c r="A148" s="459" t="s">
        <v>273</v>
      </c>
      <c r="B148" s="126" t="s">
        <v>103</v>
      </c>
      <c r="C148" s="131" t="s">
        <v>21</v>
      </c>
      <c r="D148" s="132">
        <v>3300</v>
      </c>
      <c r="E148" s="132">
        <v>3900</v>
      </c>
      <c r="F148" s="132"/>
      <c r="G148" s="132"/>
      <c r="H148" s="132"/>
      <c r="I148" s="132"/>
      <c r="J148" s="132"/>
      <c r="K148" s="132">
        <v>3449.9999999999995</v>
      </c>
      <c r="L148" s="132"/>
      <c r="M148" s="132"/>
      <c r="N148" s="132">
        <v>3300</v>
      </c>
      <c r="O148" s="132">
        <v>3900</v>
      </c>
      <c r="P148" s="133">
        <f t="shared" si="2"/>
        <v>3570</v>
      </c>
    </row>
    <row r="149" spans="1:16" s="8" customFormat="1" ht="20.25" customHeight="1">
      <c r="A149" s="460" t="s">
        <v>112</v>
      </c>
      <c r="B149" s="126" t="s">
        <v>112</v>
      </c>
      <c r="C149" s="131" t="s">
        <v>21</v>
      </c>
      <c r="D149" s="132"/>
      <c r="E149" s="132">
        <v>3200</v>
      </c>
      <c r="F149" s="132"/>
      <c r="G149" s="132"/>
      <c r="H149" s="132">
        <v>3600</v>
      </c>
      <c r="I149" s="132">
        <v>3200</v>
      </c>
      <c r="J149" s="132">
        <v>2733.3333333333335</v>
      </c>
      <c r="K149" s="132">
        <v>3100</v>
      </c>
      <c r="L149" s="132">
        <v>3033.3333333333335</v>
      </c>
      <c r="M149" s="132">
        <v>3200</v>
      </c>
      <c r="N149" s="132">
        <v>3200</v>
      </c>
      <c r="O149" s="132">
        <v>3366.6666666666665</v>
      </c>
      <c r="P149" s="133">
        <f t="shared" si="2"/>
        <v>3181.4814814814818</v>
      </c>
    </row>
    <row r="150" spans="1:16" s="8" customFormat="1" ht="20.25" customHeight="1">
      <c r="A150" s="116"/>
      <c r="B150" s="126" t="s">
        <v>104</v>
      </c>
      <c r="C150" s="131" t="s">
        <v>21</v>
      </c>
      <c r="D150" s="132"/>
      <c r="E150" s="132"/>
      <c r="F150" s="132"/>
      <c r="G150" s="132"/>
      <c r="H150" s="132"/>
      <c r="I150" s="132"/>
      <c r="J150" s="132"/>
      <c r="K150" s="132">
        <v>1500</v>
      </c>
      <c r="L150" s="132">
        <v>1900</v>
      </c>
      <c r="M150" s="132">
        <v>1600</v>
      </c>
      <c r="N150" s="132">
        <v>1866.6666666666667</v>
      </c>
      <c r="O150" s="132">
        <v>2000</v>
      </c>
      <c r="P150" s="133">
        <f t="shared" si="2"/>
        <v>1773.3333333333335</v>
      </c>
    </row>
    <row r="151" spans="1:16" s="8" customFormat="1" ht="20.25" customHeight="1">
      <c r="A151" s="38"/>
      <c r="B151" s="126" t="s">
        <v>113</v>
      </c>
      <c r="C151" s="131" t="s">
        <v>21</v>
      </c>
      <c r="D151" s="132"/>
      <c r="E151" s="132"/>
      <c r="F151" s="132"/>
      <c r="G151" s="132"/>
      <c r="H151" s="132"/>
      <c r="I151" s="132"/>
      <c r="J151" s="132"/>
      <c r="K151" s="132"/>
      <c r="L151" s="132"/>
      <c r="M151" s="132">
        <v>3000</v>
      </c>
      <c r="N151" s="132">
        <v>6000</v>
      </c>
      <c r="O151" s="132">
        <v>6000</v>
      </c>
      <c r="P151" s="133">
        <f t="shared" si="2"/>
        <v>5000</v>
      </c>
    </row>
    <row r="152" spans="1:16" s="8" customFormat="1" ht="18" customHeight="1">
      <c r="A152" s="81" t="s">
        <v>105</v>
      </c>
      <c r="B152" s="81"/>
      <c r="C152" s="81"/>
      <c r="D152" s="82"/>
      <c r="E152" s="83"/>
      <c r="F152" s="83"/>
      <c r="G152" s="83"/>
      <c r="H152" s="83"/>
      <c r="I152" s="83"/>
      <c r="J152" s="83"/>
      <c r="K152" s="83"/>
      <c r="L152" s="83"/>
      <c r="M152" s="81"/>
      <c r="N152" s="82"/>
      <c r="O152" s="83"/>
      <c r="P152" s="83"/>
    </row>
    <row r="153" spans="1:16" s="8" customFormat="1" ht="20.25" customHeight="1">
      <c r="A153" s="116"/>
      <c r="B153" s="126" t="s">
        <v>18</v>
      </c>
      <c r="C153" s="131" t="s">
        <v>59</v>
      </c>
      <c r="D153" s="132">
        <v>88.75</v>
      </c>
      <c r="E153" s="132">
        <v>87.8125</v>
      </c>
      <c r="F153" s="132">
        <v>89.86666666666666</v>
      </c>
      <c r="G153" s="132">
        <v>91.66666666666667</v>
      </c>
      <c r="H153" s="132">
        <v>96.25</v>
      </c>
      <c r="I153" s="132">
        <v>84.375</v>
      </c>
      <c r="J153" s="132">
        <v>83.125</v>
      </c>
      <c r="K153" s="132">
        <v>80</v>
      </c>
      <c r="L153" s="132">
        <v>72.70833333333333</v>
      </c>
      <c r="M153" s="132">
        <v>81.25</v>
      </c>
      <c r="N153" s="132">
        <v>90.5</v>
      </c>
      <c r="O153" s="132">
        <v>69.79166666666667</v>
      </c>
      <c r="P153" s="133">
        <f>AVERAGE(D153:O153)</f>
        <v>84.67465277777778</v>
      </c>
    </row>
    <row r="154" spans="1:16" s="8" customFormat="1" ht="20.25" customHeight="1">
      <c r="A154" s="116"/>
      <c r="B154" s="126" t="s">
        <v>106</v>
      </c>
      <c r="C154" s="131" t="s">
        <v>19</v>
      </c>
      <c r="D154" s="132">
        <v>2800</v>
      </c>
      <c r="E154" s="132">
        <v>2800</v>
      </c>
      <c r="F154" s="132"/>
      <c r="G154" s="132"/>
      <c r="H154" s="132"/>
      <c r="I154" s="132"/>
      <c r="J154" s="132">
        <v>2700</v>
      </c>
      <c r="K154" s="132">
        <v>3000</v>
      </c>
      <c r="L154" s="132">
        <v>3000</v>
      </c>
      <c r="M154" s="132">
        <v>3000</v>
      </c>
      <c r="N154" s="132">
        <v>3000</v>
      </c>
      <c r="O154" s="132">
        <v>3000</v>
      </c>
      <c r="P154" s="133">
        <f>AVERAGE(D154:O154)</f>
        <v>2912.5</v>
      </c>
    </row>
    <row r="155" spans="1:16" s="8" customFormat="1" ht="20.25" customHeight="1">
      <c r="A155" s="116"/>
      <c r="B155" s="126" t="s">
        <v>255</v>
      </c>
      <c r="C155" s="131" t="s">
        <v>19</v>
      </c>
      <c r="D155" s="132">
        <v>2362.5</v>
      </c>
      <c r="E155" s="132">
        <v>2300</v>
      </c>
      <c r="F155" s="132"/>
      <c r="G155" s="132"/>
      <c r="H155" s="132">
        <v>2500</v>
      </c>
      <c r="I155" s="132">
        <v>2566.6666666666665</v>
      </c>
      <c r="J155" s="132">
        <v>3037.5</v>
      </c>
      <c r="K155" s="132">
        <v>3233.333333333333</v>
      </c>
      <c r="L155" s="132">
        <v>2700</v>
      </c>
      <c r="M155" s="132">
        <v>2950</v>
      </c>
      <c r="N155" s="132">
        <v>3537.5</v>
      </c>
      <c r="O155" s="132">
        <v>3400</v>
      </c>
      <c r="P155" s="133">
        <f>AVERAGE(D155:O155)</f>
        <v>2858.75</v>
      </c>
    </row>
    <row r="156" spans="1:16" s="8" customFormat="1" ht="20.25" customHeight="1">
      <c r="A156" s="116"/>
      <c r="B156" s="126" t="s">
        <v>107</v>
      </c>
      <c r="C156" s="131" t="s">
        <v>19</v>
      </c>
      <c r="D156" s="132">
        <v>2766.6666666666665</v>
      </c>
      <c r="E156" s="132">
        <v>2850</v>
      </c>
      <c r="F156" s="132">
        <v>2750</v>
      </c>
      <c r="G156" s="132"/>
      <c r="H156" s="132">
        <v>2000</v>
      </c>
      <c r="I156" s="132">
        <v>2833.3333333333335</v>
      </c>
      <c r="J156" s="132">
        <v>3000</v>
      </c>
      <c r="K156" s="132">
        <v>2000</v>
      </c>
      <c r="L156" s="132">
        <v>2500</v>
      </c>
      <c r="M156" s="132">
        <v>4085</v>
      </c>
      <c r="N156" s="132">
        <v>2066.6666666666665</v>
      </c>
      <c r="O156" s="132">
        <v>1500</v>
      </c>
      <c r="P156" s="133">
        <f>AVERAGE(D156:O156)</f>
        <v>2577.4242424242425</v>
      </c>
    </row>
    <row r="157" spans="1:16" s="8" customFormat="1" ht="20.25" customHeight="1">
      <c r="A157" s="116"/>
      <c r="B157" s="126" t="s">
        <v>114</v>
      </c>
      <c r="C157" s="131" t="s">
        <v>19</v>
      </c>
      <c r="D157" s="132">
        <v>800</v>
      </c>
      <c r="E157" s="132">
        <v>800</v>
      </c>
      <c r="F157" s="132">
        <v>800</v>
      </c>
      <c r="G157" s="132">
        <v>800</v>
      </c>
      <c r="H157" s="132">
        <v>800</v>
      </c>
      <c r="I157" s="132">
        <v>800</v>
      </c>
      <c r="J157" s="132">
        <v>800</v>
      </c>
      <c r="K157" s="132">
        <v>800</v>
      </c>
      <c r="L157" s="132">
        <v>800</v>
      </c>
      <c r="M157" s="132">
        <v>800</v>
      </c>
      <c r="N157" s="132">
        <v>800</v>
      </c>
      <c r="O157" s="132">
        <v>800</v>
      </c>
      <c r="P157" s="133">
        <f>AVERAGE(D157:O157)</f>
        <v>800</v>
      </c>
    </row>
    <row r="158" spans="1:16" s="8" customFormat="1" ht="18" customHeight="1">
      <c r="A158" s="81" t="s">
        <v>233</v>
      </c>
      <c r="B158" s="81"/>
      <c r="C158" s="81"/>
      <c r="D158" s="82"/>
      <c r="E158" s="83"/>
      <c r="F158" s="83"/>
      <c r="G158" s="83"/>
      <c r="H158" s="83"/>
      <c r="I158" s="83"/>
      <c r="J158" s="83"/>
      <c r="K158" s="83"/>
      <c r="L158" s="83"/>
      <c r="M158" s="81"/>
      <c r="N158" s="82"/>
      <c r="O158" s="83"/>
      <c r="P158" s="83"/>
    </row>
    <row r="159" spans="1:16" s="8" customFormat="1" ht="20.25" customHeight="1">
      <c r="A159" s="461" t="s">
        <v>274</v>
      </c>
      <c r="B159" s="127" t="s">
        <v>235</v>
      </c>
      <c r="C159" s="131" t="s">
        <v>236</v>
      </c>
      <c r="D159" s="132">
        <v>70.8125</v>
      </c>
      <c r="E159" s="132">
        <v>71.04513888888889</v>
      </c>
      <c r="F159" s="132">
        <v>69.55416666666666</v>
      </c>
      <c r="G159" s="132">
        <v>66.625</v>
      </c>
      <c r="H159" s="132">
        <v>69.77777777777779</v>
      </c>
      <c r="I159" s="132">
        <v>70.125</v>
      </c>
      <c r="J159" s="132">
        <v>70.10416666666666</v>
      </c>
      <c r="K159" s="132">
        <v>67.87916666666666</v>
      </c>
      <c r="L159" s="132">
        <v>71.15625</v>
      </c>
      <c r="M159" s="132">
        <v>70.85416666666666</v>
      </c>
      <c r="N159" s="132">
        <v>76.31666666666666</v>
      </c>
      <c r="O159" s="132">
        <v>73.33854166666667</v>
      </c>
      <c r="P159" s="133">
        <f aca="true" t="shared" si="3" ref="P159:P168">AVERAGE(D159:O159)</f>
        <v>70.63237847222221</v>
      </c>
    </row>
    <row r="160" spans="1:16" s="8" customFormat="1" ht="20.25" customHeight="1">
      <c r="A160" s="462" t="s">
        <v>249</v>
      </c>
      <c r="B160" s="127" t="s">
        <v>237</v>
      </c>
      <c r="C160" s="131" t="s">
        <v>236</v>
      </c>
      <c r="D160" s="132">
        <v>83.125</v>
      </c>
      <c r="E160" s="132">
        <v>83.16666666666667</v>
      </c>
      <c r="F160" s="132">
        <v>49.875</v>
      </c>
      <c r="G160" s="132">
        <v>65</v>
      </c>
      <c r="H160" s="132">
        <v>50</v>
      </c>
      <c r="I160" s="132">
        <v>80</v>
      </c>
      <c r="J160" s="132">
        <v>112.5</v>
      </c>
      <c r="K160" s="132">
        <v>102.5</v>
      </c>
      <c r="L160" s="132">
        <v>110</v>
      </c>
      <c r="M160" s="132">
        <v>110</v>
      </c>
      <c r="N160" s="132">
        <v>222.5</v>
      </c>
      <c r="O160" s="132">
        <v>88.04166666666666</v>
      </c>
      <c r="P160" s="133">
        <f t="shared" si="3"/>
        <v>96.39236111111113</v>
      </c>
    </row>
    <row r="161" spans="1:16" s="8" customFormat="1" ht="20.25" customHeight="1">
      <c r="A161" s="461" t="s">
        <v>238</v>
      </c>
      <c r="B161" s="127" t="s">
        <v>235</v>
      </c>
      <c r="C161" s="131" t="s">
        <v>236</v>
      </c>
      <c r="D161" s="132">
        <v>126.94444444444444</v>
      </c>
      <c r="E161" s="132">
        <v>121.875</v>
      </c>
      <c r="F161" s="132">
        <v>121.02777777777777</v>
      </c>
      <c r="G161" s="132">
        <v>125.5</v>
      </c>
      <c r="H161" s="132">
        <v>130.625</v>
      </c>
      <c r="I161" s="132">
        <v>129.375</v>
      </c>
      <c r="J161" s="132">
        <v>136.875</v>
      </c>
      <c r="K161" s="132">
        <v>137.41666666666666</v>
      </c>
      <c r="L161" s="132">
        <v>138.75</v>
      </c>
      <c r="M161" s="132">
        <v>137.2222222222222</v>
      </c>
      <c r="N161" s="132">
        <v>134.16666666666666</v>
      </c>
      <c r="O161" s="132">
        <v>135.55555555555554</v>
      </c>
      <c r="P161" s="133">
        <f t="shared" si="3"/>
        <v>131.2777777777778</v>
      </c>
    </row>
    <row r="162" spans="1:16" s="8" customFormat="1" ht="20.25" customHeight="1">
      <c r="A162" s="462"/>
      <c r="B162" s="127" t="s">
        <v>237</v>
      </c>
      <c r="C162" s="131" t="s">
        <v>236</v>
      </c>
      <c r="D162" s="132">
        <v>142.5</v>
      </c>
      <c r="E162" s="132">
        <v>142.5</v>
      </c>
      <c r="F162" s="132">
        <v>119.5</v>
      </c>
      <c r="G162" s="132">
        <v>115</v>
      </c>
      <c r="H162" s="132"/>
      <c r="I162" s="132">
        <v>150</v>
      </c>
      <c r="J162" s="132">
        <v>161.25</v>
      </c>
      <c r="K162" s="132">
        <v>160</v>
      </c>
      <c r="L162" s="132">
        <v>165</v>
      </c>
      <c r="M162" s="132">
        <v>165</v>
      </c>
      <c r="N162" s="132">
        <v>165</v>
      </c>
      <c r="O162" s="132">
        <v>170</v>
      </c>
      <c r="P162" s="133">
        <f t="shared" si="3"/>
        <v>150.52272727272728</v>
      </c>
    </row>
    <row r="163" spans="1:16" s="8" customFormat="1" ht="20.25" customHeight="1">
      <c r="A163" s="115"/>
      <c r="B163" s="127" t="s">
        <v>239</v>
      </c>
      <c r="C163" s="131" t="s">
        <v>236</v>
      </c>
      <c r="D163" s="132">
        <v>51.31666666666666</v>
      </c>
      <c r="E163" s="132">
        <v>58.15138888888888</v>
      </c>
      <c r="F163" s="132">
        <v>51.69837</v>
      </c>
      <c r="G163" s="132">
        <v>48.21666666666667</v>
      </c>
      <c r="H163" s="132">
        <v>45.85416666666667</v>
      </c>
      <c r="I163" s="132">
        <v>43.36666666666667</v>
      </c>
      <c r="J163" s="132">
        <v>45.13541666666667</v>
      </c>
      <c r="K163" s="132">
        <v>54.177083333333336</v>
      </c>
      <c r="L163" s="132">
        <v>51.361111111111114</v>
      </c>
      <c r="M163" s="132">
        <v>46.53333333333334</v>
      </c>
      <c r="N163" s="132">
        <v>45.39555555555555</v>
      </c>
      <c r="O163" s="132">
        <v>47.893499999999996</v>
      </c>
      <c r="P163" s="133">
        <f t="shared" si="3"/>
        <v>49.091660462962956</v>
      </c>
    </row>
    <row r="164" spans="1:16" s="8" customFormat="1" ht="20.25" customHeight="1">
      <c r="A164" s="461" t="s">
        <v>240</v>
      </c>
      <c r="B164" s="127" t="s">
        <v>241</v>
      </c>
      <c r="C164" s="131" t="s">
        <v>236</v>
      </c>
      <c r="D164" s="132">
        <v>71.8125</v>
      </c>
      <c r="E164" s="132">
        <v>69.04166666666667</v>
      </c>
      <c r="F164" s="132">
        <v>65.09444444444445</v>
      </c>
      <c r="G164" s="132">
        <v>60.41666666666667</v>
      </c>
      <c r="H164" s="132">
        <v>68.27777777777779</v>
      </c>
      <c r="I164" s="132">
        <v>69.05208333333333</v>
      </c>
      <c r="J164" s="132">
        <v>69.25</v>
      </c>
      <c r="K164" s="132">
        <v>70.10833333333333</v>
      </c>
      <c r="L164" s="132">
        <v>72.64583333333333</v>
      </c>
      <c r="M164" s="132">
        <v>72.14583333333333</v>
      </c>
      <c r="N164" s="132">
        <v>73.43333333333334</v>
      </c>
      <c r="O164" s="132">
        <v>72.61805555555556</v>
      </c>
      <c r="P164" s="133">
        <f t="shared" si="3"/>
        <v>69.49137731481481</v>
      </c>
    </row>
    <row r="165" spans="1:16" s="8" customFormat="1" ht="20.25" customHeight="1">
      <c r="A165" s="463"/>
      <c r="B165" s="127" t="s">
        <v>242</v>
      </c>
      <c r="C165" s="131" t="s">
        <v>236</v>
      </c>
      <c r="D165" s="132">
        <v>59.576388888888886</v>
      </c>
      <c r="E165" s="132">
        <v>60.06249999999999</v>
      </c>
      <c r="F165" s="132">
        <v>53.644444444444446</v>
      </c>
      <c r="G165" s="132">
        <v>54.04166666666667</v>
      </c>
      <c r="H165" s="132">
        <v>53.80555555555555</v>
      </c>
      <c r="I165" s="132">
        <v>58.270833333333336</v>
      </c>
      <c r="J165" s="132">
        <v>57.61111111111111</v>
      </c>
      <c r="K165" s="132">
        <v>57.07777777777778</v>
      </c>
      <c r="L165" s="132">
        <v>57.85416666666667</v>
      </c>
      <c r="M165" s="132">
        <v>58.84722222222222</v>
      </c>
      <c r="N165" s="132">
        <v>57.81388888888889</v>
      </c>
      <c r="O165" s="132">
        <v>58.319444444444436</v>
      </c>
      <c r="P165" s="133">
        <f t="shared" si="3"/>
        <v>57.24375</v>
      </c>
    </row>
    <row r="166" spans="1:16" s="8" customFormat="1" ht="20.25" customHeight="1">
      <c r="A166" s="462"/>
      <c r="B166" s="127" t="s">
        <v>243</v>
      </c>
      <c r="C166" s="131" t="s">
        <v>236</v>
      </c>
      <c r="D166" s="132">
        <v>66.59722222222221</v>
      </c>
      <c r="E166" s="132">
        <v>67.94444444444444</v>
      </c>
      <c r="F166" s="132">
        <v>62.233333333333334</v>
      </c>
      <c r="G166" s="132">
        <v>59.916666666666664</v>
      </c>
      <c r="H166" s="132">
        <v>62.375</v>
      </c>
      <c r="I166" s="132">
        <v>66.3888888888889</v>
      </c>
      <c r="J166" s="132">
        <v>71.45833333333333</v>
      </c>
      <c r="K166" s="132">
        <v>67.125</v>
      </c>
      <c r="L166" s="132">
        <v>67.375</v>
      </c>
      <c r="M166" s="132">
        <v>67.36111111111111</v>
      </c>
      <c r="N166" s="132">
        <v>67.01666666666667</v>
      </c>
      <c r="O166" s="132">
        <v>69.33333333333333</v>
      </c>
      <c r="P166" s="133">
        <f t="shared" si="3"/>
        <v>66.26041666666667</v>
      </c>
    </row>
    <row r="167" spans="1:16" s="8" customFormat="1" ht="20.25" customHeight="1">
      <c r="A167" s="18"/>
      <c r="B167" s="127" t="s">
        <v>250</v>
      </c>
      <c r="C167" s="131" t="s">
        <v>21</v>
      </c>
      <c r="D167" s="132">
        <v>3647.067901234568</v>
      </c>
      <c r="E167" s="132">
        <v>3407.0370370370365</v>
      </c>
      <c r="F167" s="132">
        <v>3918.888888888889</v>
      </c>
      <c r="G167" s="132">
        <v>3865.972222222222</v>
      </c>
      <c r="H167" s="132">
        <v>3464.583333333333</v>
      </c>
      <c r="I167" s="132">
        <v>2860.4166666666665</v>
      </c>
      <c r="J167" s="132">
        <v>3082.0833333333335</v>
      </c>
      <c r="K167" s="132">
        <v>3531.6666666666665</v>
      </c>
      <c r="L167" s="132">
        <v>3357.9166666666665</v>
      </c>
      <c r="M167" s="132">
        <v>3291.6666666666665</v>
      </c>
      <c r="N167" s="132">
        <v>3287</v>
      </c>
      <c r="O167" s="132">
        <v>3310.555555555555</v>
      </c>
      <c r="P167" s="133">
        <f t="shared" si="3"/>
        <v>3418.737911522634</v>
      </c>
    </row>
    <row r="168" spans="1:16" s="8" customFormat="1" ht="20.25" customHeight="1">
      <c r="A168" s="18"/>
      <c r="B168" s="127" t="s">
        <v>251</v>
      </c>
      <c r="C168" s="131" t="s">
        <v>246</v>
      </c>
      <c r="D168" s="132">
        <v>16.95673500881834</v>
      </c>
      <c r="E168" s="132">
        <v>17.430665784832453</v>
      </c>
      <c r="F168" s="132">
        <v>17.527336860670193</v>
      </c>
      <c r="G168" s="132">
        <v>18.38425925925926</v>
      </c>
      <c r="H168" s="132">
        <v>18.00220458553792</v>
      </c>
      <c r="I168" s="132">
        <v>17.679805996472663</v>
      </c>
      <c r="J168" s="132">
        <v>18.410815145502646</v>
      </c>
      <c r="K168" s="132">
        <v>18.32778145208701</v>
      </c>
      <c r="L168" s="132">
        <v>18.798673941798945</v>
      </c>
      <c r="M168" s="132">
        <v>19.443989748677247</v>
      </c>
      <c r="N168" s="132">
        <v>19.420171957671958</v>
      </c>
      <c r="O168" s="132">
        <v>19.35350529100529</v>
      </c>
      <c r="P168" s="133">
        <f t="shared" si="3"/>
        <v>18.311328752694493</v>
      </c>
    </row>
    <row r="169" spans="1:16" ht="4.5" customHeight="1">
      <c r="A169" s="81"/>
      <c r="B169" s="81"/>
      <c r="C169" s="81"/>
      <c r="D169" s="82"/>
      <c r="E169" s="83"/>
      <c r="F169" s="83"/>
      <c r="G169" s="83"/>
      <c r="H169" s="83"/>
      <c r="I169" s="83"/>
      <c r="J169" s="83"/>
      <c r="K169" s="83"/>
      <c r="L169" s="83"/>
      <c r="M169" s="81"/>
      <c r="N169" s="82"/>
      <c r="O169" s="83"/>
      <c r="P169" s="83"/>
    </row>
    <row r="170" spans="1:16" s="142" customFormat="1" ht="16.5" customHeight="1">
      <c r="A170" s="7" t="s">
        <v>292</v>
      </c>
      <c r="B170" s="7"/>
      <c r="C170" s="135"/>
      <c r="D170" s="136"/>
      <c r="E170" s="137"/>
      <c r="F170" s="136"/>
      <c r="G170" s="138"/>
      <c r="H170" s="138"/>
      <c r="I170" s="138"/>
      <c r="J170" s="139"/>
      <c r="K170" s="139"/>
      <c r="L170" s="139"/>
      <c r="M170" s="140"/>
      <c r="N170" s="140"/>
      <c r="O170" s="140"/>
      <c r="P170" s="141"/>
    </row>
    <row r="171" spans="1:12" s="142" customFormat="1" ht="16.5" customHeight="1">
      <c r="A171" s="7" t="s">
        <v>145</v>
      </c>
      <c r="B171" s="7"/>
      <c r="C171" s="143"/>
      <c r="D171" s="144"/>
      <c r="E171" s="144"/>
      <c r="F171" s="144"/>
      <c r="G171" s="144"/>
      <c r="H171" s="144"/>
      <c r="I171" s="144"/>
      <c r="J171" s="145"/>
      <c r="K171" s="145"/>
      <c r="L171" s="145"/>
    </row>
  </sheetData>
  <sheetProtection/>
  <mergeCells count="61">
    <mergeCell ref="O135:P135"/>
    <mergeCell ref="A136:P136"/>
    <mergeCell ref="A137:P137"/>
    <mergeCell ref="A138:P138"/>
    <mergeCell ref="A140:A141"/>
    <mergeCell ref="C140:C141"/>
    <mergeCell ref="D140:O140"/>
    <mergeCell ref="P140:P141"/>
    <mergeCell ref="O81:P81"/>
    <mergeCell ref="A83:P83"/>
    <mergeCell ref="A84:P84"/>
    <mergeCell ref="A85:P85"/>
    <mergeCell ref="A87:A88"/>
    <mergeCell ref="C87:C88"/>
    <mergeCell ref="D87:O87"/>
    <mergeCell ref="P87:P88"/>
    <mergeCell ref="O35:P35"/>
    <mergeCell ref="A36:P36"/>
    <mergeCell ref="A37:P37"/>
    <mergeCell ref="A38:P38"/>
    <mergeCell ref="A40:A41"/>
    <mergeCell ref="C40:C41"/>
    <mergeCell ref="D40:O40"/>
    <mergeCell ref="P40:P41"/>
    <mergeCell ref="O2:P2"/>
    <mergeCell ref="A3:P3"/>
    <mergeCell ref="A4:P4"/>
    <mergeCell ref="A5:P5"/>
    <mergeCell ref="A7:A8"/>
    <mergeCell ref="C7:C8"/>
    <mergeCell ref="D7:O7"/>
    <mergeCell ref="P7:P8"/>
    <mergeCell ref="B7:B8"/>
    <mergeCell ref="A29:A31"/>
    <mergeCell ref="A43:A45"/>
    <mergeCell ref="A46:A47"/>
    <mergeCell ref="A50:A51"/>
    <mergeCell ref="A54:A58"/>
    <mergeCell ref="A10:A11"/>
    <mergeCell ref="A12:A13"/>
    <mergeCell ref="A19:A22"/>
    <mergeCell ref="A23:A24"/>
    <mergeCell ref="A123:A124"/>
    <mergeCell ref="A125:A126"/>
    <mergeCell ref="A128:A129"/>
    <mergeCell ref="A61:A62"/>
    <mergeCell ref="A66:A68"/>
    <mergeCell ref="A76:A77"/>
    <mergeCell ref="A89:A90"/>
    <mergeCell ref="A104:A105"/>
    <mergeCell ref="A109:A113"/>
    <mergeCell ref="A148:A149"/>
    <mergeCell ref="A159:A160"/>
    <mergeCell ref="A161:A162"/>
    <mergeCell ref="A164:A166"/>
    <mergeCell ref="B40:B41"/>
    <mergeCell ref="B87:B88"/>
    <mergeCell ref="B140:B141"/>
    <mergeCell ref="A114:A115"/>
    <mergeCell ref="A116:A117"/>
    <mergeCell ref="A119:A12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3"/>
  <sheetViews>
    <sheetView zoomScale="90" zoomScaleNormal="90" workbookViewId="0" topLeftCell="A1">
      <selection activeCell="R13" sqref="R13"/>
    </sheetView>
  </sheetViews>
  <sheetFormatPr defaultColWidth="11.421875" defaultRowHeight="12.75"/>
  <cols>
    <col min="1" max="1" width="21.7109375" style="26" customWidth="1"/>
    <col min="2" max="2" width="15.8515625" style="26" customWidth="1"/>
    <col min="3" max="3" width="12.8515625" style="24" customWidth="1"/>
    <col min="4" max="15" width="9.140625" style="25" customWidth="1"/>
    <col min="16" max="16" width="10.28125" style="0" customWidth="1"/>
    <col min="17" max="17" width="11.8515625" style="5" customWidth="1"/>
    <col min="18" max="18" width="12.421875" style="5" customWidth="1"/>
    <col min="19" max="19" width="13.8515625" style="5" customWidth="1"/>
    <col min="20" max="20" width="11.00390625" style="5" customWidth="1"/>
    <col min="21" max="21" width="12.421875" style="5" customWidth="1"/>
    <col min="22" max="22" width="11.421875" style="5" customWidth="1"/>
  </cols>
  <sheetData>
    <row r="1" spans="1:16" ht="9.75" customHeight="1">
      <c r="A1" s="44"/>
      <c r="B1" s="44"/>
      <c r="C1" s="45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2"/>
      <c r="O2" s="452" t="s">
        <v>55</v>
      </c>
      <c r="P2" s="452"/>
    </row>
    <row r="3" spans="1:16" ht="14.2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1:16" ht="22.5" customHeight="1">
      <c r="A4" s="466" t="s">
        <v>61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</row>
    <row r="5" spans="1:16" ht="21" customHeight="1">
      <c r="A5" s="458" t="s">
        <v>253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</row>
    <row r="6" spans="1:16" ht="3.75" customHeight="1">
      <c r="A6" s="9"/>
      <c r="B6" s="9"/>
      <c r="C6" s="10"/>
      <c r="D6" s="11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</row>
    <row r="7" spans="1:16" ht="9" customHeight="1">
      <c r="A7" s="9"/>
      <c r="B7" s="9"/>
      <c r="C7" s="10"/>
      <c r="D7" s="11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  <c r="P7" s="13"/>
    </row>
    <row r="8" spans="1:21" ht="32.25" customHeight="1">
      <c r="A8" s="447" t="s">
        <v>506</v>
      </c>
      <c r="B8" s="447" t="s">
        <v>151</v>
      </c>
      <c r="C8" s="447" t="s">
        <v>62</v>
      </c>
      <c r="D8" s="442" t="s">
        <v>26</v>
      </c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4"/>
      <c r="P8" s="445" t="s">
        <v>60</v>
      </c>
      <c r="R8" s="46"/>
      <c r="S8" s="467"/>
      <c r="T8" s="467"/>
      <c r="U8" s="46"/>
    </row>
    <row r="9" spans="1:16" ht="32.25" customHeight="1">
      <c r="A9" s="448"/>
      <c r="B9" s="448"/>
      <c r="C9" s="448"/>
      <c r="D9" s="377" t="s">
        <v>7</v>
      </c>
      <c r="E9" s="376" t="s">
        <v>8</v>
      </c>
      <c r="F9" s="376" t="s">
        <v>9</v>
      </c>
      <c r="G9" s="376" t="s">
        <v>10</v>
      </c>
      <c r="H9" s="376" t="s">
        <v>11</v>
      </c>
      <c r="I9" s="376" t="s">
        <v>12</v>
      </c>
      <c r="J9" s="376" t="s">
        <v>13</v>
      </c>
      <c r="K9" s="376" t="s">
        <v>14</v>
      </c>
      <c r="L9" s="376" t="s">
        <v>127</v>
      </c>
      <c r="M9" s="376" t="s">
        <v>128</v>
      </c>
      <c r="N9" s="376" t="s">
        <v>129</v>
      </c>
      <c r="O9" s="378" t="s">
        <v>130</v>
      </c>
      <c r="P9" s="446"/>
    </row>
    <row r="10" spans="1:22" ht="21.75" customHeight="1">
      <c r="A10" s="173" t="s">
        <v>63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47"/>
      <c r="R10" s="47"/>
      <c r="S10" s="47"/>
      <c r="T10" s="47"/>
      <c r="U10" s="33"/>
      <c r="V10" s="33"/>
    </row>
    <row r="11" spans="1:22" s="8" customFormat="1" ht="18" customHeight="1">
      <c r="A11" s="459" t="s">
        <v>152</v>
      </c>
      <c r="B11" s="84" t="s">
        <v>153</v>
      </c>
      <c r="C11" s="39" t="s">
        <v>131</v>
      </c>
      <c r="D11" s="16">
        <v>2052.5495158415843</v>
      </c>
      <c r="E11" s="16">
        <v>1986.7510000000002</v>
      </c>
      <c r="F11" s="16">
        <v>1986.5745008250824</v>
      </c>
      <c r="G11" s="16">
        <v>2037.4628723872388</v>
      </c>
      <c r="H11" s="16">
        <v>2083.252354235424</v>
      </c>
      <c r="I11" s="16">
        <v>2081.2705216354966</v>
      </c>
      <c r="J11" s="16">
        <v>2100.056552438577</v>
      </c>
      <c r="K11" s="16">
        <v>2085.019073047305</v>
      </c>
      <c r="L11" s="16">
        <v>2148.603238448845</v>
      </c>
      <c r="M11" s="16">
        <v>2116.067325999267</v>
      </c>
      <c r="N11" s="16">
        <v>2081.0045049504947</v>
      </c>
      <c r="O11" s="16">
        <v>2145.7372203887053</v>
      </c>
      <c r="P11" s="17">
        <v>2075.3623900165016</v>
      </c>
      <c r="Q11" s="47"/>
      <c r="R11" s="47"/>
      <c r="S11" s="47"/>
      <c r="T11" s="47"/>
      <c r="U11" s="35"/>
      <c r="V11" s="35"/>
    </row>
    <row r="12" spans="1:22" s="8" customFormat="1" ht="18" customHeight="1">
      <c r="A12" s="464"/>
      <c r="B12" s="84" t="s">
        <v>154</v>
      </c>
      <c r="C12" s="39" t="s">
        <v>109</v>
      </c>
      <c r="D12" s="16">
        <v>1955.75</v>
      </c>
      <c r="E12" s="16">
        <v>2069.6111111111113</v>
      </c>
      <c r="F12" s="16">
        <v>2039.515625</v>
      </c>
      <c r="G12" s="16">
        <v>2107.5833333333335</v>
      </c>
      <c r="H12" s="16">
        <v>1989</v>
      </c>
      <c r="I12" s="16">
        <v>2054.6875</v>
      </c>
      <c r="J12" s="16">
        <v>2078.125</v>
      </c>
      <c r="K12" s="16">
        <v>2093.5416666666665</v>
      </c>
      <c r="L12" s="16">
        <v>2116.666666666667</v>
      </c>
      <c r="M12" s="16">
        <v>2182.1875</v>
      </c>
      <c r="N12" s="16">
        <v>2219.6875</v>
      </c>
      <c r="O12" s="16">
        <v>2197.1875</v>
      </c>
      <c r="P12" s="17">
        <v>2091.9619502314818</v>
      </c>
      <c r="Q12" s="47"/>
      <c r="R12" s="47"/>
      <c r="S12" s="47"/>
      <c r="T12" s="47"/>
      <c r="U12" s="35"/>
      <c r="V12" s="35"/>
    </row>
    <row r="13" spans="1:22" s="8" customFormat="1" ht="18" customHeight="1">
      <c r="A13" s="459" t="s">
        <v>155</v>
      </c>
      <c r="B13" s="84" t="s">
        <v>156</v>
      </c>
      <c r="C13" s="39" t="s">
        <v>19</v>
      </c>
      <c r="D13" s="16">
        <v>868.6510416666666</v>
      </c>
      <c r="E13" s="16">
        <v>926.7619047619048</v>
      </c>
      <c r="F13" s="16">
        <v>883.5309895833333</v>
      </c>
      <c r="G13" s="16">
        <v>885.70609375</v>
      </c>
      <c r="H13" s="16">
        <v>905.25</v>
      </c>
      <c r="I13" s="16">
        <v>895.4244791666667</v>
      </c>
      <c r="J13" s="16">
        <v>899.2857291666668</v>
      </c>
      <c r="K13" s="16">
        <v>923.4348958333334</v>
      </c>
      <c r="L13" s="16">
        <v>954.2395833333334</v>
      </c>
      <c r="M13" s="16">
        <v>924.71875</v>
      </c>
      <c r="N13" s="16">
        <v>918.6102430555557</v>
      </c>
      <c r="O13" s="16">
        <v>904.922619047619</v>
      </c>
      <c r="P13" s="17">
        <v>907.5446941137565</v>
      </c>
      <c r="Q13" s="47"/>
      <c r="R13" s="47"/>
      <c r="S13" s="47"/>
      <c r="T13" s="47"/>
      <c r="U13" s="35"/>
      <c r="V13" s="35"/>
    </row>
    <row r="14" spans="1:22" s="8" customFormat="1" ht="18" customHeight="1">
      <c r="A14" s="464" t="s">
        <v>124</v>
      </c>
      <c r="B14" s="84" t="s">
        <v>157</v>
      </c>
      <c r="C14" s="39" t="s">
        <v>21</v>
      </c>
      <c r="D14" s="16">
        <v>6337.5</v>
      </c>
      <c r="E14" s="16">
        <v>7236.11111111111</v>
      </c>
      <c r="F14" s="16">
        <v>6156.25</v>
      </c>
      <c r="G14" s="16">
        <v>7013.333333333334</v>
      </c>
      <c r="H14" s="16">
        <v>6800.666666666666</v>
      </c>
      <c r="I14" s="16">
        <v>6992.5</v>
      </c>
      <c r="J14" s="16">
        <v>6430</v>
      </c>
      <c r="K14" s="16">
        <v>5447.916666666667</v>
      </c>
      <c r="L14" s="16">
        <v>4944.444444444444</v>
      </c>
      <c r="M14" s="16">
        <v>5598.333333333333</v>
      </c>
      <c r="N14" s="16">
        <v>6425</v>
      </c>
      <c r="O14" s="16">
        <v>7037.5</v>
      </c>
      <c r="P14" s="17">
        <v>6368.2962962962965</v>
      </c>
      <c r="Q14" s="47"/>
      <c r="R14" s="48"/>
      <c r="S14" s="35"/>
      <c r="T14" s="35"/>
      <c r="U14" s="35"/>
      <c r="V14" s="35"/>
    </row>
    <row r="15" spans="1:18" ht="21" customHeight="1">
      <c r="A15" s="112" t="s">
        <v>65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47"/>
      <c r="R15" s="48"/>
    </row>
    <row r="16" spans="1:22" s="8" customFormat="1" ht="17.25" customHeight="1">
      <c r="A16" s="14"/>
      <c r="B16" s="88" t="s">
        <v>0</v>
      </c>
      <c r="C16" s="39" t="s">
        <v>19</v>
      </c>
      <c r="D16" s="16">
        <v>675.3869047619047</v>
      </c>
      <c r="E16" s="16">
        <v>661.5</v>
      </c>
      <c r="F16" s="16">
        <v>674.8004761904762</v>
      </c>
      <c r="G16" s="16">
        <v>702.4895833333334</v>
      </c>
      <c r="H16" s="16">
        <v>593.5328809523809</v>
      </c>
      <c r="I16" s="16">
        <v>546.647619047619</v>
      </c>
      <c r="J16" s="16">
        <v>567.1268</v>
      </c>
      <c r="K16" s="16">
        <v>595.7326726190475</v>
      </c>
      <c r="L16" s="16">
        <v>741.970238095238</v>
      </c>
      <c r="M16" s="16">
        <v>763.9315476190476</v>
      </c>
      <c r="N16" s="16">
        <v>755.0595238095239</v>
      </c>
      <c r="O16" s="16">
        <v>681.880357888889</v>
      </c>
      <c r="P16" s="17">
        <v>668.9417829497354</v>
      </c>
      <c r="Q16" s="47"/>
      <c r="R16" s="48"/>
      <c r="S16" s="35"/>
      <c r="T16" s="35"/>
      <c r="U16" s="35"/>
      <c r="V16" s="35"/>
    </row>
    <row r="17" spans="1:22" s="8" customFormat="1" ht="17.25" customHeight="1">
      <c r="A17" s="18"/>
      <c r="B17" s="84" t="s">
        <v>1</v>
      </c>
      <c r="C17" s="39" t="s">
        <v>19</v>
      </c>
      <c r="D17" s="16">
        <v>2271.11036616162</v>
      </c>
      <c r="E17" s="16">
        <v>2664.58083687146</v>
      </c>
      <c r="F17" s="16">
        <v>2877.71130758131</v>
      </c>
      <c r="G17" s="16">
        <v>2961.1917782911496</v>
      </c>
      <c r="H17" s="16">
        <v>2960.502249001</v>
      </c>
      <c r="I17" s="16">
        <v>2793.37271971084</v>
      </c>
      <c r="J17" s="16">
        <v>2708.25319042069</v>
      </c>
      <c r="K17" s="16">
        <v>1940.5636611305401</v>
      </c>
      <c r="L17" s="16">
        <v>1966.60413184038</v>
      </c>
      <c r="M17" s="16">
        <v>1992.64460255023</v>
      </c>
      <c r="N17" s="16">
        <v>2018.68507326007</v>
      </c>
      <c r="O17" s="16">
        <v>1942.48554396992</v>
      </c>
      <c r="P17" s="17">
        <v>1407.5200500165345</v>
      </c>
      <c r="Q17" s="47"/>
      <c r="R17" s="48"/>
      <c r="S17" s="35"/>
      <c r="T17" s="35"/>
      <c r="U17" s="35"/>
      <c r="V17" s="35"/>
    </row>
    <row r="18" spans="1:22" s="8" customFormat="1" ht="17.25" customHeight="1">
      <c r="A18" s="18"/>
      <c r="B18" s="84" t="s">
        <v>117</v>
      </c>
      <c r="C18" s="39" t="s">
        <v>19</v>
      </c>
      <c r="D18" s="16">
        <v>1151.14793771044</v>
      </c>
      <c r="E18" s="16">
        <v>1169.00171587672</v>
      </c>
      <c r="F18" s="16">
        <v>1068.1699446386908</v>
      </c>
      <c r="G18" s="16">
        <v>963.767417767416</v>
      </c>
      <c r="H18" s="16">
        <v>978.05044030044</v>
      </c>
      <c r="I18" s="16">
        <v>806.2709385521896</v>
      </c>
      <c r="J18" s="16">
        <v>754.962364024866</v>
      </c>
      <c r="K18" s="16">
        <v>893.287069412066</v>
      </c>
      <c r="L18" s="16">
        <v>905.7847141284622</v>
      </c>
      <c r="M18" s="16">
        <v>918.282358844858</v>
      </c>
      <c r="N18" s="16">
        <v>1063.748575498576</v>
      </c>
      <c r="O18" s="16">
        <v>1145.408572908575</v>
      </c>
      <c r="P18" s="17">
        <v>1003.8136574074074</v>
      </c>
      <c r="Q18" s="47"/>
      <c r="R18" s="48"/>
      <c r="S18" s="47"/>
      <c r="T18" s="47"/>
      <c r="U18" s="35"/>
      <c r="V18" s="47"/>
    </row>
    <row r="19" spans="1:22" s="8" customFormat="1" ht="17.25" customHeight="1">
      <c r="A19" s="459" t="s">
        <v>280</v>
      </c>
      <c r="B19" s="84" t="s">
        <v>158</v>
      </c>
      <c r="C19" s="39" t="s">
        <v>19</v>
      </c>
      <c r="D19" s="16">
        <v>2304.5666666666666</v>
      </c>
      <c r="E19" s="16">
        <v>2544.1875</v>
      </c>
      <c r="F19" s="16">
        <v>2541.661458333333</v>
      </c>
      <c r="G19" s="16">
        <v>2465.875</v>
      </c>
      <c r="H19" s="16">
        <v>2413.5666666666666</v>
      </c>
      <c r="I19" s="16">
        <v>2716.4791666666665</v>
      </c>
      <c r="J19" s="16">
        <v>2902.34375</v>
      </c>
      <c r="K19" s="16">
        <v>2954.25</v>
      </c>
      <c r="L19" s="16">
        <v>3219.515625</v>
      </c>
      <c r="M19" s="16">
        <v>2903.4583333333335</v>
      </c>
      <c r="N19" s="16">
        <v>3561.760416666667</v>
      </c>
      <c r="O19" s="16">
        <v>3665</v>
      </c>
      <c r="P19" s="17">
        <v>2849.3887152777775</v>
      </c>
      <c r="Q19" s="47"/>
      <c r="R19" s="48"/>
      <c r="S19" s="47"/>
      <c r="T19" s="47"/>
      <c r="U19" s="35"/>
      <c r="V19" s="47"/>
    </row>
    <row r="20" spans="1:22" s="8" customFormat="1" ht="17.25" customHeight="1">
      <c r="A20" s="460"/>
      <c r="B20" s="84" t="s">
        <v>159</v>
      </c>
      <c r="C20" s="39" t="s">
        <v>19</v>
      </c>
      <c r="D20" s="16">
        <v>1974.2604166666665</v>
      </c>
      <c r="E20" s="16">
        <v>2066.4801587301586</v>
      </c>
      <c r="F20" s="16">
        <v>1979.1432291666665</v>
      </c>
      <c r="G20" s="16">
        <v>2017.1875</v>
      </c>
      <c r="H20" s="16">
        <v>1995.3833333333332</v>
      </c>
      <c r="I20" s="16">
        <v>2131.5</v>
      </c>
      <c r="J20" s="16">
        <v>2133.005208333333</v>
      </c>
      <c r="K20" s="16">
        <v>2281.0520833333335</v>
      </c>
      <c r="L20" s="16">
        <v>2442.765625</v>
      </c>
      <c r="M20" s="16">
        <v>2612.3958333333335</v>
      </c>
      <c r="N20" s="16">
        <v>2535.03125</v>
      </c>
      <c r="O20" s="16">
        <v>2678.898412698413</v>
      </c>
      <c r="P20" s="17">
        <v>2237.258587549603</v>
      </c>
      <c r="Q20" s="47"/>
      <c r="R20" s="48"/>
      <c r="S20" s="35"/>
      <c r="T20" s="35"/>
      <c r="U20" s="35"/>
      <c r="V20" s="35"/>
    </row>
    <row r="21" spans="1:22" s="8" customFormat="1" ht="17.25" customHeight="1">
      <c r="A21" s="460"/>
      <c r="B21" s="84" t="s">
        <v>160</v>
      </c>
      <c r="C21" s="39" t="s">
        <v>19</v>
      </c>
      <c r="D21" s="16">
        <v>2489.125</v>
      </c>
      <c r="E21" s="16">
        <v>2433.3333333333335</v>
      </c>
      <c r="F21" s="16">
        <v>2268.055555555555</v>
      </c>
      <c r="G21" s="16">
        <v>2345.8333333333335</v>
      </c>
      <c r="H21" s="16">
        <v>2220</v>
      </c>
      <c r="I21" s="16">
        <v>2224.027777777778</v>
      </c>
      <c r="J21" s="16">
        <v>2404.1666666666665</v>
      </c>
      <c r="K21" s="16">
        <v>2600</v>
      </c>
      <c r="L21" s="16">
        <v>2770.8333333333335</v>
      </c>
      <c r="M21" s="16">
        <v>2610</v>
      </c>
      <c r="N21" s="16">
        <v>2662.5</v>
      </c>
      <c r="O21" s="16">
        <v>2728.125</v>
      </c>
      <c r="P21" s="17">
        <v>2479.6666666666665</v>
      </c>
      <c r="Q21" s="47"/>
      <c r="R21" s="48"/>
      <c r="S21" s="35"/>
      <c r="T21" s="35"/>
      <c r="U21" s="35"/>
      <c r="V21" s="35"/>
    </row>
    <row r="22" spans="1:22" s="8" customFormat="1" ht="17.25" customHeight="1">
      <c r="A22" s="464"/>
      <c r="B22" s="84" t="s">
        <v>161</v>
      </c>
      <c r="C22" s="39" t="s">
        <v>19</v>
      </c>
      <c r="D22" s="16">
        <v>1830.4166666666665</v>
      </c>
      <c r="E22" s="16">
        <v>1993.2833333333333</v>
      </c>
      <c r="F22" s="16">
        <v>2074.1875</v>
      </c>
      <c r="G22" s="16">
        <v>2010.85</v>
      </c>
      <c r="H22" s="16">
        <v>1921.2</v>
      </c>
      <c r="I22" s="16">
        <v>2045.9166666666667</v>
      </c>
      <c r="J22" s="16">
        <v>2136.25</v>
      </c>
      <c r="K22" s="16">
        <v>2268.45</v>
      </c>
      <c r="L22" s="16">
        <v>2451.7083333333335</v>
      </c>
      <c r="M22" s="16">
        <v>2452.85</v>
      </c>
      <c r="N22" s="16">
        <v>2847.96875</v>
      </c>
      <c r="O22" s="16">
        <v>2595.888888888889</v>
      </c>
      <c r="P22" s="17">
        <v>2219.080844907407</v>
      </c>
      <c r="Q22" s="47"/>
      <c r="R22" s="48"/>
      <c r="S22" s="35"/>
      <c r="T22" s="35"/>
      <c r="U22" s="35"/>
      <c r="V22" s="35"/>
    </row>
    <row r="23" spans="1:22" s="8" customFormat="1" ht="17.25" customHeight="1">
      <c r="A23" s="459" t="s">
        <v>162</v>
      </c>
      <c r="B23" s="84" t="s">
        <v>163</v>
      </c>
      <c r="C23" s="39" t="s">
        <v>19</v>
      </c>
      <c r="D23" s="16">
        <v>614.7222222222223</v>
      </c>
      <c r="E23" s="16">
        <v>581.1111111111111</v>
      </c>
      <c r="F23" s="16">
        <v>637.5</v>
      </c>
      <c r="G23" s="16">
        <v>705.5555555555557</v>
      </c>
      <c r="H23" s="16">
        <v>722.9166666666666</v>
      </c>
      <c r="I23" s="16">
        <v>791.6666666666666</v>
      </c>
      <c r="J23" s="16">
        <v>785.4166666666666</v>
      </c>
      <c r="K23" s="16">
        <v>768.0555555555557</v>
      </c>
      <c r="L23" s="16">
        <v>837.5</v>
      </c>
      <c r="M23" s="16">
        <v>753.0555555555555</v>
      </c>
      <c r="N23" s="16">
        <v>697.5</v>
      </c>
      <c r="O23" s="16">
        <v>735.8333333333333</v>
      </c>
      <c r="P23" s="17">
        <v>719.2361111111112</v>
      </c>
      <c r="Q23" s="47"/>
      <c r="R23" s="48"/>
      <c r="S23" s="35"/>
      <c r="T23" s="35"/>
      <c r="U23" s="35"/>
      <c r="V23" s="35"/>
    </row>
    <row r="24" spans="1:22" s="8" customFormat="1" ht="17.25" customHeight="1">
      <c r="A24" s="464"/>
      <c r="B24" s="84" t="s">
        <v>164</v>
      </c>
      <c r="C24" s="39" t="s">
        <v>19</v>
      </c>
      <c r="D24" s="16">
        <v>770.8333333333333</v>
      </c>
      <c r="E24" s="16">
        <v>814.9404761904763</v>
      </c>
      <c r="F24" s="16">
        <v>971.6666666666666</v>
      </c>
      <c r="G24" s="16">
        <v>1137.8515625</v>
      </c>
      <c r="H24" s="16">
        <v>1168.5930555555556</v>
      </c>
      <c r="I24" s="16">
        <v>1215.5911458333333</v>
      </c>
      <c r="J24" s="16">
        <v>1293.6614583333333</v>
      </c>
      <c r="K24" s="16">
        <v>1296.9765625</v>
      </c>
      <c r="L24" s="16">
        <v>1163.03125</v>
      </c>
      <c r="M24" s="16">
        <v>1114.9427083333335</v>
      </c>
      <c r="N24" s="16">
        <v>939.2881666666666</v>
      </c>
      <c r="O24" s="16">
        <v>866.2849047619047</v>
      </c>
      <c r="P24" s="17">
        <v>1062.805107556217</v>
      </c>
      <c r="Q24" s="47"/>
      <c r="R24" s="48"/>
      <c r="S24" s="35"/>
      <c r="T24" s="35"/>
      <c r="U24" s="35"/>
      <c r="V24" s="35"/>
    </row>
    <row r="25" spans="1:22" s="8" customFormat="1" ht="17.25" customHeight="1">
      <c r="A25" s="20"/>
      <c r="B25" s="90" t="s">
        <v>67</v>
      </c>
      <c r="C25" s="39" t="s">
        <v>19</v>
      </c>
      <c r="D25" s="16">
        <v>1587.5</v>
      </c>
      <c r="E25" s="16">
        <v>1956.25</v>
      </c>
      <c r="F25" s="16">
        <v>1891.6666666666667</v>
      </c>
      <c r="G25" s="16">
        <v>2143.75</v>
      </c>
      <c r="H25" s="16">
        <v>1880</v>
      </c>
      <c r="I25" s="16">
        <v>2068.75</v>
      </c>
      <c r="J25" s="16">
        <v>2166.6666666666665</v>
      </c>
      <c r="K25" s="16">
        <v>1972.9166666666665</v>
      </c>
      <c r="L25" s="16">
        <v>2241.666666666667</v>
      </c>
      <c r="M25" s="16">
        <v>2381.25</v>
      </c>
      <c r="N25" s="16">
        <v>2518.75</v>
      </c>
      <c r="O25" s="16">
        <v>2625</v>
      </c>
      <c r="P25" s="17">
        <v>2119.513888888889</v>
      </c>
      <c r="Q25" s="47"/>
      <c r="R25" s="48"/>
      <c r="S25" s="35"/>
      <c r="T25" s="35"/>
      <c r="U25" s="35"/>
      <c r="V25" s="35"/>
    </row>
    <row r="26" spans="1:18" ht="21.75" customHeight="1">
      <c r="A26" s="112" t="s">
        <v>68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7"/>
      <c r="R26" s="48"/>
    </row>
    <row r="27" spans="1:22" s="8" customFormat="1" ht="18" customHeight="1">
      <c r="A27" s="14"/>
      <c r="B27" s="84" t="s">
        <v>69</v>
      </c>
      <c r="C27" s="39" t="s">
        <v>19</v>
      </c>
      <c r="D27" s="16">
        <v>1300</v>
      </c>
      <c r="E27" s="49"/>
      <c r="F27" s="16"/>
      <c r="G27" s="16"/>
      <c r="H27" s="16"/>
      <c r="I27" s="16">
        <v>1075</v>
      </c>
      <c r="J27" s="16">
        <v>1150</v>
      </c>
      <c r="K27" s="16">
        <v>1050</v>
      </c>
      <c r="L27" s="16">
        <v>1000</v>
      </c>
      <c r="M27" s="16">
        <v>900</v>
      </c>
      <c r="N27" s="16"/>
      <c r="O27" s="16"/>
      <c r="P27" s="17">
        <v>1079.1666666666667</v>
      </c>
      <c r="Q27" s="47"/>
      <c r="R27" s="48"/>
      <c r="S27" s="35"/>
      <c r="T27" s="35"/>
      <c r="U27" s="35"/>
      <c r="V27" s="35"/>
    </row>
    <row r="28" spans="1:22" s="8" customFormat="1" ht="18" customHeight="1">
      <c r="A28" s="18"/>
      <c r="B28" s="84" t="s">
        <v>165</v>
      </c>
      <c r="C28" s="39" t="s">
        <v>19</v>
      </c>
      <c r="D28" s="16">
        <v>1330.059523809524</v>
      </c>
      <c r="E28" s="49">
        <v>1482.4467592592591</v>
      </c>
      <c r="F28" s="16">
        <v>1398.6354166666667</v>
      </c>
      <c r="G28" s="16">
        <v>1515.7447916666667</v>
      </c>
      <c r="H28" s="16">
        <v>1360.5</v>
      </c>
      <c r="I28" s="16">
        <v>1334.7222222222222</v>
      </c>
      <c r="J28" s="16">
        <v>1246.111111111111</v>
      </c>
      <c r="K28" s="16">
        <v>1345.2380952380952</v>
      </c>
      <c r="L28" s="16">
        <v>1561.830357142857</v>
      </c>
      <c r="M28" s="16">
        <v>1381.9270833333335</v>
      </c>
      <c r="N28" s="16">
        <v>1428.125511111111</v>
      </c>
      <c r="O28" s="16">
        <v>1165.0338555555556</v>
      </c>
      <c r="P28" s="17">
        <v>1379.197893926367</v>
      </c>
      <c r="Q28" s="47"/>
      <c r="R28" s="48"/>
      <c r="S28" s="35"/>
      <c r="T28" s="35"/>
      <c r="U28" s="35"/>
      <c r="V28" s="35"/>
    </row>
    <row r="29" spans="1:22" s="8" customFormat="1" ht="18" customHeight="1">
      <c r="A29" s="459" t="s">
        <v>276</v>
      </c>
      <c r="B29" s="84" t="s">
        <v>166</v>
      </c>
      <c r="C29" s="39" t="s">
        <v>19</v>
      </c>
      <c r="D29" s="16">
        <v>3202.152777777778</v>
      </c>
      <c r="E29" s="49">
        <v>3246.5138888888887</v>
      </c>
      <c r="F29" s="16">
        <v>3299.315476190476</v>
      </c>
      <c r="G29" s="16">
        <v>3326.1646825396824</v>
      </c>
      <c r="H29" s="16">
        <v>3270.8333333333335</v>
      </c>
      <c r="I29" s="16">
        <v>3276.388888888889</v>
      </c>
      <c r="J29" s="16">
        <v>3162.916666666667</v>
      </c>
      <c r="K29" s="16">
        <v>3376.5625</v>
      </c>
      <c r="L29" s="16">
        <v>3411.4583333333335</v>
      </c>
      <c r="M29" s="16">
        <v>3384.333333333333</v>
      </c>
      <c r="N29" s="16">
        <v>3303.3333333333335</v>
      </c>
      <c r="O29" s="16">
        <v>3278.0208333333335</v>
      </c>
      <c r="P29" s="17">
        <v>3294.832837301588</v>
      </c>
      <c r="Q29" s="47"/>
      <c r="R29" s="48"/>
      <c r="S29" s="35"/>
      <c r="T29" s="35"/>
      <c r="U29" s="35"/>
      <c r="V29" s="35"/>
    </row>
    <row r="30" spans="1:22" s="8" customFormat="1" ht="18" customHeight="1">
      <c r="A30" s="460"/>
      <c r="B30" s="84" t="s">
        <v>167</v>
      </c>
      <c r="C30" s="39" t="s">
        <v>19</v>
      </c>
      <c r="D30" s="16">
        <v>2690.9523809523807</v>
      </c>
      <c r="E30" s="49">
        <v>2739.6666666666665</v>
      </c>
      <c r="F30" s="16">
        <v>2821.9236111111113</v>
      </c>
      <c r="G30" s="16">
        <v>2843.3035714285716</v>
      </c>
      <c r="H30" s="16">
        <v>2793.3333333333335</v>
      </c>
      <c r="I30" s="16">
        <v>2733.3333333333335</v>
      </c>
      <c r="J30" s="16">
        <v>2574.9833333333336</v>
      </c>
      <c r="K30" s="16">
        <v>2774.6525</v>
      </c>
      <c r="L30" s="16">
        <v>2650.1041666666665</v>
      </c>
      <c r="M30" s="16">
        <v>2608.75</v>
      </c>
      <c r="N30" s="16">
        <v>2586.333333333333</v>
      </c>
      <c r="O30" s="16">
        <v>2498.784722222222</v>
      </c>
      <c r="P30" s="17">
        <v>2693.0100793650795</v>
      </c>
      <c r="Q30" s="47"/>
      <c r="R30" s="48"/>
      <c r="S30" s="35"/>
      <c r="T30" s="35"/>
      <c r="U30" s="35"/>
      <c r="V30" s="35"/>
    </row>
    <row r="31" spans="1:22" s="8" customFormat="1" ht="18" customHeight="1">
      <c r="A31" s="460"/>
      <c r="B31" s="84" t="s">
        <v>159</v>
      </c>
      <c r="C31" s="39" t="s">
        <v>19</v>
      </c>
      <c r="D31" s="16">
        <v>2858.3333333333335</v>
      </c>
      <c r="E31" s="49">
        <v>2500</v>
      </c>
      <c r="F31" s="16">
        <v>3400</v>
      </c>
      <c r="G31" s="16">
        <v>3200</v>
      </c>
      <c r="H31" s="16">
        <v>2275</v>
      </c>
      <c r="I31" s="16">
        <v>2000</v>
      </c>
      <c r="J31" s="16">
        <v>2550</v>
      </c>
      <c r="K31" s="16">
        <v>3300</v>
      </c>
      <c r="L31" s="16">
        <v>3066.6666666666665</v>
      </c>
      <c r="M31" s="16">
        <v>3205.4</v>
      </c>
      <c r="N31" s="16">
        <v>3075</v>
      </c>
      <c r="O31" s="16">
        <v>2800</v>
      </c>
      <c r="P31" s="17">
        <v>2852.533333333334</v>
      </c>
      <c r="Q31" s="47"/>
      <c r="R31" s="48"/>
      <c r="S31" s="35"/>
      <c r="T31" s="35"/>
      <c r="U31" s="35"/>
      <c r="V31" s="35"/>
    </row>
    <row r="32" spans="1:22" s="8" customFormat="1" ht="18" customHeight="1">
      <c r="A32" s="18"/>
      <c r="B32" s="84" t="s">
        <v>48</v>
      </c>
      <c r="C32" s="39" t="s">
        <v>19</v>
      </c>
      <c r="D32" s="16">
        <v>1250</v>
      </c>
      <c r="E32" s="49">
        <v>1500</v>
      </c>
      <c r="F32" s="16">
        <v>1650</v>
      </c>
      <c r="G32" s="16">
        <v>1600</v>
      </c>
      <c r="H32" s="16">
        <v>1140</v>
      </c>
      <c r="I32" s="16">
        <v>1600</v>
      </c>
      <c r="J32" s="16">
        <v>1500</v>
      </c>
      <c r="K32" s="16">
        <v>1462.5</v>
      </c>
      <c r="L32" s="16">
        <v>1475</v>
      </c>
      <c r="M32" s="16">
        <v>1412.5</v>
      </c>
      <c r="N32" s="16">
        <v>1537.5</v>
      </c>
      <c r="O32" s="16">
        <v>1500</v>
      </c>
      <c r="P32" s="17">
        <v>1468.9583333333333</v>
      </c>
      <c r="Q32" s="47"/>
      <c r="R32" s="48"/>
      <c r="S32" s="35"/>
      <c r="T32" s="35"/>
      <c r="U32" s="35"/>
      <c r="V32" s="35"/>
    </row>
    <row r="33" spans="1:22" s="8" customFormat="1" ht="15.75" customHeight="1">
      <c r="A33" s="18"/>
      <c r="B33" s="84" t="s">
        <v>70</v>
      </c>
      <c r="C33" s="39" t="s">
        <v>19</v>
      </c>
      <c r="D33" s="16">
        <v>993.75</v>
      </c>
      <c r="E33" s="16">
        <v>1600</v>
      </c>
      <c r="F33" s="16">
        <v>2068.75</v>
      </c>
      <c r="G33" s="16">
        <v>2100</v>
      </c>
      <c r="H33" s="16"/>
      <c r="I33" s="16">
        <v>1250</v>
      </c>
      <c r="J33" s="16"/>
      <c r="K33" s="16">
        <v>1204.1666666666667</v>
      </c>
      <c r="L33" s="16">
        <v>1275</v>
      </c>
      <c r="M33" s="16">
        <v>1350</v>
      </c>
      <c r="N33" s="16">
        <v>2066.6666666666665</v>
      </c>
      <c r="O33" s="16">
        <v>1975</v>
      </c>
      <c r="P33" s="17">
        <v>1588.3333333333333</v>
      </c>
      <c r="Q33" s="47"/>
      <c r="R33" s="48"/>
      <c r="S33" s="35"/>
      <c r="T33" s="35"/>
      <c r="U33" s="35"/>
      <c r="V33" s="35"/>
    </row>
    <row r="34" spans="1:18" s="35" customFormat="1" ht="9" customHeight="1">
      <c r="A34" s="27"/>
      <c r="C34" s="3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47"/>
      <c r="R34" s="48"/>
    </row>
    <row r="35" spans="1:22" s="8" customFormat="1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2"/>
      <c r="O35" s="452" t="s">
        <v>56</v>
      </c>
      <c r="P35" s="452"/>
      <c r="Q35" s="47"/>
      <c r="R35" s="48"/>
      <c r="S35" s="35"/>
      <c r="T35" s="35"/>
      <c r="U35" s="35"/>
      <c r="V35" s="35"/>
    </row>
    <row r="36" spans="1:22" s="8" customFormat="1" ht="22.5" customHeight="1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7"/>
      <c r="R36" s="48"/>
      <c r="S36" s="35"/>
      <c r="T36" s="35"/>
      <c r="U36" s="35"/>
      <c r="V36" s="35"/>
    </row>
    <row r="37" spans="1:22" s="8" customFormat="1" ht="21" customHeight="1">
      <c r="A37" s="466" t="s">
        <v>61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7"/>
      <c r="R37" s="48"/>
      <c r="S37" s="35"/>
      <c r="T37" s="35"/>
      <c r="U37" s="35"/>
      <c r="V37" s="35"/>
    </row>
    <row r="38" spans="1:22" s="8" customFormat="1" ht="21.75" customHeight="1">
      <c r="A38" s="458" t="s">
        <v>253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7"/>
      <c r="R38" s="48"/>
      <c r="S38" s="35"/>
      <c r="T38" s="35"/>
      <c r="U38" s="35"/>
      <c r="V38" s="35"/>
    </row>
    <row r="39" spans="1:22" s="8" customFormat="1" ht="11.25" customHeight="1">
      <c r="A39" s="9"/>
      <c r="B39" s="9"/>
      <c r="C39" s="10"/>
      <c r="D39" s="11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47"/>
      <c r="R39" s="48"/>
      <c r="S39" s="35"/>
      <c r="T39" s="35"/>
      <c r="U39" s="35"/>
      <c r="V39" s="35"/>
    </row>
    <row r="40" spans="1:22" s="8" customFormat="1" ht="34.5" customHeight="1">
      <c r="A40" s="447" t="s">
        <v>506</v>
      </c>
      <c r="B40" s="447" t="s">
        <v>151</v>
      </c>
      <c r="C40" s="447" t="s">
        <v>62</v>
      </c>
      <c r="D40" s="442" t="s">
        <v>26</v>
      </c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4"/>
      <c r="P40" s="445" t="s">
        <v>60</v>
      </c>
      <c r="Q40" s="47"/>
      <c r="R40" s="48"/>
      <c r="S40" s="35"/>
      <c r="T40" s="35"/>
      <c r="U40" s="35"/>
      <c r="V40" s="35"/>
    </row>
    <row r="41" spans="1:22" s="8" customFormat="1" ht="34.5" customHeight="1">
      <c r="A41" s="448"/>
      <c r="B41" s="448"/>
      <c r="C41" s="448"/>
      <c r="D41" s="377" t="s">
        <v>7</v>
      </c>
      <c r="E41" s="376" t="s">
        <v>8</v>
      </c>
      <c r="F41" s="376" t="s">
        <v>9</v>
      </c>
      <c r="G41" s="376" t="s">
        <v>10</v>
      </c>
      <c r="H41" s="376" t="s">
        <v>11</v>
      </c>
      <c r="I41" s="376" t="s">
        <v>12</v>
      </c>
      <c r="J41" s="376" t="s">
        <v>13</v>
      </c>
      <c r="K41" s="376" t="s">
        <v>14</v>
      </c>
      <c r="L41" s="376" t="s">
        <v>127</v>
      </c>
      <c r="M41" s="376" t="s">
        <v>128</v>
      </c>
      <c r="N41" s="376" t="s">
        <v>129</v>
      </c>
      <c r="O41" s="378" t="s">
        <v>130</v>
      </c>
      <c r="P41" s="446"/>
      <c r="Q41" s="47"/>
      <c r="R41" s="48"/>
      <c r="S41" s="35"/>
      <c r="T41" s="35"/>
      <c r="U41" s="35"/>
      <c r="V41" s="35"/>
    </row>
    <row r="42" spans="1:22" s="8" customFormat="1" ht="21" customHeight="1">
      <c r="A42" s="112" t="s">
        <v>71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47"/>
      <c r="R42" s="50"/>
      <c r="S42" s="35"/>
      <c r="T42" s="35"/>
      <c r="U42" s="35"/>
      <c r="V42" s="35"/>
    </row>
    <row r="43" spans="1:22" s="8" customFormat="1" ht="21" customHeight="1">
      <c r="A43" s="459" t="s">
        <v>279</v>
      </c>
      <c r="B43" s="84" t="s">
        <v>169</v>
      </c>
      <c r="C43" s="39" t="s">
        <v>21</v>
      </c>
      <c r="D43" s="16">
        <v>9398.619791666668</v>
      </c>
      <c r="E43" s="49">
        <v>8062.345238095238</v>
      </c>
      <c r="F43" s="16">
        <v>6383.263020833334</v>
      </c>
      <c r="G43" s="16">
        <v>5815.747395833333</v>
      </c>
      <c r="H43" s="16">
        <v>5438.794791666667</v>
      </c>
      <c r="I43" s="16">
        <v>5566.940104166667</v>
      </c>
      <c r="J43" s="16">
        <v>5319.856770833333</v>
      </c>
      <c r="K43" s="16">
        <v>5290.291666666667</v>
      </c>
      <c r="L43" s="16">
        <v>5565.497395833333</v>
      </c>
      <c r="M43" s="16">
        <v>6445.127604166667</v>
      </c>
      <c r="N43" s="16">
        <v>6619.934895833333</v>
      </c>
      <c r="O43" s="16">
        <v>6962.1785714285725</v>
      </c>
      <c r="P43" s="17">
        <v>6405.716437251984</v>
      </c>
      <c r="Q43" s="47"/>
      <c r="R43" s="48"/>
      <c r="S43" s="35"/>
      <c r="T43" s="35"/>
      <c r="U43" s="35"/>
      <c r="V43" s="35"/>
    </row>
    <row r="44" spans="1:22" s="8" customFormat="1" ht="21" customHeight="1">
      <c r="A44" s="460"/>
      <c r="B44" s="84" t="s">
        <v>170</v>
      </c>
      <c r="C44" s="39" t="s">
        <v>21</v>
      </c>
      <c r="D44" s="16">
        <v>6178.989583333334</v>
      </c>
      <c r="E44" s="49">
        <v>4064.927083333333</v>
      </c>
      <c r="F44" s="16">
        <v>3710.9375</v>
      </c>
      <c r="G44" s="16">
        <v>3538.5416666666665</v>
      </c>
      <c r="H44" s="16">
        <v>3506.5199999999995</v>
      </c>
      <c r="I44" s="16">
        <v>3753.625</v>
      </c>
      <c r="J44" s="16">
        <v>3147.03125</v>
      </c>
      <c r="K44" s="16">
        <v>3092.5</v>
      </c>
      <c r="L44" s="16">
        <v>3166.666666666667</v>
      </c>
      <c r="M44" s="16">
        <v>3222.0833333333335</v>
      </c>
      <c r="N44" s="16">
        <v>2825</v>
      </c>
      <c r="O44" s="16">
        <v>1858.3333333333333</v>
      </c>
      <c r="P44" s="17">
        <v>3505.429618055556</v>
      </c>
      <c r="Q44" s="47"/>
      <c r="R44" s="48"/>
      <c r="S44" s="35"/>
      <c r="T44" s="35"/>
      <c r="U44" s="35"/>
      <c r="V44" s="35"/>
    </row>
    <row r="45" spans="1:22" s="8" customFormat="1" ht="21" customHeight="1">
      <c r="A45" s="464"/>
      <c r="B45" s="84" t="s">
        <v>171</v>
      </c>
      <c r="C45" s="39" t="s">
        <v>21</v>
      </c>
      <c r="D45" s="16">
        <v>3676.25</v>
      </c>
      <c r="E45" s="49">
        <v>3184.375</v>
      </c>
      <c r="F45" s="16">
        <v>3342.166666666667</v>
      </c>
      <c r="G45" s="16">
        <v>2992.083333333333</v>
      </c>
      <c r="H45" s="16">
        <v>3025.833333333333</v>
      </c>
      <c r="I45" s="16">
        <v>3353.4166666666665</v>
      </c>
      <c r="J45" s="16">
        <v>2984.291666666667</v>
      </c>
      <c r="K45" s="16">
        <v>2698.4375</v>
      </c>
      <c r="L45" s="16">
        <v>2506.9444444444443</v>
      </c>
      <c r="M45" s="16">
        <v>2752.9166666666665</v>
      </c>
      <c r="N45" s="16">
        <v>2635.2083333333335</v>
      </c>
      <c r="O45" s="16">
        <v>3737.5</v>
      </c>
      <c r="P45" s="17">
        <v>3074.1186342592596</v>
      </c>
      <c r="Q45" s="47"/>
      <c r="R45" s="48"/>
      <c r="S45" s="35"/>
      <c r="T45" s="35"/>
      <c r="U45" s="35"/>
      <c r="V45" s="35"/>
    </row>
    <row r="46" spans="1:22" s="8" customFormat="1" ht="21" customHeight="1">
      <c r="A46" s="459" t="s">
        <v>172</v>
      </c>
      <c r="B46" s="84" t="s">
        <v>173</v>
      </c>
      <c r="C46" s="19" t="s">
        <v>132</v>
      </c>
      <c r="D46" s="16">
        <v>182.76458333333332</v>
      </c>
      <c r="E46" s="49">
        <v>167.97023809523807</v>
      </c>
      <c r="F46" s="16">
        <v>154.95208333333335</v>
      </c>
      <c r="G46" s="16">
        <v>160.81927083333335</v>
      </c>
      <c r="H46" s="16">
        <v>147.35520833333334</v>
      </c>
      <c r="I46" s="16">
        <v>146.00520833333331</v>
      </c>
      <c r="J46" s="16">
        <v>135.6484375</v>
      </c>
      <c r="K46" s="16">
        <v>129.51041666666669</v>
      </c>
      <c r="L46" s="16">
        <v>137.85416666666666</v>
      </c>
      <c r="M46" s="16">
        <v>136.20833333333331</v>
      </c>
      <c r="N46" s="16">
        <v>131.40625</v>
      </c>
      <c r="O46" s="16">
        <v>141.5654761904762</v>
      </c>
      <c r="P46" s="17">
        <v>147.67163938492064</v>
      </c>
      <c r="Q46" s="47"/>
      <c r="R46" s="48"/>
      <c r="S46" s="35"/>
      <c r="T46" s="35"/>
      <c r="U46" s="35"/>
      <c r="V46" s="35"/>
    </row>
    <row r="47" spans="1:22" s="8" customFormat="1" ht="21" customHeight="1">
      <c r="A47" s="460"/>
      <c r="B47" s="84" t="s">
        <v>174</v>
      </c>
      <c r="C47" s="39" t="s">
        <v>73</v>
      </c>
      <c r="D47" s="16">
        <v>317.6573333333333</v>
      </c>
      <c r="E47" s="49">
        <v>288.8870833333333</v>
      </c>
      <c r="F47" s="16">
        <v>328.715625</v>
      </c>
      <c r="G47" s="16">
        <v>316.754125</v>
      </c>
      <c r="H47" s="16">
        <v>316.9263333333333</v>
      </c>
      <c r="I47" s="16">
        <v>311.77663194444443</v>
      </c>
      <c r="J47" s="16">
        <v>311.0808333333333</v>
      </c>
      <c r="K47" s="16">
        <v>315.78027777777777</v>
      </c>
      <c r="L47" s="16">
        <v>307.4870833333334</v>
      </c>
      <c r="M47" s="16">
        <v>313.456</v>
      </c>
      <c r="N47" s="16">
        <v>308.40333333333336</v>
      </c>
      <c r="O47" s="16">
        <v>305.56166666666667</v>
      </c>
      <c r="P47" s="17">
        <v>311.8738605324074</v>
      </c>
      <c r="Q47" s="47"/>
      <c r="R47" s="48"/>
      <c r="S47" s="35"/>
      <c r="T47" s="35"/>
      <c r="U47" s="35"/>
      <c r="V47" s="35"/>
    </row>
    <row r="48" spans="1:22" s="8" customFormat="1" ht="21" customHeight="1">
      <c r="A48" s="18"/>
      <c r="B48" s="84" t="s">
        <v>43</v>
      </c>
      <c r="C48" s="39" t="s">
        <v>74</v>
      </c>
      <c r="D48" s="16">
        <v>129.36805555555554</v>
      </c>
      <c r="E48" s="49">
        <v>140.625</v>
      </c>
      <c r="F48" s="16">
        <v>133.95138888888889</v>
      </c>
      <c r="G48" s="16">
        <v>118.39285714285714</v>
      </c>
      <c r="H48" s="16">
        <v>117.98333333333332</v>
      </c>
      <c r="I48" s="16">
        <v>125.28333333333333</v>
      </c>
      <c r="J48" s="16">
        <v>139.54166666666666</v>
      </c>
      <c r="K48" s="16">
        <v>128.75</v>
      </c>
      <c r="L48" s="16">
        <v>128.95833333333334</v>
      </c>
      <c r="M48" s="16">
        <v>141.925</v>
      </c>
      <c r="N48" s="16">
        <v>115.41666666666667</v>
      </c>
      <c r="O48" s="16">
        <v>130.41666666666666</v>
      </c>
      <c r="P48" s="17">
        <v>129.2176917989418</v>
      </c>
      <c r="Q48" s="47"/>
      <c r="R48" s="48"/>
      <c r="S48" s="35"/>
      <c r="T48" s="35"/>
      <c r="U48" s="35"/>
      <c r="V48" s="35"/>
    </row>
    <row r="49" spans="1:22" s="8" customFormat="1" ht="20.25" customHeight="1">
      <c r="A49" s="112" t="s">
        <v>75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47"/>
      <c r="R49" s="48"/>
      <c r="S49" s="35"/>
      <c r="T49" s="35"/>
      <c r="U49" s="35"/>
      <c r="V49" s="35"/>
    </row>
    <row r="50" spans="1:22" s="8" customFormat="1" ht="21" customHeight="1">
      <c r="A50" s="459" t="s">
        <v>259</v>
      </c>
      <c r="B50" s="88" t="s">
        <v>176</v>
      </c>
      <c r="C50" s="39" t="s">
        <v>21</v>
      </c>
      <c r="D50" s="16">
        <v>12835.50347222222</v>
      </c>
      <c r="E50" s="49">
        <v>14052.56666666667</v>
      </c>
      <c r="F50" s="16">
        <v>12403.09375</v>
      </c>
      <c r="G50" s="16">
        <v>12979.454861111111</v>
      </c>
      <c r="H50" s="16">
        <v>12826.752777777778</v>
      </c>
      <c r="I50" s="16">
        <v>14525.945833333335</v>
      </c>
      <c r="J50" s="16">
        <v>13016.520833333334</v>
      </c>
      <c r="K50" s="16">
        <v>12832.979166666666</v>
      </c>
      <c r="L50" s="16">
        <v>13196.45138888889</v>
      </c>
      <c r="M50" s="16">
        <v>13004.368055555555</v>
      </c>
      <c r="N50" s="16">
        <v>14720.541666666666</v>
      </c>
      <c r="O50" s="16">
        <v>13755.533333333335</v>
      </c>
      <c r="P50" s="17">
        <v>13345.809317129628</v>
      </c>
      <c r="Q50" s="47"/>
      <c r="R50" s="48"/>
      <c r="S50" s="35"/>
      <c r="T50" s="35"/>
      <c r="U50" s="35"/>
      <c r="V50" s="35"/>
    </row>
    <row r="51" spans="1:22" s="8" customFormat="1" ht="21" customHeight="1">
      <c r="A51" s="460" t="s">
        <v>133</v>
      </c>
      <c r="B51" s="84" t="s">
        <v>177</v>
      </c>
      <c r="C51" s="39" t="s">
        <v>21</v>
      </c>
      <c r="D51" s="16">
        <v>8375</v>
      </c>
      <c r="E51" s="49">
        <v>9236.11111111111</v>
      </c>
      <c r="F51" s="16">
        <v>8627.430555555557</v>
      </c>
      <c r="G51" s="16">
        <v>9225.694444444443</v>
      </c>
      <c r="H51" s="16">
        <v>8322.491666666667</v>
      </c>
      <c r="I51" s="16">
        <v>8790.277777777777</v>
      </c>
      <c r="J51" s="16">
        <v>8281.25</v>
      </c>
      <c r="K51" s="16">
        <v>8566.666666666666</v>
      </c>
      <c r="L51" s="16">
        <v>8250</v>
      </c>
      <c r="M51" s="16">
        <v>8863.888888888889</v>
      </c>
      <c r="N51" s="16">
        <v>8395.833333333334</v>
      </c>
      <c r="O51" s="16">
        <v>9500</v>
      </c>
      <c r="P51" s="17">
        <v>8702.887037037037</v>
      </c>
      <c r="Q51" s="47"/>
      <c r="R51" s="48"/>
      <c r="S51" s="35"/>
      <c r="T51" s="35"/>
      <c r="U51" s="35"/>
      <c r="V51" s="35"/>
    </row>
    <row r="52" spans="1:22" s="8" customFormat="1" ht="21" customHeight="1">
      <c r="A52" s="18"/>
      <c r="B52" s="84" t="s">
        <v>58</v>
      </c>
      <c r="C52" s="39" t="s">
        <v>19</v>
      </c>
      <c r="D52" s="16">
        <v>2268.75</v>
      </c>
      <c r="E52" s="49">
        <v>2340.5185185185187</v>
      </c>
      <c r="F52" s="16">
        <v>2264.5833333333335</v>
      </c>
      <c r="G52" s="16">
        <v>2636.3125</v>
      </c>
      <c r="H52" s="16">
        <v>2634.583333333333</v>
      </c>
      <c r="I52" s="16">
        <v>2300</v>
      </c>
      <c r="J52" s="16">
        <v>2361.597222222222</v>
      </c>
      <c r="K52" s="16">
        <v>2422.222222222222</v>
      </c>
      <c r="L52" s="16">
        <v>2444.4444444444443</v>
      </c>
      <c r="M52" s="16">
        <v>2408.055555555555</v>
      </c>
      <c r="N52" s="16">
        <v>2582.305555555555</v>
      </c>
      <c r="O52" s="16">
        <v>2437.0277777777774</v>
      </c>
      <c r="P52" s="17">
        <v>2425.03337191358</v>
      </c>
      <c r="Q52" s="47"/>
      <c r="R52" s="50"/>
      <c r="S52" s="35"/>
      <c r="T52" s="35"/>
      <c r="U52" s="35"/>
      <c r="V52" s="35"/>
    </row>
    <row r="53" spans="1:22" s="8" customFormat="1" ht="19.5" customHeight="1">
      <c r="A53" s="112" t="s">
        <v>134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47"/>
      <c r="R53" s="48"/>
      <c r="S53" s="35"/>
      <c r="T53" s="35"/>
      <c r="U53" s="35"/>
      <c r="V53" s="35"/>
    </row>
    <row r="54" spans="1:22" s="8" customFormat="1" ht="21" customHeight="1">
      <c r="A54" s="459" t="s">
        <v>256</v>
      </c>
      <c r="B54" s="84" t="s">
        <v>179</v>
      </c>
      <c r="C54" s="39" t="s">
        <v>19</v>
      </c>
      <c r="D54" s="16">
        <v>566.9233924242424</v>
      </c>
      <c r="E54" s="16">
        <v>1276.8217893217893</v>
      </c>
      <c r="F54" s="16">
        <v>1273.4502272727273</v>
      </c>
      <c r="G54" s="16">
        <v>1252</v>
      </c>
      <c r="H54" s="16">
        <v>1165.1309523809523</v>
      </c>
      <c r="I54" s="16">
        <v>573.8678430555555</v>
      </c>
      <c r="J54" s="16">
        <v>719.453125</v>
      </c>
      <c r="K54" s="16">
        <v>1060.3218625</v>
      </c>
      <c r="L54" s="16">
        <v>1119.483225108225</v>
      </c>
      <c r="M54" s="16">
        <v>1125.7130402967173</v>
      </c>
      <c r="N54" s="16">
        <v>978.2870128787879</v>
      </c>
      <c r="O54" s="16">
        <v>1071.7981601731603</v>
      </c>
      <c r="P54" s="17">
        <v>1052.8925636123136</v>
      </c>
      <c r="Q54" s="47"/>
      <c r="R54" s="48"/>
      <c r="S54" s="47"/>
      <c r="T54" s="47"/>
      <c r="U54" s="35"/>
      <c r="V54" s="47"/>
    </row>
    <row r="55" spans="1:22" s="8" customFormat="1" ht="21" customHeight="1">
      <c r="A55" s="460"/>
      <c r="B55" s="84" t="s">
        <v>180</v>
      </c>
      <c r="C55" s="39" t="s">
        <v>19</v>
      </c>
      <c r="D55" s="16">
        <v>1496.8888888888887</v>
      </c>
      <c r="E55" s="16">
        <v>1912.291875</v>
      </c>
      <c r="F55" s="16">
        <v>1820.6666666666667</v>
      </c>
      <c r="G55" s="16">
        <v>1677.4722222222224</v>
      </c>
      <c r="H55" s="16">
        <v>1407.1208333333332</v>
      </c>
      <c r="I55" s="16">
        <v>1406.25</v>
      </c>
      <c r="J55" s="16">
        <v>1474.3055555555557</v>
      </c>
      <c r="K55" s="16">
        <v>1175.875</v>
      </c>
      <c r="L55" s="16">
        <v>1180.3333333333333</v>
      </c>
      <c r="M55" s="16">
        <v>1379.2777777777776</v>
      </c>
      <c r="N55" s="16">
        <v>1440.611111111111</v>
      </c>
      <c r="O55" s="16">
        <v>1400</v>
      </c>
      <c r="P55" s="17">
        <v>1480.9244386574073</v>
      </c>
      <c r="Q55" s="47"/>
      <c r="R55" s="48"/>
      <c r="S55" s="35"/>
      <c r="T55" s="35"/>
      <c r="U55" s="35"/>
      <c r="V55" s="35"/>
    </row>
    <row r="56" spans="1:22" s="8" customFormat="1" ht="21" customHeight="1">
      <c r="A56" s="460"/>
      <c r="B56" s="84" t="s">
        <v>181</v>
      </c>
      <c r="C56" s="39" t="s">
        <v>19</v>
      </c>
      <c r="D56" s="16">
        <v>2646.0069444444443</v>
      </c>
      <c r="E56" s="16">
        <v>2401.583333333333</v>
      </c>
      <c r="F56" s="16">
        <v>3108.9761904761904</v>
      </c>
      <c r="G56" s="16">
        <v>3067.7083333333335</v>
      </c>
      <c r="H56" s="16">
        <v>2999.666666666667</v>
      </c>
      <c r="I56" s="16">
        <v>2960.1190476190473</v>
      </c>
      <c r="J56" s="16">
        <v>2871.8472222222226</v>
      </c>
      <c r="K56" s="16">
        <v>2887.148809523809</v>
      </c>
      <c r="L56" s="16">
        <v>2752.9027777777774</v>
      </c>
      <c r="M56" s="16">
        <v>2415.902777777778</v>
      </c>
      <c r="N56" s="16">
        <v>2212.5694444444443</v>
      </c>
      <c r="O56" s="16">
        <v>1994.0277777777776</v>
      </c>
      <c r="P56" s="17">
        <v>2693.2049437830688</v>
      </c>
      <c r="Q56" s="47"/>
      <c r="R56" s="48"/>
      <c r="S56" s="35"/>
      <c r="T56" s="35"/>
      <c r="U56" s="35"/>
      <c r="V56" s="35"/>
    </row>
    <row r="57" spans="1:22" s="8" customFormat="1" ht="21" customHeight="1">
      <c r="A57" s="460"/>
      <c r="B57" s="84" t="s">
        <v>182</v>
      </c>
      <c r="C57" s="39" t="s">
        <v>19</v>
      </c>
      <c r="D57" s="16">
        <v>1791.3333333333335</v>
      </c>
      <c r="E57" s="16">
        <v>2070.8333333333335</v>
      </c>
      <c r="F57" s="16">
        <v>1750.8333333333333</v>
      </c>
      <c r="G57" s="16">
        <v>1509.9733333333334</v>
      </c>
      <c r="H57" s="16">
        <v>1464.0283333333332</v>
      </c>
      <c r="I57" s="16">
        <v>1351.736111111111</v>
      </c>
      <c r="J57" s="16">
        <v>1392.2222222222224</v>
      </c>
      <c r="K57" s="16">
        <v>1188</v>
      </c>
      <c r="L57" s="16">
        <v>1100</v>
      </c>
      <c r="M57" s="16">
        <v>1402.5040000000001</v>
      </c>
      <c r="N57" s="16">
        <v>1526.75</v>
      </c>
      <c r="O57" s="16">
        <v>1730.2083333333335</v>
      </c>
      <c r="P57" s="17">
        <v>1523.201861111111</v>
      </c>
      <c r="Q57" s="47"/>
      <c r="R57" s="48"/>
      <c r="S57" s="35"/>
      <c r="T57" s="35"/>
      <c r="U57" s="35"/>
      <c r="V57" s="35"/>
    </row>
    <row r="58" spans="1:22" s="8" customFormat="1" ht="21" customHeight="1">
      <c r="A58" s="464"/>
      <c r="B58" s="84" t="s">
        <v>183</v>
      </c>
      <c r="C58" s="39" t="s">
        <v>19</v>
      </c>
      <c r="D58" s="16">
        <v>3119.0625</v>
      </c>
      <c r="E58" s="16">
        <v>3323.4375</v>
      </c>
      <c r="F58" s="16">
        <v>3768.75</v>
      </c>
      <c r="G58" s="16">
        <v>3006.25</v>
      </c>
      <c r="H58" s="16">
        <v>2645</v>
      </c>
      <c r="I58" s="16">
        <v>2400</v>
      </c>
      <c r="J58" s="16">
        <v>1825</v>
      </c>
      <c r="K58" s="16">
        <v>2206.25</v>
      </c>
      <c r="L58" s="16">
        <v>2403.125</v>
      </c>
      <c r="M58" s="16">
        <v>3194.8333333333335</v>
      </c>
      <c r="N58" s="16">
        <v>2924.1111111111113</v>
      </c>
      <c r="O58" s="16">
        <v>3400</v>
      </c>
      <c r="P58" s="17">
        <v>2851.318287037037</v>
      </c>
      <c r="Q58" s="47"/>
      <c r="R58" s="48"/>
      <c r="S58" s="35"/>
      <c r="T58" s="35"/>
      <c r="U58" s="35"/>
      <c r="V58" s="35"/>
    </row>
    <row r="59" spans="1:22" s="8" customFormat="1" ht="21" customHeight="1">
      <c r="A59" s="22"/>
      <c r="B59" s="22" t="s">
        <v>78</v>
      </c>
      <c r="C59" s="39" t="s">
        <v>19</v>
      </c>
      <c r="D59" s="16"/>
      <c r="E59" s="16"/>
      <c r="F59" s="16"/>
      <c r="G59" s="16"/>
      <c r="H59" s="16">
        <v>8000</v>
      </c>
      <c r="I59" s="16">
        <v>9250</v>
      </c>
      <c r="J59" s="16">
        <v>8000</v>
      </c>
      <c r="K59" s="16"/>
      <c r="L59" s="16"/>
      <c r="M59" s="16"/>
      <c r="N59" s="16"/>
      <c r="O59" s="16"/>
      <c r="P59" s="17">
        <v>8416.666666666666</v>
      </c>
      <c r="Q59" s="47"/>
      <c r="R59" s="50"/>
      <c r="S59" s="35"/>
      <c r="T59" s="35"/>
      <c r="U59" s="35"/>
      <c r="V59" s="35"/>
    </row>
    <row r="60" spans="1:22" s="8" customFormat="1" ht="21" customHeight="1">
      <c r="A60" s="18"/>
      <c r="B60" s="84" t="s">
        <v>3</v>
      </c>
      <c r="C60" s="39" t="s">
        <v>19</v>
      </c>
      <c r="D60" s="16">
        <v>950.9843750000001</v>
      </c>
      <c r="E60" s="16">
        <v>1078.2797619047617</v>
      </c>
      <c r="F60" s="16">
        <v>1022.0052083333334</v>
      </c>
      <c r="G60" s="16">
        <v>1007.4401041666666</v>
      </c>
      <c r="H60" s="16">
        <v>1139.239583333333</v>
      </c>
      <c r="I60" s="16">
        <v>1204.3072916666667</v>
      </c>
      <c r="J60" s="16">
        <v>912.8653571428571</v>
      </c>
      <c r="K60" s="16">
        <v>815.3329380952381</v>
      </c>
      <c r="L60" s="16">
        <v>966.5625</v>
      </c>
      <c r="M60" s="16">
        <v>952.1822916666666</v>
      </c>
      <c r="N60" s="16">
        <v>935.3802083333334</v>
      </c>
      <c r="O60" s="16">
        <v>942.5238095238094</v>
      </c>
      <c r="P60" s="17">
        <v>993.9252857638888</v>
      </c>
      <c r="Q60" s="47"/>
      <c r="R60" s="48"/>
      <c r="S60" s="35"/>
      <c r="T60" s="35"/>
      <c r="U60" s="35"/>
      <c r="V60" s="35"/>
    </row>
    <row r="61" spans="1:22" s="8" customFormat="1" ht="21" customHeight="1">
      <c r="A61" s="459" t="s">
        <v>4</v>
      </c>
      <c r="B61" s="84" t="s">
        <v>260</v>
      </c>
      <c r="C61" s="39" t="s">
        <v>19</v>
      </c>
      <c r="D61" s="16">
        <v>677.2875761904761</v>
      </c>
      <c r="E61" s="16">
        <v>787.6388888888888</v>
      </c>
      <c r="F61" s="16">
        <v>799.6335714285714</v>
      </c>
      <c r="G61" s="16">
        <v>726.3398148148149</v>
      </c>
      <c r="H61" s="16">
        <v>795.7988888888889</v>
      </c>
      <c r="I61" s="16">
        <v>577.7291666666666</v>
      </c>
      <c r="J61" s="16">
        <v>640.6999999999999</v>
      </c>
      <c r="K61" s="16">
        <v>716.2395833333333</v>
      </c>
      <c r="L61" s="16">
        <v>772.23125</v>
      </c>
      <c r="M61" s="16">
        <v>755.43125</v>
      </c>
      <c r="N61" s="16">
        <v>868.1904761904763</v>
      </c>
      <c r="O61" s="16">
        <v>788.8333333333333</v>
      </c>
      <c r="P61" s="17">
        <v>750.2964972001764</v>
      </c>
      <c r="Q61" s="47"/>
      <c r="R61" s="48"/>
      <c r="S61" s="35"/>
      <c r="T61" s="35"/>
      <c r="U61" s="35"/>
      <c r="V61" s="35"/>
    </row>
    <row r="62" spans="1:22" s="8" customFormat="1" ht="21" customHeight="1">
      <c r="A62" s="460" t="s">
        <v>79</v>
      </c>
      <c r="B62" s="84" t="s">
        <v>161</v>
      </c>
      <c r="C62" s="39" t="s">
        <v>19</v>
      </c>
      <c r="D62" s="16">
        <v>827.3333333333333</v>
      </c>
      <c r="E62" s="16">
        <v>691.002</v>
      </c>
      <c r="F62" s="16">
        <v>850</v>
      </c>
      <c r="G62" s="16">
        <v>920.8333333333334</v>
      </c>
      <c r="H62" s="16">
        <v>923.3333333333333</v>
      </c>
      <c r="I62" s="16">
        <v>843.6944444444443</v>
      </c>
      <c r="J62" s="16">
        <v>725.0694444444445</v>
      </c>
      <c r="K62" s="16">
        <v>1000</v>
      </c>
      <c r="L62" s="16">
        <v>681.1111111111112</v>
      </c>
      <c r="M62" s="16">
        <v>737.1666666666666</v>
      </c>
      <c r="N62" s="16">
        <v>746.6666666666666</v>
      </c>
      <c r="O62" s="16"/>
      <c r="P62" s="17">
        <v>813.2918484848484</v>
      </c>
      <c r="Q62" s="47"/>
      <c r="R62" s="48"/>
      <c r="S62" s="35"/>
      <c r="T62" s="35"/>
      <c r="U62" s="35"/>
      <c r="V62" s="35"/>
    </row>
    <row r="63" spans="1:22" s="8" customFormat="1" ht="21" customHeight="1">
      <c r="A63" s="18"/>
      <c r="B63" s="84" t="s">
        <v>80</v>
      </c>
      <c r="C63" s="39" t="s">
        <v>19</v>
      </c>
      <c r="D63" s="16">
        <v>3263.3333333333335</v>
      </c>
      <c r="E63" s="16">
        <v>3572.9166666666665</v>
      </c>
      <c r="F63" s="16">
        <v>1932.6</v>
      </c>
      <c r="G63" s="16">
        <v>1582.2916666666667</v>
      </c>
      <c r="H63" s="16">
        <v>1394</v>
      </c>
      <c r="I63" s="16">
        <v>1385</v>
      </c>
      <c r="J63" s="16">
        <v>1420.1388888888887</v>
      </c>
      <c r="K63" s="16">
        <v>1570.8333333333333</v>
      </c>
      <c r="L63" s="16">
        <v>1920.8333333333333</v>
      </c>
      <c r="M63" s="16">
        <v>2066.25</v>
      </c>
      <c r="N63" s="16">
        <v>2754.861111111111</v>
      </c>
      <c r="O63" s="16">
        <v>2301.6375</v>
      </c>
      <c r="P63" s="17">
        <v>2200.131944444444</v>
      </c>
      <c r="Q63" s="47"/>
      <c r="R63" s="48"/>
      <c r="S63" s="35"/>
      <c r="T63" s="35"/>
      <c r="U63" s="35"/>
      <c r="V63" s="35"/>
    </row>
    <row r="64" spans="1:22" s="8" customFormat="1" ht="21" customHeight="1">
      <c r="A64" s="18"/>
      <c r="B64" s="84" t="s">
        <v>81</v>
      </c>
      <c r="C64" s="39" t="s">
        <v>19</v>
      </c>
      <c r="D64" s="16">
        <v>3250</v>
      </c>
      <c r="E64" s="16">
        <v>1950</v>
      </c>
      <c r="F64" s="16">
        <v>1800</v>
      </c>
      <c r="G64" s="16">
        <v>1933.3333333333333</v>
      </c>
      <c r="H64" s="16"/>
      <c r="I64" s="16"/>
      <c r="J64" s="16">
        <v>2225</v>
      </c>
      <c r="K64" s="16">
        <v>2833.3333333333335</v>
      </c>
      <c r="L64" s="16">
        <v>3000</v>
      </c>
      <c r="M64" s="16">
        <v>4375</v>
      </c>
      <c r="N64" s="16">
        <v>5000</v>
      </c>
      <c r="O64" s="16"/>
      <c r="P64" s="17">
        <v>2929.6296296296296</v>
      </c>
      <c r="Q64" s="47"/>
      <c r="R64" s="48"/>
      <c r="S64" s="35"/>
      <c r="T64" s="35"/>
      <c r="U64" s="35"/>
      <c r="V64" s="35"/>
    </row>
    <row r="65" spans="1:22" s="8" customFormat="1" ht="21" customHeight="1">
      <c r="A65" s="18"/>
      <c r="B65" s="84" t="s">
        <v>16</v>
      </c>
      <c r="C65" s="39" t="s">
        <v>19</v>
      </c>
      <c r="D65" s="16">
        <v>902.0833333333334</v>
      </c>
      <c r="E65" s="16">
        <v>775</v>
      </c>
      <c r="F65" s="16">
        <v>781.25</v>
      </c>
      <c r="G65" s="16">
        <v>833.3333333333334</v>
      </c>
      <c r="H65" s="16">
        <v>862.1296296296297</v>
      </c>
      <c r="I65" s="16">
        <v>823.4375</v>
      </c>
      <c r="J65" s="16">
        <v>706.5</v>
      </c>
      <c r="K65" s="16">
        <v>578.75</v>
      </c>
      <c r="L65" s="16">
        <v>581.25</v>
      </c>
      <c r="M65" s="16">
        <v>472.5</v>
      </c>
      <c r="N65" s="16">
        <v>752.5</v>
      </c>
      <c r="O65" s="16">
        <v>775</v>
      </c>
      <c r="P65" s="17">
        <v>753.2532793209876</v>
      </c>
      <c r="Q65" s="47"/>
      <c r="R65" s="48"/>
      <c r="S65" s="35"/>
      <c r="T65" s="35"/>
      <c r="U65" s="35"/>
      <c r="V65" s="35"/>
    </row>
    <row r="66" spans="1:22" s="8" customFormat="1" ht="21" customHeight="1">
      <c r="A66" s="459" t="s">
        <v>185</v>
      </c>
      <c r="B66" s="84" t="s">
        <v>264</v>
      </c>
      <c r="C66" s="39" t="s">
        <v>19</v>
      </c>
      <c r="D66" s="16">
        <v>5500</v>
      </c>
      <c r="E66" s="16"/>
      <c r="F66" s="16">
        <v>4500</v>
      </c>
      <c r="G66" s="16">
        <v>6000</v>
      </c>
      <c r="H66" s="16"/>
      <c r="I66" s="16">
        <v>4800</v>
      </c>
      <c r="J66" s="16">
        <v>6000</v>
      </c>
      <c r="K66" s="16">
        <v>6000</v>
      </c>
      <c r="L66" s="16">
        <v>6000</v>
      </c>
      <c r="M66" s="16">
        <v>6000</v>
      </c>
      <c r="N66" s="16">
        <v>6000</v>
      </c>
      <c r="O66" s="16">
        <v>10000</v>
      </c>
      <c r="P66" s="17">
        <v>6080</v>
      </c>
      <c r="Q66" s="47"/>
      <c r="R66" s="48"/>
      <c r="S66" s="35"/>
      <c r="T66" s="35"/>
      <c r="U66" s="35"/>
      <c r="V66" s="35"/>
    </row>
    <row r="67" spans="1:22" s="8" customFormat="1" ht="21" customHeight="1">
      <c r="A67" s="460"/>
      <c r="B67" s="84" t="s">
        <v>186</v>
      </c>
      <c r="C67" s="39" t="s">
        <v>82</v>
      </c>
      <c r="D67" s="16">
        <v>12175</v>
      </c>
      <c r="E67" s="16">
        <v>9750</v>
      </c>
      <c r="F67" s="16">
        <v>11937.5</v>
      </c>
      <c r="G67" s="16">
        <v>10375</v>
      </c>
      <c r="H67" s="16">
        <v>9368.75</v>
      </c>
      <c r="I67" s="16">
        <v>10875</v>
      </c>
      <c r="J67" s="16">
        <v>11375</v>
      </c>
      <c r="K67" s="16">
        <v>12625</v>
      </c>
      <c r="L67" s="16">
        <v>12888.888888888889</v>
      </c>
      <c r="M67" s="16">
        <v>11888.888888888889</v>
      </c>
      <c r="N67" s="16">
        <v>11026.666666666666</v>
      </c>
      <c r="O67" s="16">
        <v>8416.666666666666</v>
      </c>
      <c r="P67" s="17">
        <v>11058.530092592593</v>
      </c>
      <c r="Q67" s="47"/>
      <c r="R67" s="48"/>
      <c r="S67" s="35"/>
      <c r="T67" s="35"/>
      <c r="U67" s="35"/>
      <c r="V67" s="35"/>
    </row>
    <row r="68" spans="1:22" s="8" customFormat="1" ht="21" customHeight="1">
      <c r="A68" s="464"/>
      <c r="B68" s="84" t="s">
        <v>187</v>
      </c>
      <c r="C68" s="39" t="s">
        <v>82</v>
      </c>
      <c r="D68" s="16">
        <v>18080.95238095238</v>
      </c>
      <c r="E68" s="16">
        <v>11566.743827160493</v>
      </c>
      <c r="F68" s="16">
        <v>11398.809523809525</v>
      </c>
      <c r="G68" s="16">
        <v>7866.944444444444</v>
      </c>
      <c r="H68" s="16">
        <v>8809.625</v>
      </c>
      <c r="I68" s="16">
        <v>10319.444444444445</v>
      </c>
      <c r="J68" s="16">
        <v>12919.841269841267</v>
      </c>
      <c r="K68" s="16">
        <v>15862.5</v>
      </c>
      <c r="L68" s="16">
        <v>15037.00066</v>
      </c>
      <c r="M68" s="16">
        <v>10877.551020408164</v>
      </c>
      <c r="N68" s="16">
        <v>12717.687074829932</v>
      </c>
      <c r="O68" s="16">
        <v>12885.714285714286</v>
      </c>
      <c r="P68" s="17">
        <v>12361.90116096708</v>
      </c>
      <c r="Q68" s="47"/>
      <c r="R68" s="48"/>
      <c r="S68" s="35"/>
      <c r="T68" s="35"/>
      <c r="U68" s="35"/>
      <c r="V68" s="35"/>
    </row>
    <row r="69" spans="1:22" s="8" customFormat="1" ht="21" customHeight="1">
      <c r="A69" s="18"/>
      <c r="B69" s="84" t="s">
        <v>118</v>
      </c>
      <c r="C69" s="39" t="s">
        <v>19</v>
      </c>
      <c r="D69" s="16">
        <v>16666.666666666668</v>
      </c>
      <c r="E69" s="16"/>
      <c r="F69" s="16">
        <v>33333.333333333336</v>
      </c>
      <c r="G69" s="16"/>
      <c r="H69" s="16"/>
      <c r="I69" s="16">
        <v>26666.666666666668</v>
      </c>
      <c r="J69" s="16"/>
      <c r="K69" s="16"/>
      <c r="L69" s="16"/>
      <c r="M69" s="16"/>
      <c r="N69" s="16">
        <v>18333.333333333336</v>
      </c>
      <c r="O69" s="16"/>
      <c r="P69" s="17">
        <v>23750</v>
      </c>
      <c r="Q69" s="47"/>
      <c r="R69" s="48"/>
      <c r="S69" s="35"/>
      <c r="T69" s="35"/>
      <c r="U69" s="35"/>
      <c r="V69" s="35"/>
    </row>
    <row r="70" spans="1:22" s="8" customFormat="1" ht="21" customHeight="1">
      <c r="A70" s="18"/>
      <c r="B70" s="84" t="s">
        <v>41</v>
      </c>
      <c r="C70" s="39" t="s">
        <v>82</v>
      </c>
      <c r="D70" s="16">
        <v>55555.55555555555</v>
      </c>
      <c r="E70" s="16">
        <v>22916.666666666664</v>
      </c>
      <c r="F70" s="16">
        <v>43750</v>
      </c>
      <c r="G70" s="16">
        <v>44687.5</v>
      </c>
      <c r="H70" s="16">
        <v>56250</v>
      </c>
      <c r="I70" s="16">
        <v>33375</v>
      </c>
      <c r="J70" s="16">
        <v>32750</v>
      </c>
      <c r="K70" s="16">
        <v>32437.5</v>
      </c>
      <c r="L70" s="16">
        <v>18750</v>
      </c>
      <c r="M70" s="16">
        <v>29062.5</v>
      </c>
      <c r="N70" s="16">
        <v>26250</v>
      </c>
      <c r="O70" s="16">
        <v>28541.666666666664</v>
      </c>
      <c r="P70" s="17">
        <v>35360.53240740741</v>
      </c>
      <c r="Q70" s="47"/>
      <c r="R70" s="48"/>
      <c r="S70" s="35"/>
      <c r="T70" s="35"/>
      <c r="U70" s="35"/>
      <c r="V70" s="35"/>
    </row>
    <row r="71" spans="1:22" s="8" customFormat="1" ht="21" customHeight="1">
      <c r="A71" s="18"/>
      <c r="B71" s="84" t="s">
        <v>40</v>
      </c>
      <c r="C71" s="39" t="s">
        <v>19</v>
      </c>
      <c r="D71" s="16">
        <v>627.5833333333334</v>
      </c>
      <c r="E71" s="16">
        <v>797.576388888889</v>
      </c>
      <c r="F71" s="16">
        <v>670.7777777777777</v>
      </c>
      <c r="G71" s="16">
        <v>644.1428571428571</v>
      </c>
      <c r="H71" s="16">
        <v>636.861111111111</v>
      </c>
      <c r="I71" s="16">
        <v>494.8958333333333</v>
      </c>
      <c r="J71" s="16">
        <v>551.0019199999999</v>
      </c>
      <c r="K71" s="16">
        <v>676.3166666666667</v>
      </c>
      <c r="L71" s="16">
        <v>760.2580952380953</v>
      </c>
      <c r="M71" s="16">
        <v>705.486111111111</v>
      </c>
      <c r="N71" s="16">
        <v>577.7509777777778</v>
      </c>
      <c r="O71" s="16">
        <v>477.4381944444444</v>
      </c>
      <c r="P71" s="17">
        <v>635.0074389021163</v>
      </c>
      <c r="Q71" s="47"/>
      <c r="R71" s="48"/>
      <c r="S71" s="47"/>
      <c r="T71" s="47"/>
      <c r="U71" s="35"/>
      <c r="V71" s="47"/>
    </row>
    <row r="72" spans="1:22" s="8" customFormat="1" ht="21" customHeight="1">
      <c r="A72" s="18"/>
      <c r="B72" s="84" t="s">
        <v>39</v>
      </c>
      <c r="C72" s="39" t="s">
        <v>19</v>
      </c>
      <c r="D72" s="16">
        <v>332.2925</v>
      </c>
      <c r="E72" s="16">
        <v>519.1666666666667</v>
      </c>
      <c r="F72" s="16">
        <v>547.5</v>
      </c>
      <c r="G72" s="16">
        <v>429.0902777777778</v>
      </c>
      <c r="H72" s="16">
        <v>434.8402777777778</v>
      </c>
      <c r="I72" s="16">
        <v>312.375</v>
      </c>
      <c r="J72" s="16">
        <v>316.4966666666666</v>
      </c>
      <c r="K72" s="16">
        <v>309.375</v>
      </c>
      <c r="L72" s="16">
        <v>404.25</v>
      </c>
      <c r="M72" s="16">
        <v>420.15</v>
      </c>
      <c r="N72" s="16">
        <v>437.85249999999996</v>
      </c>
      <c r="O72" s="16">
        <v>443.4333333333334</v>
      </c>
      <c r="P72" s="17">
        <v>408.90185185185186</v>
      </c>
      <c r="Q72" s="47"/>
      <c r="R72" s="48"/>
      <c r="S72" s="35"/>
      <c r="T72" s="35"/>
      <c r="U72" s="35"/>
      <c r="V72" s="35"/>
    </row>
    <row r="73" spans="1:22" s="8" customFormat="1" ht="21" customHeight="1">
      <c r="A73" s="18"/>
      <c r="B73" s="84" t="s">
        <v>38</v>
      </c>
      <c r="C73" s="39" t="s">
        <v>19</v>
      </c>
      <c r="D73" s="16">
        <v>1294.1666666666667</v>
      </c>
      <c r="E73" s="16">
        <v>1800</v>
      </c>
      <c r="F73" s="16">
        <v>1877.7777777777776</v>
      </c>
      <c r="G73" s="16">
        <v>2112.5</v>
      </c>
      <c r="H73" s="16">
        <v>1764.4444444444443</v>
      </c>
      <c r="I73" s="16">
        <v>1550</v>
      </c>
      <c r="J73" s="16">
        <v>1500.888888888889</v>
      </c>
      <c r="K73" s="16">
        <v>1611.9444444444446</v>
      </c>
      <c r="L73" s="16">
        <v>1600</v>
      </c>
      <c r="M73" s="16">
        <v>1605.8333333333333</v>
      </c>
      <c r="N73" s="16">
        <v>2361.1111111111113</v>
      </c>
      <c r="O73" s="16">
        <v>1822.9166666666665</v>
      </c>
      <c r="P73" s="17">
        <v>1741.798611111111</v>
      </c>
      <c r="Q73" s="47"/>
      <c r="R73" s="48"/>
      <c r="S73" s="35"/>
      <c r="T73" s="35"/>
      <c r="U73" s="35"/>
      <c r="V73" s="35"/>
    </row>
    <row r="74" spans="1:22" s="8" customFormat="1" ht="21" customHeight="1">
      <c r="A74" s="18"/>
      <c r="B74" s="84" t="s">
        <v>189</v>
      </c>
      <c r="C74" s="39" t="s">
        <v>135</v>
      </c>
      <c r="D74" s="16">
        <v>6777.777777777777</v>
      </c>
      <c r="E74" s="16">
        <v>5375</v>
      </c>
      <c r="F74" s="16">
        <v>7375</v>
      </c>
      <c r="G74" s="16">
        <v>6125</v>
      </c>
      <c r="H74" s="16">
        <v>6666.666666666666</v>
      </c>
      <c r="I74" s="16">
        <v>5416.666666666666</v>
      </c>
      <c r="J74" s="16">
        <v>8529.166666666668</v>
      </c>
      <c r="K74" s="16">
        <v>5659.722222222223</v>
      </c>
      <c r="L74" s="16">
        <v>7500</v>
      </c>
      <c r="M74" s="16">
        <v>6302.6875</v>
      </c>
      <c r="N74" s="16">
        <v>7979.6875</v>
      </c>
      <c r="O74" s="16">
        <v>4925</v>
      </c>
      <c r="P74" s="17">
        <v>6552.697916666667</v>
      </c>
      <c r="Q74" s="47"/>
      <c r="R74" s="48"/>
      <c r="S74" s="35"/>
      <c r="T74" s="35"/>
      <c r="U74" s="35"/>
      <c r="V74" s="35"/>
    </row>
    <row r="75" spans="1:22" s="8" customFormat="1" ht="21" customHeight="1">
      <c r="A75" s="18"/>
      <c r="B75" s="84" t="s">
        <v>5</v>
      </c>
      <c r="C75" s="39" t="s">
        <v>19</v>
      </c>
      <c r="D75" s="16">
        <v>665.1666666666666</v>
      </c>
      <c r="E75" s="16">
        <v>577.7777777777778</v>
      </c>
      <c r="F75" s="16">
        <v>566.6666666666666</v>
      </c>
      <c r="G75" s="16">
        <v>511.425</v>
      </c>
      <c r="H75" s="16">
        <v>493.3333333333333</v>
      </c>
      <c r="I75" s="16">
        <v>420</v>
      </c>
      <c r="J75" s="16">
        <v>202.5</v>
      </c>
      <c r="K75" s="16">
        <v>212.5</v>
      </c>
      <c r="L75" s="16">
        <v>262.5</v>
      </c>
      <c r="M75" s="16">
        <v>362.5</v>
      </c>
      <c r="N75" s="16">
        <v>681.25</v>
      </c>
      <c r="O75" s="16">
        <v>600</v>
      </c>
      <c r="P75" s="17">
        <v>476.5925925925926</v>
      </c>
      <c r="Q75" s="47"/>
      <c r="R75" s="48"/>
      <c r="S75" s="35"/>
      <c r="T75" s="35"/>
      <c r="U75" s="35"/>
      <c r="V75" s="35"/>
    </row>
    <row r="76" spans="1:22" s="8" customFormat="1" ht="21" customHeight="1">
      <c r="A76" s="18"/>
      <c r="B76" s="84" t="s">
        <v>6</v>
      </c>
      <c r="C76" s="39" t="s">
        <v>21</v>
      </c>
      <c r="D76" s="16">
        <v>18437.5</v>
      </c>
      <c r="E76" s="16">
        <v>15000</v>
      </c>
      <c r="F76" s="16">
        <v>18468.75</v>
      </c>
      <c r="G76" s="16">
        <v>18041.666666666668</v>
      </c>
      <c r="H76" s="16">
        <v>20600</v>
      </c>
      <c r="I76" s="16">
        <v>19833.333333333332</v>
      </c>
      <c r="J76" s="16">
        <v>16937.5</v>
      </c>
      <c r="K76" s="16">
        <v>15375</v>
      </c>
      <c r="L76" s="16">
        <v>17031.25</v>
      </c>
      <c r="M76" s="16">
        <v>16687.5</v>
      </c>
      <c r="N76" s="16">
        <v>20925</v>
      </c>
      <c r="O76" s="16">
        <v>20968.75</v>
      </c>
      <c r="P76" s="17">
        <v>18192.1875</v>
      </c>
      <c r="Q76" s="47"/>
      <c r="R76" s="48"/>
      <c r="S76" s="35"/>
      <c r="T76" s="35"/>
      <c r="U76" s="35"/>
      <c r="V76" s="35"/>
    </row>
    <row r="77" spans="1:22" s="8" customFormat="1" ht="21" customHeight="1">
      <c r="A77" s="459" t="s">
        <v>261</v>
      </c>
      <c r="B77" s="84" t="s">
        <v>191</v>
      </c>
      <c r="C77" s="39" t="s">
        <v>19</v>
      </c>
      <c r="D77" s="16">
        <v>1439.1666666666667</v>
      </c>
      <c r="E77" s="16">
        <v>906.1625</v>
      </c>
      <c r="F77" s="16">
        <v>1046.4791666666667</v>
      </c>
      <c r="G77" s="16">
        <v>817.6</v>
      </c>
      <c r="H77" s="16">
        <v>1026</v>
      </c>
      <c r="I77" s="16">
        <v>933.09952</v>
      </c>
      <c r="J77" s="16">
        <v>968.925</v>
      </c>
      <c r="K77" s="16">
        <v>982.8125</v>
      </c>
      <c r="L77" s="16">
        <v>996.875</v>
      </c>
      <c r="M77" s="16">
        <v>1000</v>
      </c>
      <c r="N77" s="16">
        <v>1038.945</v>
      </c>
      <c r="O77" s="16">
        <v>888.25</v>
      </c>
      <c r="P77" s="17">
        <v>1028.8641266666666</v>
      </c>
      <c r="Q77" s="47"/>
      <c r="R77" s="48"/>
      <c r="S77" s="35"/>
      <c r="T77" s="35"/>
      <c r="U77" s="35"/>
      <c r="V77" s="35"/>
    </row>
    <row r="78" spans="1:22" s="8" customFormat="1" ht="21" customHeight="1">
      <c r="A78" s="460" t="s">
        <v>84</v>
      </c>
      <c r="B78" s="84" t="s">
        <v>192</v>
      </c>
      <c r="C78" s="39" t="s">
        <v>19</v>
      </c>
      <c r="D78" s="16">
        <v>1240.125</v>
      </c>
      <c r="E78" s="49">
        <v>1191.9270833333333</v>
      </c>
      <c r="F78" s="16">
        <v>998.3333333333334</v>
      </c>
      <c r="G78" s="16">
        <v>944.8333333333334</v>
      </c>
      <c r="H78" s="16">
        <v>1084.5</v>
      </c>
      <c r="I78" s="16">
        <v>918.5763888888888</v>
      </c>
      <c r="J78" s="16">
        <v>814.3333333333334</v>
      </c>
      <c r="K78" s="16">
        <v>743.84375</v>
      </c>
      <c r="L78" s="16">
        <v>853.75</v>
      </c>
      <c r="M78" s="16">
        <v>935.3125</v>
      </c>
      <c r="N78" s="16">
        <v>1179.5104166666667</v>
      </c>
      <c r="O78" s="16">
        <v>956.125</v>
      </c>
      <c r="P78" s="17">
        <v>988.4308449074074</v>
      </c>
      <c r="Q78" s="47"/>
      <c r="R78" s="48"/>
      <c r="S78" s="35"/>
      <c r="T78" s="35"/>
      <c r="U78" s="35"/>
      <c r="V78" s="35"/>
    </row>
    <row r="79" spans="1:22" s="8" customFormat="1" ht="21" customHeight="1">
      <c r="A79" s="18"/>
      <c r="B79" s="84" t="s">
        <v>37</v>
      </c>
      <c r="C79" s="39" t="s">
        <v>19</v>
      </c>
      <c r="D79" s="16">
        <v>666.6666666666666</v>
      </c>
      <c r="E79" s="49">
        <v>825</v>
      </c>
      <c r="F79" s="16">
        <v>1766.6666666666667</v>
      </c>
      <c r="G79" s="16">
        <v>1450</v>
      </c>
      <c r="H79" s="16">
        <v>1220</v>
      </c>
      <c r="I79" s="16">
        <v>850</v>
      </c>
      <c r="J79" s="16">
        <v>700</v>
      </c>
      <c r="K79" s="16">
        <v>706.25</v>
      </c>
      <c r="L79" s="16">
        <v>1012.5</v>
      </c>
      <c r="M79" s="16">
        <v>1400</v>
      </c>
      <c r="N79" s="16">
        <v>1833.3333333333333</v>
      </c>
      <c r="O79" s="16">
        <v>825</v>
      </c>
      <c r="P79" s="17">
        <v>1104.6180555555554</v>
      </c>
      <c r="Q79" s="47"/>
      <c r="R79" s="48"/>
      <c r="S79" s="35"/>
      <c r="T79" s="35"/>
      <c r="U79" s="35"/>
      <c r="V79" s="35"/>
    </row>
    <row r="80" spans="1:22" s="8" customFormat="1" ht="21" customHeight="1">
      <c r="A80" s="18"/>
      <c r="B80" s="84" t="s">
        <v>36</v>
      </c>
      <c r="C80" s="39" t="s">
        <v>19</v>
      </c>
      <c r="D80" s="16">
        <v>612.5</v>
      </c>
      <c r="E80" s="49">
        <v>687.5</v>
      </c>
      <c r="F80" s="16">
        <v>1100</v>
      </c>
      <c r="G80" s="16">
        <v>1050</v>
      </c>
      <c r="H80" s="16">
        <v>1000</v>
      </c>
      <c r="I80" s="16">
        <v>575</v>
      </c>
      <c r="J80" s="16">
        <v>562.5</v>
      </c>
      <c r="K80" s="16">
        <v>600</v>
      </c>
      <c r="L80" s="16">
        <v>1200</v>
      </c>
      <c r="M80" s="16">
        <v>1262.5</v>
      </c>
      <c r="N80" s="16">
        <v>1362.5</v>
      </c>
      <c r="O80" s="16">
        <v>937.5</v>
      </c>
      <c r="P80" s="17">
        <v>912.5</v>
      </c>
      <c r="Q80" s="47"/>
      <c r="R80" s="48"/>
      <c r="S80" s="35"/>
      <c r="T80" s="35"/>
      <c r="U80" s="35"/>
      <c r="V80" s="35"/>
    </row>
    <row r="81" spans="1:18" s="35" customFormat="1" ht="9.75" customHeight="1">
      <c r="A81" s="27"/>
      <c r="B81" s="27"/>
      <c r="C81" s="5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47"/>
      <c r="R81" s="48"/>
    </row>
    <row r="82" spans="1:22" s="8" customFormat="1" ht="17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2"/>
      <c r="O82" s="452" t="s">
        <v>49</v>
      </c>
      <c r="P82" s="452"/>
      <c r="Q82" s="47"/>
      <c r="R82" s="48"/>
      <c r="S82" s="35"/>
      <c r="T82" s="35"/>
      <c r="U82" s="35"/>
      <c r="V82" s="35"/>
    </row>
    <row r="83" spans="1:22" s="8" customFormat="1" ht="20.25" customHeight="1">
      <c r="A83" s="465"/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7"/>
      <c r="R83" s="48"/>
      <c r="S83" s="35"/>
      <c r="T83" s="35"/>
      <c r="U83" s="35"/>
      <c r="V83" s="35"/>
    </row>
    <row r="84" spans="1:22" s="8" customFormat="1" ht="23.25" customHeight="1">
      <c r="A84" s="466" t="s">
        <v>61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7"/>
      <c r="R84" s="48"/>
      <c r="S84" s="35"/>
      <c r="T84" s="35"/>
      <c r="U84" s="35"/>
      <c r="V84" s="35"/>
    </row>
    <row r="85" spans="1:22" s="8" customFormat="1" ht="24" customHeight="1">
      <c r="A85" s="458" t="s">
        <v>253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7"/>
      <c r="R85" s="48"/>
      <c r="S85" s="35"/>
      <c r="T85" s="35"/>
      <c r="U85" s="35"/>
      <c r="V85" s="35"/>
    </row>
    <row r="86" spans="1:22" s="8" customFormat="1" ht="11.25" customHeight="1">
      <c r="A86" s="9"/>
      <c r="B86" s="9"/>
      <c r="C86" s="10"/>
      <c r="D86" s="11"/>
      <c r="E86" s="12"/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47"/>
      <c r="R86" s="48"/>
      <c r="S86" s="35"/>
      <c r="T86" s="35"/>
      <c r="U86" s="35"/>
      <c r="V86" s="35"/>
    </row>
    <row r="87" spans="1:22" s="8" customFormat="1" ht="33" customHeight="1">
      <c r="A87" s="447" t="s">
        <v>506</v>
      </c>
      <c r="B87" s="447" t="s">
        <v>151</v>
      </c>
      <c r="C87" s="447" t="s">
        <v>62</v>
      </c>
      <c r="D87" s="442" t="s">
        <v>26</v>
      </c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4"/>
      <c r="P87" s="445" t="s">
        <v>60</v>
      </c>
      <c r="Q87" s="47"/>
      <c r="R87" s="48"/>
      <c r="S87" s="35"/>
      <c r="T87" s="35"/>
      <c r="U87" s="35"/>
      <c r="V87" s="35"/>
    </row>
    <row r="88" spans="1:22" s="8" customFormat="1" ht="33" customHeight="1">
      <c r="A88" s="448"/>
      <c r="B88" s="448"/>
      <c r="C88" s="448"/>
      <c r="D88" s="377" t="s">
        <v>7</v>
      </c>
      <c r="E88" s="376" t="s">
        <v>8</v>
      </c>
      <c r="F88" s="376" t="s">
        <v>9</v>
      </c>
      <c r="G88" s="376" t="s">
        <v>10</v>
      </c>
      <c r="H88" s="376" t="s">
        <v>11</v>
      </c>
      <c r="I88" s="376" t="s">
        <v>12</v>
      </c>
      <c r="J88" s="376" t="s">
        <v>13</v>
      </c>
      <c r="K88" s="376" t="s">
        <v>14</v>
      </c>
      <c r="L88" s="376" t="s">
        <v>127</v>
      </c>
      <c r="M88" s="376" t="s">
        <v>128</v>
      </c>
      <c r="N88" s="376" t="s">
        <v>129</v>
      </c>
      <c r="O88" s="378" t="s">
        <v>130</v>
      </c>
      <c r="P88" s="446"/>
      <c r="Q88" s="47"/>
      <c r="R88" s="48"/>
      <c r="S88" s="35"/>
      <c r="T88" s="35"/>
      <c r="U88" s="35"/>
      <c r="V88" s="35"/>
    </row>
    <row r="89" spans="1:22" s="8" customFormat="1" ht="21" customHeight="1">
      <c r="A89" s="459" t="s">
        <v>262</v>
      </c>
      <c r="B89" s="84" t="s">
        <v>189</v>
      </c>
      <c r="C89" s="39" t="s">
        <v>19</v>
      </c>
      <c r="D89" s="16">
        <v>437.5</v>
      </c>
      <c r="E89" s="49">
        <v>560.5</v>
      </c>
      <c r="F89" s="16">
        <v>702.5</v>
      </c>
      <c r="G89" s="16">
        <v>725</v>
      </c>
      <c r="H89" s="16">
        <v>660</v>
      </c>
      <c r="I89" s="16">
        <v>531.25</v>
      </c>
      <c r="J89" s="16">
        <v>531.25</v>
      </c>
      <c r="K89" s="16">
        <v>956.25</v>
      </c>
      <c r="L89" s="16">
        <v>733.3333333333334</v>
      </c>
      <c r="M89" s="16">
        <v>633.3333333333334</v>
      </c>
      <c r="N89" s="16">
        <v>1175</v>
      </c>
      <c r="O89" s="16">
        <v>800</v>
      </c>
      <c r="P89" s="17">
        <v>703.8263888888888</v>
      </c>
      <c r="Q89" s="47"/>
      <c r="R89" s="48"/>
      <c r="S89" s="35"/>
      <c r="T89" s="35"/>
      <c r="U89" s="35"/>
      <c r="V89" s="35"/>
    </row>
    <row r="90" spans="1:22" s="8" customFormat="1" ht="21" customHeight="1">
      <c r="A90" s="460" t="s">
        <v>119</v>
      </c>
      <c r="B90" s="84" t="s">
        <v>263</v>
      </c>
      <c r="C90" s="39" t="s">
        <v>19</v>
      </c>
      <c r="D90" s="16">
        <v>1500</v>
      </c>
      <c r="E90" s="49"/>
      <c r="F90" s="16">
        <v>1500</v>
      </c>
      <c r="G90" s="16">
        <v>1800</v>
      </c>
      <c r="H90" s="16"/>
      <c r="I90" s="16">
        <v>1200</v>
      </c>
      <c r="J90" s="16"/>
      <c r="K90" s="16"/>
      <c r="L90" s="16">
        <v>700</v>
      </c>
      <c r="M90" s="16"/>
      <c r="N90" s="16"/>
      <c r="O90" s="16">
        <v>1500</v>
      </c>
      <c r="P90" s="17">
        <v>1366.6666666666667</v>
      </c>
      <c r="Q90" s="47"/>
      <c r="R90" s="48"/>
      <c r="S90" s="35"/>
      <c r="T90" s="35"/>
      <c r="U90" s="35"/>
      <c r="V90" s="35"/>
    </row>
    <row r="91" spans="1:22" s="8" customFormat="1" ht="21" customHeight="1">
      <c r="A91" s="18"/>
      <c r="B91" s="84" t="s">
        <v>31</v>
      </c>
      <c r="C91" s="39" t="s">
        <v>21</v>
      </c>
      <c r="D91" s="16">
        <v>2372.222222222222</v>
      </c>
      <c r="E91" s="49">
        <v>2510.416666666667</v>
      </c>
      <c r="F91" s="16">
        <v>2863.194444444445</v>
      </c>
      <c r="G91" s="16">
        <v>2506.25</v>
      </c>
      <c r="H91" s="16">
        <v>3239.583333333333</v>
      </c>
      <c r="I91" s="16">
        <v>3170.8333333333335</v>
      </c>
      <c r="J91" s="16">
        <v>2551.1458333333335</v>
      </c>
      <c r="K91" s="16">
        <v>2757.5625</v>
      </c>
      <c r="L91" s="16">
        <v>3188.8888888888887</v>
      </c>
      <c r="M91" s="16">
        <v>3040.972222222222</v>
      </c>
      <c r="N91" s="16">
        <v>2621.875</v>
      </c>
      <c r="O91" s="16">
        <v>2979.1666666666665</v>
      </c>
      <c r="P91" s="17">
        <v>2816.8425925925926</v>
      </c>
      <c r="Q91" s="47"/>
      <c r="R91" s="48"/>
      <c r="S91" s="35"/>
      <c r="T91" s="35"/>
      <c r="U91" s="35"/>
      <c r="V91" s="35"/>
    </row>
    <row r="92" spans="1:22" s="8" customFormat="1" ht="21" customHeight="1">
      <c r="A92" s="18"/>
      <c r="B92" s="84" t="s">
        <v>115</v>
      </c>
      <c r="C92" s="39" t="s">
        <v>19</v>
      </c>
      <c r="D92" s="16">
        <v>15500</v>
      </c>
      <c r="E92" s="49">
        <v>16125</v>
      </c>
      <c r="F92" s="16">
        <v>17375</v>
      </c>
      <c r="G92" s="16">
        <v>15250</v>
      </c>
      <c r="H92" s="16">
        <v>13916.666666666666</v>
      </c>
      <c r="I92" s="16"/>
      <c r="J92" s="16">
        <v>13312.5</v>
      </c>
      <c r="K92" s="16">
        <v>16875</v>
      </c>
      <c r="L92" s="16">
        <v>15187.5</v>
      </c>
      <c r="M92" s="16">
        <v>15500</v>
      </c>
      <c r="N92" s="16">
        <v>15500</v>
      </c>
      <c r="O92" s="16"/>
      <c r="P92" s="17">
        <v>15454.166666666668</v>
      </c>
      <c r="Q92" s="47"/>
      <c r="R92" s="48"/>
      <c r="S92" s="35"/>
      <c r="T92" s="35"/>
      <c r="U92" s="35"/>
      <c r="V92" s="35"/>
    </row>
    <row r="93" spans="1:22" s="8" customFormat="1" ht="21" customHeight="1">
      <c r="A93" s="18"/>
      <c r="B93" s="84" t="s">
        <v>110</v>
      </c>
      <c r="C93" s="39" t="s">
        <v>19</v>
      </c>
      <c r="D93" s="16">
        <v>1350</v>
      </c>
      <c r="E93" s="49">
        <v>1500</v>
      </c>
      <c r="F93" s="16">
        <v>1500</v>
      </c>
      <c r="G93" s="16">
        <v>1500</v>
      </c>
      <c r="H93" s="16">
        <v>1600</v>
      </c>
      <c r="I93" s="16">
        <v>1500</v>
      </c>
      <c r="J93" s="16">
        <v>1500</v>
      </c>
      <c r="K93" s="16">
        <v>1500</v>
      </c>
      <c r="L93" s="16">
        <v>2250</v>
      </c>
      <c r="M93" s="16">
        <v>2250</v>
      </c>
      <c r="N93" s="16">
        <v>1500</v>
      </c>
      <c r="O93" s="16">
        <v>1500</v>
      </c>
      <c r="P93" s="17">
        <v>1620.8333333333333</v>
      </c>
      <c r="Q93" s="47"/>
      <c r="R93" s="48"/>
      <c r="S93" s="35"/>
      <c r="T93" s="35"/>
      <c r="U93" s="35"/>
      <c r="V93" s="35"/>
    </row>
    <row r="94" spans="1:22" s="8" customFormat="1" ht="21" customHeight="1">
      <c r="A94" s="18"/>
      <c r="B94" s="84" t="s">
        <v>35</v>
      </c>
      <c r="C94" s="39" t="s">
        <v>19</v>
      </c>
      <c r="D94" s="16">
        <v>1218.75</v>
      </c>
      <c r="E94" s="49">
        <v>1578.125</v>
      </c>
      <c r="F94" s="16">
        <v>1415.1145833333333</v>
      </c>
      <c r="G94" s="16">
        <v>1347.9270833333333</v>
      </c>
      <c r="H94" s="16">
        <v>1224.5833333333333</v>
      </c>
      <c r="I94" s="16">
        <v>1182.8125</v>
      </c>
      <c r="J94" s="16">
        <v>1229.5625</v>
      </c>
      <c r="K94" s="16">
        <v>1099.2916666666667</v>
      </c>
      <c r="L94" s="16">
        <v>1097.9166666666667</v>
      </c>
      <c r="M94" s="16">
        <v>1198.3333333333333</v>
      </c>
      <c r="N94" s="16">
        <v>1133.3333333333333</v>
      </c>
      <c r="O94" s="16">
        <v>765.625</v>
      </c>
      <c r="P94" s="17">
        <v>1207.6145833333333</v>
      </c>
      <c r="Q94" s="47"/>
      <c r="R94" s="48"/>
      <c r="S94" s="35"/>
      <c r="T94" s="35"/>
      <c r="U94" s="35"/>
      <c r="V94" s="35"/>
    </row>
    <row r="95" spans="1:22" s="8" customFormat="1" ht="21" customHeight="1">
      <c r="A95" s="18"/>
      <c r="B95" s="84" t="s">
        <v>34</v>
      </c>
      <c r="C95" s="39" t="s">
        <v>19</v>
      </c>
      <c r="D95" s="16">
        <v>1561.65625</v>
      </c>
      <c r="E95" s="49">
        <v>2446.895833333333</v>
      </c>
      <c r="F95" s="16">
        <v>1613.3333333333333</v>
      </c>
      <c r="G95" s="16">
        <v>1411.25</v>
      </c>
      <c r="H95" s="16">
        <v>1353.8666666666666</v>
      </c>
      <c r="I95" s="16">
        <v>1360</v>
      </c>
      <c r="J95" s="16">
        <v>1404.5</v>
      </c>
      <c r="K95" s="16">
        <v>1212.5</v>
      </c>
      <c r="L95" s="16">
        <v>1390.8333333333335</v>
      </c>
      <c r="M95" s="16">
        <v>1494.5</v>
      </c>
      <c r="N95" s="16">
        <v>1482.5</v>
      </c>
      <c r="O95" s="16">
        <v>1521.875</v>
      </c>
      <c r="P95" s="17">
        <v>1521.1425347222223</v>
      </c>
      <c r="Q95" s="47"/>
      <c r="R95" s="48"/>
      <c r="S95" s="35"/>
      <c r="T95" s="35"/>
      <c r="U95" s="35"/>
      <c r="V95" s="35"/>
    </row>
    <row r="96" spans="1:22" s="8" customFormat="1" ht="21" customHeight="1">
      <c r="A96" s="51"/>
      <c r="B96" s="51" t="s">
        <v>122</v>
      </c>
      <c r="C96" s="39" t="s">
        <v>19</v>
      </c>
      <c r="D96" s="16">
        <v>983.375</v>
      </c>
      <c r="E96" s="49">
        <v>1377.0833333333333</v>
      </c>
      <c r="F96" s="16">
        <v>1302.0833333333333</v>
      </c>
      <c r="G96" s="16">
        <v>1300</v>
      </c>
      <c r="H96" s="16">
        <v>1152.1000000000001</v>
      </c>
      <c r="I96" s="16">
        <v>1018.75</v>
      </c>
      <c r="J96" s="16">
        <v>945.8333333333334</v>
      </c>
      <c r="K96" s="16">
        <v>1049.3055555555557</v>
      </c>
      <c r="L96" s="16">
        <v>988.888888888889</v>
      </c>
      <c r="M96" s="16">
        <v>1239.1666666666667</v>
      </c>
      <c r="N96" s="16">
        <v>1077.0833333333333</v>
      </c>
      <c r="O96" s="16">
        <v>896.875</v>
      </c>
      <c r="P96" s="17">
        <v>1110.8787037037036</v>
      </c>
      <c r="Q96" s="47"/>
      <c r="R96" s="48"/>
      <c r="S96" s="35"/>
      <c r="T96" s="35"/>
      <c r="U96" s="35"/>
      <c r="V96" s="35"/>
    </row>
    <row r="97" spans="1:22" s="8" customFormat="1" ht="21" customHeight="1">
      <c r="A97" s="51"/>
      <c r="B97" s="51" t="s">
        <v>85</v>
      </c>
      <c r="C97" s="39" t="s">
        <v>19</v>
      </c>
      <c r="D97" s="16">
        <v>1433.6083333333333</v>
      </c>
      <c r="E97" s="49">
        <v>1460.4166666666667</v>
      </c>
      <c r="F97" s="16">
        <v>1422.2222222222224</v>
      </c>
      <c r="G97" s="16">
        <v>1485.9375</v>
      </c>
      <c r="H97" s="16">
        <v>1287.7777777777778</v>
      </c>
      <c r="I97" s="16">
        <v>1301.6666666666667</v>
      </c>
      <c r="J97" s="16">
        <v>1353.2777777777776</v>
      </c>
      <c r="K97" s="16">
        <v>1388.4166666666667</v>
      </c>
      <c r="L97" s="16">
        <v>1497.2222222222224</v>
      </c>
      <c r="M97" s="16">
        <v>1627.5</v>
      </c>
      <c r="N97" s="16">
        <v>1420.2083333333333</v>
      </c>
      <c r="O97" s="16">
        <v>1475</v>
      </c>
      <c r="P97" s="17">
        <v>1429.4378472222222</v>
      </c>
      <c r="Q97" s="47"/>
      <c r="R97" s="48"/>
      <c r="S97" s="35"/>
      <c r="T97" s="35"/>
      <c r="U97" s="35"/>
      <c r="V97" s="35"/>
    </row>
    <row r="98" spans="1:22" s="8" customFormat="1" ht="21" customHeight="1">
      <c r="A98" s="51"/>
      <c r="B98" s="51" t="s">
        <v>33</v>
      </c>
      <c r="C98" s="39" t="s">
        <v>19</v>
      </c>
      <c r="D98" s="16">
        <v>1060.375</v>
      </c>
      <c r="E98" s="49">
        <v>1380.5555555555557</v>
      </c>
      <c r="F98" s="16">
        <v>1492.6979166666667</v>
      </c>
      <c r="G98" s="16">
        <v>1297.1875</v>
      </c>
      <c r="H98" s="16">
        <v>1196.6666666666667</v>
      </c>
      <c r="I98" s="16">
        <v>1161.1666666666667</v>
      </c>
      <c r="J98" s="16">
        <v>1184.5972222222222</v>
      </c>
      <c r="K98" s="16">
        <v>1162.5</v>
      </c>
      <c r="L98" s="16">
        <v>1284.722222222222</v>
      </c>
      <c r="M98" s="16">
        <v>1414.1666666666667</v>
      </c>
      <c r="N98" s="16">
        <v>1718.75</v>
      </c>
      <c r="O98" s="16">
        <v>1779.1666666666667</v>
      </c>
      <c r="P98" s="17">
        <v>1344.3793402777778</v>
      </c>
      <c r="Q98" s="47"/>
      <c r="R98" s="48"/>
      <c r="S98" s="35"/>
      <c r="T98" s="35"/>
      <c r="U98" s="35"/>
      <c r="V98" s="35"/>
    </row>
    <row r="99" spans="1:22" s="8" customFormat="1" ht="21" customHeight="1">
      <c r="A99" s="51"/>
      <c r="B99" s="51" t="s">
        <v>86</v>
      </c>
      <c r="C99" s="39" t="s">
        <v>19</v>
      </c>
      <c r="D99" s="16">
        <v>1150</v>
      </c>
      <c r="E99" s="49">
        <v>1391.6666666666667</v>
      </c>
      <c r="F99" s="16">
        <v>1800</v>
      </c>
      <c r="G99" s="16">
        <v>1275</v>
      </c>
      <c r="H99" s="16">
        <v>1320</v>
      </c>
      <c r="I99" s="16">
        <v>1800</v>
      </c>
      <c r="J99" s="16">
        <v>1634.375</v>
      </c>
      <c r="K99" s="16">
        <v>1912.5</v>
      </c>
      <c r="L99" s="16">
        <v>1300</v>
      </c>
      <c r="M99" s="16">
        <v>1260</v>
      </c>
      <c r="N99" s="16">
        <v>1400</v>
      </c>
      <c r="O99" s="16">
        <v>1075</v>
      </c>
      <c r="P99" s="17">
        <v>1443.2118055555557</v>
      </c>
      <c r="Q99" s="47"/>
      <c r="R99" s="48"/>
      <c r="S99" s="35"/>
      <c r="T99" s="35"/>
      <c r="U99" s="35"/>
      <c r="V99" s="35"/>
    </row>
    <row r="100" spans="1:22" s="8" customFormat="1" ht="21" customHeight="1">
      <c r="A100" s="51"/>
      <c r="B100" s="51" t="s">
        <v>87</v>
      </c>
      <c r="C100" s="39" t="s">
        <v>19</v>
      </c>
      <c r="D100" s="16">
        <v>1082.1666666666667</v>
      </c>
      <c r="E100" s="49">
        <v>1147.0833333333333</v>
      </c>
      <c r="F100" s="16">
        <v>1116.6666666666667</v>
      </c>
      <c r="G100" s="16">
        <v>1162.5</v>
      </c>
      <c r="H100" s="16">
        <v>1113.7166666666667</v>
      </c>
      <c r="I100" s="16">
        <v>1090.7083333333333</v>
      </c>
      <c r="J100" s="16">
        <v>1080.5</v>
      </c>
      <c r="K100" s="16">
        <v>1162.2083333333333</v>
      </c>
      <c r="L100" s="16">
        <v>1100</v>
      </c>
      <c r="M100" s="16">
        <v>1091.6666666666667</v>
      </c>
      <c r="N100" s="16">
        <v>1000</v>
      </c>
      <c r="O100" s="16">
        <v>1059.375</v>
      </c>
      <c r="P100" s="17">
        <v>1100.5493055555555</v>
      </c>
      <c r="Q100" s="47"/>
      <c r="R100" s="48"/>
      <c r="S100" s="35"/>
      <c r="T100" s="35"/>
      <c r="U100" s="35"/>
      <c r="V100" s="35"/>
    </row>
    <row r="101" spans="1:22" s="8" customFormat="1" ht="21" customHeight="1">
      <c r="A101" s="51"/>
      <c r="B101" s="51" t="s">
        <v>137</v>
      </c>
      <c r="C101" s="39" t="s">
        <v>19</v>
      </c>
      <c r="D101" s="16"/>
      <c r="E101" s="49"/>
      <c r="F101" s="16"/>
      <c r="G101" s="16"/>
      <c r="H101" s="16"/>
      <c r="I101" s="16">
        <v>5000</v>
      </c>
      <c r="J101" s="16"/>
      <c r="K101" s="16"/>
      <c r="L101" s="16">
        <v>4100</v>
      </c>
      <c r="M101" s="16"/>
      <c r="N101" s="16"/>
      <c r="O101" s="16"/>
      <c r="P101" s="17">
        <v>4550</v>
      </c>
      <c r="Q101" s="47"/>
      <c r="R101" s="48"/>
      <c r="S101" s="35"/>
      <c r="T101" s="35"/>
      <c r="U101" s="35"/>
      <c r="V101" s="35"/>
    </row>
    <row r="102" spans="1:22" s="8" customFormat="1" ht="21" customHeight="1">
      <c r="A102" s="51"/>
      <c r="B102" s="51" t="s">
        <v>88</v>
      </c>
      <c r="C102" s="39" t="s">
        <v>19</v>
      </c>
      <c r="D102" s="16"/>
      <c r="E102" s="49">
        <v>4000</v>
      </c>
      <c r="F102" s="16">
        <v>4000</v>
      </c>
      <c r="G102" s="16">
        <v>4000</v>
      </c>
      <c r="H102" s="16">
        <v>4000</v>
      </c>
      <c r="I102" s="16"/>
      <c r="J102" s="16">
        <v>4000</v>
      </c>
      <c r="K102" s="16">
        <v>4000</v>
      </c>
      <c r="L102" s="16">
        <v>4000</v>
      </c>
      <c r="M102" s="16">
        <v>4000</v>
      </c>
      <c r="N102" s="16">
        <v>4000</v>
      </c>
      <c r="O102" s="16"/>
      <c r="P102" s="17">
        <v>4000</v>
      </c>
      <c r="Q102" s="47"/>
      <c r="R102" s="48"/>
      <c r="S102" s="35"/>
      <c r="T102" s="35"/>
      <c r="U102" s="35"/>
      <c r="V102" s="35"/>
    </row>
    <row r="103" spans="1:22" s="8" customFormat="1" ht="18" customHeight="1">
      <c r="A103" s="112" t="s">
        <v>138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47"/>
      <c r="R103" s="48"/>
      <c r="S103" s="35"/>
      <c r="T103" s="35"/>
      <c r="U103" s="35"/>
      <c r="V103" s="35"/>
    </row>
    <row r="104" spans="1:22" s="8" customFormat="1" ht="21" customHeight="1">
      <c r="A104" s="461" t="s">
        <v>256</v>
      </c>
      <c r="B104" s="114" t="s">
        <v>179</v>
      </c>
      <c r="C104" s="150" t="s">
        <v>19</v>
      </c>
      <c r="D104" s="16"/>
      <c r="E104" s="49">
        <v>1554.1666666666667</v>
      </c>
      <c r="F104" s="16">
        <v>2050</v>
      </c>
      <c r="G104" s="16">
        <v>1866.6666666666667</v>
      </c>
      <c r="H104" s="16">
        <v>1653.3333333333333</v>
      </c>
      <c r="I104" s="16">
        <v>1708.3333333333333</v>
      </c>
      <c r="J104" s="16">
        <v>1131.25</v>
      </c>
      <c r="K104" s="16">
        <v>1175</v>
      </c>
      <c r="L104" s="16">
        <v>1500</v>
      </c>
      <c r="M104" s="16">
        <v>1800</v>
      </c>
      <c r="N104" s="16">
        <v>1350</v>
      </c>
      <c r="O104" s="16">
        <v>1425</v>
      </c>
      <c r="P104" s="17">
        <v>1564.8863636363637</v>
      </c>
      <c r="Q104" s="47"/>
      <c r="R104" s="48"/>
      <c r="S104" s="35"/>
      <c r="T104" s="35"/>
      <c r="U104" s="35"/>
      <c r="V104" s="35"/>
    </row>
    <row r="105" spans="1:22" s="8" customFormat="1" ht="21" customHeight="1">
      <c r="A105" s="463"/>
      <c r="B105" s="121" t="s">
        <v>181</v>
      </c>
      <c r="C105" s="150" t="s">
        <v>19</v>
      </c>
      <c r="D105" s="16"/>
      <c r="E105" s="49">
        <v>3062.5</v>
      </c>
      <c r="F105" s="16">
        <v>3550</v>
      </c>
      <c r="G105" s="16">
        <v>4225</v>
      </c>
      <c r="H105" s="16">
        <v>2730</v>
      </c>
      <c r="I105" s="16">
        <v>2875</v>
      </c>
      <c r="J105" s="16">
        <v>3000</v>
      </c>
      <c r="K105" s="16"/>
      <c r="L105" s="16"/>
      <c r="M105" s="16"/>
      <c r="N105" s="16"/>
      <c r="O105" s="16"/>
      <c r="P105" s="17">
        <v>3240.4166666666665</v>
      </c>
      <c r="Q105" s="47"/>
      <c r="R105" s="48"/>
      <c r="S105" s="35"/>
      <c r="T105" s="35"/>
      <c r="U105" s="35"/>
      <c r="V105" s="35"/>
    </row>
    <row r="106" spans="1:22" s="8" customFormat="1" ht="21" customHeight="1">
      <c r="A106" s="463"/>
      <c r="B106" s="121" t="s">
        <v>183</v>
      </c>
      <c r="C106" s="150" t="s">
        <v>19</v>
      </c>
      <c r="D106" s="16"/>
      <c r="E106" s="49">
        <v>3562.5</v>
      </c>
      <c r="F106" s="16">
        <v>5900</v>
      </c>
      <c r="G106" s="16">
        <v>5370.833333333334</v>
      </c>
      <c r="H106" s="16">
        <v>3500</v>
      </c>
      <c r="I106" s="16">
        <v>6000</v>
      </c>
      <c r="J106" s="16"/>
      <c r="K106" s="16"/>
      <c r="L106" s="16"/>
      <c r="M106" s="16"/>
      <c r="N106" s="16">
        <v>3900</v>
      </c>
      <c r="O106" s="16"/>
      <c r="P106" s="17">
        <v>4705.555555555556</v>
      </c>
      <c r="Q106" s="47"/>
      <c r="R106" s="48"/>
      <c r="S106" s="35"/>
      <c r="T106" s="35"/>
      <c r="U106" s="35"/>
      <c r="V106" s="35"/>
    </row>
    <row r="107" spans="1:22" s="8" customFormat="1" ht="21" customHeight="1">
      <c r="A107" s="463"/>
      <c r="B107" s="121" t="s">
        <v>195</v>
      </c>
      <c r="C107" s="150" t="s">
        <v>19</v>
      </c>
      <c r="D107" s="16"/>
      <c r="E107" s="49">
        <v>3550</v>
      </c>
      <c r="F107" s="16">
        <v>3700</v>
      </c>
      <c r="G107" s="16"/>
      <c r="H107" s="16">
        <v>3000</v>
      </c>
      <c r="I107" s="16">
        <v>2000</v>
      </c>
      <c r="J107" s="16"/>
      <c r="K107" s="16"/>
      <c r="L107" s="16"/>
      <c r="M107" s="16"/>
      <c r="N107" s="16"/>
      <c r="O107" s="16"/>
      <c r="P107" s="17">
        <v>3062.5</v>
      </c>
      <c r="Q107" s="47"/>
      <c r="R107" s="48"/>
      <c r="S107" s="35"/>
      <c r="T107" s="35"/>
      <c r="U107" s="35"/>
      <c r="V107" s="35"/>
    </row>
    <row r="108" spans="1:22" s="8" customFormat="1" ht="21" customHeight="1">
      <c r="A108" s="462"/>
      <c r="B108" s="121" t="s">
        <v>196</v>
      </c>
      <c r="C108" s="150" t="s">
        <v>19</v>
      </c>
      <c r="D108" s="16"/>
      <c r="E108" s="49">
        <v>3833.3333333333335</v>
      </c>
      <c r="F108" s="16">
        <v>3525</v>
      </c>
      <c r="G108" s="16">
        <v>5000</v>
      </c>
      <c r="H108" s="16">
        <v>3460</v>
      </c>
      <c r="I108" s="16">
        <v>2500</v>
      </c>
      <c r="J108" s="16">
        <v>3200</v>
      </c>
      <c r="K108" s="16">
        <v>3250</v>
      </c>
      <c r="L108" s="16">
        <v>3000</v>
      </c>
      <c r="M108" s="16">
        <v>1900</v>
      </c>
      <c r="N108" s="16">
        <v>2200</v>
      </c>
      <c r="O108" s="16">
        <v>2150</v>
      </c>
      <c r="P108" s="17">
        <v>3092.575757575758</v>
      </c>
      <c r="Q108" s="47"/>
      <c r="R108" s="48"/>
      <c r="S108" s="35"/>
      <c r="T108" s="35"/>
      <c r="U108" s="35"/>
      <c r="V108" s="35"/>
    </row>
    <row r="109" spans="1:22" s="8" customFormat="1" ht="21" customHeight="1">
      <c r="A109" s="461" t="s">
        <v>277</v>
      </c>
      <c r="B109" s="121" t="s">
        <v>191</v>
      </c>
      <c r="C109" s="150" t="s">
        <v>19</v>
      </c>
      <c r="D109" s="16"/>
      <c r="E109" s="49">
        <v>1937.5</v>
      </c>
      <c r="F109" s="16">
        <v>1700</v>
      </c>
      <c r="G109" s="16">
        <v>1450</v>
      </c>
      <c r="H109" s="16">
        <v>1222.5</v>
      </c>
      <c r="I109" s="16">
        <v>1618.75</v>
      </c>
      <c r="J109" s="16">
        <v>1216.6666666666667</v>
      </c>
      <c r="K109" s="16">
        <v>1150</v>
      </c>
      <c r="L109" s="16"/>
      <c r="M109" s="16"/>
      <c r="N109" s="16"/>
      <c r="O109" s="16"/>
      <c r="P109" s="17">
        <v>1470.7738095238094</v>
      </c>
      <c r="Q109" s="47"/>
      <c r="R109" s="48"/>
      <c r="S109" s="35"/>
      <c r="T109" s="35"/>
      <c r="U109" s="35"/>
      <c r="V109" s="35"/>
    </row>
    <row r="110" spans="1:22" s="8" customFormat="1" ht="21" customHeight="1">
      <c r="A110" s="463" t="s">
        <v>140</v>
      </c>
      <c r="B110" s="120" t="s">
        <v>198</v>
      </c>
      <c r="C110" s="150" t="s">
        <v>19</v>
      </c>
      <c r="D110" s="16"/>
      <c r="E110" s="49">
        <v>1247</v>
      </c>
      <c r="F110" s="16">
        <v>1200</v>
      </c>
      <c r="G110" s="16">
        <v>1250</v>
      </c>
      <c r="H110" s="16">
        <v>1156</v>
      </c>
      <c r="I110" s="16">
        <v>1000</v>
      </c>
      <c r="J110" s="16">
        <v>1200</v>
      </c>
      <c r="K110" s="16"/>
      <c r="L110" s="16"/>
      <c r="M110" s="16"/>
      <c r="N110" s="16"/>
      <c r="O110" s="16"/>
      <c r="P110" s="17">
        <v>1175.5</v>
      </c>
      <c r="Q110" s="47"/>
      <c r="R110" s="48"/>
      <c r="S110" s="35"/>
      <c r="T110" s="35"/>
      <c r="U110" s="35"/>
      <c r="V110" s="35"/>
    </row>
    <row r="111" spans="1:22" s="8" customFormat="1" ht="21" customHeight="1">
      <c r="A111" s="119"/>
      <c r="B111" s="120" t="s">
        <v>141</v>
      </c>
      <c r="C111" s="150" t="s">
        <v>19</v>
      </c>
      <c r="D111" s="16"/>
      <c r="E111" s="49">
        <v>625</v>
      </c>
      <c r="F111" s="16">
        <v>716.6666666666667</v>
      </c>
      <c r="G111" s="16">
        <v>687.5</v>
      </c>
      <c r="H111" s="16">
        <v>700</v>
      </c>
      <c r="I111" s="16"/>
      <c r="J111" s="16"/>
      <c r="K111" s="16"/>
      <c r="L111" s="16"/>
      <c r="M111" s="16"/>
      <c r="N111" s="16"/>
      <c r="O111" s="16"/>
      <c r="P111" s="17">
        <v>682.2916666666667</v>
      </c>
      <c r="Q111" s="47"/>
      <c r="R111" s="48"/>
      <c r="S111" s="35"/>
      <c r="T111" s="35"/>
      <c r="U111" s="35"/>
      <c r="V111" s="35"/>
    </row>
    <row r="112" spans="1:22" s="8" customFormat="1" ht="21" customHeight="1">
      <c r="A112" s="119"/>
      <c r="B112" s="120" t="s">
        <v>35</v>
      </c>
      <c r="C112" s="151" t="s">
        <v>19</v>
      </c>
      <c r="D112" s="16"/>
      <c r="E112" s="49"/>
      <c r="F112" s="16">
        <v>1200</v>
      </c>
      <c r="G112" s="16">
        <v>1200</v>
      </c>
      <c r="H112" s="16">
        <v>1200</v>
      </c>
      <c r="I112" s="16"/>
      <c r="J112" s="16"/>
      <c r="K112" s="16"/>
      <c r="L112" s="16"/>
      <c r="M112" s="16"/>
      <c r="N112" s="16"/>
      <c r="O112" s="16"/>
      <c r="P112" s="17">
        <v>1200</v>
      </c>
      <c r="Q112" s="47"/>
      <c r="R112" s="48"/>
      <c r="S112" s="35"/>
      <c r="T112" s="35"/>
      <c r="U112" s="35"/>
      <c r="V112" s="35"/>
    </row>
    <row r="113" spans="1:22" s="8" customFormat="1" ht="21" customHeight="1">
      <c r="A113" s="119"/>
      <c r="B113" s="120" t="s">
        <v>34</v>
      </c>
      <c r="C113" s="151" t="s">
        <v>19</v>
      </c>
      <c r="D113" s="16"/>
      <c r="E113" s="49"/>
      <c r="F113" s="16">
        <v>700</v>
      </c>
      <c r="G113" s="16">
        <v>700</v>
      </c>
      <c r="H113" s="16">
        <v>700</v>
      </c>
      <c r="I113" s="16"/>
      <c r="J113" s="16"/>
      <c r="K113" s="16"/>
      <c r="L113" s="16"/>
      <c r="M113" s="16"/>
      <c r="N113" s="16"/>
      <c r="O113" s="16"/>
      <c r="P113" s="17">
        <v>700</v>
      </c>
      <c r="Q113" s="47"/>
      <c r="R113" s="48"/>
      <c r="S113" s="35"/>
      <c r="T113" s="35"/>
      <c r="U113" s="35"/>
      <c r="V113" s="35"/>
    </row>
    <row r="114" spans="1:18" s="35" customFormat="1" ht="11.25" customHeight="1">
      <c r="A114" s="53"/>
      <c r="B114" s="53"/>
      <c r="C114" s="54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47"/>
      <c r="R114" s="48"/>
    </row>
    <row r="115" spans="1:22" s="8" customFormat="1" ht="17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2"/>
      <c r="O115" s="452" t="s">
        <v>50</v>
      </c>
      <c r="P115" s="452"/>
      <c r="Q115" s="47"/>
      <c r="R115" s="48"/>
      <c r="S115" s="35"/>
      <c r="T115" s="35"/>
      <c r="U115" s="35"/>
      <c r="V115" s="35"/>
    </row>
    <row r="116" spans="1:22" s="8" customFormat="1" ht="22.5" customHeight="1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7"/>
      <c r="R116" s="48"/>
      <c r="S116" s="35"/>
      <c r="T116" s="35"/>
      <c r="U116" s="35"/>
      <c r="V116" s="35"/>
    </row>
    <row r="117" spans="1:22" s="8" customFormat="1" ht="22.5" customHeight="1">
      <c r="A117" s="466" t="s">
        <v>61</v>
      </c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7"/>
      <c r="R117" s="48"/>
      <c r="S117" s="35"/>
      <c r="T117" s="35"/>
      <c r="U117" s="35"/>
      <c r="V117" s="35"/>
    </row>
    <row r="118" spans="1:22" s="8" customFormat="1" ht="29.25" customHeight="1">
      <c r="A118" s="458" t="s">
        <v>253</v>
      </c>
      <c r="B118" s="458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7"/>
      <c r="R118" s="48"/>
      <c r="S118" s="35"/>
      <c r="T118" s="35"/>
      <c r="U118" s="35"/>
      <c r="V118" s="35"/>
    </row>
    <row r="119" spans="1:22" s="8" customFormat="1" ht="8.25" customHeight="1">
      <c r="A119" s="9"/>
      <c r="B119" s="9"/>
      <c r="C119" s="10"/>
      <c r="D119" s="11"/>
      <c r="E119" s="12"/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47"/>
      <c r="R119" s="48"/>
      <c r="S119" s="35"/>
      <c r="T119" s="35"/>
      <c r="U119" s="35"/>
      <c r="V119" s="35"/>
    </row>
    <row r="120" spans="1:22" s="8" customFormat="1" ht="32.25" customHeight="1">
      <c r="A120" s="447" t="s">
        <v>506</v>
      </c>
      <c r="B120" s="447" t="s">
        <v>151</v>
      </c>
      <c r="C120" s="447" t="s">
        <v>62</v>
      </c>
      <c r="D120" s="442" t="s">
        <v>26</v>
      </c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4"/>
      <c r="P120" s="445" t="s">
        <v>60</v>
      </c>
      <c r="Q120" s="47"/>
      <c r="R120" s="48"/>
      <c r="S120" s="35"/>
      <c r="T120" s="35"/>
      <c r="U120" s="35"/>
      <c r="V120" s="35"/>
    </row>
    <row r="121" spans="1:22" s="8" customFormat="1" ht="24" customHeight="1">
      <c r="A121" s="448"/>
      <c r="B121" s="448"/>
      <c r="C121" s="448"/>
      <c r="D121" s="377" t="s">
        <v>7</v>
      </c>
      <c r="E121" s="376" t="s">
        <v>8</v>
      </c>
      <c r="F121" s="376" t="s">
        <v>9</v>
      </c>
      <c r="G121" s="376" t="s">
        <v>10</v>
      </c>
      <c r="H121" s="376" t="s">
        <v>11</v>
      </c>
      <c r="I121" s="376" t="s">
        <v>12</v>
      </c>
      <c r="J121" s="376" t="s">
        <v>13</v>
      </c>
      <c r="K121" s="376" t="s">
        <v>14</v>
      </c>
      <c r="L121" s="376" t="s">
        <v>127</v>
      </c>
      <c r="M121" s="376" t="s">
        <v>128</v>
      </c>
      <c r="N121" s="376" t="s">
        <v>129</v>
      </c>
      <c r="O121" s="378" t="s">
        <v>130</v>
      </c>
      <c r="P121" s="446"/>
      <c r="Q121" s="47"/>
      <c r="R121" s="48"/>
      <c r="S121" s="35"/>
      <c r="T121" s="35"/>
      <c r="U121" s="35"/>
      <c r="V121" s="35"/>
    </row>
    <row r="122" spans="1:22" s="8" customFormat="1" ht="21" customHeight="1">
      <c r="A122" s="119"/>
      <c r="B122" s="148" t="s">
        <v>33</v>
      </c>
      <c r="C122" s="39" t="s">
        <v>19</v>
      </c>
      <c r="D122" s="16"/>
      <c r="E122" s="49"/>
      <c r="F122" s="16">
        <v>1400</v>
      </c>
      <c r="G122" s="16">
        <v>1400</v>
      </c>
      <c r="H122" s="16">
        <v>1400</v>
      </c>
      <c r="I122" s="16"/>
      <c r="J122" s="16"/>
      <c r="K122" s="16"/>
      <c r="L122" s="16"/>
      <c r="M122" s="16"/>
      <c r="N122" s="16"/>
      <c r="O122" s="16"/>
      <c r="P122" s="17">
        <v>1400</v>
      </c>
      <c r="Q122" s="47"/>
      <c r="R122" s="48"/>
      <c r="S122" s="35"/>
      <c r="T122" s="35"/>
      <c r="U122" s="35"/>
      <c r="V122" s="35"/>
    </row>
    <row r="123" spans="1:22" s="8" customFormat="1" ht="21" customHeight="1">
      <c r="A123" s="119"/>
      <c r="B123" s="124" t="s">
        <v>88</v>
      </c>
      <c r="C123" s="39" t="s">
        <v>19</v>
      </c>
      <c r="D123" s="16"/>
      <c r="E123" s="49"/>
      <c r="F123" s="16">
        <v>1500</v>
      </c>
      <c r="G123" s="16">
        <v>1500</v>
      </c>
      <c r="H123" s="16">
        <v>1500</v>
      </c>
      <c r="I123" s="16"/>
      <c r="J123" s="16"/>
      <c r="K123" s="16"/>
      <c r="L123" s="16"/>
      <c r="M123" s="16"/>
      <c r="N123" s="16"/>
      <c r="O123" s="16"/>
      <c r="P123" s="17">
        <v>1500</v>
      </c>
      <c r="Q123" s="47"/>
      <c r="R123" s="48"/>
      <c r="S123" s="35"/>
      <c r="T123" s="35"/>
      <c r="U123" s="35"/>
      <c r="V123" s="35"/>
    </row>
    <row r="124" spans="1:22" s="8" customFormat="1" ht="18.75" customHeight="1">
      <c r="A124" s="112" t="s">
        <v>89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47"/>
      <c r="R124" s="48"/>
      <c r="S124" s="35"/>
      <c r="T124" s="35"/>
      <c r="U124" s="35"/>
      <c r="V124" s="35"/>
    </row>
    <row r="125" spans="1:22" s="8" customFormat="1" ht="21" customHeight="1">
      <c r="A125" s="116"/>
      <c r="B125" s="125" t="s">
        <v>126</v>
      </c>
      <c r="C125" s="39" t="s">
        <v>19</v>
      </c>
      <c r="D125" s="16">
        <v>6050</v>
      </c>
      <c r="E125" s="49">
        <v>6425</v>
      </c>
      <c r="F125" s="16"/>
      <c r="G125" s="16"/>
      <c r="H125" s="16"/>
      <c r="I125" s="16">
        <v>8000</v>
      </c>
      <c r="J125" s="16"/>
      <c r="K125" s="16"/>
      <c r="L125" s="16"/>
      <c r="M125" s="16">
        <v>7875</v>
      </c>
      <c r="N125" s="16">
        <v>5762.5</v>
      </c>
      <c r="O125" s="16">
        <v>7000</v>
      </c>
      <c r="P125" s="17">
        <v>6852.083333333333</v>
      </c>
      <c r="Q125" s="47"/>
      <c r="R125" s="48"/>
      <c r="S125" s="35"/>
      <c r="T125" s="35"/>
      <c r="U125" s="35"/>
      <c r="V125" s="35"/>
    </row>
    <row r="126" spans="1:22" s="8" customFormat="1" ht="21" customHeight="1">
      <c r="A126" s="461" t="s">
        <v>202</v>
      </c>
      <c r="B126" s="125" t="s">
        <v>203</v>
      </c>
      <c r="C126" s="39" t="s">
        <v>19</v>
      </c>
      <c r="D126" s="16">
        <v>4033.4479166666665</v>
      </c>
      <c r="E126" s="49">
        <v>4003.805555555555</v>
      </c>
      <c r="F126" s="16">
        <v>4350</v>
      </c>
      <c r="G126" s="16">
        <v>4897.222222222222</v>
      </c>
      <c r="H126" s="16">
        <v>4286.208333333333</v>
      </c>
      <c r="I126" s="16">
        <v>5043.055555555556</v>
      </c>
      <c r="J126" s="16">
        <v>4932.541666666666</v>
      </c>
      <c r="K126" s="16">
        <v>4588.541666666667</v>
      </c>
      <c r="L126" s="16">
        <v>4326.11111111111</v>
      </c>
      <c r="M126" s="16">
        <v>4546.59375</v>
      </c>
      <c r="N126" s="16">
        <v>4092.6666666666665</v>
      </c>
      <c r="O126" s="16">
        <v>4529.166666666667</v>
      </c>
      <c r="P126" s="17">
        <v>4469.113425925925</v>
      </c>
      <c r="Q126" s="47"/>
      <c r="R126" s="48"/>
      <c r="S126" s="35"/>
      <c r="T126" s="35"/>
      <c r="U126" s="35"/>
      <c r="V126" s="35"/>
    </row>
    <row r="127" spans="1:22" s="8" customFormat="1" ht="21" customHeight="1">
      <c r="A127" s="463" t="s">
        <v>90</v>
      </c>
      <c r="B127" s="125" t="s">
        <v>204</v>
      </c>
      <c r="C127" s="39" t="s">
        <v>19</v>
      </c>
      <c r="D127" s="16">
        <v>5031.25</v>
      </c>
      <c r="E127" s="49">
        <v>5138.75</v>
      </c>
      <c r="F127" s="16">
        <v>5421.203125</v>
      </c>
      <c r="G127" s="16">
        <v>6077.777777777777</v>
      </c>
      <c r="H127" s="16">
        <v>6186.375</v>
      </c>
      <c r="I127" s="16">
        <v>5608.6875</v>
      </c>
      <c r="J127" s="16">
        <v>5254.55</v>
      </c>
      <c r="K127" s="16">
        <v>5376.114583333333</v>
      </c>
      <c r="L127" s="16">
        <v>5418.75</v>
      </c>
      <c r="M127" s="16">
        <v>5348.125</v>
      </c>
      <c r="N127" s="16">
        <v>5391.625</v>
      </c>
      <c r="O127" s="16">
        <v>5668.333333333333</v>
      </c>
      <c r="P127" s="17">
        <v>5493.461776620371</v>
      </c>
      <c r="Q127" s="47"/>
      <c r="R127" s="48"/>
      <c r="S127" s="35"/>
      <c r="T127" s="35"/>
      <c r="U127" s="35"/>
      <c r="V127" s="35"/>
    </row>
    <row r="128" spans="1:22" s="8" customFormat="1" ht="21" customHeight="1">
      <c r="A128" s="116"/>
      <c r="B128" s="125" t="s">
        <v>29</v>
      </c>
      <c r="C128" s="39" t="s">
        <v>19</v>
      </c>
      <c r="D128" s="16">
        <v>2425</v>
      </c>
      <c r="E128" s="49">
        <v>2350</v>
      </c>
      <c r="F128" s="16">
        <v>2458.333333333333</v>
      </c>
      <c r="G128" s="16">
        <v>2493.75</v>
      </c>
      <c r="H128" s="16">
        <v>3333.3333333333335</v>
      </c>
      <c r="I128" s="16">
        <v>3355.555555555555</v>
      </c>
      <c r="J128" s="16">
        <v>3333.3333333333335</v>
      </c>
      <c r="K128" s="16">
        <v>3891.666666666667</v>
      </c>
      <c r="L128" s="16">
        <v>2500</v>
      </c>
      <c r="M128" s="16">
        <v>3311.1111111111113</v>
      </c>
      <c r="N128" s="16">
        <v>2487.5</v>
      </c>
      <c r="O128" s="16">
        <v>2500</v>
      </c>
      <c r="P128" s="17">
        <v>2869.965277777778</v>
      </c>
      <c r="Q128" s="47"/>
      <c r="R128" s="48"/>
      <c r="S128" s="35"/>
      <c r="T128" s="35"/>
      <c r="U128" s="35"/>
      <c r="V128" s="35"/>
    </row>
    <row r="129" spans="1:22" s="8" customFormat="1" ht="21" customHeight="1">
      <c r="A129" s="116"/>
      <c r="B129" s="125" t="s">
        <v>28</v>
      </c>
      <c r="C129" s="39" t="s">
        <v>19</v>
      </c>
      <c r="D129" s="16">
        <v>7675</v>
      </c>
      <c r="E129" s="49">
        <v>8066.666666666667</v>
      </c>
      <c r="F129" s="16">
        <v>7100</v>
      </c>
      <c r="G129" s="16">
        <v>6444.444444444444</v>
      </c>
      <c r="H129" s="16">
        <v>6072.5</v>
      </c>
      <c r="I129" s="16">
        <v>6400</v>
      </c>
      <c r="J129" s="16">
        <v>7000</v>
      </c>
      <c r="K129" s="16">
        <v>5825</v>
      </c>
      <c r="L129" s="16">
        <v>5837.5</v>
      </c>
      <c r="M129" s="16">
        <v>4733.333333333333</v>
      </c>
      <c r="N129" s="16">
        <v>5555.555555555556</v>
      </c>
      <c r="O129" s="16"/>
      <c r="P129" s="17">
        <v>6428.181818181818</v>
      </c>
      <c r="Q129" s="47"/>
      <c r="R129" s="48"/>
      <c r="S129" s="35"/>
      <c r="T129" s="35"/>
      <c r="U129" s="35"/>
      <c r="V129" s="35"/>
    </row>
    <row r="130" spans="1:22" s="8" customFormat="1" ht="19.5" customHeight="1">
      <c r="A130" s="112" t="s">
        <v>91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47"/>
      <c r="R130" s="48"/>
      <c r="S130" s="35"/>
      <c r="T130" s="35"/>
      <c r="U130" s="35"/>
      <c r="V130" s="35"/>
    </row>
    <row r="131" spans="1:22" s="8" customFormat="1" ht="21" customHeight="1">
      <c r="A131" s="459" t="s">
        <v>281</v>
      </c>
      <c r="B131" s="125" t="s">
        <v>207</v>
      </c>
      <c r="C131" s="39" t="s">
        <v>21</v>
      </c>
      <c r="D131" s="16">
        <v>7864.791666666668</v>
      </c>
      <c r="E131" s="49">
        <v>8979.166666666666</v>
      </c>
      <c r="F131" s="16">
        <v>9833.333333333332</v>
      </c>
      <c r="G131" s="16">
        <v>10000</v>
      </c>
      <c r="H131" s="16">
        <v>17642.3</v>
      </c>
      <c r="I131" s="16">
        <v>9000</v>
      </c>
      <c r="J131" s="16">
        <v>9052.777777777777</v>
      </c>
      <c r="K131" s="16">
        <v>6647.895833333333</v>
      </c>
      <c r="L131" s="16">
        <v>5543.255952380952</v>
      </c>
      <c r="M131" s="16">
        <v>5107.572916666666</v>
      </c>
      <c r="N131" s="16">
        <v>5573.782738095238</v>
      </c>
      <c r="O131" s="16">
        <v>6563.386666666667</v>
      </c>
      <c r="P131" s="17">
        <v>7378.72395923521</v>
      </c>
      <c r="Q131" s="47"/>
      <c r="R131" s="48"/>
      <c r="S131" s="35"/>
      <c r="T131" s="35"/>
      <c r="U131" s="35"/>
      <c r="V131" s="35"/>
    </row>
    <row r="132" spans="1:22" s="8" customFormat="1" ht="21" customHeight="1">
      <c r="A132" s="460"/>
      <c r="B132" s="125" t="s">
        <v>208</v>
      </c>
      <c r="C132" s="39" t="s">
        <v>21</v>
      </c>
      <c r="D132" s="16">
        <v>10500</v>
      </c>
      <c r="E132" s="49"/>
      <c r="F132" s="16">
        <v>13000</v>
      </c>
      <c r="G132" s="16">
        <v>14000</v>
      </c>
      <c r="H132" s="16"/>
      <c r="I132" s="16"/>
      <c r="J132" s="16"/>
      <c r="K132" s="16">
        <v>7000</v>
      </c>
      <c r="L132" s="16">
        <v>10006.666666666666</v>
      </c>
      <c r="M132" s="16">
        <v>4083.333333333334</v>
      </c>
      <c r="N132" s="16">
        <v>9750</v>
      </c>
      <c r="O132" s="16">
        <v>9166.666666666666</v>
      </c>
      <c r="P132" s="17">
        <v>9688.333333333334</v>
      </c>
      <c r="Q132" s="47"/>
      <c r="R132" s="48"/>
      <c r="S132" s="35"/>
      <c r="T132" s="35"/>
      <c r="U132" s="35"/>
      <c r="V132" s="35"/>
    </row>
    <row r="133" spans="1:22" s="8" customFormat="1" ht="21" customHeight="1">
      <c r="A133" s="460"/>
      <c r="B133" s="125" t="s">
        <v>209</v>
      </c>
      <c r="C133" s="39" t="s">
        <v>21</v>
      </c>
      <c r="D133" s="16">
        <v>10474.236111111111</v>
      </c>
      <c r="E133" s="49">
        <v>15598.5</v>
      </c>
      <c r="F133" s="16">
        <v>11916.666666666666</v>
      </c>
      <c r="G133" s="16">
        <v>17250</v>
      </c>
      <c r="H133" s="16"/>
      <c r="I133" s="16"/>
      <c r="J133" s="16"/>
      <c r="K133" s="16"/>
      <c r="L133" s="16"/>
      <c r="M133" s="16">
        <v>11219.444444444445</v>
      </c>
      <c r="N133" s="16">
        <v>8899.583333333334</v>
      </c>
      <c r="O133" s="16">
        <v>11989.583333333334</v>
      </c>
      <c r="P133" s="17">
        <v>12478.287698412696</v>
      </c>
      <c r="Q133" s="47"/>
      <c r="R133" s="48"/>
      <c r="S133" s="35"/>
      <c r="T133" s="35"/>
      <c r="U133" s="35"/>
      <c r="V133" s="35"/>
    </row>
    <row r="134" spans="1:22" s="8" customFormat="1" ht="21" customHeight="1">
      <c r="A134" s="460"/>
      <c r="B134" s="125" t="s">
        <v>210</v>
      </c>
      <c r="C134" s="39" t="s">
        <v>21</v>
      </c>
      <c r="D134" s="16"/>
      <c r="E134" s="49"/>
      <c r="F134" s="16"/>
      <c r="G134" s="16"/>
      <c r="H134" s="16"/>
      <c r="I134" s="16">
        <v>30000</v>
      </c>
      <c r="J134" s="16">
        <v>21125</v>
      </c>
      <c r="K134" s="16">
        <v>23305.55555555555</v>
      </c>
      <c r="L134" s="16">
        <v>11895.833333333332</v>
      </c>
      <c r="M134" s="16">
        <v>8000</v>
      </c>
      <c r="N134" s="16"/>
      <c r="O134" s="16"/>
      <c r="P134" s="17">
        <v>18865.277777777774</v>
      </c>
      <c r="Q134" s="47"/>
      <c r="R134" s="48"/>
      <c r="S134" s="35"/>
      <c r="T134" s="35"/>
      <c r="U134" s="35"/>
      <c r="V134" s="35"/>
    </row>
    <row r="135" spans="1:22" s="8" customFormat="1" ht="21" customHeight="1">
      <c r="A135" s="460"/>
      <c r="B135" s="125" t="s">
        <v>211</v>
      </c>
      <c r="C135" s="39" t="s">
        <v>21</v>
      </c>
      <c r="D135" s="16">
        <v>7000</v>
      </c>
      <c r="E135" s="49">
        <v>6000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>
        <v>4666.666666666667</v>
      </c>
      <c r="P135" s="17">
        <v>5888.88888888889</v>
      </c>
      <c r="Q135" s="47"/>
      <c r="R135" s="48"/>
      <c r="S135" s="35"/>
      <c r="T135" s="35"/>
      <c r="U135" s="35"/>
      <c r="V135" s="35"/>
    </row>
    <row r="136" spans="1:22" s="8" customFormat="1" ht="21" customHeight="1">
      <c r="A136" s="464"/>
      <c r="B136" s="125" t="s">
        <v>266</v>
      </c>
      <c r="C136" s="39" t="s">
        <v>21</v>
      </c>
      <c r="D136" s="16">
        <f>AVERAGE(D131:D133,D135)</f>
        <v>8959.756944444445</v>
      </c>
      <c r="E136" s="16">
        <f aca="true" t="shared" si="0" ref="E136:O136">AVERAGE(E131:E133,E135)</f>
        <v>10192.555555555555</v>
      </c>
      <c r="F136" s="16">
        <f t="shared" si="0"/>
        <v>11583.333333333334</v>
      </c>
      <c r="G136" s="16">
        <f t="shared" si="0"/>
        <v>13750</v>
      </c>
      <c r="H136" s="16"/>
      <c r="I136" s="16"/>
      <c r="J136" s="16"/>
      <c r="K136" s="16"/>
      <c r="L136" s="16"/>
      <c r="M136" s="16">
        <f t="shared" si="0"/>
        <v>6803.450231481482</v>
      </c>
      <c r="N136" s="16">
        <f t="shared" si="0"/>
        <v>8074.455357142858</v>
      </c>
      <c r="O136" s="16">
        <f t="shared" si="0"/>
        <v>8096.575833333333</v>
      </c>
      <c r="P136" s="17"/>
      <c r="Q136" s="47"/>
      <c r="R136" s="48"/>
      <c r="S136" s="35"/>
      <c r="T136" s="35"/>
      <c r="U136" s="35"/>
      <c r="V136" s="35"/>
    </row>
    <row r="137" spans="1:22" s="8" customFormat="1" ht="21" customHeight="1">
      <c r="A137" s="461" t="s">
        <v>15</v>
      </c>
      <c r="B137" s="126" t="s">
        <v>288</v>
      </c>
      <c r="C137" s="39" t="s">
        <v>21</v>
      </c>
      <c r="D137" s="16"/>
      <c r="E137" s="49">
        <v>13361.111111111111</v>
      </c>
      <c r="F137" s="16">
        <v>15150</v>
      </c>
      <c r="G137" s="16">
        <v>12604.166666666668</v>
      </c>
      <c r="H137" s="16">
        <v>16320</v>
      </c>
      <c r="I137" s="16">
        <v>23899.166666666664</v>
      </c>
      <c r="J137" s="16">
        <v>17486.25</v>
      </c>
      <c r="K137" s="16">
        <v>22937.5</v>
      </c>
      <c r="L137" s="16">
        <v>15850</v>
      </c>
      <c r="M137" s="16">
        <v>15741.666666666668</v>
      </c>
      <c r="N137" s="16">
        <v>14525</v>
      </c>
      <c r="O137" s="16">
        <v>14475</v>
      </c>
      <c r="P137" s="17">
        <v>16577.2601010101</v>
      </c>
      <c r="Q137" s="48"/>
      <c r="R137" s="48"/>
      <c r="S137" s="35"/>
      <c r="T137" s="35"/>
      <c r="U137" s="35"/>
      <c r="V137" s="35"/>
    </row>
    <row r="138" spans="1:22" s="8" customFormat="1" ht="21" customHeight="1">
      <c r="A138" s="463"/>
      <c r="B138" s="126" t="s">
        <v>289</v>
      </c>
      <c r="C138" s="39" t="s">
        <v>21</v>
      </c>
      <c r="D138" s="16">
        <v>28134.64285714286</v>
      </c>
      <c r="E138" s="16">
        <v>32450</v>
      </c>
      <c r="F138" s="16">
        <v>26461.80555555555</v>
      </c>
      <c r="G138" s="16">
        <v>29276.185714285715</v>
      </c>
      <c r="H138" s="16">
        <v>26697.83268</v>
      </c>
      <c r="I138" s="16">
        <v>25463.541666666664</v>
      </c>
      <c r="J138" s="16">
        <v>20350.416666666664</v>
      </c>
      <c r="K138" s="16">
        <v>30281.597222222223</v>
      </c>
      <c r="L138" s="16">
        <v>30465.27777777778</v>
      </c>
      <c r="M138" s="16">
        <v>28319.44444444445</v>
      </c>
      <c r="N138" s="16">
        <v>21673.611111111113</v>
      </c>
      <c r="O138" s="16">
        <v>24100.694444444445</v>
      </c>
      <c r="P138" s="17">
        <v>26972.920845026456</v>
      </c>
      <c r="Q138" s="48"/>
      <c r="R138" s="48"/>
      <c r="S138" s="35"/>
      <c r="T138" s="35"/>
      <c r="U138" s="35"/>
      <c r="V138" s="35"/>
    </row>
    <row r="139" spans="1:22" s="8" customFormat="1" ht="21" customHeight="1">
      <c r="A139" s="116"/>
      <c r="B139" s="126" t="s">
        <v>92</v>
      </c>
      <c r="C139" s="39" t="s">
        <v>21</v>
      </c>
      <c r="D139" s="16">
        <v>23083.33333333333</v>
      </c>
      <c r="E139" s="16">
        <v>30500</v>
      </c>
      <c r="F139" s="16">
        <v>29062.5</v>
      </c>
      <c r="G139" s="16">
        <v>29197.91666666667</v>
      </c>
      <c r="H139" s="16">
        <v>17833.32222222222</v>
      </c>
      <c r="I139" s="16">
        <v>17430.55555555556</v>
      </c>
      <c r="J139" s="16">
        <v>20687.5</v>
      </c>
      <c r="K139" s="16">
        <v>13833.333333333336</v>
      </c>
      <c r="L139" s="16">
        <v>13687.5</v>
      </c>
      <c r="M139" s="16">
        <v>10166.67</v>
      </c>
      <c r="N139" s="16">
        <v>30875</v>
      </c>
      <c r="O139" s="16">
        <v>16666.666666666668</v>
      </c>
      <c r="P139" s="17">
        <v>22077.96616161616</v>
      </c>
      <c r="Q139" s="48"/>
      <c r="R139" s="48"/>
      <c r="S139" s="35"/>
      <c r="T139" s="35"/>
      <c r="U139" s="35"/>
      <c r="V139" s="35"/>
    </row>
    <row r="140" spans="1:22" s="8" customFormat="1" ht="21" customHeight="1">
      <c r="A140" s="116"/>
      <c r="B140" s="126" t="s">
        <v>94</v>
      </c>
      <c r="C140" s="39" t="s">
        <v>21</v>
      </c>
      <c r="D140" s="16">
        <v>70175</v>
      </c>
      <c r="E140" s="16">
        <v>69812.5</v>
      </c>
      <c r="F140" s="16">
        <v>53301</v>
      </c>
      <c r="G140" s="16">
        <v>62612.5</v>
      </c>
      <c r="H140" s="16">
        <v>35687.5</v>
      </c>
      <c r="I140" s="16">
        <v>49991.3888888889</v>
      </c>
      <c r="J140" s="16">
        <v>41002</v>
      </c>
      <c r="K140" s="16">
        <v>38700</v>
      </c>
      <c r="L140" s="16">
        <v>45681.5</v>
      </c>
      <c r="M140" s="16">
        <v>43013.88888888889</v>
      </c>
      <c r="N140" s="16">
        <v>38612.916666666664</v>
      </c>
      <c r="O140" s="16">
        <v>52208.333333333336</v>
      </c>
      <c r="P140" s="17">
        <v>50066.54398148148</v>
      </c>
      <c r="Q140" s="47"/>
      <c r="R140" s="48"/>
      <c r="S140" s="35"/>
      <c r="T140" s="35"/>
      <c r="U140" s="35"/>
      <c r="V140" s="35"/>
    </row>
    <row r="141" spans="1:22" s="8" customFormat="1" ht="21" customHeight="1">
      <c r="A141" s="459" t="s">
        <v>219</v>
      </c>
      <c r="B141" s="126" t="s">
        <v>267</v>
      </c>
      <c r="C141" s="39" t="s">
        <v>21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>
        <v>8375</v>
      </c>
      <c r="N141" s="16">
        <v>9500</v>
      </c>
      <c r="O141" s="16"/>
      <c r="P141" s="17">
        <v>8937.5</v>
      </c>
      <c r="Q141" s="47"/>
      <c r="R141" s="48"/>
      <c r="S141" s="35"/>
      <c r="T141" s="35"/>
      <c r="U141" s="35"/>
      <c r="V141" s="35"/>
    </row>
    <row r="142" spans="1:22" s="8" customFormat="1" ht="21" customHeight="1">
      <c r="A142" s="460" t="s">
        <v>95</v>
      </c>
      <c r="B142" s="126" t="s">
        <v>268</v>
      </c>
      <c r="C142" s="39" t="s">
        <v>21</v>
      </c>
      <c r="D142" s="16"/>
      <c r="E142" s="16"/>
      <c r="F142" s="16"/>
      <c r="G142" s="16">
        <v>3000</v>
      </c>
      <c r="H142" s="16">
        <v>4500</v>
      </c>
      <c r="I142" s="16"/>
      <c r="J142" s="16"/>
      <c r="K142" s="16"/>
      <c r="L142" s="16"/>
      <c r="M142" s="16"/>
      <c r="N142" s="16"/>
      <c r="O142" s="16"/>
      <c r="P142" s="17">
        <v>3750</v>
      </c>
      <c r="Q142" s="47"/>
      <c r="R142" s="48"/>
      <c r="S142" s="35"/>
      <c r="T142" s="35"/>
      <c r="U142" s="35"/>
      <c r="V142" s="35"/>
    </row>
    <row r="143" spans="1:22" s="8" customFormat="1" ht="21" customHeight="1">
      <c r="A143" s="460" t="s">
        <v>96</v>
      </c>
      <c r="B143" s="126" t="s">
        <v>269</v>
      </c>
      <c r="C143" s="39" t="s">
        <v>21</v>
      </c>
      <c r="D143" s="16"/>
      <c r="E143" s="16"/>
      <c r="F143" s="16"/>
      <c r="G143" s="16"/>
      <c r="H143" s="16">
        <v>2000</v>
      </c>
      <c r="I143" s="16"/>
      <c r="J143" s="16"/>
      <c r="K143" s="16"/>
      <c r="L143" s="16"/>
      <c r="M143" s="16"/>
      <c r="N143" s="16"/>
      <c r="O143" s="16"/>
      <c r="P143" s="17">
        <v>2000</v>
      </c>
      <c r="Q143" s="47"/>
      <c r="R143" s="48"/>
      <c r="S143" s="35"/>
      <c r="T143" s="35"/>
      <c r="U143" s="35"/>
      <c r="V143" s="35"/>
    </row>
    <row r="144" spans="1:22" s="8" customFormat="1" ht="21" customHeight="1">
      <c r="A144" s="460" t="s">
        <v>97</v>
      </c>
      <c r="B144" s="126" t="s">
        <v>271</v>
      </c>
      <c r="C144" s="39" t="s">
        <v>21</v>
      </c>
      <c r="D144" s="16"/>
      <c r="E144" s="16"/>
      <c r="F144" s="16">
        <v>7000</v>
      </c>
      <c r="G144" s="16">
        <v>9000</v>
      </c>
      <c r="H144" s="16">
        <v>9333.333333333332</v>
      </c>
      <c r="I144" s="16">
        <v>7750</v>
      </c>
      <c r="J144" s="16">
        <v>7718.75</v>
      </c>
      <c r="K144" s="16">
        <v>6875</v>
      </c>
      <c r="L144" s="16">
        <v>6260.416666666667</v>
      </c>
      <c r="M144" s="16">
        <v>7263.88888888889</v>
      </c>
      <c r="N144" s="16">
        <v>12166.666666666668</v>
      </c>
      <c r="O144" s="16">
        <v>11333.333333333334</v>
      </c>
      <c r="P144" s="17">
        <v>8470.138888888887</v>
      </c>
      <c r="Q144" s="47"/>
      <c r="R144" s="48"/>
      <c r="S144" s="35"/>
      <c r="T144" s="35"/>
      <c r="U144" s="35"/>
      <c r="V144" s="35"/>
    </row>
    <row r="145" spans="1:22" s="8" customFormat="1" ht="21" customHeight="1">
      <c r="A145" s="116"/>
      <c r="B145" s="126" t="s">
        <v>27</v>
      </c>
      <c r="C145" s="39" t="s">
        <v>21</v>
      </c>
      <c r="D145" s="16">
        <v>6223.958333333333</v>
      </c>
      <c r="E145" s="16">
        <v>5875</v>
      </c>
      <c r="F145" s="16">
        <v>7297.802083333333</v>
      </c>
      <c r="G145" s="16">
        <v>10248.958333333332</v>
      </c>
      <c r="H145" s="16">
        <v>5122.920833333334</v>
      </c>
      <c r="I145" s="16">
        <v>4775.833333333333</v>
      </c>
      <c r="J145" s="16">
        <v>4808.854166666666</v>
      </c>
      <c r="K145" s="16">
        <v>4333.333333333334</v>
      </c>
      <c r="L145" s="16">
        <v>4544.270833333334</v>
      </c>
      <c r="M145" s="16">
        <v>4778.229166666667</v>
      </c>
      <c r="N145" s="16">
        <v>6474.0625</v>
      </c>
      <c r="O145" s="16">
        <v>3125</v>
      </c>
      <c r="P145" s="17">
        <v>5634.0185763888885</v>
      </c>
      <c r="Q145" s="47"/>
      <c r="R145" s="48"/>
      <c r="S145" s="35"/>
      <c r="T145" s="35"/>
      <c r="U145" s="35"/>
      <c r="V145" s="35"/>
    </row>
    <row r="146" spans="1:22" s="8" customFormat="1" ht="21" customHeight="1">
      <c r="A146" s="459" t="s">
        <v>224</v>
      </c>
      <c r="B146" s="127" t="s">
        <v>225</v>
      </c>
      <c r="C146" s="39" t="s">
        <v>21</v>
      </c>
      <c r="D146" s="16">
        <v>3283.875</v>
      </c>
      <c r="E146" s="16">
        <v>3740.875</v>
      </c>
      <c r="F146" s="16">
        <v>4073.8888888888887</v>
      </c>
      <c r="G146" s="16">
        <v>4507.2875</v>
      </c>
      <c r="H146" s="16">
        <v>4719.152777777778</v>
      </c>
      <c r="I146" s="16">
        <v>2901.708333333333</v>
      </c>
      <c r="J146" s="16">
        <v>2864.404761904762</v>
      </c>
      <c r="K146" s="16">
        <v>833.75</v>
      </c>
      <c r="L146" s="16">
        <v>1004.775</v>
      </c>
      <c r="M146" s="16">
        <v>1480.2472222222223</v>
      </c>
      <c r="N146" s="16">
        <v>1220.8333333333335</v>
      </c>
      <c r="O146" s="16">
        <v>2474.226190476191</v>
      </c>
      <c r="P146" s="17">
        <v>2744.505142195767</v>
      </c>
      <c r="Q146" s="47"/>
      <c r="R146" s="48"/>
      <c r="S146" s="35"/>
      <c r="T146" s="35"/>
      <c r="U146" s="35"/>
      <c r="V146" s="35"/>
    </row>
    <row r="147" spans="1:22" s="8" customFormat="1" ht="21" customHeight="1">
      <c r="A147" s="460" t="s">
        <v>142</v>
      </c>
      <c r="B147" s="127" t="s">
        <v>226</v>
      </c>
      <c r="C147" s="39" t="s">
        <v>21</v>
      </c>
      <c r="D147" s="16">
        <v>3723.0208333333335</v>
      </c>
      <c r="E147" s="16">
        <v>4059.4742063492063</v>
      </c>
      <c r="F147" s="16">
        <v>5263.671875</v>
      </c>
      <c r="G147" s="16">
        <v>5371.523809523809</v>
      </c>
      <c r="H147" s="16">
        <v>3478.68</v>
      </c>
      <c r="I147" s="16">
        <v>1984.5230370370368</v>
      </c>
      <c r="J147" s="16">
        <v>1353.3679030666667</v>
      </c>
      <c r="K147" s="16">
        <v>1312.5554166666668</v>
      </c>
      <c r="L147" s="16">
        <v>1900.861904761905</v>
      </c>
      <c r="M147" s="16">
        <v>1975.7142857142858</v>
      </c>
      <c r="N147" s="16">
        <v>2464.5375</v>
      </c>
      <c r="O147" s="16">
        <v>2358.8785714285714</v>
      </c>
      <c r="P147" s="17">
        <v>3207.596676743827</v>
      </c>
      <c r="Q147" s="47"/>
      <c r="R147" s="48"/>
      <c r="S147" s="35"/>
      <c r="T147" s="35"/>
      <c r="U147" s="35"/>
      <c r="V147" s="35"/>
    </row>
    <row r="148" spans="1:22" s="8" customFormat="1" ht="21" customHeight="1">
      <c r="A148" s="459" t="s">
        <v>227</v>
      </c>
      <c r="B148" s="127" t="s">
        <v>228</v>
      </c>
      <c r="C148" s="39" t="s">
        <v>21</v>
      </c>
      <c r="D148" s="16">
        <v>1987.5</v>
      </c>
      <c r="E148" s="16">
        <v>2403.673333333333</v>
      </c>
      <c r="F148" s="16">
        <v>2462.6190476190473</v>
      </c>
      <c r="G148" s="16">
        <v>2801.880952380952</v>
      </c>
      <c r="H148" s="16">
        <v>3977.03125</v>
      </c>
      <c r="I148" s="16">
        <v>3470.3125</v>
      </c>
      <c r="J148" s="16">
        <v>2955.625</v>
      </c>
      <c r="K148" s="16">
        <v>2430.556666666667</v>
      </c>
      <c r="L148" s="16">
        <v>2356.7916666666665</v>
      </c>
      <c r="M148" s="16">
        <v>1809.4266666666667</v>
      </c>
      <c r="N148" s="16">
        <v>1984.87</v>
      </c>
      <c r="O148" s="16">
        <v>2094.7911388888892</v>
      </c>
      <c r="P148" s="17">
        <v>2561.2565185185185</v>
      </c>
      <c r="Q148" s="47"/>
      <c r="R148" s="48"/>
      <c r="S148" s="35"/>
      <c r="T148" s="35"/>
      <c r="U148" s="35"/>
      <c r="V148" s="35"/>
    </row>
    <row r="149" spans="1:22" s="8" customFormat="1" ht="21" customHeight="1">
      <c r="A149" s="460" t="s">
        <v>121</v>
      </c>
      <c r="B149" s="127" t="s">
        <v>229</v>
      </c>
      <c r="C149" s="39" t="s">
        <v>21</v>
      </c>
      <c r="D149" s="16">
        <v>2776.5476190476193</v>
      </c>
      <c r="E149" s="16">
        <v>2816.381944444444</v>
      </c>
      <c r="F149" s="16">
        <v>3269.0277777777774</v>
      </c>
      <c r="G149" s="16">
        <v>3657.083333333333</v>
      </c>
      <c r="H149" s="16">
        <v>4111.11111111111</v>
      </c>
      <c r="I149" s="16">
        <v>4718.75</v>
      </c>
      <c r="J149" s="16">
        <v>3740.291666666667</v>
      </c>
      <c r="K149" s="16">
        <v>3906.25</v>
      </c>
      <c r="L149" s="16">
        <v>4083.3333333333335</v>
      </c>
      <c r="M149" s="16">
        <v>1749.8666666666666</v>
      </c>
      <c r="N149" s="16">
        <v>1896.467309444444</v>
      </c>
      <c r="O149" s="16">
        <v>1983.3333333333335</v>
      </c>
      <c r="P149" s="17">
        <v>3308.4928997354496</v>
      </c>
      <c r="Q149" s="47"/>
      <c r="R149" s="48"/>
      <c r="S149" s="35"/>
      <c r="T149" s="35"/>
      <c r="U149" s="35"/>
      <c r="V149" s="35"/>
    </row>
    <row r="150" spans="1:22" s="8" customFormat="1" ht="21" customHeight="1">
      <c r="A150" s="116"/>
      <c r="B150" s="126" t="s">
        <v>98</v>
      </c>
      <c r="C150" s="39" t="s">
        <v>21</v>
      </c>
      <c r="D150" s="16">
        <v>5021.222222222223</v>
      </c>
      <c r="E150" s="16">
        <v>6375</v>
      </c>
      <c r="F150" s="16">
        <v>2900</v>
      </c>
      <c r="G150" s="16"/>
      <c r="H150" s="16"/>
      <c r="I150" s="16"/>
      <c r="J150" s="16"/>
      <c r="K150" s="16"/>
      <c r="L150" s="16"/>
      <c r="M150" s="16"/>
      <c r="N150" s="16"/>
      <c r="O150" s="16">
        <v>2350</v>
      </c>
      <c r="P150" s="17">
        <v>4161.555555555556</v>
      </c>
      <c r="Q150" s="47"/>
      <c r="R150" s="48"/>
      <c r="S150" s="47"/>
      <c r="T150" s="47"/>
      <c r="U150" s="35"/>
      <c r="V150" s="47"/>
    </row>
    <row r="151" spans="1:22" s="8" customFormat="1" ht="21" customHeight="1">
      <c r="A151" s="459" t="s">
        <v>230</v>
      </c>
      <c r="B151" s="127" t="s">
        <v>231</v>
      </c>
      <c r="C151" s="39" t="s">
        <v>21</v>
      </c>
      <c r="D151" s="16">
        <v>44480</v>
      </c>
      <c r="E151" s="16">
        <v>39876.6683</v>
      </c>
      <c r="F151" s="16">
        <v>27504.932168</v>
      </c>
      <c r="G151" s="16">
        <v>26562.5</v>
      </c>
      <c r="H151" s="16">
        <v>27900</v>
      </c>
      <c r="I151" s="16">
        <v>27723.958333333336</v>
      </c>
      <c r="J151" s="16">
        <v>26437.5</v>
      </c>
      <c r="K151" s="16">
        <v>27000</v>
      </c>
      <c r="L151" s="16">
        <v>29916.666666666664</v>
      </c>
      <c r="M151" s="16">
        <v>27731.25</v>
      </c>
      <c r="N151" s="16">
        <v>26627.1</v>
      </c>
      <c r="O151" s="16">
        <v>27745.25</v>
      </c>
      <c r="P151" s="17">
        <v>31294.22351818182</v>
      </c>
      <c r="Q151" s="47"/>
      <c r="R151" s="48"/>
      <c r="S151" s="35"/>
      <c r="T151" s="35"/>
      <c r="U151" s="35"/>
      <c r="V151" s="35"/>
    </row>
    <row r="152" spans="1:22" s="8" customFormat="1" ht="21" customHeight="1">
      <c r="A152" s="460" t="s">
        <v>99</v>
      </c>
      <c r="B152" s="127" t="s">
        <v>275</v>
      </c>
      <c r="C152" s="39" t="s">
        <v>21</v>
      </c>
      <c r="D152" s="16">
        <v>21687.5</v>
      </c>
      <c r="E152" s="16">
        <v>23000</v>
      </c>
      <c r="F152" s="16">
        <v>17777.777777777777</v>
      </c>
      <c r="G152" s="16">
        <v>17145.833333333332</v>
      </c>
      <c r="H152" s="16">
        <v>18500</v>
      </c>
      <c r="I152" s="16">
        <v>17000</v>
      </c>
      <c r="J152" s="16">
        <v>17500</v>
      </c>
      <c r="K152" s="16">
        <v>20562.5</v>
      </c>
      <c r="L152" s="16">
        <v>22083.333333333332</v>
      </c>
      <c r="M152" s="16">
        <v>22250</v>
      </c>
      <c r="N152" s="16">
        <v>18125</v>
      </c>
      <c r="O152" s="16">
        <v>15291.666666666668</v>
      </c>
      <c r="P152" s="17">
        <v>19243.63425925926</v>
      </c>
      <c r="Q152" s="47"/>
      <c r="R152" s="48"/>
      <c r="S152" s="35"/>
      <c r="T152" s="35"/>
      <c r="U152" s="35"/>
      <c r="V152" s="35"/>
    </row>
    <row r="153" spans="1:22" s="8" customFormat="1" ht="21" customHeight="1">
      <c r="A153" s="116"/>
      <c r="B153" s="126" t="s">
        <v>25</v>
      </c>
      <c r="C153" s="39" t="s">
        <v>21</v>
      </c>
      <c r="D153" s="16">
        <v>3255.5989583333335</v>
      </c>
      <c r="E153" s="49">
        <v>3524.474206349206</v>
      </c>
      <c r="F153" s="16">
        <v>4706.964285714285</v>
      </c>
      <c r="G153" s="16">
        <v>4350.733333333334</v>
      </c>
      <c r="H153" s="16">
        <v>3349.210611111111</v>
      </c>
      <c r="I153" s="16">
        <v>3479.8958333333335</v>
      </c>
      <c r="J153" s="16">
        <v>3030.6845238095234</v>
      </c>
      <c r="K153" s="16">
        <v>3071.805555555556</v>
      </c>
      <c r="L153" s="16">
        <v>3751.2916666666665</v>
      </c>
      <c r="M153" s="16">
        <v>3292.1677083333334</v>
      </c>
      <c r="N153" s="16">
        <v>2744.577766666667</v>
      </c>
      <c r="O153" s="16">
        <v>2223.9720666666667</v>
      </c>
      <c r="P153" s="17">
        <v>3398.448042989418</v>
      </c>
      <c r="Q153" s="47"/>
      <c r="R153" s="48"/>
      <c r="S153" s="35"/>
      <c r="T153" s="35"/>
      <c r="U153" s="35"/>
      <c r="V153" s="35"/>
    </row>
    <row r="154" spans="1:22" s="8" customFormat="1" ht="21" customHeight="1">
      <c r="A154" s="116"/>
      <c r="B154" s="126" t="s">
        <v>45</v>
      </c>
      <c r="C154" s="39" t="s">
        <v>19</v>
      </c>
      <c r="D154" s="16"/>
      <c r="E154" s="49"/>
      <c r="F154" s="16"/>
      <c r="G154" s="16"/>
      <c r="H154" s="16"/>
      <c r="I154" s="16">
        <v>800</v>
      </c>
      <c r="J154" s="16">
        <v>725</v>
      </c>
      <c r="K154" s="16"/>
      <c r="L154" s="16"/>
      <c r="M154" s="16"/>
      <c r="N154" s="16"/>
      <c r="O154" s="16"/>
      <c r="P154" s="17">
        <v>762.5</v>
      </c>
      <c r="Q154" s="47"/>
      <c r="R154" s="48"/>
      <c r="S154" s="35"/>
      <c r="T154" s="35"/>
      <c r="U154" s="35"/>
      <c r="V154" s="35"/>
    </row>
    <row r="155" spans="1:22" s="8" customFormat="1" ht="21" customHeight="1">
      <c r="A155" s="116"/>
      <c r="B155" s="126" t="s">
        <v>20</v>
      </c>
      <c r="C155" s="39" t="s">
        <v>21</v>
      </c>
      <c r="D155" s="16">
        <v>2695.555555555555</v>
      </c>
      <c r="E155" s="49">
        <v>3009.7916666666665</v>
      </c>
      <c r="F155" s="16">
        <v>3525</v>
      </c>
      <c r="G155" s="16">
        <v>3000</v>
      </c>
      <c r="H155" s="16"/>
      <c r="I155" s="16"/>
      <c r="J155" s="16"/>
      <c r="K155" s="16"/>
      <c r="L155" s="16"/>
      <c r="M155" s="16">
        <v>4000</v>
      </c>
      <c r="N155" s="16">
        <v>3625</v>
      </c>
      <c r="O155" s="16">
        <v>3750</v>
      </c>
      <c r="P155" s="17">
        <v>3372.1924603174602</v>
      </c>
      <c r="Q155" s="47"/>
      <c r="R155" s="48"/>
      <c r="S155" s="35"/>
      <c r="T155" s="35"/>
      <c r="U155" s="35"/>
      <c r="V155" s="35"/>
    </row>
    <row r="156" spans="1:22" s="8" customFormat="1" ht="21" customHeight="1">
      <c r="A156" s="116"/>
      <c r="B156" s="126" t="s">
        <v>24</v>
      </c>
      <c r="C156" s="39" t="s">
        <v>19</v>
      </c>
      <c r="D156" s="16">
        <v>5237.5</v>
      </c>
      <c r="E156" s="49">
        <v>5300</v>
      </c>
      <c r="F156" s="16">
        <v>5937.5</v>
      </c>
      <c r="G156" s="16">
        <v>5350</v>
      </c>
      <c r="H156" s="16">
        <v>5325</v>
      </c>
      <c r="I156" s="16">
        <v>5312.5</v>
      </c>
      <c r="J156" s="16">
        <v>5250</v>
      </c>
      <c r="K156" s="16">
        <v>5325</v>
      </c>
      <c r="L156" s="16">
        <v>5250</v>
      </c>
      <c r="M156" s="16">
        <v>5312.5</v>
      </c>
      <c r="N156" s="16">
        <v>5187.5</v>
      </c>
      <c r="O156" s="16">
        <v>5437.5</v>
      </c>
      <c r="P156" s="17">
        <v>5352.083333333333</v>
      </c>
      <c r="Q156" s="47"/>
      <c r="R156" s="48"/>
      <c r="S156" s="35"/>
      <c r="T156" s="35"/>
      <c r="U156" s="35"/>
      <c r="V156" s="35"/>
    </row>
    <row r="157" spans="1:22" s="8" customFormat="1" ht="21" customHeight="1">
      <c r="A157" s="116"/>
      <c r="B157" s="126" t="s">
        <v>23</v>
      </c>
      <c r="C157" s="39" t="s">
        <v>143</v>
      </c>
      <c r="D157" s="16">
        <v>348.75</v>
      </c>
      <c r="E157" s="49">
        <v>381.9444444444444</v>
      </c>
      <c r="F157" s="16">
        <v>326.80555555555554</v>
      </c>
      <c r="G157" s="16">
        <v>312.63888888888886</v>
      </c>
      <c r="H157" s="16">
        <v>296.7</v>
      </c>
      <c r="I157" s="16">
        <v>315.9375</v>
      </c>
      <c r="J157" s="16">
        <v>294.0625</v>
      </c>
      <c r="K157" s="16">
        <v>293.54166666666663</v>
      </c>
      <c r="L157" s="16">
        <v>320.46875</v>
      </c>
      <c r="M157" s="16">
        <v>327.08333333333337</v>
      </c>
      <c r="N157" s="16">
        <v>327.08333333333337</v>
      </c>
      <c r="O157" s="16">
        <v>325</v>
      </c>
      <c r="P157" s="17">
        <v>322.50133101851856</v>
      </c>
      <c r="Q157" s="47"/>
      <c r="R157" s="48"/>
      <c r="S157" s="35"/>
      <c r="T157" s="35"/>
      <c r="U157" s="35"/>
      <c r="V157" s="35"/>
    </row>
    <row r="158" spans="1:18" s="35" customFormat="1" ht="11.25" customHeight="1">
      <c r="A158" s="27"/>
      <c r="B158" s="27"/>
      <c r="C158" s="34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0"/>
      <c r="Q158" s="47"/>
      <c r="R158" s="48"/>
    </row>
    <row r="159" spans="1:22" s="8" customFormat="1" ht="17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2"/>
      <c r="O159" s="452" t="s">
        <v>57</v>
      </c>
      <c r="P159" s="452"/>
      <c r="Q159" s="47"/>
      <c r="R159" s="48"/>
      <c r="S159" s="35"/>
      <c r="T159" s="35"/>
      <c r="U159" s="35"/>
      <c r="V159" s="35"/>
    </row>
    <row r="160" spans="1:22" s="8" customFormat="1" ht="21" customHeight="1">
      <c r="A160" s="465"/>
      <c r="B160" s="465"/>
      <c r="C160" s="465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7"/>
      <c r="R160" s="48"/>
      <c r="S160" s="35"/>
      <c r="T160" s="35"/>
      <c r="U160" s="35"/>
      <c r="V160" s="35"/>
    </row>
    <row r="161" spans="1:22" s="8" customFormat="1" ht="27" customHeight="1">
      <c r="A161" s="466" t="s">
        <v>61</v>
      </c>
      <c r="B161" s="466"/>
      <c r="C161" s="466"/>
      <c r="D161" s="466"/>
      <c r="E161" s="466"/>
      <c r="F161" s="466"/>
      <c r="G161" s="466"/>
      <c r="H161" s="466"/>
      <c r="I161" s="466"/>
      <c r="J161" s="466"/>
      <c r="K161" s="466"/>
      <c r="L161" s="466"/>
      <c r="M161" s="466"/>
      <c r="N161" s="466"/>
      <c r="O161" s="466"/>
      <c r="P161" s="466"/>
      <c r="Q161" s="47"/>
      <c r="R161" s="48"/>
      <c r="S161" s="35"/>
      <c r="T161" s="35"/>
      <c r="U161" s="35"/>
      <c r="V161" s="35"/>
    </row>
    <row r="162" spans="1:22" s="8" customFormat="1" ht="18" customHeight="1">
      <c r="A162" s="458" t="s">
        <v>503</v>
      </c>
      <c r="B162" s="458"/>
      <c r="C162" s="458"/>
      <c r="D162" s="458"/>
      <c r="E162" s="458"/>
      <c r="F162" s="458"/>
      <c r="G162" s="458"/>
      <c r="H162" s="458"/>
      <c r="I162" s="458"/>
      <c r="J162" s="458"/>
      <c r="K162" s="458"/>
      <c r="L162" s="458"/>
      <c r="M162" s="458"/>
      <c r="N162" s="458"/>
      <c r="O162" s="458"/>
      <c r="P162" s="458"/>
      <c r="Q162" s="47"/>
      <c r="R162" s="48"/>
      <c r="S162" s="35"/>
      <c r="T162" s="35"/>
      <c r="U162" s="35"/>
      <c r="V162" s="35"/>
    </row>
    <row r="163" spans="1:22" s="8" customFormat="1" ht="10.5" customHeight="1">
      <c r="A163" s="9"/>
      <c r="B163" s="9"/>
      <c r="C163" s="10"/>
      <c r="D163" s="11"/>
      <c r="E163" s="12"/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47"/>
      <c r="R163" s="48"/>
      <c r="S163" s="35"/>
      <c r="T163" s="35"/>
      <c r="U163" s="35"/>
      <c r="V163" s="35"/>
    </row>
    <row r="164" spans="1:22" s="8" customFormat="1" ht="32.25" customHeight="1">
      <c r="A164" s="447" t="s">
        <v>506</v>
      </c>
      <c r="B164" s="447" t="s">
        <v>151</v>
      </c>
      <c r="C164" s="447" t="s">
        <v>62</v>
      </c>
      <c r="D164" s="442" t="s">
        <v>26</v>
      </c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  <c r="O164" s="444"/>
      <c r="P164" s="445" t="s">
        <v>60</v>
      </c>
      <c r="Q164" s="47"/>
      <c r="R164" s="48"/>
      <c r="S164" s="35"/>
      <c r="T164" s="35"/>
      <c r="U164" s="35"/>
      <c r="V164" s="35"/>
    </row>
    <row r="165" spans="1:22" s="8" customFormat="1" ht="32.25" customHeight="1">
      <c r="A165" s="448"/>
      <c r="B165" s="448"/>
      <c r="C165" s="448"/>
      <c r="D165" s="377" t="s">
        <v>7</v>
      </c>
      <c r="E165" s="376" t="s">
        <v>8</v>
      </c>
      <c r="F165" s="376" t="s">
        <v>9</v>
      </c>
      <c r="G165" s="376" t="s">
        <v>10</v>
      </c>
      <c r="H165" s="376" t="s">
        <v>11</v>
      </c>
      <c r="I165" s="376" t="s">
        <v>12</v>
      </c>
      <c r="J165" s="376" t="s">
        <v>13</v>
      </c>
      <c r="K165" s="376" t="s">
        <v>14</v>
      </c>
      <c r="L165" s="376" t="s">
        <v>127</v>
      </c>
      <c r="M165" s="376" t="s">
        <v>128</v>
      </c>
      <c r="N165" s="376" t="s">
        <v>129</v>
      </c>
      <c r="O165" s="378" t="s">
        <v>130</v>
      </c>
      <c r="P165" s="446"/>
      <c r="Q165" s="47"/>
      <c r="R165" s="48"/>
      <c r="S165" s="35"/>
      <c r="T165" s="35"/>
      <c r="U165" s="35"/>
      <c r="V165" s="35"/>
    </row>
    <row r="166" spans="1:22" s="8" customFormat="1" ht="21" customHeight="1">
      <c r="A166" s="116"/>
      <c r="B166" s="149" t="s">
        <v>22</v>
      </c>
      <c r="C166" s="39" t="s">
        <v>21</v>
      </c>
      <c r="D166" s="16">
        <v>35000</v>
      </c>
      <c r="E166" s="49">
        <v>33750</v>
      </c>
      <c r="F166" s="16">
        <v>37000</v>
      </c>
      <c r="G166" s="16">
        <v>35083.333333333336</v>
      </c>
      <c r="H166" s="16">
        <v>37200</v>
      </c>
      <c r="I166" s="16">
        <v>23000</v>
      </c>
      <c r="J166" s="16">
        <v>23222.22222222222</v>
      </c>
      <c r="K166" s="16">
        <v>27812.5</v>
      </c>
      <c r="L166" s="16">
        <v>21888.888888888887</v>
      </c>
      <c r="M166" s="16">
        <v>23125</v>
      </c>
      <c r="N166" s="16">
        <v>25305.55555555555</v>
      </c>
      <c r="O166" s="16">
        <v>21125</v>
      </c>
      <c r="P166" s="17">
        <v>28626.041666666668</v>
      </c>
      <c r="Q166" s="35"/>
      <c r="R166" s="35"/>
      <c r="S166" s="35"/>
      <c r="T166" s="35"/>
      <c r="U166" s="35"/>
      <c r="V166" s="35"/>
    </row>
    <row r="167" spans="1:22" s="8" customFormat="1" ht="21" customHeight="1">
      <c r="A167" s="116"/>
      <c r="B167" s="126" t="s">
        <v>101</v>
      </c>
      <c r="C167" s="39" t="s">
        <v>21</v>
      </c>
      <c r="D167" s="16">
        <v>14000</v>
      </c>
      <c r="E167" s="49"/>
      <c r="F167" s="16">
        <v>6000</v>
      </c>
      <c r="G167" s="16">
        <v>11700</v>
      </c>
      <c r="H167" s="16">
        <v>12500</v>
      </c>
      <c r="I167" s="16">
        <v>5000</v>
      </c>
      <c r="J167" s="16">
        <v>4500</v>
      </c>
      <c r="K167" s="16">
        <v>4600</v>
      </c>
      <c r="L167" s="16">
        <v>7655</v>
      </c>
      <c r="M167" s="16">
        <v>3000</v>
      </c>
      <c r="N167" s="16">
        <v>11420</v>
      </c>
      <c r="O167" s="16"/>
      <c r="P167" s="17">
        <v>8037.5</v>
      </c>
      <c r="Q167" s="35"/>
      <c r="R167" s="35"/>
      <c r="S167" s="35"/>
      <c r="T167" s="35"/>
      <c r="U167" s="35"/>
      <c r="V167" s="35"/>
    </row>
    <row r="168" spans="1:22" s="8" customFormat="1" ht="21" customHeight="1">
      <c r="A168" s="116"/>
      <c r="B168" s="126" t="s">
        <v>54</v>
      </c>
      <c r="C168" s="39" t="s">
        <v>21</v>
      </c>
      <c r="D168" s="16">
        <v>11375</v>
      </c>
      <c r="E168" s="49">
        <v>11375</v>
      </c>
      <c r="F168" s="16">
        <v>11166.666666666668</v>
      </c>
      <c r="G168" s="16">
        <v>11416.666666666668</v>
      </c>
      <c r="H168" s="16">
        <v>11250</v>
      </c>
      <c r="I168" s="16">
        <v>11000</v>
      </c>
      <c r="J168" s="16">
        <v>11000</v>
      </c>
      <c r="K168" s="16">
        <v>11000</v>
      </c>
      <c r="L168" s="16">
        <v>11000</v>
      </c>
      <c r="M168" s="16">
        <v>11250</v>
      </c>
      <c r="N168" s="16">
        <v>10333.333333333334</v>
      </c>
      <c r="O168" s="16">
        <v>10666.666666666666</v>
      </c>
      <c r="P168" s="17">
        <v>11069.444444444445</v>
      </c>
      <c r="Q168" s="35"/>
      <c r="R168" s="35"/>
      <c r="S168" s="35"/>
      <c r="T168" s="35"/>
      <c r="U168" s="35"/>
      <c r="V168" s="35"/>
    </row>
    <row r="169" spans="1:22" s="8" customFormat="1" ht="21" customHeight="1">
      <c r="A169" s="116"/>
      <c r="B169" s="126" t="s">
        <v>46</v>
      </c>
      <c r="C169" s="39" t="s">
        <v>19</v>
      </c>
      <c r="D169" s="16">
        <v>3500</v>
      </c>
      <c r="E169" s="49">
        <v>3500</v>
      </c>
      <c r="F169" s="16">
        <v>3500</v>
      </c>
      <c r="G169" s="16">
        <v>3500</v>
      </c>
      <c r="H169" s="16">
        <v>3400</v>
      </c>
      <c r="I169" s="16">
        <v>3500</v>
      </c>
      <c r="J169" s="16">
        <v>3500</v>
      </c>
      <c r="K169" s="16">
        <v>3500</v>
      </c>
      <c r="L169" s="16">
        <v>3500</v>
      </c>
      <c r="M169" s="16">
        <v>6200</v>
      </c>
      <c r="N169" s="16">
        <v>6583.333333333333</v>
      </c>
      <c r="O169" s="16">
        <v>6750</v>
      </c>
      <c r="P169" s="17">
        <v>4244.444444444444</v>
      </c>
      <c r="Q169" s="35"/>
      <c r="R169" s="35"/>
      <c r="S169" s="35"/>
      <c r="T169" s="35"/>
      <c r="U169" s="35"/>
      <c r="V169" s="35"/>
    </row>
    <row r="170" spans="1:22" s="8" customFormat="1" ht="21" customHeight="1">
      <c r="A170" s="116"/>
      <c r="B170" s="126" t="s">
        <v>102</v>
      </c>
      <c r="C170" s="39" t="s">
        <v>21</v>
      </c>
      <c r="D170" s="16"/>
      <c r="E170" s="49"/>
      <c r="F170" s="16"/>
      <c r="G170" s="16"/>
      <c r="H170" s="16">
        <v>3500</v>
      </c>
      <c r="I170" s="16">
        <v>3500</v>
      </c>
      <c r="J170" s="16">
        <v>4250</v>
      </c>
      <c r="K170" s="16">
        <v>5250</v>
      </c>
      <c r="L170" s="16">
        <v>5033.333333333333</v>
      </c>
      <c r="M170" s="16">
        <v>5000</v>
      </c>
      <c r="N170" s="16">
        <v>5000</v>
      </c>
      <c r="O170" s="16">
        <v>4500</v>
      </c>
      <c r="P170" s="17">
        <v>4504.166666666666</v>
      </c>
      <c r="Q170" s="47"/>
      <c r="R170" s="48"/>
      <c r="S170" s="35"/>
      <c r="T170" s="35"/>
      <c r="U170" s="35"/>
      <c r="V170" s="35"/>
    </row>
    <row r="171" spans="1:22" s="8" customFormat="1" ht="21" customHeight="1">
      <c r="A171" s="459" t="s">
        <v>273</v>
      </c>
      <c r="B171" s="126" t="s">
        <v>260</v>
      </c>
      <c r="C171" s="39" t="s">
        <v>21</v>
      </c>
      <c r="D171" s="16">
        <v>3900</v>
      </c>
      <c r="E171" s="49"/>
      <c r="F171" s="16">
        <v>3900</v>
      </c>
      <c r="G171" s="16">
        <v>3600</v>
      </c>
      <c r="H171" s="16"/>
      <c r="I171" s="16"/>
      <c r="J171" s="16"/>
      <c r="K171" s="16"/>
      <c r="L171" s="16"/>
      <c r="M171" s="16"/>
      <c r="N171" s="16"/>
      <c r="O171" s="16">
        <v>1100</v>
      </c>
      <c r="P171" s="17">
        <v>3125</v>
      </c>
      <c r="Q171" s="47"/>
      <c r="R171" s="48"/>
      <c r="S171" s="35"/>
      <c r="T171" s="35"/>
      <c r="U171" s="35"/>
      <c r="V171" s="35"/>
    </row>
    <row r="172" spans="1:22" s="8" customFormat="1" ht="21" customHeight="1">
      <c r="A172" s="460" t="s">
        <v>112</v>
      </c>
      <c r="B172" s="126" t="s">
        <v>278</v>
      </c>
      <c r="C172" s="39" t="s">
        <v>21</v>
      </c>
      <c r="D172" s="16">
        <v>3200</v>
      </c>
      <c r="E172" s="49">
        <v>3350</v>
      </c>
      <c r="F172" s="16">
        <v>3200</v>
      </c>
      <c r="G172" s="16">
        <v>3050</v>
      </c>
      <c r="H172" s="16">
        <v>2120</v>
      </c>
      <c r="I172" s="16">
        <v>2175</v>
      </c>
      <c r="J172" s="16">
        <v>2300</v>
      </c>
      <c r="K172" s="16">
        <v>2057.5</v>
      </c>
      <c r="L172" s="16">
        <v>1950</v>
      </c>
      <c r="M172" s="16">
        <v>2075</v>
      </c>
      <c r="N172" s="16">
        <v>2000</v>
      </c>
      <c r="O172" s="16">
        <v>2933.3333333333335</v>
      </c>
      <c r="P172" s="17">
        <v>2534.236111111111</v>
      </c>
      <c r="Q172" s="47"/>
      <c r="R172" s="48"/>
      <c r="S172" s="35"/>
      <c r="T172" s="35"/>
      <c r="U172" s="35"/>
      <c r="V172" s="35"/>
    </row>
    <row r="173" spans="1:22" s="8" customFormat="1" ht="21" customHeight="1">
      <c r="A173" s="116"/>
      <c r="B173" s="126" t="s">
        <v>104</v>
      </c>
      <c r="C173" s="39" t="s">
        <v>21</v>
      </c>
      <c r="D173" s="16">
        <v>2333.3333333333335</v>
      </c>
      <c r="E173" s="49">
        <v>2333.3333333333335</v>
      </c>
      <c r="F173" s="16">
        <v>2525</v>
      </c>
      <c r="G173" s="16">
        <v>2166.6666666666665</v>
      </c>
      <c r="H173" s="16">
        <v>2750</v>
      </c>
      <c r="I173" s="16"/>
      <c r="J173" s="16">
        <v>2166.6666666666665</v>
      </c>
      <c r="K173" s="16">
        <v>2250</v>
      </c>
      <c r="L173" s="16">
        <v>1750</v>
      </c>
      <c r="M173" s="16">
        <v>2000</v>
      </c>
      <c r="N173" s="16">
        <v>2000</v>
      </c>
      <c r="O173" s="16"/>
      <c r="P173" s="17">
        <v>2227.5</v>
      </c>
      <c r="Q173" s="47"/>
      <c r="R173" s="48"/>
      <c r="S173" s="35"/>
      <c r="T173" s="35"/>
      <c r="U173" s="35"/>
      <c r="V173" s="35"/>
    </row>
    <row r="174" spans="1:22" s="8" customFormat="1" ht="21" customHeight="1">
      <c r="A174" s="116"/>
      <c r="B174" s="126" t="s">
        <v>113</v>
      </c>
      <c r="C174" s="39" t="s">
        <v>144</v>
      </c>
      <c r="D174" s="16">
        <v>6000</v>
      </c>
      <c r="E174" s="49">
        <v>6000</v>
      </c>
      <c r="F174" s="16">
        <v>6000</v>
      </c>
      <c r="G174" s="16"/>
      <c r="H174" s="16"/>
      <c r="I174" s="16"/>
      <c r="J174" s="16"/>
      <c r="K174" s="16"/>
      <c r="L174" s="16"/>
      <c r="M174" s="16"/>
      <c r="N174" s="16">
        <v>5000</v>
      </c>
      <c r="O174" s="16">
        <v>5000</v>
      </c>
      <c r="P174" s="17">
        <v>5600</v>
      </c>
      <c r="Q174" s="47"/>
      <c r="R174" s="48"/>
      <c r="S174" s="35"/>
      <c r="T174" s="35"/>
      <c r="U174" s="35"/>
      <c r="V174" s="35"/>
    </row>
    <row r="175" spans="1:22" s="8" customFormat="1" ht="18.75" customHeight="1">
      <c r="A175" s="112" t="s">
        <v>105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47"/>
      <c r="R175" s="48"/>
      <c r="S175" s="35"/>
      <c r="T175" s="35"/>
      <c r="U175" s="35"/>
      <c r="V175" s="35"/>
    </row>
    <row r="176" spans="1:22" s="8" customFormat="1" ht="21" customHeight="1">
      <c r="A176" s="18"/>
      <c r="B176" s="126" t="s">
        <v>18</v>
      </c>
      <c r="C176" s="39" t="s">
        <v>59</v>
      </c>
      <c r="D176" s="16">
        <v>83.26666666666668</v>
      </c>
      <c r="E176" s="49">
        <v>88.94444444444444</v>
      </c>
      <c r="F176" s="16">
        <v>96.25</v>
      </c>
      <c r="G176" s="16">
        <v>95.83333333333334</v>
      </c>
      <c r="H176" s="16">
        <v>99</v>
      </c>
      <c r="I176" s="16">
        <v>100</v>
      </c>
      <c r="J176" s="16">
        <v>98.75</v>
      </c>
      <c r="K176" s="16">
        <v>117.5</v>
      </c>
      <c r="L176" s="16">
        <v>127.5</v>
      </c>
      <c r="M176" s="16">
        <v>96.45833333333333</v>
      </c>
      <c r="N176" s="16">
        <v>98.125</v>
      </c>
      <c r="O176" s="16">
        <v>129.95833333333334</v>
      </c>
      <c r="P176" s="17">
        <v>102.63217592592592</v>
      </c>
      <c r="Q176" s="47"/>
      <c r="R176" s="48"/>
      <c r="S176" s="35"/>
      <c r="T176" s="35"/>
      <c r="U176" s="35"/>
      <c r="V176" s="35"/>
    </row>
    <row r="177" spans="1:22" s="8" customFormat="1" ht="21" customHeight="1">
      <c r="A177" s="18"/>
      <c r="B177" s="126" t="s">
        <v>106</v>
      </c>
      <c r="C177" s="39" t="s">
        <v>19</v>
      </c>
      <c r="D177" s="16">
        <v>3000</v>
      </c>
      <c r="E177" s="49">
        <v>3000</v>
      </c>
      <c r="F177" s="16">
        <v>3000</v>
      </c>
      <c r="G177" s="16">
        <v>3000</v>
      </c>
      <c r="H177" s="16">
        <v>3000</v>
      </c>
      <c r="I177" s="16"/>
      <c r="J177" s="16">
        <v>3000</v>
      </c>
      <c r="K177" s="16">
        <v>3000</v>
      </c>
      <c r="L177" s="16">
        <v>3000</v>
      </c>
      <c r="M177" s="16">
        <v>3000</v>
      </c>
      <c r="N177" s="16">
        <v>3000</v>
      </c>
      <c r="O177" s="16"/>
      <c r="P177" s="17">
        <v>3000</v>
      </c>
      <c r="Q177" s="47"/>
      <c r="R177" s="48"/>
      <c r="S177" s="35"/>
      <c r="T177" s="35"/>
      <c r="U177" s="35"/>
      <c r="V177" s="35"/>
    </row>
    <row r="178" spans="1:22" s="8" customFormat="1" ht="21" customHeight="1">
      <c r="A178" s="18"/>
      <c r="B178" s="126" t="s">
        <v>255</v>
      </c>
      <c r="C178" s="39" t="s">
        <v>19</v>
      </c>
      <c r="D178" s="16">
        <v>5266.666666666666</v>
      </c>
      <c r="E178" s="49">
        <v>5200</v>
      </c>
      <c r="F178" s="16">
        <v>5575</v>
      </c>
      <c r="G178" s="16">
        <v>5975</v>
      </c>
      <c r="H178" s="16">
        <v>6362.5</v>
      </c>
      <c r="I178" s="16">
        <v>7812.5</v>
      </c>
      <c r="J178" s="16">
        <v>6916.666666666667</v>
      </c>
      <c r="K178" s="16">
        <v>7541.666666666667</v>
      </c>
      <c r="L178" s="16">
        <v>7687.5</v>
      </c>
      <c r="M178" s="16">
        <v>9125</v>
      </c>
      <c r="N178" s="16">
        <v>8812.5</v>
      </c>
      <c r="O178" s="16">
        <v>9000</v>
      </c>
      <c r="P178" s="17">
        <v>7106.25</v>
      </c>
      <c r="Q178" s="47"/>
      <c r="R178" s="48"/>
      <c r="S178" s="35"/>
      <c r="T178" s="35"/>
      <c r="U178" s="35"/>
      <c r="V178" s="35"/>
    </row>
    <row r="179" spans="1:22" s="8" customFormat="1" ht="21" customHeight="1">
      <c r="A179" s="18"/>
      <c r="B179" s="126" t="s">
        <v>107</v>
      </c>
      <c r="C179" s="39" t="s">
        <v>19</v>
      </c>
      <c r="D179" s="16">
        <v>2000</v>
      </c>
      <c r="E179" s="49">
        <v>1437.5</v>
      </c>
      <c r="F179" s="16"/>
      <c r="G179" s="16"/>
      <c r="H179" s="16">
        <v>2350</v>
      </c>
      <c r="I179" s="16"/>
      <c r="J179" s="16"/>
      <c r="K179" s="16"/>
      <c r="L179" s="16"/>
      <c r="M179" s="16">
        <v>3466.6666666666665</v>
      </c>
      <c r="N179" s="16"/>
      <c r="O179" s="16">
        <v>2000</v>
      </c>
      <c r="P179" s="17">
        <v>2250.833333333333</v>
      </c>
      <c r="Q179" s="47"/>
      <c r="R179" s="48"/>
      <c r="S179" s="35"/>
      <c r="T179" s="35"/>
      <c r="U179" s="35"/>
      <c r="V179" s="35"/>
    </row>
    <row r="180" spans="1:22" s="8" customFormat="1" ht="21" customHeight="1">
      <c r="A180" s="18"/>
      <c r="B180" s="126" t="s">
        <v>114</v>
      </c>
      <c r="C180" s="39" t="s">
        <v>19</v>
      </c>
      <c r="D180" s="16">
        <v>800</v>
      </c>
      <c r="E180" s="49">
        <v>800</v>
      </c>
      <c r="F180" s="16">
        <v>800</v>
      </c>
      <c r="G180" s="16">
        <v>800</v>
      </c>
      <c r="H180" s="16">
        <v>800</v>
      </c>
      <c r="I180" s="16">
        <v>800</v>
      </c>
      <c r="J180" s="16">
        <v>800</v>
      </c>
      <c r="K180" s="16">
        <v>800</v>
      </c>
      <c r="L180" s="16">
        <v>800</v>
      </c>
      <c r="M180" s="16">
        <v>800</v>
      </c>
      <c r="N180" s="16">
        <v>800</v>
      </c>
      <c r="O180" s="16">
        <v>800</v>
      </c>
      <c r="P180" s="17">
        <v>800</v>
      </c>
      <c r="Q180" s="47"/>
      <c r="R180" s="48"/>
      <c r="S180" s="35"/>
      <c r="T180" s="35"/>
      <c r="U180" s="35"/>
      <c r="V180" s="35"/>
    </row>
    <row r="181" spans="1:22" s="8" customFormat="1" ht="18.75" customHeight="1">
      <c r="A181" s="112" t="s">
        <v>233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47"/>
      <c r="R181" s="48"/>
      <c r="S181" s="35"/>
      <c r="T181" s="35"/>
      <c r="U181" s="35"/>
      <c r="V181" s="35"/>
    </row>
    <row r="182" spans="1:22" s="8" customFormat="1" ht="21" customHeight="1">
      <c r="A182" s="461" t="s">
        <v>274</v>
      </c>
      <c r="B182" s="127" t="s">
        <v>235</v>
      </c>
      <c r="C182" s="39" t="s">
        <v>236</v>
      </c>
      <c r="D182" s="16">
        <v>74.91041666666666</v>
      </c>
      <c r="E182" s="49">
        <v>75.85763888888889</v>
      </c>
      <c r="F182" s="16">
        <v>77.07291666666666</v>
      </c>
      <c r="G182" s="16">
        <v>79.78125</v>
      </c>
      <c r="H182" s="16">
        <v>81.97777777777777</v>
      </c>
      <c r="I182" s="16">
        <v>82.52777777777779</v>
      </c>
      <c r="J182" s="16">
        <v>82.29166666666667</v>
      </c>
      <c r="K182" s="16">
        <v>80.45833333333333</v>
      </c>
      <c r="L182" s="16">
        <v>80.6111111111111</v>
      </c>
      <c r="M182" s="16">
        <v>79.88888888888889</v>
      </c>
      <c r="N182" s="16">
        <v>79.34722222222223</v>
      </c>
      <c r="O182" s="16">
        <v>82.20370370370371</v>
      </c>
      <c r="P182" s="17">
        <v>79.7440586419753</v>
      </c>
      <c r="Q182" s="47"/>
      <c r="R182" s="48"/>
      <c r="S182" s="35"/>
      <c r="T182" s="35"/>
      <c r="U182" s="35"/>
      <c r="V182" s="35"/>
    </row>
    <row r="183" spans="1:22" s="8" customFormat="1" ht="21" customHeight="1">
      <c r="A183" s="462" t="s">
        <v>249</v>
      </c>
      <c r="B183" s="127" t="s">
        <v>237</v>
      </c>
      <c r="C183" s="39" t="s">
        <v>236</v>
      </c>
      <c r="D183" s="16">
        <v>82.66666666666666</v>
      </c>
      <c r="E183" s="49">
        <v>132.87037037037035</v>
      </c>
      <c r="F183" s="16">
        <v>135.71428571428572</v>
      </c>
      <c r="G183" s="16">
        <v>126.33333333333333</v>
      </c>
      <c r="H183" s="16">
        <v>165.66666666666669</v>
      </c>
      <c r="I183" s="16">
        <v>164.04761904761904</v>
      </c>
      <c r="J183" s="16">
        <v>167.91666666666666</v>
      </c>
      <c r="K183" s="16">
        <v>171.51785714285714</v>
      </c>
      <c r="L183" s="16">
        <v>167.32142857142856</v>
      </c>
      <c r="M183" s="16">
        <v>168.21428571428572</v>
      </c>
      <c r="N183" s="16">
        <v>170.5952380952381</v>
      </c>
      <c r="O183" s="16">
        <v>167.8174603174603</v>
      </c>
      <c r="P183" s="17">
        <v>151.72348985890653</v>
      </c>
      <c r="Q183" s="47"/>
      <c r="R183" s="48"/>
      <c r="S183" s="35"/>
      <c r="T183" s="35"/>
      <c r="U183" s="35"/>
      <c r="V183" s="35"/>
    </row>
    <row r="184" spans="1:22" s="8" customFormat="1" ht="21" customHeight="1">
      <c r="A184" s="461" t="s">
        <v>238</v>
      </c>
      <c r="B184" s="127" t="s">
        <v>235</v>
      </c>
      <c r="C184" s="39" t="s">
        <v>236</v>
      </c>
      <c r="D184" s="16">
        <v>138.33333333333334</v>
      </c>
      <c r="E184" s="49">
        <v>138.41666666666666</v>
      </c>
      <c r="F184" s="16">
        <v>135</v>
      </c>
      <c r="G184" s="16">
        <v>135</v>
      </c>
      <c r="H184" s="16">
        <v>135</v>
      </c>
      <c r="I184" s="16">
        <v>133.66666666666666</v>
      </c>
      <c r="J184" s="16">
        <v>134.79166666666666</v>
      </c>
      <c r="K184" s="16">
        <v>130.20833333333334</v>
      </c>
      <c r="L184" s="16">
        <v>146.66666666666666</v>
      </c>
      <c r="M184" s="16">
        <v>145.41666666666666</v>
      </c>
      <c r="N184" s="16">
        <v>140.41666666666666</v>
      </c>
      <c r="O184" s="16">
        <v>141.66666666666669</v>
      </c>
      <c r="P184" s="17">
        <v>137.88194444444446</v>
      </c>
      <c r="Q184" s="47"/>
      <c r="R184" s="48"/>
      <c r="S184" s="35"/>
      <c r="T184" s="35"/>
      <c r="U184" s="35"/>
      <c r="V184" s="35"/>
    </row>
    <row r="185" spans="1:22" s="8" customFormat="1" ht="21" customHeight="1">
      <c r="A185" s="462"/>
      <c r="B185" s="127" t="s">
        <v>237</v>
      </c>
      <c r="C185" s="39" t="s">
        <v>236</v>
      </c>
      <c r="D185" s="16">
        <v>168.33333333333334</v>
      </c>
      <c r="E185" s="49">
        <v>135</v>
      </c>
      <c r="F185" s="16">
        <v>170</v>
      </c>
      <c r="G185" s="16">
        <v>135</v>
      </c>
      <c r="H185" s="16">
        <v>170</v>
      </c>
      <c r="I185" s="16"/>
      <c r="J185" s="16">
        <v>170</v>
      </c>
      <c r="K185" s="16">
        <v>140.625</v>
      </c>
      <c r="L185" s="16">
        <v>170</v>
      </c>
      <c r="M185" s="16">
        <v>170</v>
      </c>
      <c r="N185" s="16">
        <v>170</v>
      </c>
      <c r="O185" s="16"/>
      <c r="P185" s="17">
        <v>133.2465277777778</v>
      </c>
      <c r="Q185" s="47"/>
      <c r="R185" s="48"/>
      <c r="S185" s="35"/>
      <c r="T185" s="35"/>
      <c r="U185" s="35"/>
      <c r="V185" s="35"/>
    </row>
    <row r="186" spans="1:22" s="8" customFormat="1" ht="21" customHeight="1">
      <c r="A186" s="115"/>
      <c r="B186" s="127" t="s">
        <v>239</v>
      </c>
      <c r="C186" s="39" t="s">
        <v>236</v>
      </c>
      <c r="D186" s="16">
        <v>52.54888888888889</v>
      </c>
      <c r="E186" s="49">
        <v>50.137962962962966</v>
      </c>
      <c r="F186" s="16">
        <v>55.87291666666667</v>
      </c>
      <c r="G186" s="16">
        <v>56.91458333333333</v>
      </c>
      <c r="H186" s="16">
        <v>55.9175</v>
      </c>
      <c r="I186" s="16">
        <v>50.895370370370365</v>
      </c>
      <c r="J186" s="16">
        <v>50.76111111111111</v>
      </c>
      <c r="K186" s="16">
        <v>48.64166666666667</v>
      </c>
      <c r="L186" s="16">
        <v>42.99861111111111</v>
      </c>
      <c r="M186" s="16">
        <v>45.86611111111111</v>
      </c>
      <c r="N186" s="16">
        <v>47.65972222222223</v>
      </c>
      <c r="O186" s="16">
        <v>49.13611111111112</v>
      </c>
      <c r="P186" s="17">
        <v>50.61254629629631</v>
      </c>
      <c r="Q186" s="47"/>
      <c r="R186" s="48"/>
      <c r="S186" s="35"/>
      <c r="T186" s="35"/>
      <c r="U186" s="35"/>
      <c r="V186" s="35"/>
    </row>
    <row r="187" spans="1:22" s="8" customFormat="1" ht="21" customHeight="1">
      <c r="A187" s="461" t="s">
        <v>240</v>
      </c>
      <c r="B187" s="127" t="s">
        <v>241</v>
      </c>
      <c r="C187" s="39" t="s">
        <v>236</v>
      </c>
      <c r="D187" s="16">
        <v>77.08055555555556</v>
      </c>
      <c r="E187" s="49">
        <v>74.09722222222223</v>
      </c>
      <c r="F187" s="16">
        <v>74.45833333333333</v>
      </c>
      <c r="G187" s="16">
        <v>75.1388888888889</v>
      </c>
      <c r="H187" s="16">
        <v>77.175</v>
      </c>
      <c r="I187" s="16">
        <v>75.77777777777777</v>
      </c>
      <c r="J187" s="16">
        <v>75.69444444444444</v>
      </c>
      <c r="K187" s="16">
        <v>74.69444444444444</v>
      </c>
      <c r="L187" s="16">
        <v>77.41666666666667</v>
      </c>
      <c r="M187" s="16">
        <v>77.18333333333334</v>
      </c>
      <c r="N187" s="16">
        <v>75.56944444444444</v>
      </c>
      <c r="O187" s="16">
        <v>75.75925925925925</v>
      </c>
      <c r="P187" s="17">
        <v>75.83711419753087</v>
      </c>
      <c r="Q187" s="47"/>
      <c r="R187" s="48"/>
      <c r="S187" s="35"/>
      <c r="T187" s="35"/>
      <c r="U187" s="35"/>
      <c r="V187" s="35"/>
    </row>
    <row r="188" spans="1:22" s="8" customFormat="1" ht="21" customHeight="1">
      <c r="A188" s="463"/>
      <c r="B188" s="127" t="s">
        <v>242</v>
      </c>
      <c r="C188" s="39" t="s">
        <v>236</v>
      </c>
      <c r="D188" s="16">
        <v>61.69722222222222</v>
      </c>
      <c r="E188" s="49">
        <v>59</v>
      </c>
      <c r="F188" s="16">
        <v>57.680555555555564</v>
      </c>
      <c r="G188" s="16">
        <v>64.58333333333333</v>
      </c>
      <c r="H188" s="16">
        <v>55.40277777777777</v>
      </c>
      <c r="I188" s="16">
        <v>56.916666666666664</v>
      </c>
      <c r="J188" s="16">
        <v>57.72222222222222</v>
      </c>
      <c r="K188" s="16">
        <v>57.930555555555564</v>
      </c>
      <c r="L188" s="16">
        <v>53.97222222222222</v>
      </c>
      <c r="M188" s="16">
        <v>54.84722222222223</v>
      </c>
      <c r="N188" s="16">
        <v>54.59722222222222</v>
      </c>
      <c r="O188" s="16">
        <v>56.069444444444436</v>
      </c>
      <c r="P188" s="17">
        <v>57.5349537037037</v>
      </c>
      <c r="Q188" s="47"/>
      <c r="R188" s="48"/>
      <c r="S188" s="35"/>
      <c r="T188" s="35"/>
      <c r="U188" s="35"/>
      <c r="V188" s="35"/>
    </row>
    <row r="189" spans="1:22" s="8" customFormat="1" ht="21" customHeight="1">
      <c r="A189" s="462"/>
      <c r="B189" s="127" t="s">
        <v>243</v>
      </c>
      <c r="C189" s="39" t="s">
        <v>236</v>
      </c>
      <c r="D189" s="16">
        <v>68.97222222222223</v>
      </c>
      <c r="E189" s="49">
        <v>69.44444444444444</v>
      </c>
      <c r="F189" s="16">
        <v>69.55555555555556</v>
      </c>
      <c r="G189" s="16">
        <v>67.94444444444444</v>
      </c>
      <c r="H189" s="16">
        <v>68.72222222222221</v>
      </c>
      <c r="I189" s="16">
        <v>70.47222222222223</v>
      </c>
      <c r="J189" s="16">
        <v>70.31944444444444</v>
      </c>
      <c r="K189" s="16">
        <v>70.52777777777779</v>
      </c>
      <c r="L189" s="16">
        <v>68.5</v>
      </c>
      <c r="M189" s="16">
        <v>67.15277777777777</v>
      </c>
      <c r="N189" s="16">
        <v>67.02777777777777</v>
      </c>
      <c r="O189" s="16">
        <v>68.96296296296295</v>
      </c>
      <c r="P189" s="17">
        <v>68.96682098765432</v>
      </c>
      <c r="Q189" s="47"/>
      <c r="R189" s="48"/>
      <c r="S189" s="35"/>
      <c r="T189" s="35"/>
      <c r="U189" s="35"/>
      <c r="V189" s="35"/>
    </row>
    <row r="190" spans="1:22" s="8" customFormat="1" ht="21" customHeight="1">
      <c r="A190" s="18"/>
      <c r="B190" s="127" t="s">
        <v>250</v>
      </c>
      <c r="C190" s="39" t="s">
        <v>21</v>
      </c>
      <c r="D190" s="16">
        <v>3165</v>
      </c>
      <c r="E190" s="49">
        <v>3253.9814814814818</v>
      </c>
      <c r="F190" s="16">
        <v>3262.5</v>
      </c>
      <c r="G190" s="16">
        <v>3259.1666666666665</v>
      </c>
      <c r="H190" s="16">
        <v>3191.4814814814818</v>
      </c>
      <c r="I190" s="16">
        <v>3188.611111111111</v>
      </c>
      <c r="J190" s="16">
        <v>3295</v>
      </c>
      <c r="K190" s="16">
        <v>3215.555555555555</v>
      </c>
      <c r="L190" s="16">
        <v>3125</v>
      </c>
      <c r="M190" s="16">
        <v>3146.6666666666665</v>
      </c>
      <c r="N190" s="16">
        <v>3229.5833333333335</v>
      </c>
      <c r="O190" s="16">
        <v>2982.0643055555556</v>
      </c>
      <c r="P190" s="17">
        <v>3192.884216820988</v>
      </c>
      <c r="Q190" s="47"/>
      <c r="R190" s="48"/>
      <c r="S190" s="35"/>
      <c r="T190" s="35"/>
      <c r="U190" s="35"/>
      <c r="V190" s="35"/>
    </row>
    <row r="191" spans="1:22" s="8" customFormat="1" ht="21" customHeight="1">
      <c r="A191" s="18"/>
      <c r="B191" s="127" t="s">
        <v>251</v>
      </c>
      <c r="C191" s="39" t="s">
        <v>246</v>
      </c>
      <c r="D191" s="16">
        <v>19.002463624338624</v>
      </c>
      <c r="E191" s="49">
        <v>19.171406525573193</v>
      </c>
      <c r="F191" s="16">
        <v>19.49148478835979</v>
      </c>
      <c r="G191" s="16">
        <v>19.533344356261026</v>
      </c>
      <c r="H191" s="16">
        <v>19.23089726631393</v>
      </c>
      <c r="I191" s="16">
        <v>18.936838624338623</v>
      </c>
      <c r="J191" s="16">
        <v>17.67361111111111</v>
      </c>
      <c r="K191" s="16">
        <v>18.34888888888889</v>
      </c>
      <c r="L191" s="16">
        <v>18.222222222222225</v>
      </c>
      <c r="M191" s="16">
        <v>18.23333333333333</v>
      </c>
      <c r="N191" s="16">
        <v>18.26388888888889</v>
      </c>
      <c r="O191" s="16">
        <v>18.40740740740741</v>
      </c>
      <c r="P191" s="17">
        <v>18.70964891975309</v>
      </c>
      <c r="Q191" s="47"/>
      <c r="R191" s="48"/>
      <c r="S191" s="35"/>
      <c r="T191" s="35"/>
      <c r="U191" s="35"/>
      <c r="V191" s="35"/>
    </row>
    <row r="192" spans="1:16" ht="4.5" customHeight="1">
      <c r="A192" s="468"/>
      <c r="B192" s="469"/>
      <c r="C192" s="469"/>
      <c r="D192" s="469"/>
      <c r="E192" s="469"/>
      <c r="F192" s="469"/>
      <c r="G192" s="469"/>
      <c r="H192" s="469"/>
      <c r="I192" s="469"/>
      <c r="J192" s="469"/>
      <c r="K192" s="469"/>
      <c r="L192" s="469"/>
      <c r="M192" s="469"/>
      <c r="N192" s="469"/>
      <c r="O192" s="469"/>
      <c r="P192" s="470"/>
    </row>
    <row r="193" spans="1:16" ht="18.75" customHeight="1">
      <c r="A193" s="7" t="s">
        <v>291</v>
      </c>
      <c r="B193" s="7"/>
      <c r="C193" s="67"/>
      <c r="D193" s="68"/>
      <c r="E193" s="69"/>
      <c r="F193" s="68"/>
      <c r="G193" s="37"/>
      <c r="H193" s="37"/>
      <c r="I193" s="37"/>
      <c r="J193" s="1"/>
      <c r="K193" s="1"/>
      <c r="L193" s="1"/>
      <c r="M193" s="40"/>
      <c r="N193" s="40"/>
      <c r="O193" s="40"/>
      <c r="P193" s="41"/>
    </row>
    <row r="194" spans="1:16" ht="14.25" customHeight="1">
      <c r="A194" s="7" t="s">
        <v>145</v>
      </c>
      <c r="B194" s="7"/>
      <c r="C194" s="71"/>
      <c r="D194" s="35"/>
      <c r="E194" s="35"/>
      <c r="F194" s="35"/>
      <c r="G194" s="35"/>
      <c r="H194" s="35"/>
      <c r="I194" s="35"/>
      <c r="J194" s="6"/>
      <c r="K194" s="6"/>
      <c r="L194" s="6"/>
      <c r="M194" s="42"/>
      <c r="N194" s="42"/>
      <c r="O194" s="42"/>
      <c r="P194" s="5"/>
    </row>
    <row r="195" spans="1:16" ht="6.75" customHeight="1">
      <c r="A195" s="7"/>
      <c r="B195" s="7"/>
      <c r="C195" s="57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5"/>
    </row>
    <row r="196" spans="1:16" ht="12.75">
      <c r="A196" s="72" t="s">
        <v>108</v>
      </c>
      <c r="B196" s="72"/>
      <c r="C196" s="73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5"/>
    </row>
    <row r="197" spans="1:16" ht="12.75">
      <c r="A197" s="44"/>
      <c r="B197" s="44"/>
      <c r="C197" s="45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5"/>
    </row>
    <row r="198" spans="1:16" ht="12.75">
      <c r="A198" s="44"/>
      <c r="B198" s="44"/>
      <c r="C198" s="45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5"/>
    </row>
    <row r="199" spans="1:16" ht="12.75">
      <c r="A199" s="44"/>
      <c r="B199" s="44"/>
      <c r="C199" s="45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5"/>
    </row>
    <row r="200" spans="1:16" ht="12.75">
      <c r="A200" s="44"/>
      <c r="B200" s="44"/>
      <c r="C200" s="45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5"/>
    </row>
    <row r="201" spans="1:16" ht="12.75">
      <c r="A201" s="44"/>
      <c r="B201" s="44"/>
      <c r="C201" s="45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5"/>
    </row>
    <row r="202" spans="1:16" ht="12.75">
      <c r="A202" s="44"/>
      <c r="B202" s="44"/>
      <c r="C202" s="45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5"/>
    </row>
    <row r="203" spans="1:16" ht="12.75">
      <c r="A203" s="44"/>
      <c r="B203" s="44"/>
      <c r="C203" s="45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5"/>
    </row>
  </sheetData>
  <sheetProtection/>
  <mergeCells count="73">
    <mergeCell ref="O159:P159"/>
    <mergeCell ref="A160:P160"/>
    <mergeCell ref="A161:P161"/>
    <mergeCell ref="A162:P162"/>
    <mergeCell ref="A164:A165"/>
    <mergeCell ref="C164:C165"/>
    <mergeCell ref="D164:O164"/>
    <mergeCell ref="P164:P165"/>
    <mergeCell ref="B164:B165"/>
    <mergeCell ref="O115:P115"/>
    <mergeCell ref="A116:P116"/>
    <mergeCell ref="A117:P117"/>
    <mergeCell ref="A118:P118"/>
    <mergeCell ref="A120:A121"/>
    <mergeCell ref="C120:C121"/>
    <mergeCell ref="D120:O120"/>
    <mergeCell ref="P120:P121"/>
    <mergeCell ref="D87:O87"/>
    <mergeCell ref="P87:P88"/>
    <mergeCell ref="O82:P82"/>
    <mergeCell ref="A83:P83"/>
    <mergeCell ref="A84:P84"/>
    <mergeCell ref="A85:P85"/>
    <mergeCell ref="S8:T8"/>
    <mergeCell ref="A192:P192"/>
    <mergeCell ref="O2:P2"/>
    <mergeCell ref="A3:P3"/>
    <mergeCell ref="O35:P35"/>
    <mergeCell ref="A36:P36"/>
    <mergeCell ref="A37:P37"/>
    <mergeCell ref="A38:P38"/>
    <mergeCell ref="A87:A88"/>
    <mergeCell ref="C87:C88"/>
    <mergeCell ref="A40:A41"/>
    <mergeCell ref="C40:C41"/>
    <mergeCell ref="A4:P4"/>
    <mergeCell ref="A5:P5"/>
    <mergeCell ref="A8:A9"/>
    <mergeCell ref="C8:C9"/>
    <mergeCell ref="D8:O8"/>
    <mergeCell ref="P8:P9"/>
    <mergeCell ref="D40:O40"/>
    <mergeCell ref="P40:P41"/>
    <mergeCell ref="A50:A51"/>
    <mergeCell ref="A54:A58"/>
    <mergeCell ref="A61:A62"/>
    <mergeCell ref="A66:A68"/>
    <mergeCell ref="B8:B9"/>
    <mergeCell ref="A11:A12"/>
    <mergeCell ref="A13:A14"/>
    <mergeCell ref="A19:A22"/>
    <mergeCell ref="A23:A24"/>
    <mergeCell ref="A29:A31"/>
    <mergeCell ref="A146:A147"/>
    <mergeCell ref="B40:B41"/>
    <mergeCell ref="B87:B88"/>
    <mergeCell ref="B120:B121"/>
    <mergeCell ref="A137:A138"/>
    <mergeCell ref="A77:A78"/>
    <mergeCell ref="A89:A90"/>
    <mergeCell ref="A104:A108"/>
    <mergeCell ref="A43:A45"/>
    <mergeCell ref="A46:A47"/>
    <mergeCell ref="A184:A185"/>
    <mergeCell ref="A187:A189"/>
    <mergeCell ref="A109:A110"/>
    <mergeCell ref="A126:A127"/>
    <mergeCell ref="A148:A149"/>
    <mergeCell ref="A151:A152"/>
    <mergeCell ref="A171:A172"/>
    <mergeCell ref="A182:A183"/>
    <mergeCell ref="A131:A136"/>
    <mergeCell ref="A141:A14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Q8" sqref="Q8"/>
    </sheetView>
  </sheetViews>
  <sheetFormatPr defaultColWidth="9.421875" defaultRowHeight="12.75"/>
  <cols>
    <col min="1" max="1" width="19.8515625" style="201" customWidth="1"/>
    <col min="2" max="2" width="11.00390625" style="183" customWidth="1"/>
    <col min="3" max="14" width="9.57421875" style="183" customWidth="1"/>
    <col min="15" max="15" width="10.57421875" style="208" customWidth="1"/>
    <col min="16" max="16384" width="9.421875" style="183" customWidth="1"/>
  </cols>
  <sheetData>
    <row r="1" spans="1:15" ht="17.25" customHeight="1">
      <c r="A1" s="7"/>
      <c r="B1" s="17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80"/>
    </row>
    <row r="2" spans="1:15" ht="17.25" customHeight="1">
      <c r="A2" s="7"/>
      <c r="B2" s="17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8" t="s">
        <v>317</v>
      </c>
    </row>
    <row r="3" spans="1:15" ht="21.7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1.75" customHeight="1">
      <c r="A4" s="441" t="s">
        <v>363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28.5" customHeight="1">
      <c r="A5" s="447" t="s">
        <v>506</v>
      </c>
      <c r="B5" s="447" t="s">
        <v>62</v>
      </c>
      <c r="C5" s="442" t="s">
        <v>26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445" t="s">
        <v>60</v>
      </c>
    </row>
    <row r="6" spans="1:15" ht="28.5" customHeight="1">
      <c r="A6" s="448"/>
      <c r="B6" s="448"/>
      <c r="C6" s="377" t="s">
        <v>7</v>
      </c>
      <c r="D6" s="376" t="s">
        <v>8</v>
      </c>
      <c r="E6" s="376" t="s">
        <v>9</v>
      </c>
      <c r="F6" s="376" t="s">
        <v>10</v>
      </c>
      <c r="G6" s="376" t="s">
        <v>11</v>
      </c>
      <c r="H6" s="376" t="s">
        <v>12</v>
      </c>
      <c r="I6" s="376" t="s">
        <v>13</v>
      </c>
      <c r="J6" s="376" t="s">
        <v>14</v>
      </c>
      <c r="K6" s="376" t="s">
        <v>127</v>
      </c>
      <c r="L6" s="376" t="s">
        <v>128</v>
      </c>
      <c r="M6" s="376" t="s">
        <v>129</v>
      </c>
      <c r="N6" s="378" t="s">
        <v>130</v>
      </c>
      <c r="O6" s="446"/>
    </row>
    <row r="7" spans="1:15" ht="18.75" customHeight="1">
      <c r="A7" s="81" t="s">
        <v>63</v>
      </c>
      <c r="B7" s="113"/>
      <c r="C7" s="81"/>
      <c r="D7" s="82"/>
      <c r="E7" s="83"/>
      <c r="F7" s="83"/>
      <c r="G7" s="83"/>
      <c r="H7" s="83"/>
      <c r="I7" s="83"/>
      <c r="J7" s="83"/>
      <c r="K7" s="83"/>
      <c r="L7" s="83"/>
      <c r="M7" s="81"/>
      <c r="N7" s="82"/>
      <c r="O7" s="83"/>
    </row>
    <row r="8" spans="1:15" ht="18.75" customHeight="1">
      <c r="A8" s="384" t="s">
        <v>319</v>
      </c>
      <c r="B8" s="385" t="s">
        <v>47</v>
      </c>
      <c r="C8" s="305">
        <f>400.08/45.45*110</f>
        <v>968.2904290429041</v>
      </c>
      <c r="D8" s="305">
        <f>500/45.45*110</f>
        <v>1210.12101210121</v>
      </c>
      <c r="E8" s="305">
        <f>459.17/45.45*110</f>
        <v>1111.3025302530255</v>
      </c>
      <c r="F8" s="305">
        <f>438/45.45*110</f>
        <v>1060.06600660066</v>
      </c>
      <c r="G8" s="305">
        <f>414.92/45.45*110</f>
        <v>1004.2068206820682</v>
      </c>
      <c r="H8" s="305">
        <f>453/45.45*110</f>
        <v>1096.3696369636964</v>
      </c>
      <c r="I8" s="305">
        <f>329.36/45.45*110</f>
        <v>797.130913091309</v>
      </c>
      <c r="J8" s="305">
        <f>401.4/45.45*110</f>
        <v>971.4851485148514</v>
      </c>
      <c r="K8" s="305">
        <f>326.49/45.45*110</f>
        <v>790.1848184818482</v>
      </c>
      <c r="L8" s="305">
        <f>404.4/45.45*110</f>
        <v>978.7458745874586</v>
      </c>
      <c r="M8" s="305">
        <f>350.58/45.45*110</f>
        <v>848.4884488448844</v>
      </c>
      <c r="N8" s="305">
        <f>428.35/45.45*110</f>
        <v>1036.7106710671067</v>
      </c>
      <c r="O8" s="386">
        <f>AVERAGE(C8:N8)</f>
        <v>989.4251925192519</v>
      </c>
    </row>
    <row r="9" spans="1:15" ht="18.75" customHeight="1">
      <c r="A9" s="384" t="s">
        <v>320</v>
      </c>
      <c r="B9" s="385" t="s">
        <v>19</v>
      </c>
      <c r="C9" s="305">
        <v>134.58316666666667</v>
      </c>
      <c r="D9" s="305">
        <v>128.9432375</v>
      </c>
      <c r="E9" s="305">
        <v>136.21941666666666</v>
      </c>
      <c r="F9" s="305">
        <v>132.3542857142857</v>
      </c>
      <c r="G9" s="305">
        <v>135.975</v>
      </c>
      <c r="H9" s="305">
        <v>137.17</v>
      </c>
      <c r="I9" s="305">
        <v>120.38428571428571</v>
      </c>
      <c r="J9" s="305">
        <v>110.54811428571428</v>
      </c>
      <c r="K9" s="305">
        <v>117.21324999999999</v>
      </c>
      <c r="L9" s="305">
        <v>109.21281428571429</v>
      </c>
      <c r="M9" s="305">
        <v>119.33973333333333</v>
      </c>
      <c r="N9" s="305">
        <v>121.85999999999999</v>
      </c>
      <c r="O9" s="387">
        <f>AVERAGE(C9:N9)</f>
        <v>125.31694201388888</v>
      </c>
    </row>
    <row r="10" spans="1:15" ht="18.75" customHeight="1">
      <c r="A10" s="384" t="s">
        <v>17</v>
      </c>
      <c r="B10" s="385" t="s">
        <v>19</v>
      </c>
      <c r="C10" s="305">
        <v>105</v>
      </c>
      <c r="D10" s="305">
        <v>112.5</v>
      </c>
      <c r="E10" s="305">
        <v>120</v>
      </c>
      <c r="F10" s="305">
        <v>120</v>
      </c>
      <c r="G10" s="305">
        <v>120</v>
      </c>
      <c r="H10" s="305">
        <v>120</v>
      </c>
      <c r="I10" s="305">
        <v>120</v>
      </c>
      <c r="J10" s="305">
        <v>135</v>
      </c>
      <c r="K10" s="305"/>
      <c r="L10" s="305">
        <v>90</v>
      </c>
      <c r="M10" s="305"/>
      <c r="N10" s="305">
        <v>80</v>
      </c>
      <c r="O10" s="387">
        <f aca="true" t="shared" si="0" ref="O10:O80">AVERAGE(C10:N10)</f>
        <v>112.25</v>
      </c>
    </row>
    <row r="11" spans="1:15" ht="18.75" customHeight="1">
      <c r="A11" s="81" t="s">
        <v>65</v>
      </c>
      <c r="B11" s="174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1"/>
      <c r="N11" s="82"/>
      <c r="O11" s="83"/>
    </row>
    <row r="12" spans="1:15" ht="18.75" customHeight="1">
      <c r="A12" s="384" t="s">
        <v>0</v>
      </c>
      <c r="B12" s="385" t="s">
        <v>19</v>
      </c>
      <c r="C12" s="305">
        <v>161.76</v>
      </c>
      <c r="D12" s="305">
        <v>169.07142857142858</v>
      </c>
      <c r="E12" s="305">
        <v>164.224</v>
      </c>
      <c r="F12" s="305">
        <v>134.10399999999998</v>
      </c>
      <c r="G12" s="305">
        <v>135.29250000000002</v>
      </c>
      <c r="H12" s="305">
        <v>123.355</v>
      </c>
      <c r="I12" s="305">
        <v>135.27833333333334</v>
      </c>
      <c r="J12" s="305">
        <v>149.81199999999998</v>
      </c>
      <c r="K12" s="305">
        <v>180.125</v>
      </c>
      <c r="L12" s="305">
        <v>175.8166666666667</v>
      </c>
      <c r="M12" s="305">
        <v>156.18</v>
      </c>
      <c r="N12" s="305">
        <v>166.25</v>
      </c>
      <c r="O12" s="386">
        <f t="shared" si="0"/>
        <v>154.2724107142857</v>
      </c>
    </row>
    <row r="13" spans="1:15" ht="18.75" customHeight="1">
      <c r="A13" s="384" t="s">
        <v>1</v>
      </c>
      <c r="B13" s="385" t="s">
        <v>19</v>
      </c>
      <c r="C13" s="305">
        <v>350.136</v>
      </c>
      <c r="D13" s="305">
        <v>259.6</v>
      </c>
      <c r="E13" s="305">
        <v>342.7633333333333</v>
      </c>
      <c r="F13" s="305">
        <v>360</v>
      </c>
      <c r="G13" s="305">
        <v>380</v>
      </c>
      <c r="H13" s="305">
        <v>362.3333333333333</v>
      </c>
      <c r="I13" s="305">
        <v>262.5</v>
      </c>
      <c r="J13" s="305">
        <v>199.0625</v>
      </c>
      <c r="K13" s="305">
        <v>246.4</v>
      </c>
      <c r="L13" s="305">
        <v>184.86049999999997</v>
      </c>
      <c r="M13" s="305">
        <v>184.03</v>
      </c>
      <c r="N13" s="305">
        <v>211.11066666666665</v>
      </c>
      <c r="O13" s="387">
        <f t="shared" si="0"/>
        <v>278.5663611111111</v>
      </c>
    </row>
    <row r="14" spans="1:15" ht="18.75" customHeight="1">
      <c r="A14" s="384" t="s">
        <v>321</v>
      </c>
      <c r="B14" s="385" t="s">
        <v>19</v>
      </c>
      <c r="C14" s="305">
        <v>389.5125</v>
      </c>
      <c r="D14" s="305">
        <v>304.1666666666667</v>
      </c>
      <c r="E14" s="305">
        <v>234.0475</v>
      </c>
      <c r="F14" s="305">
        <v>350</v>
      </c>
      <c r="G14" s="305">
        <v>238.75</v>
      </c>
      <c r="H14" s="305">
        <v>292.25</v>
      </c>
      <c r="I14" s="305">
        <v>282.6666666666667</v>
      </c>
      <c r="J14" s="305">
        <v>214</v>
      </c>
      <c r="K14" s="305">
        <v>272.265625</v>
      </c>
      <c r="L14" s="305">
        <v>264.5</v>
      </c>
      <c r="M14" s="305">
        <v>287.625</v>
      </c>
      <c r="N14" s="305">
        <v>300</v>
      </c>
      <c r="O14" s="387">
        <f t="shared" si="0"/>
        <v>285.81532986111114</v>
      </c>
    </row>
    <row r="15" spans="1:15" ht="18.75" customHeight="1">
      <c r="A15" s="384" t="s">
        <v>322</v>
      </c>
      <c r="B15" s="385" t="s">
        <v>19</v>
      </c>
      <c r="C15" s="305">
        <v>525</v>
      </c>
      <c r="D15" s="305">
        <v>575</v>
      </c>
      <c r="E15" s="305">
        <v>575</v>
      </c>
      <c r="F15" s="305">
        <v>387.5</v>
      </c>
      <c r="G15" s="305">
        <v>433.3333333333333</v>
      </c>
      <c r="H15" s="305">
        <v>487.6666666666667</v>
      </c>
      <c r="I15" s="305">
        <v>547.5</v>
      </c>
      <c r="J15" s="305">
        <v>490.625</v>
      </c>
      <c r="K15" s="305">
        <v>596.6666666666666</v>
      </c>
      <c r="L15" s="305">
        <v>543.75</v>
      </c>
      <c r="M15" s="305">
        <v>466.6666666666667</v>
      </c>
      <c r="N15" s="305">
        <v>589.066</v>
      </c>
      <c r="O15" s="386">
        <f t="shared" si="0"/>
        <v>518.1478611111112</v>
      </c>
    </row>
    <row r="16" spans="1:15" ht="18.75" customHeight="1">
      <c r="A16" s="384" t="s">
        <v>323</v>
      </c>
      <c r="B16" s="385" t="s">
        <v>19</v>
      </c>
      <c r="C16" s="305">
        <v>382</v>
      </c>
      <c r="D16" s="305">
        <v>509.1666666666667</v>
      </c>
      <c r="E16" s="305">
        <v>465.65333333333336</v>
      </c>
      <c r="F16" s="305">
        <v>449.11857142857144</v>
      </c>
      <c r="G16" s="305">
        <v>466.6666666666667</v>
      </c>
      <c r="H16" s="305">
        <v>449.9375</v>
      </c>
      <c r="I16" s="305">
        <v>535.4316666666667</v>
      </c>
      <c r="J16" s="305">
        <v>529.934</v>
      </c>
      <c r="K16" s="305">
        <v>569.25</v>
      </c>
      <c r="L16" s="305">
        <v>496.945</v>
      </c>
      <c r="M16" s="305">
        <v>488.9333333333333</v>
      </c>
      <c r="N16" s="305">
        <v>476</v>
      </c>
      <c r="O16" s="387">
        <f t="shared" si="0"/>
        <v>484.9197281746032</v>
      </c>
    </row>
    <row r="17" spans="1:15" ht="18.75" customHeight="1">
      <c r="A17" s="384" t="s">
        <v>324</v>
      </c>
      <c r="B17" s="385" t="s">
        <v>19</v>
      </c>
      <c r="C17" s="305">
        <v>172.5</v>
      </c>
      <c r="D17" s="305">
        <v>173.33333333333334</v>
      </c>
      <c r="E17" s="305">
        <v>151.33333333333334</v>
      </c>
      <c r="F17" s="305">
        <v>141.5</v>
      </c>
      <c r="G17" s="305">
        <v>152.5</v>
      </c>
      <c r="H17" s="305">
        <v>156.25</v>
      </c>
      <c r="I17" s="305">
        <v>167.5</v>
      </c>
      <c r="J17" s="305">
        <v>115</v>
      </c>
      <c r="K17" s="305">
        <v>125</v>
      </c>
      <c r="L17" s="305">
        <v>138</v>
      </c>
      <c r="M17" s="305">
        <v>131.25</v>
      </c>
      <c r="N17" s="305">
        <v>162.83499999999998</v>
      </c>
      <c r="O17" s="387">
        <f t="shared" si="0"/>
        <v>148.91680555555556</v>
      </c>
    </row>
    <row r="18" spans="1:15" ht="18.75" customHeight="1">
      <c r="A18" s="384" t="s">
        <v>325</v>
      </c>
      <c r="B18" s="385" t="s">
        <v>19</v>
      </c>
      <c r="C18" s="305">
        <v>107.48500000000001</v>
      </c>
      <c r="D18" s="305">
        <v>103.57521428571428</v>
      </c>
      <c r="E18" s="305">
        <v>91.96456850000001</v>
      </c>
      <c r="F18" s="305">
        <v>101.892</v>
      </c>
      <c r="G18" s="305">
        <v>143.78233333333333</v>
      </c>
      <c r="H18" s="305">
        <v>148.6</v>
      </c>
      <c r="I18" s="305">
        <v>94.55576</v>
      </c>
      <c r="J18" s="305">
        <v>107.66399999999999</v>
      </c>
      <c r="K18" s="305">
        <v>108.19361000000002</v>
      </c>
      <c r="L18" s="305">
        <v>101.75</v>
      </c>
      <c r="M18" s="305">
        <v>95.67642857142857</v>
      </c>
      <c r="N18" s="305">
        <v>98.25</v>
      </c>
      <c r="O18" s="386">
        <f t="shared" si="0"/>
        <v>108.61574289087302</v>
      </c>
    </row>
    <row r="19" spans="1:15" ht="18.75" customHeight="1">
      <c r="A19" s="81" t="s">
        <v>71</v>
      </c>
      <c r="B19" s="113"/>
      <c r="C19" s="81"/>
      <c r="D19" s="82"/>
      <c r="E19" s="83"/>
      <c r="F19" s="83"/>
      <c r="G19" s="83"/>
      <c r="H19" s="83"/>
      <c r="I19" s="83"/>
      <c r="J19" s="83"/>
      <c r="K19" s="83"/>
      <c r="L19" s="83"/>
      <c r="M19" s="81"/>
      <c r="N19" s="82"/>
      <c r="O19" s="83"/>
    </row>
    <row r="20" spans="1:15" ht="18.75" customHeight="1">
      <c r="A20" s="384" t="s">
        <v>2</v>
      </c>
      <c r="B20" s="385" t="s">
        <v>21</v>
      </c>
      <c r="C20" s="305">
        <v>1594.0833333333333</v>
      </c>
      <c r="D20" s="305">
        <v>1434.6875</v>
      </c>
      <c r="E20" s="305">
        <v>1040.2716666666668</v>
      </c>
      <c r="F20" s="305">
        <v>773.6071428571429</v>
      </c>
      <c r="G20" s="305">
        <v>718</v>
      </c>
      <c r="H20" s="305">
        <v>629.5857142857143</v>
      </c>
      <c r="I20" s="305">
        <v>659.0957142857143</v>
      </c>
      <c r="J20" s="305">
        <v>853.4166666666666</v>
      </c>
      <c r="K20" s="305">
        <v>1074.476</v>
      </c>
      <c r="L20" s="305">
        <v>1247.2271428571428</v>
      </c>
      <c r="M20" s="305">
        <v>1350</v>
      </c>
      <c r="N20" s="305">
        <v>1639.33</v>
      </c>
      <c r="O20" s="386">
        <f t="shared" si="0"/>
        <v>1084.481740079365</v>
      </c>
    </row>
    <row r="21" spans="1:15" ht="18.75" customHeight="1">
      <c r="A21" s="384" t="s">
        <v>326</v>
      </c>
      <c r="B21" s="385" t="s">
        <v>74</v>
      </c>
      <c r="C21" s="305">
        <v>26.375</v>
      </c>
      <c r="D21" s="305">
        <v>27.39375</v>
      </c>
      <c r="E21" s="305">
        <v>25.813333333333333</v>
      </c>
      <c r="F21" s="305">
        <v>22.618571428571425</v>
      </c>
      <c r="G21" s="305">
        <v>56.195</v>
      </c>
      <c r="H21" s="305">
        <v>20.87142857142857</v>
      </c>
      <c r="I21" s="305">
        <v>21.264285714285712</v>
      </c>
      <c r="J21" s="305">
        <v>26.47714285714286</v>
      </c>
      <c r="K21" s="305">
        <v>26.838</v>
      </c>
      <c r="L21" s="305">
        <v>28.56833333333333</v>
      </c>
      <c r="M21" s="305">
        <v>25.208333333333332</v>
      </c>
      <c r="N21" s="305">
        <v>28.161666666666665</v>
      </c>
      <c r="O21" s="387">
        <f t="shared" si="0"/>
        <v>27.982070436507936</v>
      </c>
    </row>
    <row r="22" spans="1:15" ht="18.75" customHeight="1">
      <c r="A22" s="384" t="s">
        <v>43</v>
      </c>
      <c r="B22" s="385" t="s">
        <v>19</v>
      </c>
      <c r="C22" s="305"/>
      <c r="D22" s="305"/>
      <c r="E22" s="305"/>
      <c r="F22" s="305"/>
      <c r="G22" s="305">
        <v>19.17</v>
      </c>
      <c r="H22" s="305">
        <v>12.5</v>
      </c>
      <c r="I22" s="305">
        <v>15</v>
      </c>
      <c r="J22" s="305">
        <v>20</v>
      </c>
      <c r="K22" s="305"/>
      <c r="L22" s="305">
        <v>30</v>
      </c>
      <c r="M22" s="305">
        <v>20</v>
      </c>
      <c r="N22" s="305">
        <v>20</v>
      </c>
      <c r="O22" s="387">
        <f t="shared" si="0"/>
        <v>19.524285714285718</v>
      </c>
    </row>
    <row r="23" spans="1:15" ht="18.75" customHeight="1">
      <c r="A23" s="81" t="s">
        <v>68</v>
      </c>
      <c r="B23" s="113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1"/>
      <c r="N23" s="82"/>
      <c r="O23" s="83"/>
    </row>
    <row r="24" spans="1:15" ht="18.75" customHeight="1">
      <c r="A24" s="384" t="s">
        <v>327</v>
      </c>
      <c r="B24" s="385" t="s">
        <v>19</v>
      </c>
      <c r="C24" s="305">
        <v>324.6</v>
      </c>
      <c r="D24" s="305">
        <v>379.14285714285717</v>
      </c>
      <c r="E24" s="305">
        <v>422.4433333333333</v>
      </c>
      <c r="F24" s="305">
        <v>437.6666666666667</v>
      </c>
      <c r="G24" s="305">
        <v>479.0833333333333</v>
      </c>
      <c r="H24" s="305">
        <v>450.75</v>
      </c>
      <c r="I24" s="305">
        <v>456.1816666666667</v>
      </c>
      <c r="J24" s="305">
        <v>428</v>
      </c>
      <c r="K24" s="305">
        <v>453.85</v>
      </c>
      <c r="L24" s="305">
        <v>474.71000000000004</v>
      </c>
      <c r="M24" s="305">
        <v>493</v>
      </c>
      <c r="N24" s="305">
        <v>443.8342857142857</v>
      </c>
      <c r="O24" s="386">
        <f t="shared" si="0"/>
        <v>436.938511904762</v>
      </c>
    </row>
    <row r="25" spans="1:15" ht="18.75" customHeight="1">
      <c r="A25" s="384" t="s">
        <v>328</v>
      </c>
      <c r="B25" s="385" t="s">
        <v>19</v>
      </c>
      <c r="C25" s="305">
        <v>602.7</v>
      </c>
      <c r="D25" s="305">
        <v>599.8028571428572</v>
      </c>
      <c r="E25" s="305">
        <v>570.7633333333333</v>
      </c>
      <c r="F25" s="305">
        <v>570.7598285714286</v>
      </c>
      <c r="G25" s="305">
        <v>662.93345</v>
      </c>
      <c r="H25" s="305">
        <v>704.265</v>
      </c>
      <c r="I25" s="305">
        <v>692.5567714285714</v>
      </c>
      <c r="J25" s="305">
        <v>648.4973333333332</v>
      </c>
      <c r="K25" s="305">
        <v>659.83008</v>
      </c>
      <c r="L25" s="305">
        <v>663.336</v>
      </c>
      <c r="M25" s="305">
        <v>636.9408</v>
      </c>
      <c r="N25" s="305">
        <v>624.59375</v>
      </c>
      <c r="O25" s="387">
        <f t="shared" si="0"/>
        <v>636.4149336507937</v>
      </c>
    </row>
    <row r="26" spans="1:15" ht="18.75" customHeight="1">
      <c r="A26" s="384" t="s">
        <v>329</v>
      </c>
      <c r="B26" s="385" t="s">
        <v>19</v>
      </c>
      <c r="C26" s="305">
        <v>494.29044</v>
      </c>
      <c r="D26" s="305">
        <v>434.236</v>
      </c>
      <c r="E26" s="305">
        <v>470.60249999999996</v>
      </c>
      <c r="F26" s="305">
        <v>462.25125</v>
      </c>
      <c r="G26" s="305">
        <v>530.6999999999999</v>
      </c>
      <c r="H26" s="305">
        <v>496.60975</v>
      </c>
      <c r="I26" s="305">
        <v>476.3327466666667</v>
      </c>
      <c r="J26" s="305">
        <v>458.637732</v>
      </c>
      <c r="K26" s="305">
        <v>449.8625</v>
      </c>
      <c r="L26" s="305">
        <v>491.775</v>
      </c>
      <c r="M26" s="305">
        <v>487.4175</v>
      </c>
      <c r="N26" s="305">
        <v>480.675</v>
      </c>
      <c r="O26" s="387">
        <f t="shared" si="0"/>
        <v>477.7825348888889</v>
      </c>
    </row>
    <row r="27" spans="1:15" ht="18.75" customHeight="1">
      <c r="A27" s="384" t="s">
        <v>330</v>
      </c>
      <c r="B27" s="385" t="s">
        <v>19</v>
      </c>
      <c r="C27" s="305">
        <v>462.5</v>
      </c>
      <c r="D27" s="305">
        <v>425</v>
      </c>
      <c r="E27" s="305">
        <v>601.625</v>
      </c>
      <c r="F27" s="305">
        <v>625</v>
      </c>
      <c r="G27" s="305">
        <v>850</v>
      </c>
      <c r="H27" s="305"/>
      <c r="I27" s="305">
        <v>633.3333333333334</v>
      </c>
      <c r="J27" s="305">
        <v>533.3333333333334</v>
      </c>
      <c r="K27" s="305">
        <v>600</v>
      </c>
      <c r="L27" s="305">
        <v>700</v>
      </c>
      <c r="M27" s="305"/>
      <c r="N27" s="305">
        <v>700</v>
      </c>
      <c r="O27" s="386">
        <f t="shared" si="0"/>
        <v>613.0791666666667</v>
      </c>
    </row>
    <row r="28" spans="1:15" ht="18.75" customHeight="1">
      <c r="A28" s="81" t="s">
        <v>75</v>
      </c>
      <c r="B28" s="113"/>
      <c r="C28" s="81"/>
      <c r="D28" s="82"/>
      <c r="E28" s="83"/>
      <c r="F28" s="83"/>
      <c r="G28" s="83"/>
      <c r="H28" s="83"/>
      <c r="I28" s="83"/>
      <c r="J28" s="83"/>
      <c r="K28" s="83"/>
      <c r="L28" s="83"/>
      <c r="M28" s="81"/>
      <c r="N28" s="82"/>
      <c r="O28" s="83"/>
    </row>
    <row r="29" spans="1:15" ht="18.75" customHeight="1">
      <c r="A29" s="384" t="s">
        <v>334</v>
      </c>
      <c r="B29" s="385" t="s">
        <v>21</v>
      </c>
      <c r="C29" s="305">
        <v>1098.5</v>
      </c>
      <c r="D29" s="305">
        <v>1295.75</v>
      </c>
      <c r="E29" s="305">
        <v>1285.8333333333333</v>
      </c>
      <c r="F29" s="305">
        <v>1109.3333333333333</v>
      </c>
      <c r="G29" s="305">
        <v>1394</v>
      </c>
      <c r="H29" s="305">
        <v>1199.1875</v>
      </c>
      <c r="I29" s="305">
        <v>1345.835</v>
      </c>
      <c r="J29" s="305">
        <v>1314.125</v>
      </c>
      <c r="K29" s="305">
        <v>1358.3333333333333</v>
      </c>
      <c r="L29" s="305">
        <v>1388.4166666666667</v>
      </c>
      <c r="M29" s="305">
        <v>1290.1666666666667</v>
      </c>
      <c r="N29" s="305">
        <v>1097.9175</v>
      </c>
      <c r="O29" s="386">
        <f>AVERAGE(C29:N29)</f>
        <v>1264.7831944444445</v>
      </c>
    </row>
    <row r="30" spans="1:15" ht="18.75" customHeight="1">
      <c r="A30" s="384" t="s">
        <v>353</v>
      </c>
      <c r="B30" s="385" t="s">
        <v>21</v>
      </c>
      <c r="C30" s="305"/>
      <c r="D30" s="305"/>
      <c r="E30" s="305"/>
      <c r="F30" s="305"/>
      <c r="G30" s="305"/>
      <c r="H30" s="305">
        <v>2503</v>
      </c>
      <c r="I30" s="305">
        <v>1372.33</v>
      </c>
      <c r="J30" s="305"/>
      <c r="K30" s="305"/>
      <c r="L30" s="305"/>
      <c r="M30" s="305"/>
      <c r="N30" s="305">
        <v>1000</v>
      </c>
      <c r="O30" s="387">
        <f>AVERAGE(C30:N30)</f>
        <v>1625.11</v>
      </c>
    </row>
    <row r="31" spans="1:15" ht="18.75" customHeight="1">
      <c r="A31" s="384" t="s">
        <v>58</v>
      </c>
      <c r="B31" s="385" t="s">
        <v>19</v>
      </c>
      <c r="C31" s="305">
        <v>368.5</v>
      </c>
      <c r="D31" s="305"/>
      <c r="E31" s="305">
        <v>450</v>
      </c>
      <c r="F31" s="305"/>
      <c r="G31" s="305">
        <v>479.83500000000004</v>
      </c>
      <c r="H31" s="305">
        <v>495.875</v>
      </c>
      <c r="I31" s="305">
        <v>433.60999999999996</v>
      </c>
      <c r="J31" s="305">
        <v>432.6666666666667</v>
      </c>
      <c r="K31" s="305">
        <v>533.33</v>
      </c>
      <c r="L31" s="305">
        <v>452.77666666666664</v>
      </c>
      <c r="M31" s="305">
        <v>359.4433333333333</v>
      </c>
      <c r="N31" s="305">
        <v>337.29</v>
      </c>
      <c r="O31" s="387">
        <f t="shared" si="0"/>
        <v>434.3326666666667</v>
      </c>
    </row>
    <row r="32" spans="1:15" ht="17.25" customHeight="1">
      <c r="A32" s="19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97"/>
    </row>
    <row r="33" spans="1:15" ht="17.25" customHeight="1">
      <c r="A33" s="19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78" t="s">
        <v>335</v>
      </c>
    </row>
    <row r="34" spans="1:15" ht="17.25" customHeight="1">
      <c r="A34" s="7"/>
      <c r="B34" s="17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83"/>
    </row>
    <row r="35" spans="1:15" ht="17.25" customHeight="1">
      <c r="A35" s="440" t="s">
        <v>61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</row>
    <row r="36" spans="1:15" ht="23.25" customHeight="1">
      <c r="A36" s="441" t="s">
        <v>363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</row>
    <row r="37" spans="1:15" ht="27.75" customHeight="1">
      <c r="A37" s="447" t="s">
        <v>506</v>
      </c>
      <c r="B37" s="447" t="s">
        <v>62</v>
      </c>
      <c r="C37" s="442" t="s">
        <v>26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  <c r="O37" s="445" t="s">
        <v>60</v>
      </c>
    </row>
    <row r="38" spans="1:15" ht="27.75" customHeight="1">
      <c r="A38" s="448"/>
      <c r="B38" s="448"/>
      <c r="C38" s="377" t="s">
        <v>7</v>
      </c>
      <c r="D38" s="376" t="s">
        <v>8</v>
      </c>
      <c r="E38" s="376" t="s">
        <v>9</v>
      </c>
      <c r="F38" s="376" t="s">
        <v>10</v>
      </c>
      <c r="G38" s="376" t="s">
        <v>11</v>
      </c>
      <c r="H38" s="376" t="s">
        <v>12</v>
      </c>
      <c r="I38" s="376" t="s">
        <v>13</v>
      </c>
      <c r="J38" s="376" t="s">
        <v>14</v>
      </c>
      <c r="K38" s="376" t="s">
        <v>127</v>
      </c>
      <c r="L38" s="376" t="s">
        <v>128</v>
      </c>
      <c r="M38" s="376" t="s">
        <v>129</v>
      </c>
      <c r="N38" s="378" t="s">
        <v>130</v>
      </c>
      <c r="O38" s="446"/>
    </row>
    <row r="39" spans="1:15" ht="18" customHeight="1">
      <c r="A39" s="81" t="s">
        <v>76</v>
      </c>
      <c r="B39" s="113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1"/>
      <c r="N39" s="82"/>
      <c r="O39" s="83"/>
    </row>
    <row r="40" spans="1:15" ht="18" customHeight="1">
      <c r="A40" s="384" t="s">
        <v>336</v>
      </c>
      <c r="B40" s="385" t="s">
        <v>19</v>
      </c>
      <c r="C40" s="305">
        <v>299.50375</v>
      </c>
      <c r="D40" s="305">
        <v>434.6666666666667</v>
      </c>
      <c r="E40" s="305">
        <v>366.7942666666667</v>
      </c>
      <c r="F40" s="305">
        <v>229.22794999999996</v>
      </c>
      <c r="G40" s="305">
        <v>225.49816666666666</v>
      </c>
      <c r="H40" s="305">
        <v>297.25857142857143</v>
      </c>
      <c r="I40" s="305">
        <v>520.4414285714286</v>
      </c>
      <c r="J40" s="305">
        <v>341.125</v>
      </c>
      <c r="K40" s="305">
        <v>187.3391</v>
      </c>
      <c r="L40" s="305">
        <v>246.9857142857143</v>
      </c>
      <c r="M40" s="305">
        <v>410.15700000000004</v>
      </c>
      <c r="N40" s="305">
        <v>269.67780000000005</v>
      </c>
      <c r="O40" s="386">
        <f t="shared" si="0"/>
        <v>319.05628452380955</v>
      </c>
    </row>
    <row r="41" spans="1:15" ht="18" customHeight="1">
      <c r="A41" s="384" t="s">
        <v>337</v>
      </c>
      <c r="B41" s="385" t="s">
        <v>19</v>
      </c>
      <c r="C41" s="305">
        <v>400</v>
      </c>
      <c r="D41" s="305">
        <v>300</v>
      </c>
      <c r="E41" s="305"/>
      <c r="F41" s="305"/>
      <c r="G41" s="305"/>
      <c r="H41" s="305">
        <v>240.625</v>
      </c>
      <c r="I41" s="305"/>
      <c r="J41" s="305">
        <v>351</v>
      </c>
      <c r="K41" s="305"/>
      <c r="L41" s="305"/>
      <c r="M41" s="305">
        <v>475</v>
      </c>
      <c r="N41" s="305">
        <v>700</v>
      </c>
      <c r="O41" s="387">
        <f t="shared" si="0"/>
        <v>411.1041666666667</v>
      </c>
    </row>
    <row r="42" spans="1:15" ht="18" customHeight="1">
      <c r="A42" s="384" t="s">
        <v>338</v>
      </c>
      <c r="B42" s="385" t="s">
        <v>19</v>
      </c>
      <c r="C42" s="305"/>
      <c r="D42" s="305">
        <v>400</v>
      </c>
      <c r="E42" s="305">
        <v>350</v>
      </c>
      <c r="F42" s="305">
        <v>438.125</v>
      </c>
      <c r="G42" s="305">
        <v>432.5</v>
      </c>
      <c r="H42" s="305">
        <v>287.75</v>
      </c>
      <c r="I42" s="305">
        <v>487</v>
      </c>
      <c r="J42" s="305">
        <v>571.25</v>
      </c>
      <c r="K42" s="305">
        <v>856.5</v>
      </c>
      <c r="L42" s="305">
        <v>924.6666666666666</v>
      </c>
      <c r="M42" s="305">
        <v>956.25</v>
      </c>
      <c r="N42" s="305">
        <v>1011.665</v>
      </c>
      <c r="O42" s="387">
        <f t="shared" si="0"/>
        <v>610.5187878787879</v>
      </c>
    </row>
    <row r="43" spans="1:15" ht="18" customHeight="1">
      <c r="A43" s="384" t="s">
        <v>339</v>
      </c>
      <c r="B43" s="385" t="s">
        <v>19</v>
      </c>
      <c r="C43" s="305"/>
      <c r="D43" s="305">
        <v>1800</v>
      </c>
      <c r="E43" s="305">
        <v>1450</v>
      </c>
      <c r="F43" s="305">
        <v>1350</v>
      </c>
      <c r="G43" s="305">
        <v>1450</v>
      </c>
      <c r="H43" s="305">
        <v>2700</v>
      </c>
      <c r="I43" s="305">
        <v>1200</v>
      </c>
      <c r="J43" s="305"/>
      <c r="K43" s="305"/>
      <c r="L43" s="305"/>
      <c r="M43" s="305"/>
      <c r="N43" s="305"/>
      <c r="O43" s="386">
        <f t="shared" si="0"/>
        <v>1658.3333333333333</v>
      </c>
    </row>
    <row r="44" spans="1:15" ht="18" customHeight="1">
      <c r="A44" s="384" t="s">
        <v>3</v>
      </c>
      <c r="B44" s="385" t="s">
        <v>19</v>
      </c>
      <c r="C44" s="305">
        <v>174.16</v>
      </c>
      <c r="D44" s="305">
        <v>160.08333333333334</v>
      </c>
      <c r="E44" s="305">
        <v>146</v>
      </c>
      <c r="F44" s="305">
        <v>153.75</v>
      </c>
      <c r="G44" s="305">
        <v>136.875</v>
      </c>
      <c r="H44" s="305">
        <v>198.35</v>
      </c>
      <c r="I44" s="305">
        <v>236.66666666666666</v>
      </c>
      <c r="J44" s="305">
        <v>227.6675</v>
      </c>
      <c r="K44" s="305">
        <v>205.6675</v>
      </c>
      <c r="L44" s="305">
        <v>215.2</v>
      </c>
      <c r="M44" s="305">
        <v>229.256</v>
      </c>
      <c r="N44" s="305">
        <v>216.5</v>
      </c>
      <c r="O44" s="387">
        <f t="shared" si="0"/>
        <v>191.68133333333333</v>
      </c>
    </row>
    <row r="45" spans="1:15" ht="18" customHeight="1">
      <c r="A45" s="384" t="s">
        <v>4</v>
      </c>
      <c r="B45" s="385" t="s">
        <v>19</v>
      </c>
      <c r="C45" s="305">
        <v>180.41666666666666</v>
      </c>
      <c r="D45" s="305">
        <v>137.25</v>
      </c>
      <c r="E45" s="305">
        <v>182.91666666666666</v>
      </c>
      <c r="F45" s="305">
        <v>164.42142857142858</v>
      </c>
      <c r="G45" s="305">
        <v>188.58333333333334</v>
      </c>
      <c r="H45" s="305">
        <v>197.4333333333333</v>
      </c>
      <c r="I45" s="305">
        <v>209.57142857142858</v>
      </c>
      <c r="J45" s="305">
        <v>212.73</v>
      </c>
      <c r="K45" s="305">
        <v>241.8</v>
      </c>
      <c r="L45" s="305">
        <v>285.9166666666667</v>
      </c>
      <c r="M45" s="305">
        <v>278.9375</v>
      </c>
      <c r="N45" s="305">
        <v>230.35714285714286</v>
      </c>
      <c r="O45" s="387">
        <f t="shared" si="0"/>
        <v>209.19451388888888</v>
      </c>
    </row>
    <row r="46" spans="1:15" ht="18" customHeight="1">
      <c r="A46" s="384" t="s">
        <v>341</v>
      </c>
      <c r="B46" s="385" t="s">
        <v>19</v>
      </c>
      <c r="C46" s="305">
        <v>497.6908333333334</v>
      </c>
      <c r="D46" s="305">
        <v>444.675</v>
      </c>
      <c r="E46" s="305">
        <v>299.21939999999995</v>
      </c>
      <c r="F46" s="305">
        <v>290.321</v>
      </c>
      <c r="G46" s="305">
        <v>276.03333333333336</v>
      </c>
      <c r="H46" s="305">
        <v>300.625</v>
      </c>
      <c r="I46" s="305">
        <v>636.2333333333333</v>
      </c>
      <c r="J46" s="305">
        <v>526.925</v>
      </c>
      <c r="K46" s="305">
        <v>480</v>
      </c>
      <c r="L46" s="305">
        <v>555</v>
      </c>
      <c r="M46" s="305">
        <v>640.9716666666667</v>
      </c>
      <c r="N46" s="305">
        <v>754.75</v>
      </c>
      <c r="O46" s="386">
        <f t="shared" si="0"/>
        <v>475.20371388888884</v>
      </c>
    </row>
    <row r="47" spans="1:15" ht="18" customHeight="1">
      <c r="A47" s="384" t="s">
        <v>81</v>
      </c>
      <c r="B47" s="385" t="s">
        <v>19</v>
      </c>
      <c r="C47" s="305"/>
      <c r="D47" s="305"/>
      <c r="E47" s="305"/>
      <c r="F47" s="305"/>
      <c r="G47" s="305">
        <v>120</v>
      </c>
      <c r="H47" s="305"/>
      <c r="I47" s="305">
        <v>110</v>
      </c>
      <c r="J47" s="305"/>
      <c r="K47" s="305"/>
      <c r="L47" s="305"/>
      <c r="M47" s="305">
        <v>356</v>
      </c>
      <c r="N47" s="305"/>
      <c r="O47" s="387">
        <f t="shared" si="0"/>
        <v>195.33333333333334</v>
      </c>
    </row>
    <row r="48" spans="1:15" ht="18" customHeight="1">
      <c r="A48" s="384" t="s">
        <v>16</v>
      </c>
      <c r="B48" s="385" t="s">
        <v>19</v>
      </c>
      <c r="C48" s="305">
        <v>226.625</v>
      </c>
      <c r="D48" s="305">
        <v>150.5</v>
      </c>
      <c r="E48" s="305">
        <v>178.33333333333334</v>
      </c>
      <c r="F48" s="305">
        <v>150.5</v>
      </c>
      <c r="G48" s="305">
        <v>152.75</v>
      </c>
      <c r="H48" s="305">
        <v>171.95999999999998</v>
      </c>
      <c r="I48" s="305">
        <v>189</v>
      </c>
      <c r="J48" s="305">
        <v>309.1875</v>
      </c>
      <c r="K48" s="305">
        <v>204.5</v>
      </c>
      <c r="L48" s="305">
        <v>225.5425</v>
      </c>
      <c r="M48" s="305">
        <v>224</v>
      </c>
      <c r="N48" s="305">
        <v>180.75</v>
      </c>
      <c r="O48" s="387">
        <f t="shared" si="0"/>
        <v>196.97069444444446</v>
      </c>
    </row>
    <row r="49" spans="1:15" ht="18" customHeight="1">
      <c r="A49" s="384" t="s">
        <v>297</v>
      </c>
      <c r="B49" s="385" t="s">
        <v>19</v>
      </c>
      <c r="C49" s="305">
        <v>873.3333333333334</v>
      </c>
      <c r="D49" s="305">
        <v>2085.8333333333335</v>
      </c>
      <c r="E49" s="305">
        <v>1488.3333333333333</v>
      </c>
      <c r="F49" s="305">
        <v>1187</v>
      </c>
      <c r="G49" s="305">
        <v>666.6666666666666</v>
      </c>
      <c r="H49" s="305">
        <v>3839</v>
      </c>
      <c r="I49" s="305">
        <v>1100</v>
      </c>
      <c r="J49" s="305">
        <v>2810</v>
      </c>
      <c r="K49" s="305">
        <v>1719.4433333333334</v>
      </c>
      <c r="L49" s="305">
        <v>4371</v>
      </c>
      <c r="M49" s="305">
        <v>3395.8325</v>
      </c>
      <c r="N49" s="305">
        <v>1833.3333333333333</v>
      </c>
      <c r="O49" s="386">
        <f t="shared" si="0"/>
        <v>2114.147986111111</v>
      </c>
    </row>
    <row r="50" spans="1:15" ht="18" customHeight="1">
      <c r="A50" s="384" t="s">
        <v>342</v>
      </c>
      <c r="B50" s="385" t="s">
        <v>19</v>
      </c>
      <c r="C50" s="305">
        <v>254.125</v>
      </c>
      <c r="D50" s="305">
        <v>380</v>
      </c>
      <c r="E50" s="305">
        <v>300</v>
      </c>
      <c r="F50" s="305">
        <v>962.5</v>
      </c>
      <c r="G50" s="305">
        <v>2000</v>
      </c>
      <c r="H50" s="305">
        <v>3000</v>
      </c>
      <c r="I50" s="305">
        <v>2687.5</v>
      </c>
      <c r="J50" s="305">
        <v>300</v>
      </c>
      <c r="K50" s="305">
        <v>2375</v>
      </c>
      <c r="L50" s="305">
        <v>322</v>
      </c>
      <c r="M50" s="305">
        <v>3000</v>
      </c>
      <c r="N50" s="305">
        <v>3000</v>
      </c>
      <c r="O50" s="387">
        <f t="shared" si="0"/>
        <v>1548.4270833333333</v>
      </c>
    </row>
    <row r="51" spans="1:15" ht="18" customHeight="1">
      <c r="A51" s="384" t="s">
        <v>40</v>
      </c>
      <c r="B51" s="385" t="s">
        <v>19</v>
      </c>
      <c r="C51" s="305">
        <v>158.3125</v>
      </c>
      <c r="D51" s="305">
        <v>156.5625</v>
      </c>
      <c r="E51" s="305">
        <v>209.875</v>
      </c>
      <c r="F51" s="305">
        <v>192.5</v>
      </c>
      <c r="G51" s="305">
        <v>175.83333333333334</v>
      </c>
      <c r="H51" s="305">
        <v>159.6</v>
      </c>
      <c r="I51" s="305">
        <v>197.25</v>
      </c>
      <c r="J51" s="305">
        <v>262.5</v>
      </c>
      <c r="K51" s="305">
        <v>253.115</v>
      </c>
      <c r="L51" s="305">
        <v>253</v>
      </c>
      <c r="M51" s="305">
        <v>254.0625</v>
      </c>
      <c r="N51" s="305">
        <v>214.305</v>
      </c>
      <c r="O51" s="387">
        <f t="shared" si="0"/>
        <v>207.2429861111111</v>
      </c>
    </row>
    <row r="52" spans="1:15" ht="18" customHeight="1">
      <c r="A52" s="384" t="s">
        <v>39</v>
      </c>
      <c r="B52" s="385" t="s">
        <v>19</v>
      </c>
      <c r="C52" s="305">
        <v>68.45</v>
      </c>
      <c r="D52" s="305">
        <v>142.4</v>
      </c>
      <c r="E52" s="305">
        <v>130.3125</v>
      </c>
      <c r="F52" s="305">
        <v>97.25</v>
      </c>
      <c r="G52" s="305">
        <v>71.2</v>
      </c>
      <c r="H52" s="305">
        <v>79.1875</v>
      </c>
      <c r="I52" s="305">
        <v>90.6</v>
      </c>
      <c r="J52" s="305">
        <v>86.6</v>
      </c>
      <c r="K52" s="305">
        <v>168.25</v>
      </c>
      <c r="L52" s="305">
        <v>111.58333333333333</v>
      </c>
      <c r="M52" s="305">
        <v>112.25</v>
      </c>
      <c r="N52" s="305">
        <v>101.25</v>
      </c>
      <c r="O52" s="386">
        <f t="shared" si="0"/>
        <v>104.94444444444444</v>
      </c>
    </row>
    <row r="53" spans="1:15" ht="18" customHeight="1">
      <c r="A53" s="384" t="s">
        <v>38</v>
      </c>
      <c r="B53" s="385" t="s">
        <v>19</v>
      </c>
      <c r="C53" s="305">
        <v>187.5</v>
      </c>
      <c r="D53" s="305"/>
      <c r="E53" s="305"/>
      <c r="F53" s="305"/>
      <c r="G53" s="305"/>
      <c r="H53" s="305">
        <v>400</v>
      </c>
      <c r="I53" s="305">
        <v>529</v>
      </c>
      <c r="J53" s="305">
        <v>400</v>
      </c>
      <c r="K53" s="305"/>
      <c r="L53" s="305"/>
      <c r="M53" s="305"/>
      <c r="N53" s="305"/>
      <c r="O53" s="387">
        <f t="shared" si="0"/>
        <v>379.125</v>
      </c>
    </row>
    <row r="54" spans="1:15" ht="18" customHeight="1">
      <c r="A54" s="384" t="s">
        <v>345</v>
      </c>
      <c r="B54" s="385" t="s">
        <v>19</v>
      </c>
      <c r="C54" s="305">
        <v>640.5</v>
      </c>
      <c r="D54" s="305">
        <v>544</v>
      </c>
      <c r="E54" s="305">
        <v>558.25</v>
      </c>
      <c r="F54" s="305">
        <v>524</v>
      </c>
      <c r="G54" s="305">
        <v>514</v>
      </c>
      <c r="H54" s="305">
        <v>454</v>
      </c>
      <c r="I54" s="305">
        <v>600</v>
      </c>
      <c r="J54" s="305">
        <v>431.25</v>
      </c>
      <c r="K54" s="305">
        <v>470.5</v>
      </c>
      <c r="L54" s="305">
        <v>515</v>
      </c>
      <c r="M54" s="305">
        <v>575</v>
      </c>
      <c r="N54" s="305">
        <v>521</v>
      </c>
      <c r="O54" s="387">
        <f t="shared" si="0"/>
        <v>528.9583333333334</v>
      </c>
    </row>
    <row r="55" spans="1:15" ht="18" customHeight="1">
      <c r="A55" s="384" t="s">
        <v>346</v>
      </c>
      <c r="B55" s="385" t="s">
        <v>364</v>
      </c>
      <c r="C55" s="305">
        <v>1162.5</v>
      </c>
      <c r="D55" s="305">
        <v>925</v>
      </c>
      <c r="E55" s="305">
        <v>912.5</v>
      </c>
      <c r="F55" s="305">
        <v>387.5</v>
      </c>
      <c r="G55" s="305"/>
      <c r="H55" s="305">
        <v>1300.2</v>
      </c>
      <c r="I55" s="305">
        <v>1162.5</v>
      </c>
      <c r="J55" s="305">
        <v>1225</v>
      </c>
      <c r="K55" s="305">
        <v>500</v>
      </c>
      <c r="L55" s="305">
        <v>500</v>
      </c>
      <c r="M55" s="305">
        <v>500</v>
      </c>
      <c r="N55" s="305">
        <v>1566.6666666666667</v>
      </c>
      <c r="O55" s="386">
        <f t="shared" si="0"/>
        <v>921.9878787878788</v>
      </c>
    </row>
    <row r="56" spans="1:15" ht="18" customHeight="1">
      <c r="A56" s="384" t="s">
        <v>348</v>
      </c>
      <c r="B56" s="385" t="s">
        <v>21</v>
      </c>
      <c r="C56" s="305"/>
      <c r="D56" s="305">
        <v>2000</v>
      </c>
      <c r="E56" s="305">
        <v>1300</v>
      </c>
      <c r="F56" s="305">
        <v>2625</v>
      </c>
      <c r="G56" s="305">
        <v>2433.25</v>
      </c>
      <c r="H56" s="305">
        <v>2112.5</v>
      </c>
      <c r="I56" s="305">
        <v>2450</v>
      </c>
      <c r="J56" s="305"/>
      <c r="K56" s="305">
        <v>3750</v>
      </c>
      <c r="L56" s="305">
        <v>3775</v>
      </c>
      <c r="M56" s="305">
        <v>2500</v>
      </c>
      <c r="N56" s="305">
        <v>2350</v>
      </c>
      <c r="O56" s="387">
        <f t="shared" si="0"/>
        <v>2529.575</v>
      </c>
    </row>
    <row r="57" spans="1:15" ht="18" customHeight="1">
      <c r="A57" s="384" t="s">
        <v>5</v>
      </c>
      <c r="B57" s="385" t="s">
        <v>19</v>
      </c>
      <c r="C57" s="305">
        <v>300.1666666666667</v>
      </c>
      <c r="D57" s="305">
        <v>152.625</v>
      </c>
      <c r="E57" s="305">
        <v>318.75</v>
      </c>
      <c r="F57" s="305">
        <v>163.25</v>
      </c>
      <c r="G57" s="305">
        <v>197.16666666666666</v>
      </c>
      <c r="H57" s="305">
        <v>121.875</v>
      </c>
      <c r="I57" s="305">
        <v>130</v>
      </c>
      <c r="J57" s="305">
        <v>116</v>
      </c>
      <c r="K57" s="305">
        <v>134</v>
      </c>
      <c r="L57" s="305">
        <v>258.6675</v>
      </c>
      <c r="M57" s="305">
        <v>263.75</v>
      </c>
      <c r="N57" s="305">
        <v>186.875</v>
      </c>
      <c r="O57" s="387">
        <f t="shared" si="0"/>
        <v>195.26048611111113</v>
      </c>
    </row>
    <row r="58" spans="1:15" ht="18" customHeight="1">
      <c r="A58" s="384" t="s">
        <v>6</v>
      </c>
      <c r="B58" s="385" t="s">
        <v>21</v>
      </c>
      <c r="C58" s="305">
        <v>5218.75</v>
      </c>
      <c r="D58" s="305">
        <v>5375</v>
      </c>
      <c r="E58" s="305">
        <v>4791.666666666667</v>
      </c>
      <c r="F58" s="305">
        <v>4187.5</v>
      </c>
      <c r="G58" s="305">
        <v>2787</v>
      </c>
      <c r="H58" s="305">
        <v>2768.75</v>
      </c>
      <c r="I58" s="305">
        <v>2944.3333333333335</v>
      </c>
      <c r="J58" s="305">
        <v>3725</v>
      </c>
      <c r="K58" s="305">
        <v>3237.5</v>
      </c>
      <c r="L58" s="305">
        <v>3986.6</v>
      </c>
      <c r="M58" s="305">
        <v>3685</v>
      </c>
      <c r="N58" s="305">
        <v>4625</v>
      </c>
      <c r="O58" s="386">
        <f t="shared" si="0"/>
        <v>3944.3416666666667</v>
      </c>
    </row>
    <row r="59" spans="1:15" ht="18" customHeight="1">
      <c r="A59" s="384" t="s">
        <v>349</v>
      </c>
      <c r="B59" s="385" t="s">
        <v>19</v>
      </c>
      <c r="C59" s="305">
        <v>185.25</v>
      </c>
      <c r="D59" s="305">
        <v>250.1</v>
      </c>
      <c r="E59" s="305">
        <v>296.195</v>
      </c>
      <c r="F59" s="305">
        <v>257.1</v>
      </c>
      <c r="G59" s="305">
        <v>202.5</v>
      </c>
      <c r="H59" s="305">
        <v>214.92857142857142</v>
      </c>
      <c r="I59" s="305">
        <v>270</v>
      </c>
      <c r="J59" s="305">
        <v>177.5</v>
      </c>
      <c r="K59" s="305">
        <v>156</v>
      </c>
      <c r="L59" s="305">
        <v>253.375</v>
      </c>
      <c r="M59" s="305">
        <v>295.125</v>
      </c>
      <c r="N59" s="305">
        <v>491.25</v>
      </c>
      <c r="O59" s="387">
        <f t="shared" si="0"/>
        <v>254.1102976190476</v>
      </c>
    </row>
    <row r="60" spans="1:15" ht="18" customHeight="1">
      <c r="A60" s="384" t="s">
        <v>350</v>
      </c>
      <c r="B60" s="385" t="s">
        <v>19</v>
      </c>
      <c r="C60" s="305">
        <v>165.05</v>
      </c>
      <c r="D60" s="305">
        <v>119</v>
      </c>
      <c r="E60" s="305">
        <v>117.625</v>
      </c>
      <c r="F60" s="305">
        <v>120</v>
      </c>
      <c r="G60" s="305">
        <v>180.83333333333334</v>
      </c>
      <c r="H60" s="305">
        <v>191.44333333333336</v>
      </c>
      <c r="I60" s="305">
        <v>240</v>
      </c>
      <c r="J60" s="305">
        <v>341.6666666666667</v>
      </c>
      <c r="K60" s="305">
        <v>124.625</v>
      </c>
      <c r="L60" s="305">
        <v>205</v>
      </c>
      <c r="M60" s="305">
        <v>220.58333333333334</v>
      </c>
      <c r="N60" s="305">
        <v>341</v>
      </c>
      <c r="O60" s="387">
        <f t="shared" si="0"/>
        <v>197.23555555555558</v>
      </c>
    </row>
    <row r="61" spans="1:15" ht="18" customHeight="1">
      <c r="A61" s="384" t="s">
        <v>36</v>
      </c>
      <c r="B61" s="385" t="s">
        <v>19</v>
      </c>
      <c r="C61" s="305">
        <v>900</v>
      </c>
      <c r="D61" s="305">
        <v>442</v>
      </c>
      <c r="E61" s="305">
        <v>308.25</v>
      </c>
      <c r="F61" s="305">
        <v>400</v>
      </c>
      <c r="G61" s="305"/>
      <c r="H61" s="305">
        <v>363</v>
      </c>
      <c r="I61" s="305">
        <v>400</v>
      </c>
      <c r="J61" s="305">
        <v>375</v>
      </c>
      <c r="K61" s="305">
        <v>337.5</v>
      </c>
      <c r="L61" s="305">
        <v>675</v>
      </c>
      <c r="M61" s="305">
        <v>700</v>
      </c>
      <c r="N61" s="305">
        <v>950</v>
      </c>
      <c r="O61" s="386">
        <f t="shared" si="0"/>
        <v>531.8863636363636</v>
      </c>
    </row>
    <row r="62" spans="1:15" ht="18" customHeight="1">
      <c r="A62" s="384" t="s">
        <v>35</v>
      </c>
      <c r="B62" s="385" t="s">
        <v>19</v>
      </c>
      <c r="C62" s="305"/>
      <c r="D62" s="305">
        <v>300</v>
      </c>
      <c r="E62" s="305"/>
      <c r="F62" s="305">
        <v>219</v>
      </c>
      <c r="G62" s="305">
        <v>283</v>
      </c>
      <c r="H62" s="305">
        <v>290</v>
      </c>
      <c r="I62" s="305">
        <v>185</v>
      </c>
      <c r="J62" s="305">
        <v>209</v>
      </c>
      <c r="K62" s="305">
        <v>244</v>
      </c>
      <c r="L62" s="305">
        <v>225</v>
      </c>
      <c r="M62" s="305">
        <v>220</v>
      </c>
      <c r="N62" s="305">
        <v>250</v>
      </c>
      <c r="O62" s="387">
        <f t="shared" si="0"/>
        <v>242.5</v>
      </c>
    </row>
    <row r="63" spans="1:15" ht="18" customHeight="1">
      <c r="A63" s="384" t="s">
        <v>365</v>
      </c>
      <c r="B63" s="385" t="s">
        <v>19</v>
      </c>
      <c r="C63" s="305"/>
      <c r="D63" s="305"/>
      <c r="E63" s="305"/>
      <c r="F63" s="305">
        <v>358</v>
      </c>
      <c r="G63" s="305">
        <v>425</v>
      </c>
      <c r="H63" s="305">
        <v>325</v>
      </c>
      <c r="I63" s="305">
        <v>238</v>
      </c>
      <c r="J63" s="305"/>
      <c r="K63" s="305">
        <v>256.25</v>
      </c>
      <c r="L63" s="305">
        <v>250</v>
      </c>
      <c r="M63" s="305">
        <v>233.33</v>
      </c>
      <c r="N63" s="305">
        <v>200</v>
      </c>
      <c r="O63" s="387">
        <f t="shared" si="0"/>
        <v>285.6975</v>
      </c>
    </row>
    <row r="64" spans="1:15" ht="18" customHeight="1">
      <c r="A64" s="384" t="s">
        <v>33</v>
      </c>
      <c r="B64" s="385" t="s">
        <v>19</v>
      </c>
      <c r="C64" s="305"/>
      <c r="D64" s="305">
        <v>375</v>
      </c>
      <c r="E64" s="305"/>
      <c r="F64" s="305">
        <v>319</v>
      </c>
      <c r="G64" s="305">
        <v>370</v>
      </c>
      <c r="H64" s="305">
        <v>446.25</v>
      </c>
      <c r="I64" s="305">
        <v>347</v>
      </c>
      <c r="J64" s="305">
        <v>343</v>
      </c>
      <c r="K64" s="305">
        <v>356.25</v>
      </c>
      <c r="L64" s="305">
        <v>330</v>
      </c>
      <c r="M64" s="305">
        <v>380</v>
      </c>
      <c r="N64" s="305">
        <v>380</v>
      </c>
      <c r="O64" s="386">
        <f t="shared" si="0"/>
        <v>364.65</v>
      </c>
    </row>
    <row r="65" spans="1:15" ht="18" customHeight="1">
      <c r="A65" s="384" t="s">
        <v>32</v>
      </c>
      <c r="B65" s="385" t="s">
        <v>19</v>
      </c>
      <c r="C65" s="305">
        <v>300</v>
      </c>
      <c r="D65" s="305">
        <v>293.5</v>
      </c>
      <c r="E65" s="305">
        <v>287.5</v>
      </c>
      <c r="F65" s="305">
        <v>163</v>
      </c>
      <c r="G65" s="305"/>
      <c r="H65" s="305">
        <v>112.5</v>
      </c>
      <c r="I65" s="305">
        <v>101.25</v>
      </c>
      <c r="J65" s="305"/>
      <c r="K65" s="305">
        <v>136.25</v>
      </c>
      <c r="L65" s="305">
        <v>425</v>
      </c>
      <c r="M65" s="305">
        <v>215</v>
      </c>
      <c r="N65" s="305"/>
      <c r="O65" s="387">
        <f t="shared" si="0"/>
        <v>226</v>
      </c>
    </row>
    <row r="66" spans="1:15" ht="18" customHeight="1">
      <c r="A66" s="384" t="s">
        <v>31</v>
      </c>
      <c r="B66" s="385" t="s">
        <v>21</v>
      </c>
      <c r="C66" s="305">
        <v>703.3333333333334</v>
      </c>
      <c r="D66" s="305">
        <v>782.6666666666666</v>
      </c>
      <c r="E66" s="305">
        <v>816.6666666666666</v>
      </c>
      <c r="F66" s="305">
        <v>671</v>
      </c>
      <c r="G66" s="305">
        <v>712.5</v>
      </c>
      <c r="H66" s="305">
        <v>623</v>
      </c>
      <c r="I66" s="305">
        <v>658.3333333333334</v>
      </c>
      <c r="J66" s="305">
        <v>637</v>
      </c>
      <c r="K66" s="305">
        <v>825</v>
      </c>
      <c r="L66" s="305">
        <v>667</v>
      </c>
      <c r="M66" s="305">
        <v>663.3333333333334</v>
      </c>
      <c r="N66" s="305">
        <v>750</v>
      </c>
      <c r="O66" s="387">
        <f t="shared" si="0"/>
        <v>709.1527777777777</v>
      </c>
    </row>
    <row r="67" spans="1:15" ht="16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1:15" ht="16.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78" t="s">
        <v>351</v>
      </c>
    </row>
    <row r="69" spans="1:15" ht="16.5" customHeight="1">
      <c r="A69" s="7"/>
      <c r="B69" s="17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83"/>
    </row>
    <row r="70" spans="1:15" ht="16.5" customHeight="1">
      <c r="A70" s="440" t="s">
        <v>61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</row>
    <row r="71" spans="1:15" ht="19.5" customHeight="1">
      <c r="A71" s="441" t="s">
        <v>363</v>
      </c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</row>
    <row r="72" spans="1:15" ht="27" customHeight="1">
      <c r="A72" s="447" t="s">
        <v>506</v>
      </c>
      <c r="B72" s="447" t="s">
        <v>62</v>
      </c>
      <c r="C72" s="442" t="s">
        <v>26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4"/>
      <c r="O72" s="445" t="s">
        <v>60</v>
      </c>
    </row>
    <row r="73" spans="1:15" ht="27" customHeight="1">
      <c r="A73" s="448"/>
      <c r="B73" s="448"/>
      <c r="C73" s="377" t="s">
        <v>7</v>
      </c>
      <c r="D73" s="376" t="s">
        <v>8</v>
      </c>
      <c r="E73" s="376" t="s">
        <v>9</v>
      </c>
      <c r="F73" s="376" t="s">
        <v>10</v>
      </c>
      <c r="G73" s="376" t="s">
        <v>11</v>
      </c>
      <c r="H73" s="376" t="s">
        <v>12</v>
      </c>
      <c r="I73" s="376" t="s">
        <v>13</v>
      </c>
      <c r="J73" s="376" t="s">
        <v>14</v>
      </c>
      <c r="K73" s="376" t="s">
        <v>127</v>
      </c>
      <c r="L73" s="376" t="s">
        <v>128</v>
      </c>
      <c r="M73" s="376" t="s">
        <v>129</v>
      </c>
      <c r="N73" s="378" t="s">
        <v>130</v>
      </c>
      <c r="O73" s="446"/>
    </row>
    <row r="74" spans="1:15" ht="18" customHeight="1">
      <c r="A74" s="81" t="s">
        <v>89</v>
      </c>
      <c r="B74" s="113"/>
      <c r="C74" s="81"/>
      <c r="D74" s="82"/>
      <c r="E74" s="83"/>
      <c r="F74" s="83"/>
      <c r="G74" s="83"/>
      <c r="H74" s="83"/>
      <c r="I74" s="83"/>
      <c r="J74" s="83"/>
      <c r="K74" s="83"/>
      <c r="L74" s="83"/>
      <c r="M74" s="81"/>
      <c r="N74" s="82"/>
      <c r="O74" s="83"/>
    </row>
    <row r="75" spans="1:15" ht="18" customHeight="1">
      <c r="A75" s="384" t="s">
        <v>126</v>
      </c>
      <c r="B75" s="385" t="s">
        <v>19</v>
      </c>
      <c r="C75" s="305">
        <v>685.8333333333334</v>
      </c>
      <c r="D75" s="305">
        <v>806.25</v>
      </c>
      <c r="E75" s="305">
        <v>733.5</v>
      </c>
      <c r="F75" s="305">
        <v>612.5</v>
      </c>
      <c r="G75" s="305">
        <v>750</v>
      </c>
      <c r="H75" s="305">
        <v>400</v>
      </c>
      <c r="I75" s="305"/>
      <c r="J75" s="305"/>
      <c r="K75" s="305">
        <v>446</v>
      </c>
      <c r="L75" s="305">
        <v>539</v>
      </c>
      <c r="M75" s="305">
        <v>350</v>
      </c>
      <c r="N75" s="305">
        <v>654.375</v>
      </c>
      <c r="O75" s="386">
        <f>AVERAGE(C75:N75)</f>
        <v>597.7458333333334</v>
      </c>
    </row>
    <row r="76" spans="1:15" ht="18" customHeight="1">
      <c r="A76" s="384" t="s">
        <v>30</v>
      </c>
      <c r="B76" s="385" t="s">
        <v>19</v>
      </c>
      <c r="C76" s="305">
        <v>291.25</v>
      </c>
      <c r="D76" s="305">
        <v>429.4166666666667</v>
      </c>
      <c r="E76" s="305">
        <v>466.75</v>
      </c>
      <c r="F76" s="305">
        <v>533.3333333333334</v>
      </c>
      <c r="G76" s="305">
        <v>425</v>
      </c>
      <c r="H76" s="305">
        <v>396.5</v>
      </c>
      <c r="I76" s="305">
        <v>400</v>
      </c>
      <c r="J76" s="305">
        <v>437</v>
      </c>
      <c r="K76" s="305">
        <v>392</v>
      </c>
      <c r="L76" s="305">
        <v>361.3333333333333</v>
      </c>
      <c r="M76" s="305">
        <v>409.1666666666667</v>
      </c>
      <c r="N76" s="305">
        <v>470.0833333333333</v>
      </c>
      <c r="O76" s="387">
        <f>AVERAGE(C76:N76)</f>
        <v>417.65277777777777</v>
      </c>
    </row>
    <row r="77" spans="1:15" ht="18" customHeight="1">
      <c r="A77" s="384" t="s">
        <v>29</v>
      </c>
      <c r="B77" s="385" t="s">
        <v>21</v>
      </c>
      <c r="C77" s="305">
        <v>1150</v>
      </c>
      <c r="D77" s="305">
        <v>2000</v>
      </c>
      <c r="E77" s="305">
        <v>1200</v>
      </c>
      <c r="F77" s="305">
        <v>1125</v>
      </c>
      <c r="G77" s="305">
        <v>1000</v>
      </c>
      <c r="H77" s="305">
        <v>1500</v>
      </c>
      <c r="I77" s="305">
        <v>2700</v>
      </c>
      <c r="J77" s="305">
        <v>1200</v>
      </c>
      <c r="K77" s="305">
        <v>2050</v>
      </c>
      <c r="L77" s="305">
        <v>2100</v>
      </c>
      <c r="M77" s="305">
        <v>2000</v>
      </c>
      <c r="N77" s="305">
        <v>1400</v>
      </c>
      <c r="O77" s="387">
        <f>AVERAGE(C77:N77)</f>
        <v>1618.75</v>
      </c>
    </row>
    <row r="78" spans="1:15" ht="18" customHeight="1">
      <c r="A78" s="384" t="s">
        <v>28</v>
      </c>
      <c r="B78" s="385" t="s">
        <v>19</v>
      </c>
      <c r="C78" s="305">
        <v>900</v>
      </c>
      <c r="D78" s="305"/>
      <c r="E78" s="305"/>
      <c r="F78" s="305"/>
      <c r="G78" s="305">
        <v>650</v>
      </c>
      <c r="H78" s="305">
        <v>850</v>
      </c>
      <c r="I78" s="305">
        <v>600</v>
      </c>
      <c r="J78" s="305">
        <v>800</v>
      </c>
      <c r="K78" s="305"/>
      <c r="L78" s="305">
        <v>700</v>
      </c>
      <c r="M78" s="305">
        <v>225</v>
      </c>
      <c r="N78" s="305">
        <v>1100</v>
      </c>
      <c r="O78" s="386">
        <f>AVERAGE(C78:N78)</f>
        <v>728.125</v>
      </c>
    </row>
    <row r="79" spans="1:15" ht="18" customHeight="1">
      <c r="A79" s="81" t="s">
        <v>91</v>
      </c>
      <c r="B79" s="113"/>
      <c r="C79" s="81"/>
      <c r="D79" s="82"/>
      <c r="E79" s="83"/>
      <c r="F79" s="83"/>
      <c r="G79" s="83"/>
      <c r="H79" s="83"/>
      <c r="I79" s="83"/>
      <c r="J79" s="83"/>
      <c r="K79" s="83"/>
      <c r="L79" s="83"/>
      <c r="M79" s="81"/>
      <c r="N79" s="82"/>
      <c r="O79" s="83"/>
    </row>
    <row r="80" spans="1:15" ht="18" customHeight="1">
      <c r="A80" s="384" t="s">
        <v>366</v>
      </c>
      <c r="B80" s="385" t="s">
        <v>21</v>
      </c>
      <c r="C80" s="305">
        <v>1950</v>
      </c>
      <c r="D80" s="305">
        <v>2000</v>
      </c>
      <c r="E80" s="305">
        <v>3312.5</v>
      </c>
      <c r="F80" s="305">
        <v>3533.3333333333335</v>
      </c>
      <c r="G80" s="305">
        <v>5500</v>
      </c>
      <c r="H80" s="305">
        <v>1783.3333333333333</v>
      </c>
      <c r="I80" s="305">
        <v>2023.084</v>
      </c>
      <c r="J80" s="305">
        <v>651.25</v>
      </c>
      <c r="K80" s="305">
        <v>889</v>
      </c>
      <c r="L80" s="305">
        <v>1432.9483333333335</v>
      </c>
      <c r="M80" s="305">
        <v>1155.4066666666668</v>
      </c>
      <c r="N80" s="305">
        <v>1333.3333333333333</v>
      </c>
      <c r="O80" s="386">
        <f t="shared" si="0"/>
        <v>2130.349083333333</v>
      </c>
    </row>
    <row r="81" spans="1:15" ht="18" customHeight="1">
      <c r="A81" s="384" t="s">
        <v>15</v>
      </c>
      <c r="B81" s="385" t="s">
        <v>21</v>
      </c>
      <c r="C81" s="305">
        <v>4432.25</v>
      </c>
      <c r="D81" s="305">
        <v>6188.334</v>
      </c>
      <c r="E81" s="305">
        <v>4097.5</v>
      </c>
      <c r="F81" s="305">
        <v>4615</v>
      </c>
      <c r="G81" s="305">
        <v>5893.3125</v>
      </c>
      <c r="H81" s="305">
        <v>4475</v>
      </c>
      <c r="I81" s="305">
        <v>4172.6</v>
      </c>
      <c r="J81" s="305">
        <v>3954</v>
      </c>
      <c r="K81" s="305">
        <v>4043</v>
      </c>
      <c r="L81" s="305">
        <v>3970.1</v>
      </c>
      <c r="M81" s="305">
        <v>3233.333333333334</v>
      </c>
      <c r="N81" s="305">
        <v>5994.08</v>
      </c>
      <c r="O81" s="387">
        <f aca="true" t="shared" si="1" ref="O81:O91">AVERAGE(C81:N81)</f>
        <v>4589.042486111111</v>
      </c>
    </row>
    <row r="82" spans="1:15" ht="18" customHeight="1">
      <c r="A82" s="384" t="s">
        <v>367</v>
      </c>
      <c r="B82" s="385" t="s">
        <v>21</v>
      </c>
      <c r="C82" s="305">
        <v>175</v>
      </c>
      <c r="D82" s="305">
        <v>166.66666666666666</v>
      </c>
      <c r="E82" s="305">
        <v>306.25</v>
      </c>
      <c r="F82" s="305">
        <v>375</v>
      </c>
      <c r="G82" s="305">
        <v>237.5</v>
      </c>
      <c r="H82" s="305">
        <v>408.3333333333333</v>
      </c>
      <c r="I82" s="305">
        <v>312.5</v>
      </c>
      <c r="J82" s="305">
        <v>498</v>
      </c>
      <c r="K82" s="305">
        <v>273.61</v>
      </c>
      <c r="L82" s="305">
        <v>403.78</v>
      </c>
      <c r="M82" s="305">
        <v>463.25</v>
      </c>
      <c r="N82" s="305">
        <v>352.77666666666664</v>
      </c>
      <c r="O82" s="387">
        <f t="shared" si="1"/>
        <v>331.0555555555556</v>
      </c>
    </row>
    <row r="83" spans="1:15" ht="18" customHeight="1">
      <c r="A83" s="384" t="s">
        <v>368</v>
      </c>
      <c r="B83" s="385" t="s">
        <v>21</v>
      </c>
      <c r="C83" s="305">
        <v>175</v>
      </c>
      <c r="D83" s="305">
        <v>166.66666666666666</v>
      </c>
      <c r="E83" s="305">
        <v>306.25</v>
      </c>
      <c r="F83" s="305">
        <v>375</v>
      </c>
      <c r="G83" s="305">
        <v>237.5</v>
      </c>
      <c r="H83" s="305">
        <v>465.73199999999997</v>
      </c>
      <c r="I83" s="305">
        <v>483.4375</v>
      </c>
      <c r="J83" s="305">
        <v>639</v>
      </c>
      <c r="K83" s="305">
        <v>386.805</v>
      </c>
      <c r="L83" s="305">
        <v>401.89</v>
      </c>
      <c r="M83" s="305">
        <v>381.625</v>
      </c>
      <c r="N83" s="305">
        <v>426.3883333333333</v>
      </c>
      <c r="O83" s="386">
        <f t="shared" si="1"/>
        <v>370.44120833333335</v>
      </c>
    </row>
    <row r="84" spans="1:15" ht="18" customHeight="1">
      <c r="A84" s="384" t="s">
        <v>369</v>
      </c>
      <c r="B84" s="385" t="s">
        <v>21</v>
      </c>
      <c r="C84" s="305">
        <v>5750</v>
      </c>
      <c r="D84" s="305">
        <v>3000</v>
      </c>
      <c r="E84" s="305">
        <v>5312.5</v>
      </c>
      <c r="F84" s="305">
        <v>5375</v>
      </c>
      <c r="G84" s="305">
        <v>4332.3</v>
      </c>
      <c r="H84" s="305">
        <v>4037.5</v>
      </c>
      <c r="I84" s="305">
        <v>5967.1875</v>
      </c>
      <c r="J84" s="305">
        <v>7240</v>
      </c>
      <c r="K84" s="305">
        <v>8000</v>
      </c>
      <c r="L84" s="305">
        <v>5241.666666666667</v>
      </c>
      <c r="M84" s="305">
        <v>5291.666666666667</v>
      </c>
      <c r="N84" s="305">
        <v>3670.6675</v>
      </c>
      <c r="O84" s="386">
        <f t="shared" si="1"/>
        <v>5268.207361111111</v>
      </c>
    </row>
    <row r="85" spans="1:15" ht="18" customHeight="1">
      <c r="A85" s="384" t="s">
        <v>370</v>
      </c>
      <c r="B85" s="385" t="s">
        <v>21</v>
      </c>
      <c r="C85" s="305">
        <v>300</v>
      </c>
      <c r="D85" s="305"/>
      <c r="E85" s="305">
        <v>100</v>
      </c>
      <c r="F85" s="305"/>
      <c r="G85" s="305"/>
      <c r="H85" s="305"/>
      <c r="I85" s="305">
        <v>509</v>
      </c>
      <c r="J85" s="305"/>
      <c r="K85" s="305">
        <v>509</v>
      </c>
      <c r="L85" s="305">
        <v>250</v>
      </c>
      <c r="M85" s="305">
        <v>150</v>
      </c>
      <c r="N85" s="305"/>
      <c r="O85" s="387">
        <f t="shared" si="1"/>
        <v>303</v>
      </c>
    </row>
    <row r="86" spans="1:15" ht="18" customHeight="1">
      <c r="A86" s="384" t="s">
        <v>121</v>
      </c>
      <c r="B86" s="385" t="s">
        <v>21</v>
      </c>
      <c r="C86" s="305">
        <v>332</v>
      </c>
      <c r="D86" s="305">
        <v>288.9</v>
      </c>
      <c r="E86" s="305">
        <v>339.5</v>
      </c>
      <c r="F86" s="305">
        <v>399.875</v>
      </c>
      <c r="G86" s="305">
        <v>289.59000000000003</v>
      </c>
      <c r="H86" s="305">
        <v>490</v>
      </c>
      <c r="I86" s="305">
        <v>418.89000000000004</v>
      </c>
      <c r="J86" s="305">
        <v>437.6666666666667</v>
      </c>
      <c r="K86" s="305">
        <v>431.67</v>
      </c>
      <c r="L86" s="305">
        <v>351</v>
      </c>
      <c r="M86" s="305">
        <v>370.816</v>
      </c>
      <c r="N86" s="305">
        <v>332.45166666666665</v>
      </c>
      <c r="O86" s="387">
        <f t="shared" si="1"/>
        <v>373.5299444444445</v>
      </c>
    </row>
    <row r="87" spans="1:15" ht="18" customHeight="1">
      <c r="A87" s="384" t="s">
        <v>358</v>
      </c>
      <c r="B87" s="385" t="s">
        <v>21</v>
      </c>
      <c r="C87" s="305">
        <v>3000</v>
      </c>
      <c r="D87" s="305">
        <v>2938.8900000000003</v>
      </c>
      <c r="E87" s="305">
        <v>3499.9999999999995</v>
      </c>
      <c r="F87" s="305">
        <v>4135</v>
      </c>
      <c r="G87" s="305">
        <v>3525</v>
      </c>
      <c r="H87" s="305">
        <v>4424.849999999999</v>
      </c>
      <c r="I87" s="305">
        <v>5827.5</v>
      </c>
      <c r="J87" s="305">
        <v>2500</v>
      </c>
      <c r="K87" s="305">
        <v>8000</v>
      </c>
      <c r="L87" s="305">
        <v>6000</v>
      </c>
      <c r="M87" s="305">
        <v>8666.666666666666</v>
      </c>
      <c r="N87" s="305">
        <v>3312.5</v>
      </c>
      <c r="O87" s="386">
        <f t="shared" si="1"/>
        <v>4652.533888888888</v>
      </c>
    </row>
    <row r="88" spans="1:15" ht="18" customHeight="1">
      <c r="A88" s="384" t="s">
        <v>359</v>
      </c>
      <c r="B88" s="385" t="s">
        <v>21</v>
      </c>
      <c r="C88" s="305">
        <v>283.3333333333333</v>
      </c>
      <c r="D88" s="305">
        <v>231.25</v>
      </c>
      <c r="E88" s="305">
        <v>297.9166666666667</v>
      </c>
      <c r="F88" s="305">
        <v>350</v>
      </c>
      <c r="G88" s="305">
        <v>427.77666666666664</v>
      </c>
      <c r="H88" s="305">
        <v>381.25</v>
      </c>
      <c r="I88" s="305">
        <v>275</v>
      </c>
      <c r="J88" s="305">
        <v>1500</v>
      </c>
      <c r="K88" s="305">
        <v>325</v>
      </c>
      <c r="L88" s="305">
        <v>330.33500000000004</v>
      </c>
      <c r="M88" s="305">
        <v>325.375</v>
      </c>
      <c r="N88" s="305">
        <v>265.8325</v>
      </c>
      <c r="O88" s="386">
        <f t="shared" si="1"/>
        <v>416.08909722222216</v>
      </c>
    </row>
    <row r="89" spans="1:15" ht="18" customHeight="1">
      <c r="A89" s="384" t="s">
        <v>27</v>
      </c>
      <c r="B89" s="385" t="s">
        <v>21</v>
      </c>
      <c r="C89" s="305">
        <v>3000</v>
      </c>
      <c r="D89" s="305"/>
      <c r="E89" s="305"/>
      <c r="F89" s="305">
        <v>3000</v>
      </c>
      <c r="G89" s="305">
        <v>3000</v>
      </c>
      <c r="H89" s="305">
        <v>2000</v>
      </c>
      <c r="I89" s="305">
        <v>2470</v>
      </c>
      <c r="J89" s="305"/>
      <c r="K89" s="305">
        <v>2500</v>
      </c>
      <c r="L89" s="305"/>
      <c r="M89" s="305">
        <v>2100</v>
      </c>
      <c r="N89" s="305">
        <v>4750</v>
      </c>
      <c r="O89" s="387">
        <f t="shared" si="1"/>
        <v>2852.5</v>
      </c>
    </row>
    <row r="90" spans="1:15" ht="18" customHeight="1">
      <c r="A90" s="384" t="s">
        <v>25</v>
      </c>
      <c r="B90" s="385" t="s">
        <v>21</v>
      </c>
      <c r="C90" s="305">
        <v>460.875</v>
      </c>
      <c r="D90" s="305">
        <v>630.5566666666667</v>
      </c>
      <c r="E90" s="305">
        <v>536.6666666666666</v>
      </c>
      <c r="F90" s="305">
        <v>700</v>
      </c>
      <c r="G90" s="305">
        <v>525</v>
      </c>
      <c r="H90" s="305">
        <v>555.4166666666666</v>
      </c>
      <c r="I90" s="305">
        <v>477.2</v>
      </c>
      <c r="J90" s="305">
        <v>521.5</v>
      </c>
      <c r="K90" s="305">
        <v>402.5</v>
      </c>
      <c r="L90" s="305">
        <v>537.6666666666666</v>
      </c>
      <c r="M90" s="305">
        <v>493.75</v>
      </c>
      <c r="N90" s="305">
        <v>548.3125</v>
      </c>
      <c r="O90" s="387">
        <f t="shared" si="1"/>
        <v>532.4536805555556</v>
      </c>
    </row>
    <row r="91" spans="1:15" ht="18" customHeight="1">
      <c r="A91" s="384" t="s">
        <v>24</v>
      </c>
      <c r="B91" s="385" t="s">
        <v>19</v>
      </c>
      <c r="C91" s="305"/>
      <c r="D91" s="305">
        <v>200</v>
      </c>
      <c r="E91" s="305"/>
      <c r="F91" s="305">
        <v>250</v>
      </c>
      <c r="G91" s="305">
        <v>250</v>
      </c>
      <c r="H91" s="305">
        <v>250</v>
      </c>
      <c r="I91" s="305"/>
      <c r="J91" s="305"/>
      <c r="K91" s="305"/>
      <c r="L91" s="305"/>
      <c r="M91" s="305"/>
      <c r="N91" s="305"/>
      <c r="O91" s="386">
        <f t="shared" si="1"/>
        <v>237.5</v>
      </c>
    </row>
    <row r="92" spans="1:15" ht="18" customHeight="1">
      <c r="A92" s="384" t="s">
        <v>360</v>
      </c>
      <c r="B92" s="385" t="s">
        <v>19</v>
      </c>
      <c r="C92" s="305"/>
      <c r="D92" s="305"/>
      <c r="E92" s="305">
        <v>1000</v>
      </c>
      <c r="F92" s="305">
        <v>875</v>
      </c>
      <c r="G92" s="305"/>
      <c r="H92" s="305">
        <v>723</v>
      </c>
      <c r="I92" s="305">
        <v>691.75</v>
      </c>
      <c r="J92" s="305">
        <v>596</v>
      </c>
      <c r="K92" s="305">
        <v>600</v>
      </c>
      <c r="L92" s="305">
        <v>505.5</v>
      </c>
      <c r="M92" s="305">
        <v>516.5</v>
      </c>
      <c r="N92" s="305"/>
      <c r="O92" s="386"/>
    </row>
    <row r="93" spans="1:15" ht="18" customHeight="1">
      <c r="A93" s="384" t="s">
        <v>361</v>
      </c>
      <c r="B93" s="385" t="s">
        <v>21</v>
      </c>
      <c r="C93" s="305">
        <v>9396.666666666666</v>
      </c>
      <c r="D93" s="305">
        <v>11250</v>
      </c>
      <c r="E93" s="305">
        <v>13500.33</v>
      </c>
      <c r="F93" s="305">
        <v>7500</v>
      </c>
      <c r="G93" s="305">
        <v>9062.5</v>
      </c>
      <c r="H93" s="305">
        <v>11000</v>
      </c>
      <c r="I93" s="305">
        <v>11967.5</v>
      </c>
      <c r="J93" s="305">
        <v>10500</v>
      </c>
      <c r="K93" s="305">
        <v>8000</v>
      </c>
      <c r="L93" s="305">
        <v>5233.333333333333</v>
      </c>
      <c r="M93" s="305">
        <v>12666.666666666666</v>
      </c>
      <c r="N93" s="305">
        <v>6666</v>
      </c>
      <c r="O93" s="387">
        <f>AVERAGE(C93:N93)</f>
        <v>9728.583055555557</v>
      </c>
    </row>
    <row r="94" spans="1:15" ht="18" customHeight="1">
      <c r="A94" s="384" t="s">
        <v>22</v>
      </c>
      <c r="B94" s="385" t="s">
        <v>21</v>
      </c>
      <c r="C94" s="305"/>
      <c r="D94" s="305">
        <v>13183</v>
      </c>
      <c r="E94" s="305">
        <v>11600</v>
      </c>
      <c r="F94" s="305">
        <v>12200</v>
      </c>
      <c r="G94" s="305">
        <v>15606</v>
      </c>
      <c r="H94" s="305">
        <v>14375</v>
      </c>
      <c r="I94" s="305"/>
      <c r="J94" s="305">
        <v>14465</v>
      </c>
      <c r="K94" s="305">
        <v>15844</v>
      </c>
      <c r="L94" s="305">
        <v>12713</v>
      </c>
      <c r="M94" s="305">
        <v>13015</v>
      </c>
      <c r="N94" s="305">
        <v>13562.5</v>
      </c>
      <c r="O94" s="387">
        <f>AVERAGE(C94:N94)</f>
        <v>13656.35</v>
      </c>
    </row>
    <row r="95" spans="1:15" ht="16.5" customHeight="1">
      <c r="A95" s="81" t="s">
        <v>105</v>
      </c>
      <c r="B95" s="113"/>
      <c r="C95" s="81"/>
      <c r="D95" s="82"/>
      <c r="E95" s="83"/>
      <c r="F95" s="83"/>
      <c r="G95" s="83"/>
      <c r="H95" s="83"/>
      <c r="I95" s="83"/>
      <c r="J95" s="83"/>
      <c r="K95" s="83"/>
      <c r="L95" s="83"/>
      <c r="M95" s="81"/>
      <c r="N95" s="82"/>
      <c r="O95" s="83"/>
    </row>
    <row r="96" spans="1:15" ht="18" customHeight="1">
      <c r="A96" s="384" t="s">
        <v>310</v>
      </c>
      <c r="B96" s="385" t="s">
        <v>19</v>
      </c>
      <c r="C96" s="305">
        <v>440</v>
      </c>
      <c r="D96" s="305">
        <v>750</v>
      </c>
      <c r="E96" s="305">
        <v>900</v>
      </c>
      <c r="F96" s="305">
        <v>700</v>
      </c>
      <c r="G96" s="305">
        <v>833.3333333333334</v>
      </c>
      <c r="H96" s="305">
        <v>370</v>
      </c>
      <c r="I96" s="305">
        <v>675</v>
      </c>
      <c r="J96" s="305"/>
      <c r="K96" s="305">
        <v>675</v>
      </c>
      <c r="L96" s="305">
        <v>600</v>
      </c>
      <c r="M96" s="305">
        <v>725</v>
      </c>
      <c r="N96" s="305">
        <v>600</v>
      </c>
      <c r="O96" s="386">
        <f>AVERAGE(C96:N96)</f>
        <v>660.7575757575759</v>
      </c>
    </row>
    <row r="97" spans="1:15" ht="18" customHeight="1">
      <c r="A97" s="384" t="s">
        <v>343</v>
      </c>
      <c r="B97" s="385" t="s">
        <v>19</v>
      </c>
      <c r="C97" s="305">
        <v>300</v>
      </c>
      <c r="D97" s="305"/>
      <c r="E97" s="305"/>
      <c r="F97" s="305"/>
      <c r="G97" s="305"/>
      <c r="H97" s="305">
        <v>300</v>
      </c>
      <c r="I97" s="305"/>
      <c r="J97" s="305"/>
      <c r="K97" s="305"/>
      <c r="L97" s="305"/>
      <c r="M97" s="305"/>
      <c r="N97" s="305"/>
      <c r="O97" s="387">
        <f>AVERAGE(C97:N97)</f>
        <v>300</v>
      </c>
    </row>
    <row r="98" spans="2:15" ht="6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4"/>
    </row>
    <row r="99" spans="1:15" ht="15">
      <c r="A99" s="189" t="s">
        <v>371</v>
      </c>
      <c r="B99" s="190"/>
      <c r="C99" s="5"/>
      <c r="D99" s="5"/>
      <c r="E99" s="5"/>
      <c r="F99" s="5"/>
      <c r="G99" s="5"/>
      <c r="H99" s="5"/>
      <c r="I99" s="5"/>
      <c r="J99" s="191"/>
      <c r="K99" s="191"/>
      <c r="L99" s="61"/>
      <c r="M99" s="61"/>
      <c r="N99" s="191"/>
      <c r="O99" s="205"/>
    </row>
    <row r="100" spans="1:15" ht="15">
      <c r="A100" s="192" t="s">
        <v>145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91"/>
      <c r="O100" s="205"/>
    </row>
    <row r="101" spans="1:15" ht="15">
      <c r="A101" s="206"/>
      <c r="B101" s="197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205"/>
    </row>
    <row r="102" spans="1:15" ht="12.75">
      <c r="A102" s="194" t="s">
        <v>108</v>
      </c>
      <c r="B102" s="195"/>
      <c r="C102" s="207"/>
      <c r="D102" s="207"/>
      <c r="E102" s="207"/>
      <c r="F102"/>
      <c r="G102"/>
      <c r="H102"/>
      <c r="I102"/>
      <c r="J102"/>
      <c r="K102"/>
      <c r="L102"/>
      <c r="M102" s="207"/>
      <c r="N102" s="207"/>
      <c r="O102" s="207"/>
    </row>
    <row r="103" spans="3:14" ht="15"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</row>
    <row r="104" spans="3:14" ht="15"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3:14" ht="15"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3:14" ht="15"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</row>
    <row r="107" spans="3:14" ht="15"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</row>
    <row r="108" spans="3:14" ht="15"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</row>
    <row r="109" spans="3:14" ht="15"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</row>
    <row r="110" spans="3:14" ht="15"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</row>
    <row r="111" spans="3:14" ht="15"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</row>
    <row r="112" spans="3:14" ht="15"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</row>
    <row r="113" spans="3:14" ht="15"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</row>
    <row r="114" spans="3:14" ht="15"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</row>
    <row r="115" spans="3:14" ht="15"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</row>
    <row r="116" spans="3:14" ht="15"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</row>
    <row r="117" spans="3:14" ht="15"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</row>
    <row r="118" spans="3:14" ht="15"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</row>
    <row r="119" spans="3:14" ht="15"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</row>
    <row r="120" spans="3:14" ht="15"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</row>
    <row r="121" spans="3:14" ht="15"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</row>
    <row r="122" spans="3:14" ht="15"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</row>
    <row r="123" spans="3:14" ht="15"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</row>
    <row r="124" spans="3:14" ht="15"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</row>
  </sheetData>
  <sheetProtection/>
  <mergeCells count="18">
    <mergeCell ref="C37:N37"/>
    <mergeCell ref="O37:O38"/>
    <mergeCell ref="A70:O70"/>
    <mergeCell ref="A71:O71"/>
    <mergeCell ref="C72:N72"/>
    <mergeCell ref="O72:O73"/>
    <mergeCell ref="A37:A38"/>
    <mergeCell ref="B37:B38"/>
    <mergeCell ref="A72:A73"/>
    <mergeCell ref="B72:B73"/>
    <mergeCell ref="A3:O3"/>
    <mergeCell ref="A4:O4"/>
    <mergeCell ref="C5:N5"/>
    <mergeCell ref="O5:O6"/>
    <mergeCell ref="A35:O35"/>
    <mergeCell ref="A36:O36"/>
    <mergeCell ref="A5:A6"/>
    <mergeCell ref="B5:B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06"/>
  <sheetViews>
    <sheetView zoomScale="80" zoomScaleNormal="80" zoomScalePageLayoutView="0" workbookViewId="0" topLeftCell="A1">
      <selection activeCell="A5" sqref="A5:P5"/>
    </sheetView>
  </sheetViews>
  <sheetFormatPr defaultColWidth="15.140625" defaultRowHeight="12.75"/>
  <cols>
    <col min="1" max="2" width="18.28125" style="74" customWidth="1"/>
    <col min="3" max="3" width="15.140625" style="75" customWidth="1"/>
    <col min="4" max="15" width="12.7109375" style="25" customWidth="1"/>
    <col min="16" max="16" width="12.57421875" style="0" customWidth="1"/>
    <col min="17" max="18" width="15.140625" style="0" customWidth="1"/>
    <col min="19" max="19" width="11.57421875" style="0" customWidth="1"/>
  </cols>
  <sheetData>
    <row r="1" spans="1:16" ht="18.75" customHeight="1">
      <c r="A1" s="56"/>
      <c r="B1" s="56"/>
      <c r="C1" s="5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6" ht="18.75" customHeight="1">
      <c r="A2" s="56"/>
      <c r="B2" s="56"/>
      <c r="C2" s="5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76"/>
      <c r="P2" s="55" t="s">
        <v>55</v>
      </c>
    </row>
    <row r="3" spans="1:16" ht="24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1:16" ht="33" customHeight="1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</row>
    <row r="5" spans="1:16" ht="21" customHeight="1">
      <c r="A5" s="458" t="s">
        <v>252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</row>
    <row r="6" spans="1:16" ht="10.5" customHeight="1">
      <c r="A6" s="58"/>
      <c r="B6" s="58"/>
      <c r="C6" s="59"/>
      <c r="D6" s="58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</row>
    <row r="7" spans="1:16" ht="34.5" customHeight="1">
      <c r="A7" s="447" t="s">
        <v>506</v>
      </c>
      <c r="B7" s="447" t="s">
        <v>151</v>
      </c>
      <c r="C7" s="447" t="s">
        <v>62</v>
      </c>
      <c r="D7" s="442" t="s">
        <v>26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  <c r="P7" s="445" t="s">
        <v>60</v>
      </c>
    </row>
    <row r="8" spans="1:16" ht="34.5" customHeight="1">
      <c r="A8" s="448"/>
      <c r="B8" s="448"/>
      <c r="C8" s="448"/>
      <c r="D8" s="377" t="s">
        <v>7</v>
      </c>
      <c r="E8" s="376" t="s">
        <v>8</v>
      </c>
      <c r="F8" s="376" t="s">
        <v>9</v>
      </c>
      <c r="G8" s="376" t="s">
        <v>10</v>
      </c>
      <c r="H8" s="376" t="s">
        <v>11</v>
      </c>
      <c r="I8" s="376" t="s">
        <v>12</v>
      </c>
      <c r="J8" s="376" t="s">
        <v>13</v>
      </c>
      <c r="K8" s="376" t="s">
        <v>14</v>
      </c>
      <c r="L8" s="376" t="s">
        <v>127</v>
      </c>
      <c r="M8" s="376" t="s">
        <v>128</v>
      </c>
      <c r="N8" s="376" t="s">
        <v>129</v>
      </c>
      <c r="O8" s="378" t="s">
        <v>130</v>
      </c>
      <c r="P8" s="446"/>
    </row>
    <row r="9" spans="1:16" ht="25.5" customHeight="1">
      <c r="A9" s="81" t="s">
        <v>63</v>
      </c>
      <c r="B9" s="81"/>
      <c r="C9" s="146"/>
      <c r="D9" s="147"/>
      <c r="E9" s="147"/>
      <c r="F9" s="147"/>
      <c r="G9" s="147"/>
      <c r="H9" s="147"/>
      <c r="I9" s="147"/>
      <c r="J9" s="147"/>
      <c r="K9" s="147"/>
      <c r="L9" s="81"/>
      <c r="M9" s="146"/>
      <c r="N9" s="147"/>
      <c r="O9" s="147"/>
      <c r="P9" s="147"/>
    </row>
    <row r="10" spans="1:16" s="8" customFormat="1" ht="23.25" customHeight="1">
      <c r="A10" s="459" t="s">
        <v>152</v>
      </c>
      <c r="B10" s="84" t="s">
        <v>153</v>
      </c>
      <c r="C10" s="39" t="s">
        <v>131</v>
      </c>
      <c r="D10" s="63">
        <v>2202.1838864442</v>
      </c>
      <c r="E10" s="63">
        <v>2153.67775791468</v>
      </c>
      <c r="F10" s="63">
        <v>2278.2299411441145</v>
      </c>
      <c r="G10" s="63">
        <v>2226.581224789146</v>
      </c>
      <c r="H10" s="63">
        <v>2371.057968157927</v>
      </c>
      <c r="I10" s="63">
        <v>2364.587285325755</v>
      </c>
      <c r="J10" s="63">
        <v>2321.7988181884857</v>
      </c>
      <c r="K10" s="63">
        <v>2221.8814421372695</v>
      </c>
      <c r="L10" s="63">
        <v>2243.746379492116</v>
      </c>
      <c r="M10" s="63">
        <v>2299.461897323066</v>
      </c>
      <c r="N10" s="63">
        <v>2280.236379262926</v>
      </c>
      <c r="O10" s="63">
        <v>2257.161519068574</v>
      </c>
      <c r="P10" s="17">
        <v>2268.383708270688</v>
      </c>
    </row>
    <row r="11" spans="1:16" s="8" customFormat="1" ht="23.25" customHeight="1">
      <c r="A11" s="464"/>
      <c r="B11" s="84" t="s">
        <v>154</v>
      </c>
      <c r="C11" s="39" t="s">
        <v>109</v>
      </c>
      <c r="D11" s="63">
        <v>2118.1875</v>
      </c>
      <c r="E11" s="63">
        <v>2191.25</v>
      </c>
      <c r="F11" s="63">
        <v>2139.4270833333335</v>
      </c>
      <c r="G11" s="63">
        <v>2205.729166666667</v>
      </c>
      <c r="H11" s="63">
        <v>2196.5625</v>
      </c>
      <c r="I11" s="63">
        <v>2193.125</v>
      </c>
      <c r="J11" s="63">
        <v>2174.1</v>
      </c>
      <c r="K11" s="63">
        <v>2197</v>
      </c>
      <c r="L11" s="63">
        <v>2248.9166666666665</v>
      </c>
      <c r="M11" s="63">
        <v>2326.0933333333332</v>
      </c>
      <c r="N11" s="63">
        <v>2307.5</v>
      </c>
      <c r="O11" s="63">
        <v>2306.333333333333</v>
      </c>
      <c r="P11" s="17">
        <v>2217.0187152777776</v>
      </c>
    </row>
    <row r="12" spans="1:16" s="8" customFormat="1" ht="23.25" customHeight="1">
      <c r="A12" s="459" t="s">
        <v>155</v>
      </c>
      <c r="B12" s="84" t="s">
        <v>156</v>
      </c>
      <c r="C12" s="39" t="s">
        <v>19</v>
      </c>
      <c r="D12" s="63">
        <v>941.2201822916667</v>
      </c>
      <c r="E12" s="63">
        <v>981.8411458333334</v>
      </c>
      <c r="F12" s="63">
        <v>1089.4609375</v>
      </c>
      <c r="G12" s="63">
        <v>1063.8660416666667</v>
      </c>
      <c r="H12" s="63">
        <v>1118.2072916666668</v>
      </c>
      <c r="I12" s="63">
        <v>1097.5182291666665</v>
      </c>
      <c r="J12" s="63">
        <v>1088.8226190476191</v>
      </c>
      <c r="K12" s="63">
        <v>1039.3631249999999</v>
      </c>
      <c r="L12" s="63">
        <v>988.9791666666667</v>
      </c>
      <c r="M12" s="63">
        <v>942.13671875</v>
      </c>
      <c r="N12" s="63">
        <v>929.5036458333333</v>
      </c>
      <c r="O12" s="63">
        <v>939.3559895833333</v>
      </c>
      <c r="P12" s="17">
        <v>1018.3562577504958</v>
      </c>
    </row>
    <row r="13" spans="1:16" s="8" customFormat="1" ht="23.25" customHeight="1">
      <c r="A13" s="464" t="s">
        <v>124</v>
      </c>
      <c r="B13" s="84" t="s">
        <v>157</v>
      </c>
      <c r="C13" s="39" t="s">
        <v>21</v>
      </c>
      <c r="D13" s="63">
        <v>6665.666666666667</v>
      </c>
      <c r="E13" s="63">
        <v>6666.666666666667</v>
      </c>
      <c r="F13" s="63">
        <v>6723.333333333333</v>
      </c>
      <c r="G13" s="63">
        <v>7347.222222222223</v>
      </c>
      <c r="H13" s="63">
        <v>6383.333333333334</v>
      </c>
      <c r="I13" s="63">
        <v>7010</v>
      </c>
      <c r="J13" s="63">
        <v>7430.555555555555</v>
      </c>
      <c r="K13" s="63">
        <v>7098.958333333334</v>
      </c>
      <c r="L13" s="63">
        <v>5065.277777777778</v>
      </c>
      <c r="M13" s="63">
        <v>6945.833333333334</v>
      </c>
      <c r="N13" s="63">
        <v>5607.583333333333</v>
      </c>
      <c r="O13" s="63">
        <v>7150</v>
      </c>
      <c r="P13" s="17">
        <v>6674.5358796296305</v>
      </c>
    </row>
    <row r="14" spans="1:16" s="8" customFormat="1" ht="23.25" customHeight="1">
      <c r="A14" s="62"/>
      <c r="B14" s="84" t="s">
        <v>17</v>
      </c>
      <c r="C14" s="39" t="s">
        <v>19</v>
      </c>
      <c r="D14" s="63"/>
      <c r="E14" s="63">
        <v>575</v>
      </c>
      <c r="F14" s="63">
        <v>575</v>
      </c>
      <c r="G14" s="63"/>
      <c r="H14" s="63"/>
      <c r="I14" s="63"/>
      <c r="J14" s="63"/>
      <c r="K14" s="63"/>
      <c r="L14" s="63"/>
      <c r="M14" s="63"/>
      <c r="N14" s="63"/>
      <c r="O14" s="63"/>
      <c r="P14" s="17">
        <v>575</v>
      </c>
    </row>
    <row r="15" spans="1:16" ht="24" customHeight="1">
      <c r="A15" s="81" t="s">
        <v>65</v>
      </c>
      <c r="B15" s="146"/>
      <c r="C15" s="146"/>
      <c r="D15" s="147"/>
      <c r="E15" s="147"/>
      <c r="F15" s="147"/>
      <c r="G15" s="147"/>
      <c r="H15" s="147"/>
      <c r="I15" s="147"/>
      <c r="J15" s="147"/>
      <c r="K15" s="147"/>
      <c r="L15" s="81"/>
      <c r="M15" s="146"/>
      <c r="N15" s="147"/>
      <c r="O15" s="147"/>
      <c r="P15" s="147"/>
    </row>
    <row r="16" spans="1:16" s="8" customFormat="1" ht="23.25" customHeight="1">
      <c r="A16" s="64"/>
      <c r="B16" s="88" t="s">
        <v>0</v>
      </c>
      <c r="C16" s="39" t="s">
        <v>19</v>
      </c>
      <c r="D16" s="63">
        <v>600.7767857142857</v>
      </c>
      <c r="E16" s="63">
        <v>540.9345238095237</v>
      </c>
      <c r="F16" s="63">
        <v>551.2857142857143</v>
      </c>
      <c r="G16" s="63">
        <v>665.1640624999999</v>
      </c>
      <c r="H16" s="63">
        <v>743.9739583333334</v>
      </c>
      <c r="I16" s="63">
        <v>844.0130208333335</v>
      </c>
      <c r="J16" s="63">
        <v>882.5486111111112</v>
      </c>
      <c r="K16" s="63">
        <v>1084.612976190476</v>
      </c>
      <c r="L16" s="63">
        <v>1159.7222222222222</v>
      </c>
      <c r="M16" s="63">
        <v>1155.402619047619</v>
      </c>
      <c r="N16" s="63">
        <v>752.0635714285714</v>
      </c>
      <c r="O16" s="63">
        <v>705.155</v>
      </c>
      <c r="P16" s="17">
        <v>807.1377554563493</v>
      </c>
    </row>
    <row r="17" spans="1:16" s="8" customFormat="1" ht="23.25" customHeight="1">
      <c r="A17" s="62"/>
      <c r="B17" s="84" t="s">
        <v>1</v>
      </c>
      <c r="C17" s="39" t="s">
        <v>19</v>
      </c>
      <c r="D17" s="63">
        <v>1255.2265625</v>
      </c>
      <c r="E17" s="63">
        <v>1341.8203125</v>
      </c>
      <c r="F17" s="63">
        <v>1360.296875</v>
      </c>
      <c r="G17" s="63">
        <v>1456.2135416666665</v>
      </c>
      <c r="H17" s="63">
        <v>1446.8904761904762</v>
      </c>
      <c r="I17" s="63">
        <v>1388.6607142857142</v>
      </c>
      <c r="J17" s="63">
        <v>1870.1213333333333</v>
      </c>
      <c r="K17" s="63">
        <v>1780.3041666666668</v>
      </c>
      <c r="L17" s="63">
        <v>2183.0125</v>
      </c>
      <c r="M17" s="63">
        <v>1660.3125</v>
      </c>
      <c r="N17" s="63">
        <v>1809.375</v>
      </c>
      <c r="O17" s="63">
        <v>1679.357638888889</v>
      </c>
      <c r="P17" s="17">
        <v>1602.6326350859788</v>
      </c>
    </row>
    <row r="18" spans="1:16" s="8" customFormat="1" ht="23.25" customHeight="1">
      <c r="A18" s="62"/>
      <c r="B18" s="84" t="s">
        <v>117</v>
      </c>
      <c r="C18" s="39" t="s">
        <v>19</v>
      </c>
      <c r="D18" s="63">
        <v>925.1666666666666</v>
      </c>
      <c r="E18" s="63">
        <v>1039.1666666666667</v>
      </c>
      <c r="F18" s="63">
        <v>908.3333333333334</v>
      </c>
      <c r="G18" s="63">
        <v>969.3333333333334</v>
      </c>
      <c r="H18" s="63">
        <v>972.375</v>
      </c>
      <c r="I18" s="63">
        <v>1070.5</v>
      </c>
      <c r="J18" s="63">
        <v>1145</v>
      </c>
      <c r="K18" s="63">
        <v>1173.3888888888887</v>
      </c>
      <c r="L18" s="63">
        <v>988</v>
      </c>
      <c r="M18" s="63">
        <v>1099</v>
      </c>
      <c r="N18" s="63">
        <v>1218.75</v>
      </c>
      <c r="O18" s="63">
        <v>1106.6666666666665</v>
      </c>
      <c r="P18" s="17">
        <v>1051.3067129629628</v>
      </c>
    </row>
    <row r="19" spans="1:16" s="8" customFormat="1" ht="23.25" customHeight="1">
      <c r="A19" s="459" t="s">
        <v>280</v>
      </c>
      <c r="B19" s="84" t="s">
        <v>158</v>
      </c>
      <c r="C19" s="39" t="s">
        <v>19</v>
      </c>
      <c r="D19" s="63">
        <v>2907.6388888888887</v>
      </c>
      <c r="E19" s="63">
        <v>3188.5104166666665</v>
      </c>
      <c r="F19" s="63">
        <v>3110.2375</v>
      </c>
      <c r="G19" s="63">
        <v>3050.9916666666663</v>
      </c>
      <c r="H19" s="63">
        <v>3033.6458333333335</v>
      </c>
      <c r="I19" s="63">
        <v>3191.875</v>
      </c>
      <c r="J19" s="63">
        <v>3305.6375000000003</v>
      </c>
      <c r="K19" s="63">
        <v>3883.953125</v>
      </c>
      <c r="L19" s="63">
        <v>4188.28125</v>
      </c>
      <c r="M19" s="63">
        <v>3933.3333333333335</v>
      </c>
      <c r="N19" s="63">
        <v>3470.9166666666665</v>
      </c>
      <c r="O19" s="63">
        <v>4045.4166666666665</v>
      </c>
      <c r="P19" s="17">
        <v>3442.536487268518</v>
      </c>
    </row>
    <row r="20" spans="1:16" s="8" customFormat="1" ht="23.25" customHeight="1">
      <c r="A20" s="460"/>
      <c r="B20" s="84" t="s">
        <v>159</v>
      </c>
      <c r="C20" s="39" t="s">
        <v>19</v>
      </c>
      <c r="D20" s="63">
        <v>2439.6942708333336</v>
      </c>
      <c r="E20" s="63">
        <v>2509.490625</v>
      </c>
      <c r="F20" s="63">
        <v>2680.296875</v>
      </c>
      <c r="G20" s="63">
        <v>2575.234375</v>
      </c>
      <c r="H20" s="63">
        <v>2740.6453125</v>
      </c>
      <c r="I20" s="63">
        <v>2824.434895833333</v>
      </c>
      <c r="J20" s="63">
        <v>2984.1447619047617</v>
      </c>
      <c r="K20" s="63">
        <v>3158.424479166667</v>
      </c>
      <c r="L20" s="63">
        <v>3384.5972222222226</v>
      </c>
      <c r="M20" s="63">
        <v>3381.964285714286</v>
      </c>
      <c r="N20" s="63">
        <v>3239.3845486111113</v>
      </c>
      <c r="O20" s="63">
        <v>3248.089409722222</v>
      </c>
      <c r="P20" s="17">
        <v>2930.5334217923278</v>
      </c>
    </row>
    <row r="21" spans="1:16" s="8" customFormat="1" ht="23.25" customHeight="1">
      <c r="A21" s="460"/>
      <c r="B21" s="84" t="s">
        <v>160</v>
      </c>
      <c r="C21" s="39" t="s">
        <v>19</v>
      </c>
      <c r="D21" s="63">
        <v>2832.0833333333335</v>
      </c>
      <c r="E21" s="63">
        <v>2865.055555555555</v>
      </c>
      <c r="F21" s="63">
        <v>2820.8333333333335</v>
      </c>
      <c r="G21" s="63">
        <v>2658.3333333333335</v>
      </c>
      <c r="H21" s="63">
        <v>2779.1666666666665</v>
      </c>
      <c r="I21" s="63">
        <v>2832.2916666666665</v>
      </c>
      <c r="J21" s="63">
        <v>2844.5833333333335</v>
      </c>
      <c r="K21" s="63">
        <v>2849.4791666666665</v>
      </c>
      <c r="L21" s="63">
        <v>3119.444444444444</v>
      </c>
      <c r="M21" s="63">
        <v>3203.8888888888887</v>
      </c>
      <c r="N21" s="63">
        <v>3036.6666666666665</v>
      </c>
      <c r="O21" s="63">
        <v>3006.6666666666665</v>
      </c>
      <c r="P21" s="17">
        <v>2904.0410879629635</v>
      </c>
    </row>
    <row r="22" spans="1:16" s="8" customFormat="1" ht="23.25" customHeight="1">
      <c r="A22" s="464"/>
      <c r="B22" s="84" t="s">
        <v>161</v>
      </c>
      <c r="C22" s="39" t="s">
        <v>19</v>
      </c>
      <c r="D22" s="63">
        <v>2555.8333333333335</v>
      </c>
      <c r="E22" s="63">
        <v>2545.833333333333</v>
      </c>
      <c r="F22" s="63">
        <v>2644.833333333333</v>
      </c>
      <c r="G22" s="63">
        <v>2745.1388888888887</v>
      </c>
      <c r="H22" s="63">
        <v>2692.708333333333</v>
      </c>
      <c r="I22" s="63">
        <v>2491.666666666667</v>
      </c>
      <c r="J22" s="63">
        <v>2558.233333333333</v>
      </c>
      <c r="K22" s="63">
        <v>3362.5</v>
      </c>
      <c r="L22" s="63">
        <v>3187.5</v>
      </c>
      <c r="M22" s="63">
        <v>4225</v>
      </c>
      <c r="N22" s="63">
        <v>3315.625</v>
      </c>
      <c r="O22" s="63">
        <v>3211.666666666667</v>
      </c>
      <c r="P22" s="17">
        <v>2961.3782407407402</v>
      </c>
    </row>
    <row r="23" spans="1:16" s="8" customFormat="1" ht="23.25" customHeight="1">
      <c r="A23" s="459" t="s">
        <v>162</v>
      </c>
      <c r="B23" s="84" t="s">
        <v>163</v>
      </c>
      <c r="C23" s="39" t="s">
        <v>19</v>
      </c>
      <c r="D23" s="63">
        <v>727</v>
      </c>
      <c r="E23" s="63">
        <v>671.6666666666666</v>
      </c>
      <c r="F23" s="63">
        <v>746.1458333333334</v>
      </c>
      <c r="G23" s="63">
        <v>790.9375</v>
      </c>
      <c r="H23" s="63">
        <v>786.25</v>
      </c>
      <c r="I23" s="63">
        <v>799.1666666666666</v>
      </c>
      <c r="J23" s="63">
        <v>913.6805555555555</v>
      </c>
      <c r="K23" s="63">
        <v>985.7361111111112</v>
      </c>
      <c r="L23" s="63">
        <v>1012.9166666666666</v>
      </c>
      <c r="M23" s="63">
        <v>1039.2222222222224</v>
      </c>
      <c r="N23" s="63">
        <v>1020.8333333333334</v>
      </c>
      <c r="O23" s="63">
        <v>808.3333333333334</v>
      </c>
      <c r="P23" s="17">
        <v>858.4907407407409</v>
      </c>
    </row>
    <row r="24" spans="1:16" s="8" customFormat="1" ht="23.25" customHeight="1">
      <c r="A24" s="464"/>
      <c r="B24" s="84" t="s">
        <v>164</v>
      </c>
      <c r="C24" s="39" t="s">
        <v>19</v>
      </c>
      <c r="D24" s="63">
        <v>835.7573958333332</v>
      </c>
      <c r="E24" s="63">
        <v>807.1039041666667</v>
      </c>
      <c r="F24" s="63">
        <v>805.3917166666666</v>
      </c>
      <c r="G24" s="63">
        <v>867.5730208333333</v>
      </c>
      <c r="H24" s="63">
        <v>933.2887847222222</v>
      </c>
      <c r="I24" s="63">
        <v>927.7141666666666</v>
      </c>
      <c r="J24" s="63">
        <v>984.2916547619049</v>
      </c>
      <c r="K24" s="63">
        <v>1000.1008333333334</v>
      </c>
      <c r="L24" s="63">
        <v>939.0029761904761</v>
      </c>
      <c r="M24" s="63">
        <v>950.0696875</v>
      </c>
      <c r="N24" s="63">
        <v>919.8228645833333</v>
      </c>
      <c r="O24" s="63">
        <v>751.416754861111</v>
      </c>
      <c r="P24" s="17">
        <v>893.4611466765873</v>
      </c>
    </row>
    <row r="25" spans="1:16" s="8" customFormat="1" ht="23.25" customHeight="1">
      <c r="A25" s="62"/>
      <c r="B25" s="90" t="s">
        <v>67</v>
      </c>
      <c r="C25" s="39" t="s">
        <v>19</v>
      </c>
      <c r="D25" s="63">
        <v>2763.888888888889</v>
      </c>
      <c r="E25" s="63">
        <v>2275</v>
      </c>
      <c r="F25" s="63">
        <v>2500</v>
      </c>
      <c r="G25" s="63">
        <v>2841.666666666667</v>
      </c>
      <c r="H25" s="63">
        <v>2466.6666666666665</v>
      </c>
      <c r="I25" s="63">
        <v>2540.104166666667</v>
      </c>
      <c r="J25" s="63">
        <v>2720</v>
      </c>
      <c r="K25" s="63">
        <v>3012.5</v>
      </c>
      <c r="L25" s="63">
        <v>3312.5</v>
      </c>
      <c r="M25" s="63">
        <v>3216.666666666667</v>
      </c>
      <c r="N25" s="63">
        <v>3366.666666666667</v>
      </c>
      <c r="O25" s="63">
        <v>3016.6666666666665</v>
      </c>
      <c r="P25" s="17">
        <v>2836.0271990740744</v>
      </c>
    </row>
    <row r="26" spans="1:16" ht="23.25" customHeight="1">
      <c r="A26" s="81" t="s">
        <v>68</v>
      </c>
      <c r="B26" s="146"/>
      <c r="C26" s="146"/>
      <c r="D26" s="147"/>
      <c r="E26" s="147"/>
      <c r="F26" s="147"/>
      <c r="G26" s="147"/>
      <c r="H26" s="147"/>
      <c r="I26" s="147"/>
      <c r="J26" s="147"/>
      <c r="K26" s="147"/>
      <c r="L26" s="81"/>
      <c r="M26" s="146"/>
      <c r="N26" s="147"/>
      <c r="O26" s="147"/>
      <c r="P26" s="147"/>
    </row>
    <row r="27" spans="1:16" s="8" customFormat="1" ht="23.25" customHeight="1">
      <c r="A27" s="64"/>
      <c r="B27" s="84" t="s">
        <v>69</v>
      </c>
      <c r="C27" s="39" t="s">
        <v>19</v>
      </c>
      <c r="D27" s="63">
        <v>900</v>
      </c>
      <c r="E27" s="65">
        <v>1500</v>
      </c>
      <c r="F27" s="63">
        <v>1500</v>
      </c>
      <c r="G27" s="63">
        <v>3500</v>
      </c>
      <c r="H27" s="63">
        <v>1200</v>
      </c>
      <c r="I27" s="63">
        <v>1500</v>
      </c>
      <c r="J27" s="63">
        <v>1600</v>
      </c>
      <c r="K27" s="63">
        <v>2275</v>
      </c>
      <c r="L27" s="63">
        <v>1787.5</v>
      </c>
      <c r="M27" s="63">
        <v>2650</v>
      </c>
      <c r="N27" s="63">
        <v>1575</v>
      </c>
      <c r="O27" s="63"/>
      <c r="P27" s="17">
        <v>1817.0454545454545</v>
      </c>
    </row>
    <row r="28" spans="1:16" s="8" customFormat="1" ht="23.25" customHeight="1">
      <c r="A28" s="62"/>
      <c r="B28" s="84" t="s">
        <v>165</v>
      </c>
      <c r="C28" s="39" t="s">
        <v>19</v>
      </c>
      <c r="D28" s="63">
        <v>1252.5879761904762</v>
      </c>
      <c r="E28" s="65">
        <v>1361.6536458333333</v>
      </c>
      <c r="F28" s="63">
        <v>1446.5729166666667</v>
      </c>
      <c r="G28" s="63">
        <v>1455.5396979166667</v>
      </c>
      <c r="H28" s="63">
        <v>1425.2611428571429</v>
      </c>
      <c r="I28" s="63">
        <v>1395.2380952380952</v>
      </c>
      <c r="J28" s="63">
        <v>1401.4866666666667</v>
      </c>
      <c r="K28" s="63">
        <v>1407.6785714285713</v>
      </c>
      <c r="L28" s="63">
        <v>1387.222222222222</v>
      </c>
      <c r="M28" s="63">
        <v>1472.9166666666667</v>
      </c>
      <c r="N28" s="63">
        <v>1483.3988095238094</v>
      </c>
      <c r="O28" s="63">
        <v>1223.2089285714285</v>
      </c>
      <c r="P28" s="17">
        <v>1392.730444981812</v>
      </c>
    </row>
    <row r="29" spans="1:16" s="8" customFormat="1" ht="23.25" customHeight="1">
      <c r="A29" s="459" t="s">
        <v>276</v>
      </c>
      <c r="B29" s="84" t="s">
        <v>166</v>
      </c>
      <c r="C29" s="39" t="s">
        <v>19</v>
      </c>
      <c r="D29" s="63">
        <v>3199.285714285714</v>
      </c>
      <c r="E29" s="65">
        <v>3274.357142857142</v>
      </c>
      <c r="F29" s="63">
        <v>3268.1640625</v>
      </c>
      <c r="G29" s="63">
        <v>3257.476190476191</v>
      </c>
      <c r="H29" s="63">
        <v>3387.361111111111</v>
      </c>
      <c r="I29" s="63">
        <v>3197.486111111111</v>
      </c>
      <c r="J29" s="63">
        <v>3362.284277777778</v>
      </c>
      <c r="K29" s="63">
        <v>3315.402777777778</v>
      </c>
      <c r="L29" s="63">
        <v>3165.8958333333335</v>
      </c>
      <c r="M29" s="63">
        <v>3115.3</v>
      </c>
      <c r="N29" s="63">
        <v>3290.0277777777783</v>
      </c>
      <c r="O29" s="63">
        <v>3237.711111111111</v>
      </c>
      <c r="P29" s="17">
        <v>3255.896009176587</v>
      </c>
    </row>
    <row r="30" spans="1:16" s="8" customFormat="1" ht="23.25" customHeight="1">
      <c r="A30" s="460"/>
      <c r="B30" s="84" t="s">
        <v>167</v>
      </c>
      <c r="C30" s="39" t="s">
        <v>19</v>
      </c>
      <c r="D30" s="63">
        <v>2374.5</v>
      </c>
      <c r="E30" s="65">
        <v>2558.0714285714284</v>
      </c>
      <c r="F30" s="63">
        <v>2546.065476190476</v>
      </c>
      <c r="G30" s="63">
        <v>2690.826388888889</v>
      </c>
      <c r="H30" s="63">
        <v>2873.5833333333335</v>
      </c>
      <c r="I30" s="63">
        <v>2846.8333333333335</v>
      </c>
      <c r="J30" s="63">
        <v>2811.5733333333333</v>
      </c>
      <c r="K30" s="63">
        <v>2882.2916666666665</v>
      </c>
      <c r="L30" s="63">
        <v>2702.4999999999995</v>
      </c>
      <c r="M30" s="63">
        <v>2884.1666666666665</v>
      </c>
      <c r="N30" s="63">
        <v>2902.743055555556</v>
      </c>
      <c r="O30" s="63">
        <v>2815</v>
      </c>
      <c r="P30" s="17">
        <v>2740.679556878307</v>
      </c>
    </row>
    <row r="31" spans="1:16" s="8" customFormat="1" ht="23.25" customHeight="1">
      <c r="A31" s="460"/>
      <c r="B31" s="84" t="s">
        <v>159</v>
      </c>
      <c r="C31" s="39" t="s">
        <v>19</v>
      </c>
      <c r="D31" s="63">
        <v>3025</v>
      </c>
      <c r="E31" s="65">
        <v>3168.8</v>
      </c>
      <c r="F31" s="63">
        <v>3228.75</v>
      </c>
      <c r="G31" s="63">
        <v>2832</v>
      </c>
      <c r="H31" s="63">
        <v>3001.125</v>
      </c>
      <c r="I31" s="63">
        <v>2925</v>
      </c>
      <c r="J31" s="63">
        <v>3016.6666666666665</v>
      </c>
      <c r="K31" s="63">
        <v>3100</v>
      </c>
      <c r="L31" s="63">
        <v>2666.666666666667</v>
      </c>
      <c r="M31" s="63">
        <v>2675</v>
      </c>
      <c r="N31" s="63">
        <v>3100</v>
      </c>
      <c r="O31" s="63">
        <v>3425</v>
      </c>
      <c r="P31" s="17">
        <v>3013.667361111111</v>
      </c>
    </row>
    <row r="32" spans="1:16" s="8" customFormat="1" ht="23.25" customHeight="1">
      <c r="A32" s="464"/>
      <c r="B32" s="84" t="s">
        <v>168</v>
      </c>
      <c r="C32" s="39" t="s">
        <v>19</v>
      </c>
      <c r="D32" s="63"/>
      <c r="E32" s="65"/>
      <c r="F32" s="63">
        <v>2775</v>
      </c>
      <c r="G32" s="63">
        <v>2000</v>
      </c>
      <c r="H32" s="63"/>
      <c r="I32" s="63"/>
      <c r="J32" s="63"/>
      <c r="K32" s="63"/>
      <c r="L32" s="63"/>
      <c r="M32" s="63"/>
      <c r="N32" s="63"/>
      <c r="O32" s="63"/>
      <c r="P32" s="17">
        <v>2387.5</v>
      </c>
    </row>
    <row r="33" spans="1:16" s="8" customFormat="1" ht="23.25" customHeight="1">
      <c r="A33" s="62"/>
      <c r="B33" s="84" t="s">
        <v>48</v>
      </c>
      <c r="C33" s="39" t="s">
        <v>19</v>
      </c>
      <c r="D33" s="63">
        <v>1575</v>
      </c>
      <c r="E33" s="65">
        <v>1650</v>
      </c>
      <c r="F33" s="63">
        <v>1650</v>
      </c>
      <c r="G33" s="63">
        <v>1600</v>
      </c>
      <c r="H33" s="63">
        <v>1650</v>
      </c>
      <c r="I33" s="63">
        <v>1750</v>
      </c>
      <c r="J33" s="63"/>
      <c r="K33" s="63">
        <v>1600</v>
      </c>
      <c r="L33" s="63"/>
      <c r="M33" s="63">
        <v>1300</v>
      </c>
      <c r="N33" s="63">
        <v>1400</v>
      </c>
      <c r="O33" s="63">
        <v>1500</v>
      </c>
      <c r="P33" s="17">
        <v>1567.5</v>
      </c>
    </row>
    <row r="34" spans="1:16" s="8" customFormat="1" ht="23.25" customHeight="1">
      <c r="A34" s="62"/>
      <c r="B34" s="84" t="s">
        <v>70</v>
      </c>
      <c r="C34" s="39" t="s">
        <v>19</v>
      </c>
      <c r="D34" s="63">
        <v>1712.5</v>
      </c>
      <c r="E34" s="63">
        <v>1412.5</v>
      </c>
      <c r="F34" s="63">
        <v>1950</v>
      </c>
      <c r="G34" s="63">
        <v>1462.5</v>
      </c>
      <c r="H34" s="63">
        <v>800</v>
      </c>
      <c r="I34" s="63">
        <v>1683.3333333333333</v>
      </c>
      <c r="J34" s="63">
        <v>1462.5</v>
      </c>
      <c r="K34" s="63">
        <v>1062.5</v>
      </c>
      <c r="L34" s="63">
        <v>1200</v>
      </c>
      <c r="M34" s="63">
        <v>1200</v>
      </c>
      <c r="N34" s="63"/>
      <c r="O34" s="63">
        <v>1500</v>
      </c>
      <c r="P34" s="17">
        <v>1404.1666666666667</v>
      </c>
    </row>
    <row r="35" spans="1:16" s="8" customFormat="1" ht="19.5" customHeight="1">
      <c r="A35" s="56"/>
      <c r="B35" s="56"/>
      <c r="C35" s="5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5"/>
    </row>
    <row r="36" spans="1:16" s="8" customFormat="1" ht="19.5" customHeight="1">
      <c r="A36" s="56"/>
      <c r="B36" s="56"/>
      <c r="C36" s="57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5" t="s">
        <v>56</v>
      </c>
    </row>
    <row r="37" spans="1:16" s="8" customFormat="1" ht="19.5" customHeight="1">
      <c r="A37" s="465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</row>
    <row r="38" spans="1:17" s="8" customFormat="1" ht="33" customHeight="1">
      <c r="A38" s="440" t="s">
        <v>61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8" t="s">
        <v>316</v>
      </c>
    </row>
    <row r="39" spans="1:16" s="8" customFormat="1" ht="27" customHeight="1">
      <c r="A39" s="458" t="s">
        <v>252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</row>
    <row r="40" spans="1:16" s="8" customFormat="1" ht="9" customHeight="1">
      <c r="A40" s="58"/>
      <c r="B40" s="58"/>
      <c r="C40" s="59"/>
      <c r="D40" s="58"/>
      <c r="E40" s="60"/>
      <c r="F40" s="60"/>
      <c r="G40" s="60"/>
      <c r="H40" s="60"/>
      <c r="I40" s="60"/>
      <c r="J40" s="60"/>
      <c r="K40" s="60"/>
      <c r="L40" s="61"/>
      <c r="M40" s="61"/>
      <c r="N40" s="61"/>
      <c r="O40" s="61"/>
      <c r="P40" s="61"/>
    </row>
    <row r="41" spans="1:16" s="8" customFormat="1" ht="31.5" customHeight="1">
      <c r="A41" s="447" t="s">
        <v>506</v>
      </c>
      <c r="B41" s="447" t="s">
        <v>151</v>
      </c>
      <c r="C41" s="447" t="s">
        <v>62</v>
      </c>
      <c r="D41" s="442" t="s">
        <v>26</v>
      </c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4"/>
      <c r="P41" s="445" t="s">
        <v>60</v>
      </c>
    </row>
    <row r="42" spans="1:16" s="8" customFormat="1" ht="31.5" customHeight="1">
      <c r="A42" s="448"/>
      <c r="B42" s="448"/>
      <c r="C42" s="448"/>
      <c r="D42" s="377" t="s">
        <v>7</v>
      </c>
      <c r="E42" s="376" t="s">
        <v>8</v>
      </c>
      <c r="F42" s="376" t="s">
        <v>9</v>
      </c>
      <c r="G42" s="376" t="s">
        <v>10</v>
      </c>
      <c r="H42" s="376" t="s">
        <v>11</v>
      </c>
      <c r="I42" s="376" t="s">
        <v>12</v>
      </c>
      <c r="J42" s="376" t="s">
        <v>13</v>
      </c>
      <c r="K42" s="376" t="s">
        <v>14</v>
      </c>
      <c r="L42" s="376" t="s">
        <v>127</v>
      </c>
      <c r="M42" s="376" t="s">
        <v>128</v>
      </c>
      <c r="N42" s="376" t="s">
        <v>129</v>
      </c>
      <c r="O42" s="378" t="s">
        <v>130</v>
      </c>
      <c r="P42" s="446"/>
    </row>
    <row r="43" spans="1:16" s="8" customFormat="1" ht="24" customHeight="1">
      <c r="A43" s="81" t="s">
        <v>71</v>
      </c>
      <c r="B43" s="81"/>
      <c r="C43" s="146"/>
      <c r="D43" s="147"/>
      <c r="E43" s="147"/>
      <c r="F43" s="147"/>
      <c r="G43" s="147"/>
      <c r="H43" s="147"/>
      <c r="I43" s="147"/>
      <c r="J43" s="147"/>
      <c r="K43" s="147"/>
      <c r="L43" s="81"/>
      <c r="M43" s="146"/>
      <c r="N43" s="147"/>
      <c r="O43" s="147"/>
      <c r="P43" s="147"/>
    </row>
    <row r="44" spans="1:16" s="8" customFormat="1" ht="23.25" customHeight="1">
      <c r="A44" s="459" t="s">
        <v>2</v>
      </c>
      <c r="B44" s="84" t="s">
        <v>169</v>
      </c>
      <c r="C44" s="39" t="s">
        <v>21</v>
      </c>
      <c r="D44" s="63">
        <v>6789.609375</v>
      </c>
      <c r="E44" s="65">
        <v>7095.161458333333</v>
      </c>
      <c r="F44" s="63">
        <v>7108.479166666667</v>
      </c>
      <c r="G44" s="63">
        <v>7333.736979166667</v>
      </c>
      <c r="H44" s="63">
        <v>7405.136979166667</v>
      </c>
      <c r="I44" s="63">
        <v>8261.1875</v>
      </c>
      <c r="J44" s="63">
        <v>9252.458333333334</v>
      </c>
      <c r="K44" s="63">
        <v>9261.463541666668</v>
      </c>
      <c r="L44" s="63">
        <v>10347.48511904762</v>
      </c>
      <c r="M44" s="63">
        <v>11186.223958333332</v>
      </c>
      <c r="N44" s="63">
        <v>11120.111979166666</v>
      </c>
      <c r="O44" s="63">
        <v>10863.830729166668</v>
      </c>
      <c r="P44" s="17">
        <v>8835.407093253969</v>
      </c>
    </row>
    <row r="45" spans="1:16" s="8" customFormat="1" ht="23.25" customHeight="1">
      <c r="A45" s="460"/>
      <c r="B45" s="84" t="s">
        <v>170</v>
      </c>
      <c r="C45" s="39" t="s">
        <v>21</v>
      </c>
      <c r="D45" s="63">
        <v>3974.1333333333337</v>
      </c>
      <c r="E45" s="65">
        <v>3727.0833333333335</v>
      </c>
      <c r="F45" s="63">
        <v>4694.572916666667</v>
      </c>
      <c r="G45" s="63">
        <v>4709.766666666667</v>
      </c>
      <c r="H45" s="63">
        <v>3959.991666666667</v>
      </c>
      <c r="I45" s="63">
        <v>5468.325000000001</v>
      </c>
      <c r="J45" s="63">
        <v>6341.408333333334</v>
      </c>
      <c r="K45" s="63">
        <v>7155.941666666666</v>
      </c>
      <c r="L45" s="63">
        <v>7418.25</v>
      </c>
      <c r="M45" s="63">
        <v>6082.075</v>
      </c>
      <c r="N45" s="63">
        <v>5470.208333333334</v>
      </c>
      <c r="O45" s="63">
        <v>5446.979166666667</v>
      </c>
      <c r="P45" s="17">
        <v>5370.727951388889</v>
      </c>
    </row>
    <row r="46" spans="1:16" s="8" customFormat="1" ht="23.25" customHeight="1">
      <c r="A46" s="464"/>
      <c r="B46" s="84" t="s">
        <v>171</v>
      </c>
      <c r="C46" s="39" t="s">
        <v>21</v>
      </c>
      <c r="D46" s="63">
        <v>3110.4166666666665</v>
      </c>
      <c r="E46" s="65">
        <v>3745.8333333333335</v>
      </c>
      <c r="F46" s="63">
        <v>3721.875</v>
      </c>
      <c r="G46" s="63">
        <v>3820.8333333333335</v>
      </c>
      <c r="H46" s="63">
        <v>2707.0833333333335</v>
      </c>
      <c r="I46" s="63">
        <v>3141.3888888888887</v>
      </c>
      <c r="J46" s="63">
        <v>4135.277777777777</v>
      </c>
      <c r="K46" s="63">
        <v>4576.944444444444</v>
      </c>
      <c r="L46" s="63">
        <v>5573.78125</v>
      </c>
      <c r="M46" s="63">
        <v>5160.416666666667</v>
      </c>
      <c r="N46" s="63">
        <v>5159.583333333333</v>
      </c>
      <c r="O46" s="63">
        <v>5220.833333333333</v>
      </c>
      <c r="P46" s="17">
        <v>4172.855613425926</v>
      </c>
    </row>
    <row r="47" spans="1:16" s="8" customFormat="1" ht="23.25" customHeight="1">
      <c r="A47" s="459" t="s">
        <v>172</v>
      </c>
      <c r="B47" s="84" t="s">
        <v>173</v>
      </c>
      <c r="C47" s="66" t="s">
        <v>132</v>
      </c>
      <c r="D47" s="63">
        <v>164.67291666666668</v>
      </c>
      <c r="E47" s="65">
        <v>134.61302083333334</v>
      </c>
      <c r="F47" s="63">
        <v>140.86770833333333</v>
      </c>
      <c r="G47" s="63">
        <v>195.67447916666666</v>
      </c>
      <c r="H47" s="63">
        <v>165.0546875</v>
      </c>
      <c r="I47" s="63">
        <v>168.0578125</v>
      </c>
      <c r="J47" s="63">
        <v>186.3559523809524</v>
      </c>
      <c r="K47" s="63">
        <v>175.73095238095237</v>
      </c>
      <c r="L47" s="63">
        <v>187.95119047619048</v>
      </c>
      <c r="M47" s="63">
        <v>177.37083333333334</v>
      </c>
      <c r="N47" s="63">
        <v>191.06770833333334</v>
      </c>
      <c r="O47" s="63">
        <v>188.27291666666667</v>
      </c>
      <c r="P47" s="17">
        <v>172.97418154761905</v>
      </c>
    </row>
    <row r="48" spans="1:16" s="8" customFormat="1" ht="23.25" customHeight="1">
      <c r="A48" s="460"/>
      <c r="B48" s="84" t="s">
        <v>174</v>
      </c>
      <c r="C48" s="39" t="s">
        <v>73</v>
      </c>
      <c r="D48" s="63">
        <v>225.03875</v>
      </c>
      <c r="E48" s="65">
        <v>291.69166666666666</v>
      </c>
      <c r="F48" s="63">
        <v>294.3484166666667</v>
      </c>
      <c r="G48" s="63">
        <v>295.6354166666667</v>
      </c>
      <c r="H48" s="63">
        <v>297.5740666666667</v>
      </c>
      <c r="I48" s="63">
        <v>301.9374166666667</v>
      </c>
      <c r="J48" s="63">
        <v>302.1280666666667</v>
      </c>
      <c r="K48" s="63">
        <v>315.2646666666667</v>
      </c>
      <c r="L48" s="63">
        <v>314.21575</v>
      </c>
      <c r="M48" s="63">
        <v>306.80441666666667</v>
      </c>
      <c r="N48" s="63">
        <v>281.68470833333333</v>
      </c>
      <c r="O48" s="63">
        <v>464.89725</v>
      </c>
      <c r="P48" s="17">
        <v>307.6017159722222</v>
      </c>
    </row>
    <row r="49" spans="1:16" s="8" customFormat="1" ht="23.25" customHeight="1">
      <c r="A49" s="62"/>
      <c r="B49" s="84" t="s">
        <v>43</v>
      </c>
      <c r="C49" s="39" t="s">
        <v>74</v>
      </c>
      <c r="D49" s="63">
        <v>111.25</v>
      </c>
      <c r="E49" s="65">
        <v>124.08333333333334</v>
      </c>
      <c r="F49" s="63">
        <v>121.7063492063492</v>
      </c>
      <c r="G49" s="63">
        <v>109.57175925925925</v>
      </c>
      <c r="H49" s="63">
        <v>116.20238095238095</v>
      </c>
      <c r="I49" s="63">
        <v>133.48214285714286</v>
      </c>
      <c r="J49" s="63">
        <v>147.56944444444443</v>
      </c>
      <c r="K49" s="63">
        <v>170.55555555555554</v>
      </c>
      <c r="L49" s="63">
        <v>135.58333333333331</v>
      </c>
      <c r="M49" s="63">
        <v>125.90277777777777</v>
      </c>
      <c r="N49" s="63">
        <v>138.125</v>
      </c>
      <c r="O49" s="63">
        <v>153.05555555555554</v>
      </c>
      <c r="P49" s="17">
        <v>132.25730268959435</v>
      </c>
    </row>
    <row r="50" spans="1:16" s="8" customFormat="1" ht="25.5" customHeight="1">
      <c r="A50" s="81" t="s">
        <v>75</v>
      </c>
      <c r="B50" s="146"/>
      <c r="C50" s="146"/>
      <c r="D50" s="147"/>
      <c r="E50" s="147"/>
      <c r="F50" s="147"/>
      <c r="G50" s="147"/>
      <c r="H50" s="147"/>
      <c r="I50" s="147"/>
      <c r="J50" s="147"/>
      <c r="K50" s="147"/>
      <c r="L50" s="81"/>
      <c r="M50" s="146"/>
      <c r="N50" s="147"/>
      <c r="O50" s="147"/>
      <c r="P50" s="147"/>
    </row>
    <row r="51" spans="1:16" s="8" customFormat="1" ht="23.25" customHeight="1">
      <c r="A51" s="459" t="s">
        <v>259</v>
      </c>
      <c r="B51" s="88" t="s">
        <v>176</v>
      </c>
      <c r="C51" s="39" t="s">
        <v>21</v>
      </c>
      <c r="D51" s="63">
        <v>13612.336805555557</v>
      </c>
      <c r="E51" s="65">
        <v>13598.929398148148</v>
      </c>
      <c r="F51" s="63">
        <v>13854.51388888889</v>
      </c>
      <c r="G51" s="63">
        <v>13864.821759259261</v>
      </c>
      <c r="H51" s="63">
        <v>13806.175000000001</v>
      </c>
      <c r="I51" s="63">
        <v>12902.847222222224</v>
      </c>
      <c r="J51" s="63">
        <v>16369.583333333334</v>
      </c>
      <c r="K51" s="63">
        <v>13667.895833333334</v>
      </c>
      <c r="L51" s="63">
        <v>15911.75</v>
      </c>
      <c r="M51" s="63">
        <v>15100.583333333334</v>
      </c>
      <c r="N51" s="63">
        <v>14279.131944444445</v>
      </c>
      <c r="O51" s="63">
        <v>15803.9</v>
      </c>
      <c r="P51" s="17">
        <v>14397.705709876542</v>
      </c>
    </row>
    <row r="52" spans="1:16" s="8" customFormat="1" ht="23.25" customHeight="1">
      <c r="A52" s="460" t="s">
        <v>133</v>
      </c>
      <c r="B52" s="84" t="s">
        <v>177</v>
      </c>
      <c r="C52" s="39" t="s">
        <v>21</v>
      </c>
      <c r="D52" s="63">
        <v>8744.791666666668</v>
      </c>
      <c r="E52" s="65">
        <v>10111.111111111111</v>
      </c>
      <c r="F52" s="63">
        <v>10364.583333333334</v>
      </c>
      <c r="G52" s="63">
        <v>10391.666666666666</v>
      </c>
      <c r="H52" s="63">
        <v>9216.666666666666</v>
      </c>
      <c r="I52" s="63">
        <v>10300</v>
      </c>
      <c r="J52" s="63">
        <v>10180</v>
      </c>
      <c r="K52" s="63">
        <v>10000</v>
      </c>
      <c r="L52" s="63">
        <v>9125</v>
      </c>
      <c r="M52" s="63">
        <v>10145.833333333332</v>
      </c>
      <c r="N52" s="63">
        <v>8456.25</v>
      </c>
      <c r="O52" s="63">
        <v>9968.75</v>
      </c>
      <c r="P52" s="17">
        <v>9750.38773148148</v>
      </c>
    </row>
    <row r="53" spans="1:16" s="8" customFormat="1" ht="23.25" customHeight="1">
      <c r="A53" s="62"/>
      <c r="B53" s="84" t="s">
        <v>58</v>
      </c>
      <c r="C53" s="39" t="s">
        <v>19</v>
      </c>
      <c r="D53" s="63">
        <v>2421.3888888888887</v>
      </c>
      <c r="E53" s="65">
        <v>3200.5208333333335</v>
      </c>
      <c r="F53" s="63">
        <v>2910.4166666666665</v>
      </c>
      <c r="G53" s="63">
        <v>2778.979166666667</v>
      </c>
      <c r="H53" s="63">
        <v>3373.4375</v>
      </c>
      <c r="I53" s="63">
        <v>2876.1458333333335</v>
      </c>
      <c r="J53" s="63">
        <v>2780.5208333333335</v>
      </c>
      <c r="K53" s="63">
        <v>2827.6249999999995</v>
      </c>
      <c r="L53" s="63">
        <v>2836.375</v>
      </c>
      <c r="M53" s="63">
        <v>2708.645833333333</v>
      </c>
      <c r="N53" s="63">
        <v>2802.7708333333335</v>
      </c>
      <c r="O53" s="63">
        <v>2918.0312499999995</v>
      </c>
      <c r="P53" s="17">
        <v>2869.571469907407</v>
      </c>
    </row>
    <row r="54" spans="1:16" s="8" customFormat="1" ht="18.75" customHeight="1">
      <c r="A54" s="81" t="s">
        <v>134</v>
      </c>
      <c r="B54" s="146"/>
      <c r="C54" s="146"/>
      <c r="D54" s="147"/>
      <c r="E54" s="147"/>
      <c r="F54" s="147"/>
      <c r="G54" s="147"/>
      <c r="H54" s="147"/>
      <c r="I54" s="147"/>
      <c r="J54" s="147"/>
      <c r="K54" s="147"/>
      <c r="L54" s="81"/>
      <c r="M54" s="146"/>
      <c r="N54" s="147"/>
      <c r="O54" s="147"/>
      <c r="P54" s="147"/>
    </row>
    <row r="55" spans="1:16" s="8" customFormat="1" ht="23.25" customHeight="1">
      <c r="A55" s="459" t="s">
        <v>256</v>
      </c>
      <c r="B55" s="84" t="s">
        <v>179</v>
      </c>
      <c r="C55" s="39" t="s">
        <v>19</v>
      </c>
      <c r="D55" s="63">
        <v>764.3242424242424</v>
      </c>
      <c r="E55" s="65">
        <v>1209.0803897727274</v>
      </c>
      <c r="F55" s="63">
        <v>1491.496212121212</v>
      </c>
      <c r="G55" s="63">
        <v>1086.0077802083333</v>
      </c>
      <c r="H55" s="63">
        <v>549.31075</v>
      </c>
      <c r="I55" s="63">
        <v>1250.4878472222222</v>
      </c>
      <c r="J55" s="63">
        <v>1403.6212294372292</v>
      </c>
      <c r="K55" s="63">
        <v>1408.1969047619048</v>
      </c>
      <c r="L55" s="63">
        <v>1641.1388888888887</v>
      </c>
      <c r="M55" s="63">
        <v>1881.388528138528</v>
      </c>
      <c r="N55" s="63">
        <v>705.5492424242424</v>
      </c>
      <c r="O55" s="63">
        <v>727.1780303030304</v>
      </c>
      <c r="P55" s="17">
        <v>1176.4816704752131</v>
      </c>
    </row>
    <row r="56" spans="1:16" s="8" customFormat="1" ht="23.25" customHeight="1">
      <c r="A56" s="460"/>
      <c r="B56" s="84" t="s">
        <v>180</v>
      </c>
      <c r="C56" s="39" t="s">
        <v>19</v>
      </c>
      <c r="D56" s="63">
        <v>2069.7916666666665</v>
      </c>
      <c r="E56" s="65">
        <v>1893.8333333333333</v>
      </c>
      <c r="F56" s="63">
        <v>1947.75</v>
      </c>
      <c r="G56" s="63">
        <v>1959.4305555555554</v>
      </c>
      <c r="H56" s="63">
        <v>1710.6333333333337</v>
      </c>
      <c r="I56" s="63">
        <v>1724.361111111111</v>
      </c>
      <c r="J56" s="63">
        <v>2023.6666666666667</v>
      </c>
      <c r="K56" s="63">
        <v>2011.2333333333331</v>
      </c>
      <c r="L56" s="63">
        <v>2583.229166666667</v>
      </c>
      <c r="M56" s="63">
        <v>2588.583333333333</v>
      </c>
      <c r="N56" s="63">
        <v>1810.3822222222225</v>
      </c>
      <c r="O56" s="63">
        <v>2271.277777777778</v>
      </c>
      <c r="P56" s="17">
        <v>2049.514375</v>
      </c>
    </row>
    <row r="57" spans="1:16" s="8" customFormat="1" ht="23.25" customHeight="1">
      <c r="A57" s="460"/>
      <c r="B57" s="84" t="s">
        <v>181</v>
      </c>
      <c r="C57" s="39" t="s">
        <v>19</v>
      </c>
      <c r="D57" s="63">
        <v>2145.8928571428573</v>
      </c>
      <c r="E57" s="65">
        <v>2623.4444444444443</v>
      </c>
      <c r="F57" s="63">
        <v>2277.6785714285716</v>
      </c>
      <c r="G57" s="63">
        <v>2011.8055555555557</v>
      </c>
      <c r="H57" s="63">
        <v>2267.1666666666665</v>
      </c>
      <c r="I57" s="63">
        <v>2495.297619047619</v>
      </c>
      <c r="J57" s="63">
        <v>2024.9333333333334</v>
      </c>
      <c r="K57" s="63">
        <v>2788.305555555556</v>
      </c>
      <c r="L57" s="63">
        <v>2671.8708333333334</v>
      </c>
      <c r="M57" s="63">
        <v>2719.833333333333</v>
      </c>
      <c r="N57" s="63">
        <v>2974.583333333333</v>
      </c>
      <c r="O57" s="63">
        <v>3911.590277777778</v>
      </c>
      <c r="P57" s="17">
        <v>2576.0335317460317</v>
      </c>
    </row>
    <row r="58" spans="1:16" s="8" customFormat="1" ht="23.25" customHeight="1">
      <c r="A58" s="460"/>
      <c r="B58" s="84" t="s">
        <v>182</v>
      </c>
      <c r="C58" s="39" t="s">
        <v>19</v>
      </c>
      <c r="D58" s="63">
        <v>2447.9166666666665</v>
      </c>
      <c r="E58" s="65">
        <v>2165.975</v>
      </c>
      <c r="F58" s="63">
        <v>2115.9416666666666</v>
      </c>
      <c r="G58" s="63">
        <v>1809.0354166666666</v>
      </c>
      <c r="H58" s="63">
        <v>1521.25</v>
      </c>
      <c r="I58" s="63">
        <v>1636.8333333333335</v>
      </c>
      <c r="J58" s="63">
        <v>1701.5833333333333</v>
      </c>
      <c r="K58" s="63">
        <v>2871.21875</v>
      </c>
      <c r="L58" s="63">
        <v>2697.1666666666665</v>
      </c>
      <c r="M58" s="63">
        <v>2314.5833333333335</v>
      </c>
      <c r="N58" s="63">
        <v>1851.8716666666667</v>
      </c>
      <c r="O58" s="63">
        <v>2127.3125</v>
      </c>
      <c r="P58" s="17">
        <v>2105.057361111111</v>
      </c>
    </row>
    <row r="59" spans="1:16" s="8" customFormat="1" ht="23.25" customHeight="1">
      <c r="A59" s="464"/>
      <c r="B59" s="84" t="s">
        <v>183</v>
      </c>
      <c r="C59" s="39" t="s">
        <v>19</v>
      </c>
      <c r="D59" s="63">
        <v>3068.333333333333</v>
      </c>
      <c r="E59" s="65">
        <v>1831.9583333333333</v>
      </c>
      <c r="F59" s="63">
        <v>2032</v>
      </c>
      <c r="G59" s="63">
        <v>1443.6233333333334</v>
      </c>
      <c r="H59" s="63">
        <v>1224.04</v>
      </c>
      <c r="I59" s="63">
        <v>1654.523888888889</v>
      </c>
      <c r="J59" s="63">
        <v>2679.59375</v>
      </c>
      <c r="K59" s="63">
        <v>2489.3506111111114</v>
      </c>
      <c r="L59" s="63">
        <v>3050</v>
      </c>
      <c r="M59" s="63">
        <v>3032.358333333333</v>
      </c>
      <c r="N59" s="63">
        <v>2506.4666666666662</v>
      </c>
      <c r="O59" s="63">
        <v>1732.9791666666665</v>
      </c>
      <c r="P59" s="17">
        <v>2228.768951388889</v>
      </c>
    </row>
    <row r="60" spans="1:16" s="8" customFormat="1" ht="23.25" customHeight="1">
      <c r="A60" s="22"/>
      <c r="B60" s="22" t="s">
        <v>78</v>
      </c>
      <c r="C60" s="39" t="s">
        <v>19</v>
      </c>
      <c r="D60" s="63"/>
      <c r="E60" s="65"/>
      <c r="F60" s="63">
        <v>5500</v>
      </c>
      <c r="G60" s="63">
        <v>5000</v>
      </c>
      <c r="H60" s="63"/>
      <c r="I60" s="63"/>
      <c r="J60" s="63"/>
      <c r="K60" s="63"/>
      <c r="L60" s="63"/>
      <c r="M60" s="63"/>
      <c r="N60" s="63"/>
      <c r="O60" s="63"/>
      <c r="P60" s="17">
        <v>5250</v>
      </c>
    </row>
    <row r="61" spans="1:16" s="8" customFormat="1" ht="23.25" customHeight="1">
      <c r="A61" s="62"/>
      <c r="B61" s="84" t="s">
        <v>3</v>
      </c>
      <c r="C61" s="39" t="s">
        <v>19</v>
      </c>
      <c r="D61" s="63">
        <v>908.9266958333334</v>
      </c>
      <c r="E61" s="65">
        <v>940.3854166666667</v>
      </c>
      <c r="F61" s="63">
        <v>1018.6536458333334</v>
      </c>
      <c r="G61" s="63">
        <v>1167.4375</v>
      </c>
      <c r="H61" s="63">
        <v>1183.1583333333333</v>
      </c>
      <c r="I61" s="63">
        <v>1152.2214583333334</v>
      </c>
      <c r="J61" s="63">
        <v>940.3857142857144</v>
      </c>
      <c r="K61" s="63">
        <v>843.0577083333333</v>
      </c>
      <c r="L61" s="63">
        <v>852.8898809523808</v>
      </c>
      <c r="M61" s="63">
        <v>1093.1796875</v>
      </c>
      <c r="N61" s="63">
        <v>973.71875</v>
      </c>
      <c r="O61" s="63">
        <v>957.6006944444443</v>
      </c>
      <c r="P61" s="17">
        <v>1002.6346237929896</v>
      </c>
    </row>
    <row r="62" spans="1:16" s="8" customFormat="1" ht="23.25" customHeight="1">
      <c r="A62" s="459" t="s">
        <v>4</v>
      </c>
      <c r="B62" s="84" t="s">
        <v>260</v>
      </c>
      <c r="C62" s="39" t="s">
        <v>19</v>
      </c>
      <c r="D62" s="63">
        <v>707.9151041666667</v>
      </c>
      <c r="E62" s="65">
        <v>726.9278</v>
      </c>
      <c r="F62" s="63">
        <v>801.388888888889</v>
      </c>
      <c r="G62" s="63">
        <v>786.6423611111112</v>
      </c>
      <c r="H62" s="63">
        <v>693.7349047619048</v>
      </c>
      <c r="I62" s="63">
        <v>719.6323809523809</v>
      </c>
      <c r="J62" s="63">
        <v>753.0304444444445</v>
      </c>
      <c r="K62" s="63">
        <v>927.2678571428572</v>
      </c>
      <c r="L62" s="63">
        <v>1175.5324074074074</v>
      </c>
      <c r="M62" s="63">
        <v>946.484375</v>
      </c>
      <c r="N62" s="63">
        <v>911.6646825396826</v>
      </c>
      <c r="O62" s="63">
        <v>898.1619047619048</v>
      </c>
      <c r="P62" s="17">
        <v>837.3652592647708</v>
      </c>
    </row>
    <row r="63" spans="1:16" s="8" customFormat="1" ht="23.25" customHeight="1">
      <c r="A63" s="460" t="s">
        <v>79</v>
      </c>
      <c r="B63" s="84" t="s">
        <v>161</v>
      </c>
      <c r="C63" s="39" t="s">
        <v>19</v>
      </c>
      <c r="D63" s="63">
        <v>775</v>
      </c>
      <c r="E63" s="65">
        <v>803.6458333333333</v>
      </c>
      <c r="F63" s="63">
        <v>890.9027777777778</v>
      </c>
      <c r="G63" s="63">
        <v>842.013888888889</v>
      </c>
      <c r="H63" s="63">
        <v>828.6666666666666</v>
      </c>
      <c r="I63" s="63">
        <v>932.8333333333333</v>
      </c>
      <c r="J63" s="63">
        <v>978.1666666666666</v>
      </c>
      <c r="K63" s="63">
        <v>1154.4444444444446</v>
      </c>
      <c r="L63" s="63">
        <v>1209.375</v>
      </c>
      <c r="M63" s="63">
        <v>823.3333333333333</v>
      </c>
      <c r="N63" s="63">
        <v>942.5</v>
      </c>
      <c r="O63" s="63">
        <v>980</v>
      </c>
      <c r="P63" s="17">
        <v>930.0734953703704</v>
      </c>
    </row>
    <row r="64" spans="1:16" s="8" customFormat="1" ht="23.25" customHeight="1">
      <c r="A64" s="62"/>
      <c r="B64" s="84" t="s">
        <v>80</v>
      </c>
      <c r="C64" s="39" t="s">
        <v>19</v>
      </c>
      <c r="D64" s="63">
        <v>1324.1666666666667</v>
      </c>
      <c r="E64" s="65">
        <v>1296.875</v>
      </c>
      <c r="F64" s="63">
        <v>1212.5</v>
      </c>
      <c r="G64" s="63">
        <v>1734.027777777778</v>
      </c>
      <c r="H64" s="63">
        <v>2118.4444444444443</v>
      </c>
      <c r="I64" s="63">
        <v>2550</v>
      </c>
      <c r="J64" s="63">
        <v>2363.125</v>
      </c>
      <c r="K64" s="63">
        <v>2305</v>
      </c>
      <c r="L64" s="63">
        <v>2894.270833333333</v>
      </c>
      <c r="M64" s="63">
        <v>2746.666666666667</v>
      </c>
      <c r="N64" s="63">
        <v>3166.6666666666665</v>
      </c>
      <c r="O64" s="63">
        <v>3429.333333333333</v>
      </c>
      <c r="P64" s="17">
        <v>2261.756365740741</v>
      </c>
    </row>
    <row r="65" spans="1:16" s="8" customFormat="1" ht="23.25" customHeight="1">
      <c r="A65" s="62"/>
      <c r="B65" s="84" t="s">
        <v>81</v>
      </c>
      <c r="C65" s="39" t="s">
        <v>19</v>
      </c>
      <c r="D65" s="63">
        <v>2200</v>
      </c>
      <c r="E65" s="65">
        <v>3875</v>
      </c>
      <c r="F65" s="63">
        <v>2525</v>
      </c>
      <c r="G65" s="63">
        <v>2991.6666666666665</v>
      </c>
      <c r="H65" s="63">
        <v>3500</v>
      </c>
      <c r="I65" s="63"/>
      <c r="J65" s="63"/>
      <c r="K65" s="63"/>
      <c r="L65" s="63"/>
      <c r="M65" s="63"/>
      <c r="N65" s="63">
        <v>3250</v>
      </c>
      <c r="O65" s="63">
        <v>6000</v>
      </c>
      <c r="P65" s="17">
        <v>3477.380952380952</v>
      </c>
    </row>
    <row r="66" spans="1:16" s="8" customFormat="1" ht="23.25" customHeight="1">
      <c r="A66" s="62"/>
      <c r="B66" s="84" t="s">
        <v>16</v>
      </c>
      <c r="C66" s="39" t="s">
        <v>19</v>
      </c>
      <c r="D66" s="63">
        <v>729.1666666666666</v>
      </c>
      <c r="E66" s="65">
        <v>650</v>
      </c>
      <c r="F66" s="63">
        <v>517.7083333333334</v>
      </c>
      <c r="G66" s="63">
        <v>441.8333333333333</v>
      </c>
      <c r="H66" s="63">
        <v>429.5125</v>
      </c>
      <c r="I66" s="63">
        <v>429.15333333333336</v>
      </c>
      <c r="J66" s="63">
        <v>555.7638888888889</v>
      </c>
      <c r="K66" s="63">
        <v>743.75</v>
      </c>
      <c r="L66" s="63">
        <v>905.5555555555555</v>
      </c>
      <c r="M66" s="63">
        <v>1265.625</v>
      </c>
      <c r="N66" s="63">
        <v>1312.5</v>
      </c>
      <c r="O66" s="63">
        <v>901.3333333333334</v>
      </c>
      <c r="P66" s="17">
        <v>740.1584953703704</v>
      </c>
    </row>
    <row r="67" spans="1:16" s="8" customFormat="1" ht="23.25" customHeight="1">
      <c r="A67" s="459" t="s">
        <v>185</v>
      </c>
      <c r="B67" s="84" t="s">
        <v>264</v>
      </c>
      <c r="C67" s="39" t="s">
        <v>19</v>
      </c>
      <c r="D67" s="63"/>
      <c r="E67" s="65">
        <v>4750</v>
      </c>
      <c r="F67" s="63">
        <v>5500</v>
      </c>
      <c r="G67" s="63">
        <v>5500</v>
      </c>
      <c r="H67" s="63"/>
      <c r="I67" s="63"/>
      <c r="J67" s="63"/>
      <c r="K67" s="63"/>
      <c r="L67" s="63"/>
      <c r="M67" s="63"/>
      <c r="N67" s="63"/>
      <c r="O67" s="63"/>
      <c r="P67" s="17">
        <v>5250</v>
      </c>
    </row>
    <row r="68" spans="1:16" s="8" customFormat="1" ht="23.25" customHeight="1">
      <c r="A68" s="460"/>
      <c r="B68" s="84" t="s">
        <v>186</v>
      </c>
      <c r="C68" s="39" t="s">
        <v>82</v>
      </c>
      <c r="D68" s="63">
        <v>9250</v>
      </c>
      <c r="E68" s="65">
        <v>8933.333333333334</v>
      </c>
      <c r="F68" s="63">
        <v>10041.666666666666</v>
      </c>
      <c r="G68" s="63">
        <v>11194.444444444445</v>
      </c>
      <c r="H68" s="63">
        <v>11052.778</v>
      </c>
      <c r="I68" s="63">
        <v>9619.444166666666</v>
      </c>
      <c r="J68" s="63">
        <v>13200</v>
      </c>
      <c r="K68" s="63">
        <v>11291.666666666666</v>
      </c>
      <c r="L68" s="63">
        <v>14333.333333333334</v>
      </c>
      <c r="M68" s="63">
        <v>13888.88888888889</v>
      </c>
      <c r="N68" s="63">
        <v>12833.333333333334</v>
      </c>
      <c r="O68" s="63">
        <v>11416.666666666666</v>
      </c>
      <c r="P68" s="17">
        <v>11421.296291666666</v>
      </c>
    </row>
    <row r="69" spans="1:16" s="8" customFormat="1" ht="23.25" customHeight="1">
      <c r="A69" s="464"/>
      <c r="B69" s="84" t="s">
        <v>187</v>
      </c>
      <c r="C69" s="39" t="s">
        <v>82</v>
      </c>
      <c r="D69" s="63">
        <v>9759.36507936508</v>
      </c>
      <c r="E69" s="65">
        <v>9153.877551020409</v>
      </c>
      <c r="F69" s="63">
        <v>11506.944444444445</v>
      </c>
      <c r="G69" s="63">
        <v>15210.316984126985</v>
      </c>
      <c r="H69" s="63">
        <v>12270.975555555555</v>
      </c>
      <c r="I69" s="63">
        <v>12930.555555555557</v>
      </c>
      <c r="J69" s="63">
        <v>20321.75925925926</v>
      </c>
      <c r="K69" s="63">
        <v>14168.75</v>
      </c>
      <c r="L69" s="63">
        <v>15740.740740740739</v>
      </c>
      <c r="M69" s="63">
        <v>16509.25925925926</v>
      </c>
      <c r="N69" s="63">
        <v>15840.277777777776</v>
      </c>
      <c r="O69" s="63">
        <v>10403.59375</v>
      </c>
      <c r="P69" s="17">
        <v>13651.367996425424</v>
      </c>
    </row>
    <row r="70" spans="1:16" s="8" customFormat="1" ht="23.25" customHeight="1">
      <c r="A70" s="62"/>
      <c r="B70" s="84" t="s">
        <v>118</v>
      </c>
      <c r="C70" s="39" t="s">
        <v>19</v>
      </c>
      <c r="D70" s="63">
        <v>6035.714285714286</v>
      </c>
      <c r="E70" s="65">
        <v>12500</v>
      </c>
      <c r="F70" s="63">
        <v>26666.666666666668</v>
      </c>
      <c r="G70" s="63">
        <v>20000</v>
      </c>
      <c r="H70" s="63">
        <v>13000</v>
      </c>
      <c r="I70" s="63"/>
      <c r="J70" s="63">
        <v>26666.666666666668</v>
      </c>
      <c r="K70" s="63"/>
      <c r="L70" s="63">
        <v>13333.333333333334</v>
      </c>
      <c r="M70" s="63">
        <v>10500</v>
      </c>
      <c r="N70" s="63">
        <v>8166.666666666667</v>
      </c>
      <c r="O70" s="63">
        <v>7700</v>
      </c>
      <c r="P70" s="17">
        <v>14456.90476190476</v>
      </c>
    </row>
    <row r="71" spans="1:16" s="8" customFormat="1" ht="23.25" customHeight="1">
      <c r="A71" s="62"/>
      <c r="B71" s="84" t="s">
        <v>41</v>
      </c>
      <c r="C71" s="39" t="s">
        <v>82</v>
      </c>
      <c r="D71" s="63">
        <v>24305.55555555556</v>
      </c>
      <c r="E71" s="65">
        <v>26083.333333333336</v>
      </c>
      <c r="F71" s="63">
        <v>28148.148148148146</v>
      </c>
      <c r="G71" s="63">
        <v>20416.666666666668</v>
      </c>
      <c r="H71" s="63">
        <v>21305.55555555556</v>
      </c>
      <c r="I71" s="63">
        <v>24583.333333333336</v>
      </c>
      <c r="J71" s="63"/>
      <c r="K71" s="63">
        <v>22916.666666666668</v>
      </c>
      <c r="L71" s="63">
        <v>15000</v>
      </c>
      <c r="M71" s="63">
        <v>40000</v>
      </c>
      <c r="N71" s="63">
        <v>27500</v>
      </c>
      <c r="O71" s="63">
        <v>22000</v>
      </c>
      <c r="P71" s="17">
        <v>24750.84175084175</v>
      </c>
    </row>
    <row r="72" spans="1:16" s="8" customFormat="1" ht="23.25" customHeight="1">
      <c r="A72" s="62"/>
      <c r="B72" s="84" t="s">
        <v>40</v>
      </c>
      <c r="C72" s="39" t="s">
        <v>19</v>
      </c>
      <c r="D72" s="63">
        <v>628.3088095238096</v>
      </c>
      <c r="E72" s="65">
        <v>652.9</v>
      </c>
      <c r="F72" s="63">
        <v>715.7083333333334</v>
      </c>
      <c r="G72" s="63">
        <v>785.5625</v>
      </c>
      <c r="H72" s="63">
        <v>519.66776</v>
      </c>
      <c r="I72" s="63">
        <v>469.51016666666675</v>
      </c>
      <c r="J72" s="63">
        <v>523.1960416666667</v>
      </c>
      <c r="K72" s="63">
        <v>854.9375</v>
      </c>
      <c r="L72" s="63">
        <v>929.263888888889</v>
      </c>
      <c r="M72" s="63">
        <v>950.1388888888888</v>
      </c>
      <c r="N72" s="63">
        <v>715.825</v>
      </c>
      <c r="O72" s="63">
        <v>604.7216666666666</v>
      </c>
      <c r="P72" s="17">
        <v>695.8117129695767</v>
      </c>
    </row>
    <row r="73" spans="1:16" s="8" customFormat="1" ht="23.25" customHeight="1">
      <c r="A73" s="62"/>
      <c r="B73" s="84" t="s">
        <v>39</v>
      </c>
      <c r="C73" s="39" t="s">
        <v>19</v>
      </c>
      <c r="D73" s="63">
        <v>567.9</v>
      </c>
      <c r="E73" s="65">
        <v>804.1666666666666</v>
      </c>
      <c r="F73" s="63">
        <v>397.15</v>
      </c>
      <c r="G73" s="63">
        <v>349.0201666666667</v>
      </c>
      <c r="H73" s="63">
        <v>464.4194444444444</v>
      </c>
      <c r="I73" s="63">
        <v>513.875</v>
      </c>
      <c r="J73" s="63">
        <v>347.11875</v>
      </c>
      <c r="K73" s="63">
        <v>325.79333333333335</v>
      </c>
      <c r="L73" s="63">
        <v>336.2864583333333</v>
      </c>
      <c r="M73" s="63">
        <v>502.7083333333333</v>
      </c>
      <c r="N73" s="63">
        <v>323.75</v>
      </c>
      <c r="O73" s="63">
        <v>350</v>
      </c>
      <c r="P73" s="17">
        <v>440.1823460648148</v>
      </c>
    </row>
    <row r="74" spans="1:16" s="8" customFormat="1" ht="23.25" customHeight="1">
      <c r="A74" s="62"/>
      <c r="B74" s="84" t="s">
        <v>38</v>
      </c>
      <c r="C74" s="39" t="s">
        <v>19</v>
      </c>
      <c r="D74" s="63">
        <v>1562.5</v>
      </c>
      <c r="E74" s="65">
        <v>1933.3333333333333</v>
      </c>
      <c r="F74" s="63">
        <v>1791.6666666666667</v>
      </c>
      <c r="G74" s="63">
        <v>1400</v>
      </c>
      <c r="H74" s="63">
        <v>1453.3333333333333</v>
      </c>
      <c r="I74" s="63">
        <v>1647.222222222222</v>
      </c>
      <c r="J74" s="63">
        <v>2450</v>
      </c>
      <c r="K74" s="63">
        <v>2241.6666666666665</v>
      </c>
      <c r="L74" s="63">
        <v>2375</v>
      </c>
      <c r="M74" s="63">
        <v>2125</v>
      </c>
      <c r="N74" s="63">
        <v>1833.3333333333333</v>
      </c>
      <c r="O74" s="63">
        <v>1644.4444444444446</v>
      </c>
      <c r="P74" s="17">
        <v>1871.458333333333</v>
      </c>
    </row>
    <row r="75" spans="1:16" s="8" customFormat="1" ht="23.25" customHeight="1">
      <c r="A75" s="62"/>
      <c r="B75" s="117" t="s">
        <v>290</v>
      </c>
      <c r="C75" s="39" t="s">
        <v>135</v>
      </c>
      <c r="D75" s="63">
        <v>7166.666666666667</v>
      </c>
      <c r="E75" s="65">
        <v>6000</v>
      </c>
      <c r="F75" s="63">
        <v>7075</v>
      </c>
      <c r="G75" s="63">
        <v>10291.666666666668</v>
      </c>
      <c r="H75" s="63">
        <v>7222.222222222223</v>
      </c>
      <c r="I75" s="63">
        <v>7388.88888888889</v>
      </c>
      <c r="J75" s="63">
        <v>8333.333333333334</v>
      </c>
      <c r="K75" s="63">
        <v>6458.333333333334</v>
      </c>
      <c r="L75" s="63">
        <v>10555.555555555557</v>
      </c>
      <c r="M75" s="63">
        <v>7925.416666666666</v>
      </c>
      <c r="N75" s="63">
        <v>11111.111111111111</v>
      </c>
      <c r="O75" s="63">
        <v>6250</v>
      </c>
      <c r="P75" s="17">
        <v>7981.516203703705</v>
      </c>
    </row>
    <row r="76" spans="1:16" s="8" customFormat="1" ht="23.25" customHeight="1">
      <c r="A76" s="62"/>
      <c r="B76" s="84" t="s">
        <v>5</v>
      </c>
      <c r="C76" s="39" t="s">
        <v>19</v>
      </c>
      <c r="D76" s="63">
        <v>600</v>
      </c>
      <c r="E76" s="65">
        <v>400</v>
      </c>
      <c r="F76" s="63">
        <v>400</v>
      </c>
      <c r="G76" s="63">
        <v>500</v>
      </c>
      <c r="H76" s="63">
        <v>261.4625</v>
      </c>
      <c r="I76" s="63">
        <v>267.625</v>
      </c>
      <c r="J76" s="63">
        <v>340</v>
      </c>
      <c r="K76" s="63">
        <v>600</v>
      </c>
      <c r="L76" s="63">
        <v>500</v>
      </c>
      <c r="M76" s="63">
        <v>450</v>
      </c>
      <c r="N76" s="63">
        <v>500</v>
      </c>
      <c r="O76" s="63">
        <v>516.6666666666667</v>
      </c>
      <c r="P76" s="17">
        <v>444.64618055555553</v>
      </c>
    </row>
    <row r="77" spans="1:16" s="8" customFormat="1" ht="23.25" customHeight="1">
      <c r="A77" s="62"/>
      <c r="B77" s="84" t="s">
        <v>6</v>
      </c>
      <c r="C77" s="39" t="s">
        <v>21</v>
      </c>
      <c r="D77" s="63">
        <v>20281.25</v>
      </c>
      <c r="E77" s="65">
        <v>20650</v>
      </c>
      <c r="F77" s="63">
        <v>21250</v>
      </c>
      <c r="G77" s="63">
        <v>18541.666666666668</v>
      </c>
      <c r="H77" s="63">
        <v>17032.5</v>
      </c>
      <c r="I77" s="63">
        <v>16166.666666666668</v>
      </c>
      <c r="J77" s="63">
        <v>16666.666666666668</v>
      </c>
      <c r="K77" s="63">
        <v>22385.416666666668</v>
      </c>
      <c r="L77" s="63">
        <v>20333.333333333336</v>
      </c>
      <c r="M77" s="63">
        <v>32500</v>
      </c>
      <c r="N77" s="63">
        <v>24708.333333333332</v>
      </c>
      <c r="O77" s="63">
        <v>23666.666666666668</v>
      </c>
      <c r="P77" s="17">
        <v>21181.875000000004</v>
      </c>
    </row>
    <row r="78" spans="1:16" s="8" customFormat="1" ht="23.25" customHeight="1">
      <c r="A78" s="459" t="s">
        <v>261</v>
      </c>
      <c r="B78" s="84" t="s">
        <v>191</v>
      </c>
      <c r="C78" s="39" t="s">
        <v>19</v>
      </c>
      <c r="D78" s="63">
        <v>916.125</v>
      </c>
      <c r="E78" s="65">
        <v>975</v>
      </c>
      <c r="F78" s="63">
        <v>1192.7083333333335</v>
      </c>
      <c r="G78" s="63">
        <v>1152.5</v>
      </c>
      <c r="H78" s="63">
        <v>978.8375</v>
      </c>
      <c r="I78" s="63">
        <v>1178.125</v>
      </c>
      <c r="J78" s="63">
        <v>1356.6666666666667</v>
      </c>
      <c r="K78" s="63">
        <v>1276.25</v>
      </c>
      <c r="L78" s="63">
        <v>1336.111111111111</v>
      </c>
      <c r="M78" s="63">
        <v>1353.90625</v>
      </c>
      <c r="N78" s="63">
        <v>1376.8229166666667</v>
      </c>
      <c r="O78" s="63">
        <v>1209.375</v>
      </c>
      <c r="P78" s="17">
        <v>1191.8689814814816</v>
      </c>
    </row>
    <row r="79" spans="1:16" s="8" customFormat="1" ht="23.25" customHeight="1">
      <c r="A79" s="460" t="s">
        <v>84</v>
      </c>
      <c r="B79" s="84" t="s">
        <v>192</v>
      </c>
      <c r="C79" s="39" t="s">
        <v>19</v>
      </c>
      <c r="D79" s="63">
        <v>747.5166666666667</v>
      </c>
      <c r="E79" s="65">
        <v>813.35</v>
      </c>
      <c r="F79" s="63">
        <v>823.7916666666666</v>
      </c>
      <c r="G79" s="63">
        <v>849.6666666666666</v>
      </c>
      <c r="H79" s="63">
        <v>1005.6666666666666</v>
      </c>
      <c r="I79" s="63">
        <v>1043.8541666666667</v>
      </c>
      <c r="J79" s="63">
        <v>1147.3333333333335</v>
      </c>
      <c r="K79" s="63">
        <v>1151.25</v>
      </c>
      <c r="L79" s="63">
        <v>1255.7291666666665</v>
      </c>
      <c r="M79" s="63">
        <v>1143.75</v>
      </c>
      <c r="N79" s="63">
        <v>1418.75</v>
      </c>
      <c r="O79" s="63">
        <v>947.2222222222222</v>
      </c>
      <c r="P79" s="17">
        <v>1028.9900462962962</v>
      </c>
    </row>
    <row r="80" spans="1:16" s="8" customFormat="1" ht="23.25" customHeight="1">
      <c r="A80" s="62"/>
      <c r="B80" s="84" t="s">
        <v>37</v>
      </c>
      <c r="C80" s="39" t="s">
        <v>19</v>
      </c>
      <c r="D80" s="63"/>
      <c r="E80" s="65">
        <v>1500</v>
      </c>
      <c r="F80" s="63">
        <v>925</v>
      </c>
      <c r="G80" s="63">
        <v>1100</v>
      </c>
      <c r="H80" s="63">
        <v>750</v>
      </c>
      <c r="I80" s="63"/>
      <c r="J80" s="63"/>
      <c r="K80" s="63">
        <v>1350</v>
      </c>
      <c r="L80" s="63"/>
      <c r="M80" s="63">
        <v>1800</v>
      </c>
      <c r="N80" s="63">
        <v>1725</v>
      </c>
      <c r="O80" s="63">
        <v>1533.3333333333333</v>
      </c>
      <c r="P80" s="17">
        <v>1335.4166666666667</v>
      </c>
    </row>
    <row r="81" spans="1:16" s="8" customFormat="1" ht="23.25" customHeight="1">
      <c r="A81" s="62"/>
      <c r="B81" s="84" t="s">
        <v>36</v>
      </c>
      <c r="C81" s="39" t="s">
        <v>19</v>
      </c>
      <c r="D81" s="63">
        <v>1125</v>
      </c>
      <c r="E81" s="65">
        <v>1000</v>
      </c>
      <c r="F81" s="63">
        <v>1012.5</v>
      </c>
      <c r="G81" s="63">
        <v>1158.3333333333333</v>
      </c>
      <c r="H81" s="63">
        <v>987.5</v>
      </c>
      <c r="I81" s="63">
        <v>1300</v>
      </c>
      <c r="J81" s="63"/>
      <c r="K81" s="63">
        <v>1075</v>
      </c>
      <c r="L81" s="63"/>
      <c r="M81" s="63">
        <v>2500</v>
      </c>
      <c r="N81" s="63">
        <v>1875</v>
      </c>
      <c r="O81" s="63">
        <v>1500</v>
      </c>
      <c r="P81" s="17">
        <v>1353.3333333333333</v>
      </c>
    </row>
    <row r="82" spans="1:16" s="8" customFormat="1" ht="19.5" customHeight="1">
      <c r="A82" s="56"/>
      <c r="C82" s="57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5"/>
    </row>
    <row r="83" spans="1:16" s="8" customFormat="1" ht="19.5" customHeight="1">
      <c r="A83" s="56"/>
      <c r="B83" s="56"/>
      <c r="C83" s="57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55" t="s">
        <v>49</v>
      </c>
    </row>
    <row r="84" spans="1:16" s="8" customFormat="1" ht="19.5" customHeight="1">
      <c r="A84" s="465"/>
      <c r="B84" s="465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</row>
    <row r="85" spans="1:16" s="8" customFormat="1" ht="36" customHeight="1">
      <c r="A85" s="440" t="s">
        <v>61</v>
      </c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</row>
    <row r="86" spans="1:16" s="8" customFormat="1" ht="23.25" customHeight="1">
      <c r="A86" s="458" t="s">
        <v>252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</row>
    <row r="87" spans="1:16" s="8" customFormat="1" ht="13.5" customHeight="1">
      <c r="A87" s="58"/>
      <c r="B87" s="58"/>
      <c r="C87" s="59"/>
      <c r="D87" s="58"/>
      <c r="E87" s="60"/>
      <c r="F87" s="60"/>
      <c r="G87" s="60"/>
      <c r="H87" s="60"/>
      <c r="I87" s="60"/>
      <c r="J87" s="60"/>
      <c r="K87" s="60"/>
      <c r="L87" s="61"/>
      <c r="M87" s="61"/>
      <c r="N87" s="61"/>
      <c r="O87" s="61"/>
      <c r="P87" s="61"/>
    </row>
    <row r="88" spans="1:16" s="8" customFormat="1" ht="37.5" customHeight="1">
      <c r="A88" s="447" t="s">
        <v>506</v>
      </c>
      <c r="B88" s="447" t="s">
        <v>151</v>
      </c>
      <c r="C88" s="447" t="s">
        <v>62</v>
      </c>
      <c r="D88" s="442" t="s">
        <v>26</v>
      </c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4"/>
      <c r="P88" s="445" t="s">
        <v>60</v>
      </c>
    </row>
    <row r="89" spans="1:16" s="8" customFormat="1" ht="37.5" customHeight="1">
      <c r="A89" s="448"/>
      <c r="B89" s="448"/>
      <c r="C89" s="448"/>
      <c r="D89" s="377" t="s">
        <v>7</v>
      </c>
      <c r="E89" s="376" t="s">
        <v>8</v>
      </c>
      <c r="F89" s="376" t="s">
        <v>9</v>
      </c>
      <c r="G89" s="376" t="s">
        <v>10</v>
      </c>
      <c r="H89" s="376" t="s">
        <v>11</v>
      </c>
      <c r="I89" s="376" t="s">
        <v>12</v>
      </c>
      <c r="J89" s="376" t="s">
        <v>13</v>
      </c>
      <c r="K89" s="376" t="s">
        <v>14</v>
      </c>
      <c r="L89" s="376" t="s">
        <v>127</v>
      </c>
      <c r="M89" s="376" t="s">
        <v>128</v>
      </c>
      <c r="N89" s="376" t="s">
        <v>129</v>
      </c>
      <c r="O89" s="378" t="s">
        <v>130</v>
      </c>
      <c r="P89" s="446"/>
    </row>
    <row r="90" spans="1:16" s="8" customFormat="1" ht="21.75" customHeight="1">
      <c r="A90" s="459" t="s">
        <v>262</v>
      </c>
      <c r="B90" s="84" t="s">
        <v>189</v>
      </c>
      <c r="C90" s="39" t="s">
        <v>19</v>
      </c>
      <c r="D90" s="63">
        <v>750</v>
      </c>
      <c r="E90" s="65">
        <v>600</v>
      </c>
      <c r="F90" s="63">
        <v>462.5</v>
      </c>
      <c r="G90" s="63">
        <v>508.3333333333333</v>
      </c>
      <c r="H90" s="63">
        <v>506.25</v>
      </c>
      <c r="I90" s="63"/>
      <c r="J90" s="63">
        <v>895.625</v>
      </c>
      <c r="K90" s="63">
        <v>1225</v>
      </c>
      <c r="L90" s="63">
        <v>1550</v>
      </c>
      <c r="M90" s="63">
        <v>1168.75</v>
      </c>
      <c r="N90" s="63">
        <v>1250</v>
      </c>
      <c r="O90" s="63">
        <v>700</v>
      </c>
      <c r="P90" s="17">
        <v>874.2234848484849</v>
      </c>
    </row>
    <row r="91" spans="1:16" s="8" customFormat="1" ht="21.75" customHeight="1">
      <c r="A91" s="460" t="s">
        <v>119</v>
      </c>
      <c r="B91" s="84" t="s">
        <v>263</v>
      </c>
      <c r="C91" s="39" t="s">
        <v>19</v>
      </c>
      <c r="D91" s="63">
        <v>1500</v>
      </c>
      <c r="E91" s="65">
        <v>1900</v>
      </c>
      <c r="F91" s="63">
        <v>1325</v>
      </c>
      <c r="G91" s="63">
        <v>1500</v>
      </c>
      <c r="H91" s="63">
        <v>1500</v>
      </c>
      <c r="I91" s="63"/>
      <c r="J91" s="63"/>
      <c r="K91" s="63"/>
      <c r="L91" s="63"/>
      <c r="M91" s="63"/>
      <c r="N91" s="63"/>
      <c r="O91" s="63">
        <v>3000</v>
      </c>
      <c r="P91" s="17">
        <v>1787.5</v>
      </c>
    </row>
    <row r="92" spans="1:16" s="8" customFormat="1" ht="21.75" customHeight="1">
      <c r="A92" s="62"/>
      <c r="B92" s="84" t="s">
        <v>31</v>
      </c>
      <c r="C92" s="39" t="s">
        <v>21</v>
      </c>
      <c r="D92" s="63">
        <v>2618.75</v>
      </c>
      <c r="E92" s="65">
        <v>2865.625</v>
      </c>
      <c r="F92" s="63">
        <v>3283.3333333333335</v>
      </c>
      <c r="G92" s="63">
        <v>3499.933333333333</v>
      </c>
      <c r="H92" s="63">
        <v>4312.233333333334</v>
      </c>
      <c r="I92" s="63">
        <v>3813.666666666667</v>
      </c>
      <c r="J92" s="63">
        <v>3975</v>
      </c>
      <c r="K92" s="63">
        <v>3792.7083333333335</v>
      </c>
      <c r="L92" s="63">
        <v>3798.958333333333</v>
      </c>
      <c r="M92" s="63">
        <v>3460</v>
      </c>
      <c r="N92" s="63">
        <v>3240.277777777778</v>
      </c>
      <c r="O92" s="63">
        <v>2604.166666666667</v>
      </c>
      <c r="P92" s="17">
        <v>3438.7210648148143</v>
      </c>
    </row>
    <row r="93" spans="1:16" s="8" customFormat="1" ht="21.75" customHeight="1">
      <c r="A93" s="62"/>
      <c r="B93" s="84" t="s">
        <v>115</v>
      </c>
      <c r="C93" s="39" t="s">
        <v>19</v>
      </c>
      <c r="D93" s="63">
        <v>13625</v>
      </c>
      <c r="E93" s="65">
        <v>15250</v>
      </c>
      <c r="F93" s="63">
        <v>15541.666666666668</v>
      </c>
      <c r="G93" s="63">
        <v>12166.666666666666</v>
      </c>
      <c r="H93" s="63">
        <v>14100</v>
      </c>
      <c r="I93" s="63">
        <v>16843.75</v>
      </c>
      <c r="J93" s="63">
        <v>13896.666666666668</v>
      </c>
      <c r="K93" s="63">
        <v>15775</v>
      </c>
      <c r="L93" s="63">
        <v>14166.666666666666</v>
      </c>
      <c r="M93" s="63">
        <v>13250</v>
      </c>
      <c r="N93" s="63">
        <v>13625</v>
      </c>
      <c r="O93" s="63">
        <v>10312.5</v>
      </c>
      <c r="P93" s="17">
        <v>14046.07638888889</v>
      </c>
    </row>
    <row r="94" spans="1:16" s="8" customFormat="1" ht="21.75" customHeight="1">
      <c r="A94" s="62"/>
      <c r="B94" s="84" t="s">
        <v>110</v>
      </c>
      <c r="C94" s="39" t="s">
        <v>19</v>
      </c>
      <c r="D94" s="63">
        <v>1500</v>
      </c>
      <c r="E94" s="65">
        <v>1500</v>
      </c>
      <c r="F94" s="63">
        <v>2666.6666666666665</v>
      </c>
      <c r="G94" s="63">
        <v>1487.5</v>
      </c>
      <c r="H94" s="63">
        <v>1500</v>
      </c>
      <c r="I94" s="63">
        <v>1500</v>
      </c>
      <c r="J94" s="63"/>
      <c r="K94" s="63">
        <v>2250</v>
      </c>
      <c r="L94" s="63"/>
      <c r="M94" s="63">
        <v>1200</v>
      </c>
      <c r="N94" s="63">
        <v>1500</v>
      </c>
      <c r="O94" s="63">
        <v>1687.5</v>
      </c>
      <c r="P94" s="17">
        <v>1679.1666666666665</v>
      </c>
    </row>
    <row r="95" spans="1:16" s="8" customFormat="1" ht="21.75" customHeight="1">
      <c r="A95" s="62"/>
      <c r="B95" s="84" t="s">
        <v>35</v>
      </c>
      <c r="C95" s="39" t="s">
        <v>19</v>
      </c>
      <c r="D95" s="63">
        <v>1210.4166666666667</v>
      </c>
      <c r="E95" s="65">
        <v>1418.75</v>
      </c>
      <c r="F95" s="63">
        <v>1521.875</v>
      </c>
      <c r="G95" s="63">
        <v>1776.388888888889</v>
      </c>
      <c r="H95" s="63">
        <v>1316.6666666666667</v>
      </c>
      <c r="I95" s="63">
        <v>1268.0555555555554</v>
      </c>
      <c r="J95" s="63">
        <v>1290</v>
      </c>
      <c r="K95" s="63">
        <v>1143.0555555555557</v>
      </c>
      <c r="L95" s="63">
        <v>1400</v>
      </c>
      <c r="M95" s="63">
        <v>1268.75</v>
      </c>
      <c r="N95" s="63">
        <v>1181.9444444444443</v>
      </c>
      <c r="O95" s="63">
        <v>1213.888888888889</v>
      </c>
      <c r="P95" s="17">
        <v>1334.1493055555554</v>
      </c>
    </row>
    <row r="96" spans="1:16" s="8" customFormat="1" ht="21.75" customHeight="1">
      <c r="A96" s="62"/>
      <c r="B96" s="84" t="s">
        <v>34</v>
      </c>
      <c r="C96" s="39" t="s">
        <v>19</v>
      </c>
      <c r="D96" s="63">
        <v>2114.583333333333</v>
      </c>
      <c r="E96" s="65">
        <v>1412.5</v>
      </c>
      <c r="F96" s="63">
        <v>1703.125</v>
      </c>
      <c r="G96" s="63">
        <v>2033.3333333333333</v>
      </c>
      <c r="H96" s="63">
        <v>2312.5</v>
      </c>
      <c r="I96" s="63">
        <v>2191.6666666666665</v>
      </c>
      <c r="J96" s="63">
        <v>2340</v>
      </c>
      <c r="K96" s="63">
        <v>1870.8333333333333</v>
      </c>
      <c r="L96" s="63">
        <v>2250</v>
      </c>
      <c r="M96" s="63">
        <v>1920</v>
      </c>
      <c r="N96" s="63">
        <v>2033.3333333333333</v>
      </c>
      <c r="O96" s="63">
        <v>1704.1666666666667</v>
      </c>
      <c r="P96" s="17">
        <v>1990.503472222222</v>
      </c>
    </row>
    <row r="97" spans="1:16" s="8" customFormat="1" ht="21.75" customHeight="1">
      <c r="A97" s="51"/>
      <c r="B97" s="51" t="s">
        <v>122</v>
      </c>
      <c r="C97" s="39" t="s">
        <v>19</v>
      </c>
      <c r="D97" s="63">
        <v>1189.5833333333333</v>
      </c>
      <c r="E97" s="65">
        <v>1370.8333333333333</v>
      </c>
      <c r="F97" s="63">
        <v>1541.6666666666667</v>
      </c>
      <c r="G97" s="63">
        <v>990.625</v>
      </c>
      <c r="H97" s="63">
        <v>1183.3333333333333</v>
      </c>
      <c r="I97" s="63">
        <v>837.5</v>
      </c>
      <c r="J97" s="63">
        <v>620</v>
      </c>
      <c r="K97" s="63">
        <v>1175</v>
      </c>
      <c r="L97" s="63">
        <v>1000</v>
      </c>
      <c r="M97" s="63">
        <v>1000</v>
      </c>
      <c r="N97" s="63">
        <v>1025</v>
      </c>
      <c r="O97" s="63">
        <v>1041.6666666666667</v>
      </c>
      <c r="P97" s="17">
        <v>1081.267361111111</v>
      </c>
    </row>
    <row r="98" spans="1:16" s="8" customFormat="1" ht="21.75" customHeight="1">
      <c r="A98" s="51"/>
      <c r="B98" s="51" t="s">
        <v>85</v>
      </c>
      <c r="C98" s="39" t="s">
        <v>19</v>
      </c>
      <c r="D98" s="63">
        <v>1613.888888888889</v>
      </c>
      <c r="E98" s="65">
        <v>1794.4444444444446</v>
      </c>
      <c r="F98" s="63">
        <v>1900</v>
      </c>
      <c r="G98" s="63">
        <v>1831.25</v>
      </c>
      <c r="H98" s="63">
        <v>1334.1666666666665</v>
      </c>
      <c r="I98" s="63">
        <v>1502.0833333333333</v>
      </c>
      <c r="J98" s="63">
        <v>1595</v>
      </c>
      <c r="K98" s="63">
        <v>1918.75</v>
      </c>
      <c r="L98" s="63">
        <v>3375</v>
      </c>
      <c r="M98" s="63">
        <v>1685.0625</v>
      </c>
      <c r="N98" s="63">
        <v>1854.1666666666667</v>
      </c>
      <c r="O98" s="63">
        <v>1543.1666666666667</v>
      </c>
      <c r="P98" s="17">
        <v>1828.9149305555559</v>
      </c>
    </row>
    <row r="99" spans="1:16" s="8" customFormat="1" ht="21.75" customHeight="1">
      <c r="A99" s="51"/>
      <c r="B99" s="51" t="s">
        <v>33</v>
      </c>
      <c r="C99" s="39" t="s">
        <v>19</v>
      </c>
      <c r="D99" s="63">
        <v>1515.2777777777776</v>
      </c>
      <c r="E99" s="65">
        <v>1420.8333333333333</v>
      </c>
      <c r="F99" s="63">
        <v>1641.6666666666667</v>
      </c>
      <c r="G99" s="63">
        <v>1443.75</v>
      </c>
      <c r="H99" s="63">
        <v>1332.9166666666667</v>
      </c>
      <c r="I99" s="63">
        <v>1383.3333333333335</v>
      </c>
      <c r="J99" s="63">
        <v>1550</v>
      </c>
      <c r="K99" s="63">
        <v>1237.5</v>
      </c>
      <c r="L99" s="63">
        <v>1500</v>
      </c>
      <c r="M99" s="63">
        <v>1350</v>
      </c>
      <c r="N99" s="63">
        <v>1308.3333333333333</v>
      </c>
      <c r="O99" s="63">
        <v>1887.5</v>
      </c>
      <c r="P99" s="17">
        <v>1464.2592592592591</v>
      </c>
    </row>
    <row r="100" spans="1:16" s="8" customFormat="1" ht="21.75" customHeight="1">
      <c r="A100" s="51"/>
      <c r="B100" s="51" t="s">
        <v>86</v>
      </c>
      <c r="C100" s="39" t="s">
        <v>19</v>
      </c>
      <c r="D100" s="63">
        <v>1300</v>
      </c>
      <c r="E100" s="65">
        <v>1708.3333333333333</v>
      </c>
      <c r="F100" s="63"/>
      <c r="G100" s="63"/>
      <c r="H100" s="63">
        <v>2000</v>
      </c>
      <c r="I100" s="63">
        <v>900</v>
      </c>
      <c r="J100" s="63">
        <v>1200</v>
      </c>
      <c r="K100" s="63">
        <v>1500</v>
      </c>
      <c r="L100" s="63">
        <v>1500</v>
      </c>
      <c r="M100" s="63">
        <v>1500</v>
      </c>
      <c r="N100" s="63">
        <v>2050</v>
      </c>
      <c r="O100" s="63">
        <v>1975</v>
      </c>
      <c r="P100" s="17">
        <v>1563.3333333333333</v>
      </c>
    </row>
    <row r="101" spans="1:16" s="8" customFormat="1" ht="21.75" customHeight="1">
      <c r="A101" s="51"/>
      <c r="B101" s="51" t="s">
        <v>87</v>
      </c>
      <c r="C101" s="39" t="s">
        <v>19</v>
      </c>
      <c r="D101" s="63">
        <v>897.9166666666666</v>
      </c>
      <c r="E101" s="65">
        <v>1025</v>
      </c>
      <c r="F101" s="63">
        <v>1015.138888888889</v>
      </c>
      <c r="G101" s="63">
        <v>1084.375</v>
      </c>
      <c r="H101" s="63">
        <v>982.8125</v>
      </c>
      <c r="I101" s="63">
        <v>1796.875</v>
      </c>
      <c r="J101" s="63">
        <v>1800</v>
      </c>
      <c r="K101" s="63">
        <v>1037.5</v>
      </c>
      <c r="L101" s="63">
        <v>1650</v>
      </c>
      <c r="M101" s="63">
        <v>1393.75</v>
      </c>
      <c r="N101" s="63">
        <v>1039.5833333333333</v>
      </c>
      <c r="O101" s="63">
        <v>1083.3333333333335</v>
      </c>
      <c r="P101" s="17">
        <v>1233.8570601851852</v>
      </c>
    </row>
    <row r="102" spans="1:16" s="8" customFormat="1" ht="21.75" customHeight="1">
      <c r="A102" s="51"/>
      <c r="B102" s="51" t="s">
        <v>137</v>
      </c>
      <c r="C102" s="39" t="s">
        <v>19</v>
      </c>
      <c r="D102" s="63">
        <v>4000</v>
      </c>
      <c r="E102" s="65">
        <v>4000</v>
      </c>
      <c r="F102" s="63">
        <v>4000</v>
      </c>
      <c r="G102" s="63">
        <v>4000</v>
      </c>
      <c r="H102" s="63">
        <v>4000</v>
      </c>
      <c r="I102" s="63"/>
      <c r="J102" s="63"/>
      <c r="K102" s="63">
        <v>4000</v>
      </c>
      <c r="L102" s="63"/>
      <c r="M102" s="63"/>
      <c r="N102" s="63"/>
      <c r="O102" s="63"/>
      <c r="P102" s="17">
        <v>4000</v>
      </c>
    </row>
    <row r="103" spans="1:16" s="8" customFormat="1" ht="21.75" customHeight="1">
      <c r="A103" s="51"/>
      <c r="B103" s="51" t="s">
        <v>88</v>
      </c>
      <c r="C103" s="39" t="s">
        <v>19</v>
      </c>
      <c r="D103" s="63">
        <v>4875</v>
      </c>
      <c r="E103" s="65">
        <v>2500</v>
      </c>
      <c r="F103" s="63">
        <v>2875</v>
      </c>
      <c r="G103" s="63">
        <v>2875</v>
      </c>
      <c r="H103" s="63">
        <v>3025</v>
      </c>
      <c r="I103" s="63">
        <v>2700</v>
      </c>
      <c r="J103" s="63">
        <v>2575</v>
      </c>
      <c r="K103" s="63">
        <v>1837.5</v>
      </c>
      <c r="L103" s="63">
        <v>2500</v>
      </c>
      <c r="M103" s="63">
        <v>1600</v>
      </c>
      <c r="N103" s="63">
        <v>2100</v>
      </c>
      <c r="O103" s="63">
        <v>2116.6666666666665</v>
      </c>
      <c r="P103" s="17">
        <v>2631.597222222222</v>
      </c>
    </row>
    <row r="104" spans="1:16" s="8" customFormat="1" ht="24.75" customHeight="1">
      <c r="A104" s="81" t="s">
        <v>138</v>
      </c>
      <c r="B104" s="146"/>
      <c r="C104" s="146"/>
      <c r="D104" s="147"/>
      <c r="E104" s="147"/>
      <c r="F104" s="147"/>
      <c r="G104" s="147"/>
      <c r="H104" s="147"/>
      <c r="I104" s="147"/>
      <c r="J104" s="147"/>
      <c r="K104" s="147"/>
      <c r="L104" s="81"/>
      <c r="M104" s="146"/>
      <c r="N104" s="147"/>
      <c r="O104" s="147"/>
      <c r="P104" s="147"/>
    </row>
    <row r="105" spans="1:16" s="8" customFormat="1" ht="21.75" customHeight="1">
      <c r="A105" s="459" t="s">
        <v>256</v>
      </c>
      <c r="B105" s="96" t="s">
        <v>179</v>
      </c>
      <c r="C105" s="39" t="s">
        <v>19</v>
      </c>
      <c r="D105" s="63">
        <v>1075</v>
      </c>
      <c r="E105" s="65">
        <v>1287.5</v>
      </c>
      <c r="F105" s="63">
        <v>2050</v>
      </c>
      <c r="G105" s="63">
        <v>2512.5</v>
      </c>
      <c r="H105" s="63">
        <v>1800</v>
      </c>
      <c r="I105" s="63">
        <v>1800</v>
      </c>
      <c r="J105" s="63">
        <v>1550</v>
      </c>
      <c r="K105" s="63">
        <v>1666.6666666666665</v>
      </c>
      <c r="L105" s="63">
        <v>1650</v>
      </c>
      <c r="M105" s="63">
        <v>1800</v>
      </c>
      <c r="N105" s="63">
        <v>925</v>
      </c>
      <c r="O105" s="63">
        <v>825</v>
      </c>
      <c r="P105" s="17">
        <v>1578.472222222222</v>
      </c>
    </row>
    <row r="106" spans="1:16" s="8" customFormat="1" ht="21.75" customHeight="1">
      <c r="A106" s="460" t="s">
        <v>77</v>
      </c>
      <c r="B106" s="96" t="s">
        <v>183</v>
      </c>
      <c r="C106" s="39" t="s">
        <v>19</v>
      </c>
      <c r="D106" s="63"/>
      <c r="E106" s="65"/>
      <c r="F106" s="63">
        <v>1750</v>
      </c>
      <c r="G106" s="63">
        <v>1483.3333333333335</v>
      </c>
      <c r="H106" s="63">
        <v>1250</v>
      </c>
      <c r="I106" s="63"/>
      <c r="J106" s="63"/>
      <c r="K106" s="63">
        <v>1000</v>
      </c>
      <c r="L106" s="63"/>
      <c r="M106" s="63"/>
      <c r="N106" s="63"/>
      <c r="O106" s="63">
        <v>2750</v>
      </c>
      <c r="P106" s="17">
        <v>1646.6666666666667</v>
      </c>
    </row>
    <row r="107" spans="1:16" s="8" customFormat="1" ht="21.75" customHeight="1">
      <c r="A107" s="460" t="s">
        <v>139</v>
      </c>
      <c r="B107" s="96" t="s">
        <v>196</v>
      </c>
      <c r="C107" s="39" t="s">
        <v>19</v>
      </c>
      <c r="D107" s="63">
        <v>2000</v>
      </c>
      <c r="E107" s="65">
        <v>2050</v>
      </c>
      <c r="F107" s="63">
        <v>2350</v>
      </c>
      <c r="G107" s="63">
        <v>3000</v>
      </c>
      <c r="H107" s="63">
        <v>2666.6666666666665</v>
      </c>
      <c r="I107" s="63">
        <v>2500</v>
      </c>
      <c r="J107" s="63"/>
      <c r="K107" s="63"/>
      <c r="L107" s="63"/>
      <c r="M107" s="63"/>
      <c r="N107" s="63">
        <v>4500</v>
      </c>
      <c r="O107" s="63">
        <v>6125</v>
      </c>
      <c r="P107" s="17">
        <v>3148.958333333333</v>
      </c>
    </row>
    <row r="108" spans="1:16" s="8" customFormat="1" ht="21.75" customHeight="1">
      <c r="A108" s="459" t="s">
        <v>39</v>
      </c>
      <c r="B108" s="96" t="s">
        <v>257</v>
      </c>
      <c r="C108" s="39" t="s">
        <v>19</v>
      </c>
      <c r="D108" s="63"/>
      <c r="E108" s="65"/>
      <c r="F108" s="63">
        <v>350</v>
      </c>
      <c r="G108" s="63"/>
      <c r="H108" s="63"/>
      <c r="I108" s="63">
        <v>900</v>
      </c>
      <c r="J108" s="63"/>
      <c r="K108" s="63"/>
      <c r="L108" s="63"/>
      <c r="M108" s="63">
        <v>300</v>
      </c>
      <c r="N108" s="63"/>
      <c r="O108" s="63"/>
      <c r="P108" s="17">
        <v>516.6666666666666</v>
      </c>
    </row>
    <row r="109" spans="1:16" s="8" customFormat="1" ht="21.75" customHeight="1">
      <c r="A109" s="464" t="s">
        <v>79</v>
      </c>
      <c r="B109" s="96" t="s">
        <v>258</v>
      </c>
      <c r="C109" s="39" t="s">
        <v>19</v>
      </c>
      <c r="D109" s="63"/>
      <c r="E109" s="65">
        <v>1200</v>
      </c>
      <c r="F109" s="63"/>
      <c r="G109" s="63"/>
      <c r="H109" s="63">
        <v>1000</v>
      </c>
      <c r="I109" s="63"/>
      <c r="J109" s="63"/>
      <c r="K109" s="63"/>
      <c r="L109" s="63"/>
      <c r="M109" s="63"/>
      <c r="N109" s="63"/>
      <c r="O109" s="63"/>
      <c r="P109" s="17">
        <v>1100</v>
      </c>
    </row>
    <row r="110" spans="1:16" s="8" customFormat="1" ht="24.75" customHeight="1">
      <c r="A110" s="81" t="s">
        <v>89</v>
      </c>
      <c r="B110" s="81"/>
      <c r="C110" s="146"/>
      <c r="D110" s="147"/>
      <c r="E110" s="147"/>
      <c r="F110" s="147"/>
      <c r="G110" s="147"/>
      <c r="H110" s="147"/>
      <c r="I110" s="147"/>
      <c r="J110" s="147"/>
      <c r="K110" s="147"/>
      <c r="L110" s="81"/>
      <c r="M110" s="146"/>
      <c r="N110" s="147"/>
      <c r="O110" s="147"/>
      <c r="P110" s="147"/>
    </row>
    <row r="111" spans="1:16" s="8" customFormat="1" ht="21.75" customHeight="1">
      <c r="A111" s="62"/>
      <c r="B111" s="96" t="s">
        <v>126</v>
      </c>
      <c r="C111" s="39" t="s">
        <v>19</v>
      </c>
      <c r="D111" s="63">
        <v>6800</v>
      </c>
      <c r="E111" s="65">
        <v>6783.333333333334</v>
      </c>
      <c r="F111" s="63">
        <v>4000</v>
      </c>
      <c r="G111" s="63"/>
      <c r="H111" s="63"/>
      <c r="I111" s="63"/>
      <c r="J111" s="63"/>
      <c r="K111" s="63">
        <v>6000</v>
      </c>
      <c r="L111" s="63">
        <v>5600</v>
      </c>
      <c r="M111" s="63">
        <v>5333.333333333334</v>
      </c>
      <c r="N111" s="63">
        <v>5600</v>
      </c>
      <c r="O111" s="63">
        <v>6925</v>
      </c>
      <c r="P111" s="17">
        <v>5880.208333333334</v>
      </c>
    </row>
    <row r="112" spans="1:16" s="8" customFormat="1" ht="21.75" customHeight="1">
      <c r="A112" s="459" t="s">
        <v>30</v>
      </c>
      <c r="B112" s="84" t="s">
        <v>203</v>
      </c>
      <c r="C112" s="39" t="s">
        <v>19</v>
      </c>
      <c r="D112" s="63">
        <v>4815.972222222223</v>
      </c>
      <c r="E112" s="65">
        <v>4985.208333333333</v>
      </c>
      <c r="F112" s="63">
        <v>4554.604166666667</v>
      </c>
      <c r="G112" s="63">
        <v>4386.11111111111</v>
      </c>
      <c r="H112" s="63">
        <v>4654.166666666666</v>
      </c>
      <c r="I112" s="63">
        <v>4839.583333333333</v>
      </c>
      <c r="J112" s="63">
        <v>4290</v>
      </c>
      <c r="K112" s="63">
        <v>4769.444444444444</v>
      </c>
      <c r="L112" s="63">
        <v>4625</v>
      </c>
      <c r="M112" s="63">
        <v>4910.416666666667</v>
      </c>
      <c r="N112" s="63">
        <v>4958.333333333333</v>
      </c>
      <c r="O112" s="63">
        <v>5188.888888888889</v>
      </c>
      <c r="P112" s="17">
        <v>4748.144097222222</v>
      </c>
    </row>
    <row r="113" spans="1:16" s="8" customFormat="1" ht="21.75" customHeight="1">
      <c r="A113" s="464" t="s">
        <v>79</v>
      </c>
      <c r="B113" s="84" t="s">
        <v>204</v>
      </c>
      <c r="C113" s="39" t="s">
        <v>19</v>
      </c>
      <c r="D113" s="63">
        <v>5478.1875</v>
      </c>
      <c r="E113" s="65">
        <v>5670.822916666667</v>
      </c>
      <c r="F113" s="63">
        <v>5059.375</v>
      </c>
      <c r="G113" s="63">
        <v>5370.854166666667</v>
      </c>
      <c r="H113" s="63">
        <v>5252.4400000000005</v>
      </c>
      <c r="I113" s="63">
        <v>5092.6875</v>
      </c>
      <c r="J113" s="63">
        <v>5832.04375</v>
      </c>
      <c r="K113" s="63">
        <v>5733.026041666667</v>
      </c>
      <c r="L113" s="63">
        <v>5594.575</v>
      </c>
      <c r="M113" s="63">
        <v>5806.640625</v>
      </c>
      <c r="N113" s="63">
        <v>5646.760416666667</v>
      </c>
      <c r="O113" s="63">
        <v>6168.588541666667</v>
      </c>
      <c r="P113" s="17">
        <v>5558.83345486111</v>
      </c>
    </row>
    <row r="114" spans="1:16" s="8" customFormat="1" ht="21.75" customHeight="1">
      <c r="A114" s="62"/>
      <c r="B114" s="96" t="s">
        <v>29</v>
      </c>
      <c r="C114" s="39" t="s">
        <v>19</v>
      </c>
      <c r="D114" s="63">
        <v>3241.6666666666665</v>
      </c>
      <c r="E114" s="65">
        <v>2408.3333333333335</v>
      </c>
      <c r="F114" s="63">
        <v>3737.5</v>
      </c>
      <c r="G114" s="63">
        <v>3797.9166666666665</v>
      </c>
      <c r="H114" s="63">
        <v>3900</v>
      </c>
      <c r="I114" s="63">
        <v>3737.5</v>
      </c>
      <c r="J114" s="63">
        <v>3725</v>
      </c>
      <c r="K114" s="63">
        <v>3875</v>
      </c>
      <c r="L114" s="63">
        <v>7500</v>
      </c>
      <c r="M114" s="63">
        <v>2200</v>
      </c>
      <c r="N114" s="63">
        <v>4387.5</v>
      </c>
      <c r="O114" s="63">
        <v>4100</v>
      </c>
      <c r="P114" s="17">
        <v>3884.2013888888887</v>
      </c>
    </row>
    <row r="115" spans="1:16" s="8" customFormat="1" ht="21.75" customHeight="1">
      <c r="A115" s="62"/>
      <c r="B115" s="96" t="s">
        <v>28</v>
      </c>
      <c r="C115" s="39" t="s">
        <v>19</v>
      </c>
      <c r="D115" s="63"/>
      <c r="E115" s="65">
        <v>6829.166666666667</v>
      </c>
      <c r="F115" s="63">
        <v>5866.666666666667</v>
      </c>
      <c r="G115" s="63">
        <v>5750</v>
      </c>
      <c r="H115" s="63">
        <v>5258.333333333333</v>
      </c>
      <c r="I115" s="63">
        <v>5450</v>
      </c>
      <c r="J115" s="63">
        <v>6000</v>
      </c>
      <c r="K115" s="63"/>
      <c r="L115" s="63"/>
      <c r="M115" s="63">
        <v>4933.333333333333</v>
      </c>
      <c r="N115" s="63"/>
      <c r="O115" s="63"/>
      <c r="P115" s="17">
        <v>5726.785714285716</v>
      </c>
    </row>
    <row r="116" spans="1:16" s="8" customFormat="1" ht="24" customHeight="1">
      <c r="A116" s="81" t="s">
        <v>91</v>
      </c>
      <c r="B116" s="81"/>
      <c r="C116" s="146"/>
      <c r="D116" s="147"/>
      <c r="E116" s="147"/>
      <c r="F116" s="147"/>
      <c r="G116" s="147"/>
      <c r="H116" s="147"/>
      <c r="I116" s="147"/>
      <c r="J116" s="147"/>
      <c r="K116" s="147"/>
      <c r="L116" s="81"/>
      <c r="M116" s="146"/>
      <c r="N116" s="147"/>
      <c r="O116" s="147"/>
      <c r="P116" s="147"/>
    </row>
    <row r="117" spans="1:16" s="8" customFormat="1" ht="21.75" customHeight="1">
      <c r="A117" s="461" t="s">
        <v>281</v>
      </c>
      <c r="B117" s="114" t="s">
        <v>207</v>
      </c>
      <c r="C117" s="39" t="s">
        <v>21</v>
      </c>
      <c r="D117" s="63">
        <v>7223.75</v>
      </c>
      <c r="E117" s="65">
        <v>4250</v>
      </c>
      <c r="F117" s="63">
        <v>23177.083333333332</v>
      </c>
      <c r="G117" s="63">
        <v>5666.666666666667</v>
      </c>
      <c r="H117" s="63">
        <v>12567.200000000003</v>
      </c>
      <c r="I117" s="63">
        <v>9167.916666666666</v>
      </c>
      <c r="J117" s="63">
        <v>6710</v>
      </c>
      <c r="K117" s="63">
        <v>6074.565972222223</v>
      </c>
      <c r="L117" s="63">
        <v>6436.995833333333</v>
      </c>
      <c r="M117" s="63">
        <v>6055.107638888888</v>
      </c>
      <c r="N117" s="63">
        <v>6137.430555555555</v>
      </c>
      <c r="O117" s="63">
        <v>6977.020833333333</v>
      </c>
      <c r="P117" s="17">
        <v>8370.311458333334</v>
      </c>
    </row>
    <row r="118" spans="1:16" s="8" customFormat="1" ht="21.75" customHeight="1">
      <c r="A118" s="463"/>
      <c r="B118" s="114" t="s">
        <v>208</v>
      </c>
      <c r="C118" s="39" t="s">
        <v>21</v>
      </c>
      <c r="D118" s="63">
        <v>7866.666666666666</v>
      </c>
      <c r="E118" s="65">
        <v>9258.333333333332</v>
      </c>
      <c r="F118" s="63"/>
      <c r="G118" s="63"/>
      <c r="H118" s="63"/>
      <c r="I118" s="63"/>
      <c r="J118" s="63">
        <v>5000</v>
      </c>
      <c r="K118" s="63">
        <v>6375</v>
      </c>
      <c r="L118" s="63"/>
      <c r="M118" s="63">
        <v>6500</v>
      </c>
      <c r="N118" s="63">
        <v>6250</v>
      </c>
      <c r="O118" s="63">
        <v>5833.333333333333</v>
      </c>
      <c r="P118" s="17">
        <v>6726.190476190476</v>
      </c>
    </row>
    <row r="119" spans="1:16" s="8" customFormat="1" ht="21.75" customHeight="1">
      <c r="A119" s="463"/>
      <c r="B119" s="114" t="s">
        <v>209</v>
      </c>
      <c r="C119" s="39" t="s">
        <v>21</v>
      </c>
      <c r="D119" s="63">
        <v>8062.833333333333</v>
      </c>
      <c r="E119" s="65">
        <v>11818.75</v>
      </c>
      <c r="F119" s="63">
        <v>11578.333333333334</v>
      </c>
      <c r="G119" s="63">
        <v>21488.888888888887</v>
      </c>
      <c r="H119" s="63">
        <v>24550</v>
      </c>
      <c r="I119" s="63"/>
      <c r="J119" s="63"/>
      <c r="K119" s="63"/>
      <c r="L119" s="63">
        <v>8000</v>
      </c>
      <c r="M119" s="63">
        <v>10000</v>
      </c>
      <c r="N119" s="63">
        <v>8433.333333333332</v>
      </c>
      <c r="O119" s="63">
        <v>8707.864583333334</v>
      </c>
      <c r="P119" s="17">
        <v>12515.555941358023</v>
      </c>
    </row>
    <row r="120" spans="1:16" s="8" customFormat="1" ht="21.75" customHeight="1">
      <c r="A120" s="463"/>
      <c r="B120" s="114" t="s">
        <v>210</v>
      </c>
      <c r="C120" s="39" t="s">
        <v>21</v>
      </c>
      <c r="D120" s="63"/>
      <c r="E120" s="65"/>
      <c r="F120" s="63"/>
      <c r="G120" s="63">
        <v>30000</v>
      </c>
      <c r="H120" s="63">
        <v>30312.5</v>
      </c>
      <c r="I120" s="63">
        <v>29635.03125</v>
      </c>
      <c r="J120" s="63">
        <v>26159.140333333333</v>
      </c>
      <c r="K120" s="63">
        <v>17898.900208333333</v>
      </c>
      <c r="L120" s="63">
        <v>22830</v>
      </c>
      <c r="M120" s="63">
        <v>21500</v>
      </c>
      <c r="N120" s="63"/>
      <c r="O120" s="63"/>
      <c r="P120" s="17">
        <v>25476.510255952384</v>
      </c>
    </row>
    <row r="121" spans="1:16" s="8" customFormat="1" ht="21.75" customHeight="1">
      <c r="A121" s="463"/>
      <c r="B121" s="114" t="s">
        <v>211</v>
      </c>
      <c r="C121" s="39" t="s">
        <v>21</v>
      </c>
      <c r="D121" s="63">
        <v>3875</v>
      </c>
      <c r="E121" s="65">
        <v>8720</v>
      </c>
      <c r="F121" s="63">
        <v>12080</v>
      </c>
      <c r="G121" s="63">
        <v>27000</v>
      </c>
      <c r="H121" s="63"/>
      <c r="I121" s="63"/>
      <c r="J121" s="63"/>
      <c r="K121" s="63">
        <v>4000</v>
      </c>
      <c r="L121" s="63">
        <v>4000</v>
      </c>
      <c r="M121" s="63"/>
      <c r="N121" s="63"/>
      <c r="O121" s="63">
        <v>6000</v>
      </c>
      <c r="P121" s="17">
        <v>9382.142857142857</v>
      </c>
    </row>
    <row r="122" spans="1:16" s="8" customFormat="1" ht="21.75" customHeight="1">
      <c r="A122" s="462"/>
      <c r="B122" s="114" t="s">
        <v>266</v>
      </c>
      <c r="C122" s="39" t="s">
        <v>21</v>
      </c>
      <c r="D122" s="63"/>
      <c r="E122" s="65"/>
      <c r="F122" s="63"/>
      <c r="G122" s="63">
        <v>37500</v>
      </c>
      <c r="H122" s="63">
        <v>34000</v>
      </c>
      <c r="I122" s="63">
        <v>33162.5</v>
      </c>
      <c r="J122" s="63">
        <v>25000</v>
      </c>
      <c r="K122" s="63">
        <v>25000</v>
      </c>
      <c r="L122" s="63"/>
      <c r="M122" s="63"/>
      <c r="N122" s="63"/>
      <c r="O122" s="63"/>
      <c r="P122" s="17">
        <v>30932.5</v>
      </c>
    </row>
    <row r="123" spans="1:16" s="8" customFormat="1" ht="21.75" customHeight="1">
      <c r="A123" s="461" t="s">
        <v>15</v>
      </c>
      <c r="B123" s="117" t="s">
        <v>288</v>
      </c>
      <c r="C123" s="39" t="s">
        <v>21</v>
      </c>
      <c r="D123" s="63">
        <v>13040</v>
      </c>
      <c r="E123" s="65">
        <v>14485.416666666668</v>
      </c>
      <c r="F123" s="63">
        <v>7931.25</v>
      </c>
      <c r="G123" s="63">
        <v>7309.375</v>
      </c>
      <c r="H123" s="63">
        <v>7538.541666666667</v>
      </c>
      <c r="I123" s="63">
        <v>7870.833333333332</v>
      </c>
      <c r="J123" s="63">
        <v>7881.666666666666</v>
      </c>
      <c r="K123" s="63">
        <v>9809.930555555555</v>
      </c>
      <c r="L123" s="63">
        <v>9783.333333333334</v>
      </c>
      <c r="M123" s="63">
        <v>8929.166666666668</v>
      </c>
      <c r="N123" s="63">
        <v>8166.666666666666</v>
      </c>
      <c r="O123" s="63">
        <v>8333.333333333334</v>
      </c>
      <c r="P123" s="17">
        <v>9256.626157407409</v>
      </c>
    </row>
    <row r="124" spans="1:16" s="8" customFormat="1" ht="21.75" customHeight="1">
      <c r="A124" s="463"/>
      <c r="B124" s="117" t="s">
        <v>289</v>
      </c>
      <c r="C124" s="39" t="s">
        <v>21</v>
      </c>
      <c r="D124" s="63">
        <v>22000</v>
      </c>
      <c r="E124" s="65">
        <v>20837.083333333332</v>
      </c>
      <c r="F124" s="63">
        <v>20621.527777777777</v>
      </c>
      <c r="G124" s="63">
        <v>22214.583333333332</v>
      </c>
      <c r="H124" s="63">
        <v>21322.22222222222</v>
      </c>
      <c r="I124" s="63">
        <v>19470.486111111113</v>
      </c>
      <c r="J124" s="63">
        <v>25046.81944444444</v>
      </c>
      <c r="K124" s="63">
        <v>25511.80555555556</v>
      </c>
      <c r="L124" s="63">
        <v>24871.041666666668</v>
      </c>
      <c r="M124" s="63">
        <v>23997.333333333336</v>
      </c>
      <c r="N124" s="63">
        <v>26348.61111111111</v>
      </c>
      <c r="O124" s="63">
        <v>24537.5</v>
      </c>
      <c r="P124" s="17">
        <v>23064.917824074073</v>
      </c>
    </row>
    <row r="125" spans="1:16" s="8" customFormat="1" ht="21.75" customHeight="1">
      <c r="A125" s="62"/>
      <c r="B125" s="96" t="s">
        <v>92</v>
      </c>
      <c r="C125" s="39" t="s">
        <v>21</v>
      </c>
      <c r="D125" s="63">
        <v>28388.88888888889</v>
      </c>
      <c r="E125" s="65">
        <v>21875</v>
      </c>
      <c r="F125" s="63">
        <v>21583.333333333336</v>
      </c>
      <c r="G125" s="63">
        <v>34638.88888888889</v>
      </c>
      <c r="H125" s="63">
        <v>16125</v>
      </c>
      <c r="I125" s="63">
        <v>20650.266666666666</v>
      </c>
      <c r="J125" s="63">
        <v>18575</v>
      </c>
      <c r="K125" s="63">
        <v>15475</v>
      </c>
      <c r="L125" s="63">
        <v>17375</v>
      </c>
      <c r="M125" s="63">
        <v>21375</v>
      </c>
      <c r="N125" s="63">
        <v>20750</v>
      </c>
      <c r="O125" s="63">
        <v>24750</v>
      </c>
      <c r="P125" s="17">
        <v>21796.78148148148</v>
      </c>
    </row>
    <row r="126" spans="1:16" s="8" customFormat="1" ht="18" customHeight="1">
      <c r="A126" s="56"/>
      <c r="B126" s="56"/>
      <c r="C126" s="57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5"/>
    </row>
    <row r="127" spans="1:16" s="8" customFormat="1" ht="18" customHeight="1">
      <c r="A127" s="56"/>
      <c r="B127" s="56"/>
      <c r="C127" s="57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55" t="s">
        <v>50</v>
      </c>
    </row>
    <row r="128" spans="1:16" s="8" customFormat="1" ht="18" customHeight="1">
      <c r="A128" s="465"/>
      <c r="B128" s="465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</row>
    <row r="129" spans="1:16" s="8" customFormat="1" ht="36" customHeight="1">
      <c r="A129" s="440" t="s">
        <v>61</v>
      </c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</row>
    <row r="130" spans="1:16" s="8" customFormat="1" ht="24" customHeight="1">
      <c r="A130" s="458" t="s">
        <v>252</v>
      </c>
      <c r="B130" s="458"/>
      <c r="C130" s="458"/>
      <c r="D130" s="458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</row>
    <row r="131" spans="1:16" s="8" customFormat="1" ht="13.5" customHeight="1">
      <c r="A131" s="58"/>
      <c r="B131" s="58"/>
      <c r="C131" s="59"/>
      <c r="D131" s="58"/>
      <c r="E131" s="60"/>
      <c r="F131" s="60"/>
      <c r="G131" s="60"/>
      <c r="H131" s="60"/>
      <c r="I131" s="60"/>
      <c r="J131" s="60"/>
      <c r="K131" s="60"/>
      <c r="L131" s="61"/>
      <c r="M131" s="61"/>
      <c r="N131" s="61"/>
      <c r="O131" s="61"/>
      <c r="P131" s="61"/>
    </row>
    <row r="132" spans="1:16" s="8" customFormat="1" ht="34.5" customHeight="1">
      <c r="A132" s="447" t="s">
        <v>506</v>
      </c>
      <c r="B132" s="447" t="s">
        <v>151</v>
      </c>
      <c r="C132" s="447" t="s">
        <v>62</v>
      </c>
      <c r="D132" s="442" t="s">
        <v>26</v>
      </c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4"/>
      <c r="P132" s="445" t="s">
        <v>60</v>
      </c>
    </row>
    <row r="133" spans="1:16" s="8" customFormat="1" ht="34.5" customHeight="1">
      <c r="A133" s="448"/>
      <c r="B133" s="448"/>
      <c r="C133" s="448"/>
      <c r="D133" s="377" t="s">
        <v>7</v>
      </c>
      <c r="E133" s="376" t="s">
        <v>8</v>
      </c>
      <c r="F133" s="376" t="s">
        <v>9</v>
      </c>
      <c r="G133" s="376" t="s">
        <v>10</v>
      </c>
      <c r="H133" s="376" t="s">
        <v>11</v>
      </c>
      <c r="I133" s="376" t="s">
        <v>12</v>
      </c>
      <c r="J133" s="376" t="s">
        <v>13</v>
      </c>
      <c r="K133" s="376" t="s">
        <v>14</v>
      </c>
      <c r="L133" s="376" t="s">
        <v>127</v>
      </c>
      <c r="M133" s="376" t="s">
        <v>128</v>
      </c>
      <c r="N133" s="376" t="s">
        <v>129</v>
      </c>
      <c r="O133" s="378" t="s">
        <v>130</v>
      </c>
      <c r="P133" s="446"/>
    </row>
    <row r="134" spans="1:16" s="8" customFormat="1" ht="21.75" customHeight="1">
      <c r="A134" s="115"/>
      <c r="B134" s="101" t="s">
        <v>94</v>
      </c>
      <c r="C134" s="39" t="s">
        <v>21</v>
      </c>
      <c r="D134" s="63">
        <v>43263.88888888889</v>
      </c>
      <c r="E134" s="65">
        <v>47729.16666666667</v>
      </c>
      <c r="F134" s="63">
        <v>51166.666666666664</v>
      </c>
      <c r="G134" s="63">
        <v>50305.555555555555</v>
      </c>
      <c r="H134" s="63">
        <v>50750</v>
      </c>
      <c r="I134" s="63">
        <v>53125</v>
      </c>
      <c r="J134" s="63">
        <v>41218.75</v>
      </c>
      <c r="K134" s="63">
        <v>57225</v>
      </c>
      <c r="L134" s="63">
        <v>64468.75</v>
      </c>
      <c r="M134" s="63">
        <v>91184.8</v>
      </c>
      <c r="N134" s="63">
        <v>76666.66666666667</v>
      </c>
      <c r="O134" s="63">
        <v>45875</v>
      </c>
      <c r="P134" s="17">
        <v>56081.6037037037</v>
      </c>
    </row>
    <row r="135" spans="1:16" s="8" customFormat="1" ht="21.75" customHeight="1">
      <c r="A135" s="459" t="s">
        <v>272</v>
      </c>
      <c r="B135" s="90" t="s">
        <v>267</v>
      </c>
      <c r="C135" s="39" t="s">
        <v>21</v>
      </c>
      <c r="D135" s="63"/>
      <c r="E135" s="65"/>
      <c r="F135" s="63"/>
      <c r="G135" s="63"/>
      <c r="H135" s="63"/>
      <c r="I135" s="63">
        <v>3710</v>
      </c>
      <c r="J135" s="63"/>
      <c r="K135" s="63">
        <v>4000</v>
      </c>
      <c r="L135" s="63"/>
      <c r="M135" s="63"/>
      <c r="N135" s="63"/>
      <c r="O135" s="63"/>
      <c r="P135" s="17">
        <v>3855</v>
      </c>
    </row>
    <row r="136" spans="1:16" s="8" customFormat="1" ht="21.75" customHeight="1">
      <c r="A136" s="460"/>
      <c r="B136" s="90" t="s">
        <v>268</v>
      </c>
      <c r="C136" s="39" t="s">
        <v>21</v>
      </c>
      <c r="D136" s="63"/>
      <c r="E136" s="65">
        <v>10500</v>
      </c>
      <c r="F136" s="63">
        <v>10000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17">
        <v>10250</v>
      </c>
    </row>
    <row r="137" spans="1:16" s="8" customFormat="1" ht="21.75" customHeight="1">
      <c r="A137" s="460"/>
      <c r="B137" s="90" t="s">
        <v>269</v>
      </c>
      <c r="C137" s="39" t="s">
        <v>21</v>
      </c>
      <c r="D137" s="63"/>
      <c r="E137" s="65"/>
      <c r="F137" s="63"/>
      <c r="G137" s="63"/>
      <c r="H137" s="63"/>
      <c r="I137" s="63">
        <v>2410</v>
      </c>
      <c r="J137" s="63"/>
      <c r="K137" s="63">
        <v>3305</v>
      </c>
      <c r="L137" s="63">
        <v>5060</v>
      </c>
      <c r="M137" s="63"/>
      <c r="N137" s="63"/>
      <c r="O137" s="63"/>
      <c r="P137" s="17">
        <v>3591.6666666666665</v>
      </c>
    </row>
    <row r="138" spans="1:16" s="8" customFormat="1" ht="21.75" customHeight="1">
      <c r="A138" s="460"/>
      <c r="B138" s="90" t="s">
        <v>271</v>
      </c>
      <c r="C138" s="39" t="s">
        <v>21</v>
      </c>
      <c r="D138" s="63"/>
      <c r="E138" s="65"/>
      <c r="F138" s="63"/>
      <c r="G138" s="63">
        <v>9000</v>
      </c>
      <c r="H138" s="63">
        <v>8250</v>
      </c>
      <c r="I138" s="63">
        <v>5416.25</v>
      </c>
      <c r="J138" s="63">
        <v>5875</v>
      </c>
      <c r="K138" s="63">
        <v>4338.1875</v>
      </c>
      <c r="L138" s="63">
        <v>4408.166666666667</v>
      </c>
      <c r="M138" s="63">
        <v>6162.5</v>
      </c>
      <c r="N138" s="63">
        <v>6083.333333333334</v>
      </c>
      <c r="O138" s="63"/>
      <c r="P138" s="17">
        <v>6191.6796875</v>
      </c>
    </row>
    <row r="139" spans="1:16" s="8" customFormat="1" ht="21.75" customHeight="1">
      <c r="A139" s="464"/>
      <c r="B139" s="90" t="s">
        <v>270</v>
      </c>
      <c r="C139" s="39" t="s">
        <v>21</v>
      </c>
      <c r="D139" s="63"/>
      <c r="E139" s="65">
        <v>11000</v>
      </c>
      <c r="F139" s="63">
        <v>10000</v>
      </c>
      <c r="G139" s="63"/>
      <c r="H139" s="63">
        <v>5000</v>
      </c>
      <c r="I139" s="63">
        <v>1650</v>
      </c>
      <c r="J139" s="63">
        <v>1400</v>
      </c>
      <c r="K139" s="63">
        <v>1000</v>
      </c>
      <c r="L139" s="63"/>
      <c r="M139" s="63"/>
      <c r="N139" s="63"/>
      <c r="O139" s="63"/>
      <c r="P139" s="17">
        <v>5008.333333333333</v>
      </c>
    </row>
    <row r="140" spans="1:16" s="8" customFormat="1" ht="21.75" customHeight="1">
      <c r="A140" s="115"/>
      <c r="B140" s="90" t="s">
        <v>27</v>
      </c>
      <c r="C140" s="39" t="s">
        <v>21</v>
      </c>
      <c r="D140" s="63">
        <v>3864.5833333333335</v>
      </c>
      <c r="E140" s="65">
        <v>6653.697916666666</v>
      </c>
      <c r="F140" s="63">
        <v>4762.5</v>
      </c>
      <c r="G140" s="63">
        <v>5212.458333333333</v>
      </c>
      <c r="H140" s="63">
        <v>6382.222222222222</v>
      </c>
      <c r="I140" s="63">
        <v>5629.833333333334</v>
      </c>
      <c r="J140" s="63">
        <v>4722.638888888889</v>
      </c>
      <c r="K140" s="63">
        <v>4437.4</v>
      </c>
      <c r="L140" s="63">
        <v>5382.645833333333</v>
      </c>
      <c r="M140" s="63">
        <v>6528.256944444444</v>
      </c>
      <c r="N140" s="63">
        <v>5850</v>
      </c>
      <c r="O140" s="63">
        <v>5533.333333333333</v>
      </c>
      <c r="P140" s="17">
        <v>5413.297511574075</v>
      </c>
    </row>
    <row r="141" spans="1:16" s="8" customFormat="1" ht="21.75" customHeight="1">
      <c r="A141" s="461" t="s">
        <v>224</v>
      </c>
      <c r="B141" s="90" t="s">
        <v>225</v>
      </c>
      <c r="C141" s="39" t="s">
        <v>21</v>
      </c>
      <c r="D141" s="63">
        <v>3334.1666666666665</v>
      </c>
      <c r="E141" s="65">
        <v>3559.1666666666665</v>
      </c>
      <c r="F141" s="63">
        <v>3457.986111111111</v>
      </c>
      <c r="G141" s="63">
        <v>4067.708333333333</v>
      </c>
      <c r="H141" s="63">
        <v>1386.9412</v>
      </c>
      <c r="I141" s="63">
        <v>943.3333333333334</v>
      </c>
      <c r="J141" s="63">
        <v>890.258</v>
      </c>
      <c r="K141" s="63">
        <v>747.3333333333334</v>
      </c>
      <c r="L141" s="63">
        <v>2027.3214285714287</v>
      </c>
      <c r="M141" s="63">
        <v>1872.75</v>
      </c>
      <c r="N141" s="63">
        <v>2343.869047619048</v>
      </c>
      <c r="O141" s="63">
        <v>2288.6309523809523</v>
      </c>
      <c r="P141" s="17">
        <v>2243.288756084656</v>
      </c>
    </row>
    <row r="142" spans="1:16" s="8" customFormat="1" ht="21.75" customHeight="1">
      <c r="A142" s="462" t="s">
        <v>142</v>
      </c>
      <c r="B142" s="90" t="s">
        <v>226</v>
      </c>
      <c r="C142" s="39" t="s">
        <v>21</v>
      </c>
      <c r="D142" s="63">
        <v>3101.5625</v>
      </c>
      <c r="E142" s="65">
        <v>3849.739583333333</v>
      </c>
      <c r="F142" s="63">
        <v>4726.276041666667</v>
      </c>
      <c r="G142" s="63">
        <v>5256.871527777778</v>
      </c>
      <c r="H142" s="63">
        <v>3678.30875</v>
      </c>
      <c r="I142" s="63">
        <v>1532.1695833333333</v>
      </c>
      <c r="J142" s="63">
        <v>1701.743611111111</v>
      </c>
      <c r="K142" s="63">
        <v>1656.0829761904763</v>
      </c>
      <c r="L142" s="63">
        <v>2515.8767361111113</v>
      </c>
      <c r="M142" s="63">
        <v>2426.3690476190473</v>
      </c>
      <c r="N142" s="63">
        <v>2824.470486111111</v>
      </c>
      <c r="O142" s="63">
        <v>3077.4515625000004</v>
      </c>
      <c r="P142" s="17">
        <v>3028.910200479497</v>
      </c>
    </row>
    <row r="143" spans="1:16" s="8" customFormat="1" ht="21.75" customHeight="1">
      <c r="A143" s="461" t="s">
        <v>227</v>
      </c>
      <c r="B143" s="90" t="s">
        <v>228</v>
      </c>
      <c r="C143" s="39" t="s">
        <v>21</v>
      </c>
      <c r="D143" s="63">
        <v>1889.297619047619</v>
      </c>
      <c r="E143" s="65">
        <v>1871.875</v>
      </c>
      <c r="F143" s="63">
        <v>2124.1369047619046</v>
      </c>
      <c r="G143" s="63">
        <v>2415.057142857143</v>
      </c>
      <c r="H143" s="63">
        <v>2355</v>
      </c>
      <c r="I143" s="63">
        <v>2371.527777777778</v>
      </c>
      <c r="J143" s="63">
        <v>2169.1666666666665</v>
      </c>
      <c r="K143" s="63">
        <v>2352.5</v>
      </c>
      <c r="L143" s="63">
        <v>2364.2691666666665</v>
      </c>
      <c r="M143" s="63">
        <v>2265.327777777778</v>
      </c>
      <c r="N143" s="63">
        <v>2037.6464285714285</v>
      </c>
      <c r="O143" s="63">
        <v>2098.5279821428567</v>
      </c>
      <c r="P143" s="17">
        <v>2192.8610388558195</v>
      </c>
    </row>
    <row r="144" spans="1:16" s="8" customFormat="1" ht="21.75" customHeight="1">
      <c r="A144" s="462" t="s">
        <v>121</v>
      </c>
      <c r="B144" s="90" t="s">
        <v>229</v>
      </c>
      <c r="C144" s="39" t="s">
        <v>21</v>
      </c>
      <c r="D144" s="63">
        <v>2725.681944444444</v>
      </c>
      <c r="E144" s="65">
        <v>2899.833333333333</v>
      </c>
      <c r="F144" s="63">
        <v>2604.166666666667</v>
      </c>
      <c r="G144" s="63">
        <v>3325.208333333333</v>
      </c>
      <c r="H144" s="63">
        <v>3265</v>
      </c>
      <c r="I144" s="63">
        <v>3452.0833333333335</v>
      </c>
      <c r="J144" s="63">
        <v>3627.9</v>
      </c>
      <c r="K144" s="63">
        <v>3625.555555555556</v>
      </c>
      <c r="L144" s="63">
        <v>3279.166666666667</v>
      </c>
      <c r="M144" s="63">
        <v>2910.416666666667</v>
      </c>
      <c r="N144" s="63">
        <v>2146.277777777778</v>
      </c>
      <c r="O144" s="63">
        <v>2200.1024305555557</v>
      </c>
      <c r="P144" s="17">
        <v>3005.1160590277777</v>
      </c>
    </row>
    <row r="145" spans="1:16" s="8" customFormat="1" ht="21.75" customHeight="1">
      <c r="A145" s="115"/>
      <c r="B145" s="90" t="s">
        <v>98</v>
      </c>
      <c r="C145" s="39" t="s">
        <v>21</v>
      </c>
      <c r="D145" s="63"/>
      <c r="E145" s="65">
        <v>2125</v>
      </c>
      <c r="F145" s="63">
        <v>2237.5</v>
      </c>
      <c r="G145" s="63"/>
      <c r="H145" s="63"/>
      <c r="I145" s="63">
        <v>3250</v>
      </c>
      <c r="J145" s="63"/>
      <c r="K145" s="63"/>
      <c r="L145" s="63"/>
      <c r="M145" s="63"/>
      <c r="N145" s="63">
        <v>2700</v>
      </c>
      <c r="O145" s="63">
        <v>2950</v>
      </c>
      <c r="P145" s="17">
        <v>2652.5</v>
      </c>
    </row>
    <row r="146" spans="1:16" s="8" customFormat="1" ht="21.75" customHeight="1">
      <c r="A146" s="461" t="s">
        <v>230</v>
      </c>
      <c r="B146" s="90" t="s">
        <v>231</v>
      </c>
      <c r="C146" s="39" t="s">
        <v>21</v>
      </c>
      <c r="D146" s="63">
        <v>30300</v>
      </c>
      <c r="E146" s="65">
        <v>31500</v>
      </c>
      <c r="F146" s="63">
        <v>31416.666666666664</v>
      </c>
      <c r="G146" s="63">
        <v>30666.666666666664</v>
      </c>
      <c r="H146" s="63">
        <v>26117.5</v>
      </c>
      <c r="I146" s="63">
        <v>23825.27777777778</v>
      </c>
      <c r="J146" s="63">
        <v>23532</v>
      </c>
      <c r="K146" s="63">
        <v>34441.66666666667</v>
      </c>
      <c r="L146" s="63">
        <v>37762.5</v>
      </c>
      <c r="M146" s="63">
        <v>39937.5</v>
      </c>
      <c r="N146" s="63">
        <v>29180</v>
      </c>
      <c r="O146" s="63">
        <v>30375</v>
      </c>
      <c r="P146" s="17">
        <v>30754.564814814814</v>
      </c>
    </row>
    <row r="147" spans="1:16" s="8" customFormat="1" ht="21.75" customHeight="1">
      <c r="A147" s="462" t="s">
        <v>99</v>
      </c>
      <c r="B147" s="90" t="s">
        <v>275</v>
      </c>
      <c r="C147" s="39" t="s">
        <v>21</v>
      </c>
      <c r="D147" s="63">
        <v>21500</v>
      </c>
      <c r="E147" s="65">
        <v>20000</v>
      </c>
      <c r="F147" s="63">
        <v>24722.222222222223</v>
      </c>
      <c r="G147" s="63">
        <v>17500</v>
      </c>
      <c r="H147" s="63">
        <v>17500</v>
      </c>
      <c r="I147" s="63">
        <v>17500</v>
      </c>
      <c r="J147" s="63">
        <v>20800</v>
      </c>
      <c r="K147" s="63">
        <v>23000</v>
      </c>
      <c r="L147" s="63">
        <v>24250</v>
      </c>
      <c r="M147" s="63">
        <v>26658.333333333336</v>
      </c>
      <c r="N147" s="63">
        <v>24888.88888888889</v>
      </c>
      <c r="O147" s="63">
        <v>23083.333333333332</v>
      </c>
      <c r="P147" s="17">
        <v>21783.564814814814</v>
      </c>
    </row>
    <row r="148" spans="1:16" s="8" customFormat="1" ht="21.75" customHeight="1">
      <c r="A148" s="62"/>
      <c r="B148" s="90" t="s">
        <v>25</v>
      </c>
      <c r="C148" s="39" t="s">
        <v>21</v>
      </c>
      <c r="D148" s="63">
        <v>2796.255952380952</v>
      </c>
      <c r="E148" s="65">
        <v>3069.208333333333</v>
      </c>
      <c r="F148" s="63">
        <v>3877.2109375</v>
      </c>
      <c r="G148" s="63">
        <v>3863.0130208333335</v>
      </c>
      <c r="H148" s="63">
        <v>3172.9421875</v>
      </c>
      <c r="I148" s="63">
        <v>2804.0633194444445</v>
      </c>
      <c r="J148" s="63">
        <v>3655.2035714285716</v>
      </c>
      <c r="K148" s="63">
        <v>3571.9286736111108</v>
      </c>
      <c r="L148" s="63">
        <v>4127.410714285715</v>
      </c>
      <c r="M148" s="63">
        <v>3959.4196428571427</v>
      </c>
      <c r="N148" s="63">
        <v>3803.3593750000005</v>
      </c>
      <c r="O148" s="63">
        <v>2406.7738095238096</v>
      </c>
      <c r="P148" s="17">
        <v>3425.5657948082007</v>
      </c>
    </row>
    <row r="149" spans="1:16" s="8" customFormat="1" ht="21.75" customHeight="1">
      <c r="A149" s="62"/>
      <c r="B149" s="90" t="s">
        <v>45</v>
      </c>
      <c r="C149" s="39" t="s">
        <v>21</v>
      </c>
      <c r="D149" s="63"/>
      <c r="E149" s="65"/>
      <c r="F149" s="63">
        <v>5300</v>
      </c>
      <c r="G149" s="63"/>
      <c r="H149" s="63">
        <v>2437.5</v>
      </c>
      <c r="I149" s="63"/>
      <c r="J149" s="63"/>
      <c r="K149" s="63"/>
      <c r="L149" s="63"/>
      <c r="M149" s="63"/>
      <c r="N149" s="63"/>
      <c r="O149" s="63"/>
      <c r="P149" s="17">
        <v>3868.75</v>
      </c>
    </row>
    <row r="150" spans="1:16" s="8" customFormat="1" ht="21.75" customHeight="1">
      <c r="A150" s="62"/>
      <c r="B150" s="90" t="s">
        <v>20</v>
      </c>
      <c r="C150" s="39" t="s">
        <v>21</v>
      </c>
      <c r="D150" s="63">
        <v>3047.9166666666665</v>
      </c>
      <c r="E150" s="65">
        <v>3262.4583333333335</v>
      </c>
      <c r="F150" s="63">
        <v>3750</v>
      </c>
      <c r="G150" s="63">
        <v>4500</v>
      </c>
      <c r="H150" s="63"/>
      <c r="I150" s="63"/>
      <c r="J150" s="63"/>
      <c r="K150" s="63"/>
      <c r="L150" s="63">
        <v>2500</v>
      </c>
      <c r="M150" s="63"/>
      <c r="N150" s="63">
        <v>2500</v>
      </c>
      <c r="O150" s="63">
        <v>2500</v>
      </c>
      <c r="P150" s="17">
        <v>3151.4821428571427</v>
      </c>
    </row>
    <row r="151" spans="1:16" s="8" customFormat="1" ht="21.75" customHeight="1">
      <c r="A151" s="62"/>
      <c r="B151" s="90" t="s">
        <v>24</v>
      </c>
      <c r="C151" s="39" t="s">
        <v>19</v>
      </c>
      <c r="D151" s="63">
        <v>5000</v>
      </c>
      <c r="E151" s="65">
        <v>5275</v>
      </c>
      <c r="F151" s="63">
        <v>5466.666666666667</v>
      </c>
      <c r="G151" s="63">
        <v>5125</v>
      </c>
      <c r="H151" s="63">
        <v>5333.333333333333</v>
      </c>
      <c r="I151" s="63">
        <v>5333.333333333333</v>
      </c>
      <c r="J151" s="63">
        <v>5450</v>
      </c>
      <c r="K151" s="63">
        <v>4800</v>
      </c>
      <c r="L151" s="63">
        <v>4650</v>
      </c>
      <c r="M151" s="63">
        <v>4883.333333333334</v>
      </c>
      <c r="N151" s="63">
        <v>4950</v>
      </c>
      <c r="O151" s="63">
        <v>5000</v>
      </c>
      <c r="P151" s="17">
        <v>5105.555555555556</v>
      </c>
    </row>
    <row r="152" spans="1:16" s="8" customFormat="1" ht="21.75" customHeight="1">
      <c r="A152" s="62"/>
      <c r="B152" s="90" t="s">
        <v>23</v>
      </c>
      <c r="C152" s="39" t="s">
        <v>143</v>
      </c>
      <c r="D152" s="63">
        <v>294.86111111111114</v>
      </c>
      <c r="E152" s="65">
        <v>297.5</v>
      </c>
      <c r="F152" s="63">
        <v>255</v>
      </c>
      <c r="G152" s="63">
        <v>271.5625</v>
      </c>
      <c r="H152" s="63">
        <v>274.375</v>
      </c>
      <c r="I152" s="63">
        <v>286.5</v>
      </c>
      <c r="J152" s="63">
        <v>277.5</v>
      </c>
      <c r="K152" s="63">
        <v>284.75</v>
      </c>
      <c r="L152" s="63">
        <v>324.79166666666663</v>
      </c>
      <c r="M152" s="63">
        <v>301.11111111111114</v>
      </c>
      <c r="N152" s="63">
        <v>403.125</v>
      </c>
      <c r="O152" s="63">
        <v>482.8666666666666</v>
      </c>
      <c r="P152" s="17">
        <v>312.828587962963</v>
      </c>
    </row>
    <row r="153" spans="1:16" s="8" customFormat="1" ht="21.75" customHeight="1">
      <c r="A153" s="62"/>
      <c r="B153" s="90" t="s">
        <v>22</v>
      </c>
      <c r="C153" s="39" t="s">
        <v>21</v>
      </c>
      <c r="D153" s="63">
        <v>23125</v>
      </c>
      <c r="E153" s="65">
        <v>23750</v>
      </c>
      <c r="F153" s="63">
        <v>23718.75</v>
      </c>
      <c r="G153" s="63">
        <v>27500</v>
      </c>
      <c r="H153" s="63">
        <v>29487.5</v>
      </c>
      <c r="I153" s="63">
        <v>28604.166666666664</v>
      </c>
      <c r="J153" s="63">
        <v>27800</v>
      </c>
      <c r="K153" s="63">
        <v>35000</v>
      </c>
      <c r="L153" s="63">
        <v>36250</v>
      </c>
      <c r="M153" s="63">
        <v>38750</v>
      </c>
      <c r="N153" s="63">
        <v>38437.5</v>
      </c>
      <c r="O153" s="63">
        <v>40875</v>
      </c>
      <c r="P153" s="17">
        <v>31108.15972222222</v>
      </c>
    </row>
    <row r="154" spans="1:16" s="8" customFormat="1" ht="21.75" customHeight="1">
      <c r="A154" s="62"/>
      <c r="B154" s="90" t="s">
        <v>101</v>
      </c>
      <c r="C154" s="39" t="s">
        <v>21</v>
      </c>
      <c r="D154" s="63">
        <v>16000</v>
      </c>
      <c r="E154" s="65">
        <v>14000</v>
      </c>
      <c r="F154" s="63">
        <v>14000</v>
      </c>
      <c r="G154" s="63"/>
      <c r="H154" s="63"/>
      <c r="I154" s="63">
        <v>10000</v>
      </c>
      <c r="J154" s="63">
        <v>5750</v>
      </c>
      <c r="K154" s="63"/>
      <c r="L154" s="63"/>
      <c r="M154" s="63">
        <v>4000</v>
      </c>
      <c r="N154" s="63">
        <v>2300</v>
      </c>
      <c r="O154" s="63"/>
      <c r="P154" s="17">
        <v>9435.714285714286</v>
      </c>
    </row>
    <row r="155" spans="1:16" s="8" customFormat="1" ht="21.75" customHeight="1">
      <c r="A155" s="62"/>
      <c r="B155" s="90" t="s">
        <v>54</v>
      </c>
      <c r="C155" s="39" t="s">
        <v>21</v>
      </c>
      <c r="D155" s="63">
        <v>10166.666666666666</v>
      </c>
      <c r="E155" s="65">
        <v>8500</v>
      </c>
      <c r="F155" s="63">
        <v>10500</v>
      </c>
      <c r="G155" s="63">
        <v>7588.88888888889</v>
      </c>
      <c r="H155" s="63">
        <v>11087.5</v>
      </c>
      <c r="I155" s="63">
        <v>13625</v>
      </c>
      <c r="J155" s="63">
        <v>14416.666666666666</v>
      </c>
      <c r="K155" s="63">
        <v>14083.333333333334</v>
      </c>
      <c r="L155" s="63">
        <v>14250</v>
      </c>
      <c r="M155" s="63">
        <v>14333.333333333334</v>
      </c>
      <c r="N155" s="63">
        <v>13666.666666666666</v>
      </c>
      <c r="O155" s="63">
        <v>11500</v>
      </c>
      <c r="P155" s="17">
        <v>11976.504629629628</v>
      </c>
    </row>
    <row r="156" spans="1:16" s="8" customFormat="1" ht="21.75" customHeight="1">
      <c r="A156" s="62"/>
      <c r="B156" s="90" t="s">
        <v>46</v>
      </c>
      <c r="C156" s="39" t="s">
        <v>19</v>
      </c>
      <c r="D156" s="63">
        <v>6750</v>
      </c>
      <c r="E156" s="65">
        <v>6750</v>
      </c>
      <c r="F156" s="63">
        <v>3500</v>
      </c>
      <c r="G156" s="63">
        <v>3500</v>
      </c>
      <c r="H156" s="63">
        <v>3500</v>
      </c>
      <c r="I156" s="63">
        <v>3500</v>
      </c>
      <c r="J156" s="63">
        <v>3500</v>
      </c>
      <c r="K156" s="63">
        <v>3250</v>
      </c>
      <c r="L156" s="63">
        <v>3500</v>
      </c>
      <c r="M156" s="63">
        <v>3500</v>
      </c>
      <c r="N156" s="63">
        <v>3500</v>
      </c>
      <c r="O156" s="63">
        <v>9000</v>
      </c>
      <c r="P156" s="17">
        <v>4479.166666666667</v>
      </c>
    </row>
    <row r="157" spans="1:16" s="8" customFormat="1" ht="10.5" customHeight="1">
      <c r="A157" s="56"/>
      <c r="B157" s="56"/>
      <c r="C157" s="57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5"/>
    </row>
    <row r="158" spans="1:16" s="8" customFormat="1" ht="18" customHeight="1">
      <c r="A158" s="56"/>
      <c r="B158" s="56"/>
      <c r="C158" s="57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55" t="s">
        <v>57</v>
      </c>
    </row>
    <row r="159" spans="1:16" s="8" customFormat="1" ht="18" customHeight="1">
      <c r="A159" s="465"/>
      <c r="B159" s="465"/>
      <c r="C159" s="465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</row>
    <row r="160" spans="1:16" s="8" customFormat="1" ht="35.25" customHeight="1">
      <c r="A160" s="440" t="s">
        <v>61</v>
      </c>
      <c r="B160" s="440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</row>
    <row r="161" spans="1:16" s="8" customFormat="1" ht="24" customHeight="1">
      <c r="A161" s="458" t="s">
        <v>252</v>
      </c>
      <c r="B161" s="458"/>
      <c r="C161" s="458"/>
      <c r="D161" s="458"/>
      <c r="E161" s="458"/>
      <c r="F161" s="458"/>
      <c r="G161" s="458"/>
      <c r="H161" s="458"/>
      <c r="I161" s="458"/>
      <c r="J161" s="458"/>
      <c r="K161" s="458"/>
      <c r="L161" s="458"/>
      <c r="M161" s="458"/>
      <c r="N161" s="458"/>
      <c r="O161" s="458"/>
      <c r="P161" s="458"/>
    </row>
    <row r="162" spans="1:16" s="8" customFormat="1" ht="9.75" customHeight="1">
      <c r="A162" s="58"/>
      <c r="B162" s="58"/>
      <c r="C162" s="59"/>
      <c r="D162" s="58"/>
      <c r="E162" s="60"/>
      <c r="F162" s="60"/>
      <c r="G162" s="60"/>
      <c r="H162" s="60"/>
      <c r="I162" s="60"/>
      <c r="J162" s="60"/>
      <c r="K162" s="60"/>
      <c r="L162" s="61"/>
      <c r="M162" s="61"/>
      <c r="N162" s="61"/>
      <c r="O162" s="61"/>
      <c r="P162" s="61"/>
    </row>
    <row r="163" spans="1:16" s="8" customFormat="1" ht="32.25" customHeight="1">
      <c r="A163" s="447" t="s">
        <v>506</v>
      </c>
      <c r="B163" s="447" t="s">
        <v>151</v>
      </c>
      <c r="C163" s="447" t="s">
        <v>62</v>
      </c>
      <c r="D163" s="442" t="s">
        <v>26</v>
      </c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  <c r="O163" s="444"/>
      <c r="P163" s="445" t="s">
        <v>60</v>
      </c>
    </row>
    <row r="164" spans="1:16" s="8" customFormat="1" ht="32.25" customHeight="1">
      <c r="A164" s="448"/>
      <c r="B164" s="448"/>
      <c r="C164" s="448"/>
      <c r="D164" s="377" t="s">
        <v>7</v>
      </c>
      <c r="E164" s="376" t="s">
        <v>8</v>
      </c>
      <c r="F164" s="376" t="s">
        <v>9</v>
      </c>
      <c r="G164" s="376" t="s">
        <v>10</v>
      </c>
      <c r="H164" s="376" t="s">
        <v>11</v>
      </c>
      <c r="I164" s="376" t="s">
        <v>12</v>
      </c>
      <c r="J164" s="376" t="s">
        <v>13</v>
      </c>
      <c r="K164" s="376" t="s">
        <v>14</v>
      </c>
      <c r="L164" s="376" t="s">
        <v>127</v>
      </c>
      <c r="M164" s="376" t="s">
        <v>128</v>
      </c>
      <c r="N164" s="376" t="s">
        <v>129</v>
      </c>
      <c r="O164" s="378" t="s">
        <v>130</v>
      </c>
      <c r="P164" s="446"/>
    </row>
    <row r="165" spans="1:16" s="8" customFormat="1" ht="21" customHeight="1">
      <c r="A165" s="115"/>
      <c r="B165" s="101" t="s">
        <v>111</v>
      </c>
      <c r="C165" s="39" t="s">
        <v>19</v>
      </c>
      <c r="D165" s="63"/>
      <c r="E165" s="65">
        <v>2500</v>
      </c>
      <c r="F165" s="63"/>
      <c r="G165" s="63"/>
      <c r="H165" s="63">
        <v>3000</v>
      </c>
      <c r="I165" s="63">
        <v>875</v>
      </c>
      <c r="J165" s="63"/>
      <c r="K165" s="63"/>
      <c r="L165" s="63"/>
      <c r="M165" s="63"/>
      <c r="N165" s="63"/>
      <c r="O165" s="63"/>
      <c r="P165" s="17">
        <v>2125</v>
      </c>
    </row>
    <row r="166" spans="1:16" s="8" customFormat="1" ht="21" customHeight="1">
      <c r="A166" s="115"/>
      <c r="B166" s="90" t="s">
        <v>102</v>
      </c>
      <c r="C166" s="39" t="s">
        <v>21</v>
      </c>
      <c r="D166" s="63">
        <v>4983.333333333334</v>
      </c>
      <c r="E166" s="65">
        <v>7000</v>
      </c>
      <c r="F166" s="63"/>
      <c r="G166" s="63"/>
      <c r="H166" s="63"/>
      <c r="I166" s="63">
        <v>5500</v>
      </c>
      <c r="J166" s="63">
        <v>4718.75</v>
      </c>
      <c r="K166" s="63">
        <v>4875</v>
      </c>
      <c r="L166" s="63">
        <v>4847.222222222223</v>
      </c>
      <c r="M166" s="63">
        <v>4750</v>
      </c>
      <c r="N166" s="63">
        <v>4766.666666666667</v>
      </c>
      <c r="O166" s="63">
        <v>4950</v>
      </c>
      <c r="P166" s="17">
        <v>5154.552469135803</v>
      </c>
    </row>
    <row r="167" spans="1:16" s="8" customFormat="1" ht="21" customHeight="1">
      <c r="A167" s="461" t="s">
        <v>273</v>
      </c>
      <c r="B167" s="90" t="s">
        <v>103</v>
      </c>
      <c r="C167" s="39" t="s">
        <v>21</v>
      </c>
      <c r="D167" s="63">
        <v>1000</v>
      </c>
      <c r="E167" s="65">
        <v>1200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17">
        <v>1100</v>
      </c>
    </row>
    <row r="168" spans="1:16" s="8" customFormat="1" ht="21" customHeight="1">
      <c r="A168" s="462" t="s">
        <v>112</v>
      </c>
      <c r="B168" s="90" t="s">
        <v>112</v>
      </c>
      <c r="C168" s="39" t="s">
        <v>21</v>
      </c>
      <c r="D168" s="63">
        <v>2100</v>
      </c>
      <c r="E168" s="65">
        <v>3000</v>
      </c>
      <c r="F168" s="63">
        <v>2100</v>
      </c>
      <c r="G168" s="63">
        <v>2116.6666666666665</v>
      </c>
      <c r="H168" s="63">
        <v>2484.1666666666665</v>
      </c>
      <c r="I168" s="63">
        <v>2170.8333333333335</v>
      </c>
      <c r="J168" s="63">
        <v>1870</v>
      </c>
      <c r="K168" s="63">
        <v>2211.111111111111</v>
      </c>
      <c r="L168" s="63">
        <v>1775</v>
      </c>
      <c r="M168" s="63">
        <v>2187.5</v>
      </c>
      <c r="N168" s="63">
        <v>2700</v>
      </c>
      <c r="O168" s="63">
        <v>2656.25</v>
      </c>
      <c r="P168" s="17">
        <v>2280.9606481481483</v>
      </c>
    </row>
    <row r="169" spans="1:16" s="8" customFormat="1" ht="21" customHeight="1">
      <c r="A169" s="115"/>
      <c r="B169" s="90" t="s">
        <v>104</v>
      </c>
      <c r="C169" s="39" t="s">
        <v>21</v>
      </c>
      <c r="D169" s="63">
        <v>2625</v>
      </c>
      <c r="E169" s="65">
        <v>2333.3333333333335</v>
      </c>
      <c r="F169" s="63">
        <v>4750</v>
      </c>
      <c r="G169" s="63">
        <v>1500</v>
      </c>
      <c r="H169" s="63">
        <v>1660</v>
      </c>
      <c r="I169" s="63">
        <v>1066.6666666666667</v>
      </c>
      <c r="J169" s="63">
        <v>1260</v>
      </c>
      <c r="K169" s="63">
        <v>1800</v>
      </c>
      <c r="L169" s="63">
        <v>1933.3333333333333</v>
      </c>
      <c r="M169" s="63">
        <v>1550</v>
      </c>
      <c r="N169" s="63">
        <v>1075</v>
      </c>
      <c r="O169" s="63">
        <v>1433.3333333333333</v>
      </c>
      <c r="P169" s="17">
        <v>1915.5555555555554</v>
      </c>
    </row>
    <row r="170" spans="1:16" s="8" customFormat="1" ht="21" customHeight="1">
      <c r="A170" s="115"/>
      <c r="B170" s="90" t="s">
        <v>113</v>
      </c>
      <c r="C170" s="39" t="s">
        <v>144</v>
      </c>
      <c r="D170" s="63"/>
      <c r="E170" s="65"/>
      <c r="F170" s="63"/>
      <c r="G170" s="63"/>
      <c r="H170" s="63"/>
      <c r="I170" s="63"/>
      <c r="J170" s="63"/>
      <c r="K170" s="63"/>
      <c r="L170" s="63"/>
      <c r="M170" s="63"/>
      <c r="N170" s="63">
        <v>4500</v>
      </c>
      <c r="O170" s="63">
        <v>4500</v>
      </c>
      <c r="P170" s="17">
        <v>4500</v>
      </c>
    </row>
    <row r="171" spans="1:16" s="8" customFormat="1" ht="22.5" customHeight="1">
      <c r="A171" s="81" t="s">
        <v>105</v>
      </c>
      <c r="B171" s="81"/>
      <c r="C171" s="146"/>
      <c r="D171" s="147"/>
      <c r="E171" s="147"/>
      <c r="F171" s="147"/>
      <c r="G171" s="147"/>
      <c r="H171" s="147"/>
      <c r="I171" s="147"/>
      <c r="J171" s="147"/>
      <c r="K171" s="147"/>
      <c r="L171" s="81"/>
      <c r="M171" s="146"/>
      <c r="N171" s="147"/>
      <c r="O171" s="147"/>
      <c r="P171" s="147"/>
    </row>
    <row r="172" spans="1:16" s="8" customFormat="1" ht="21" customHeight="1">
      <c r="A172" s="115"/>
      <c r="B172" s="90" t="s">
        <v>18</v>
      </c>
      <c r="C172" s="39" t="s">
        <v>59</v>
      </c>
      <c r="D172" s="63">
        <v>103.125</v>
      </c>
      <c r="E172" s="65">
        <v>110</v>
      </c>
      <c r="F172" s="63">
        <v>116.77083333333334</v>
      </c>
      <c r="G172" s="63">
        <v>106.66666666666667</v>
      </c>
      <c r="H172" s="63">
        <v>173.4375</v>
      </c>
      <c r="I172" s="63">
        <v>153.125</v>
      </c>
      <c r="J172" s="63">
        <v>135.625</v>
      </c>
      <c r="K172" s="63">
        <v>123.75</v>
      </c>
      <c r="L172" s="63">
        <v>118.33333333333333</v>
      </c>
      <c r="M172" s="63">
        <v>121</v>
      </c>
      <c r="N172" s="63">
        <v>144.375</v>
      </c>
      <c r="O172" s="63">
        <v>138.33333333333334</v>
      </c>
      <c r="P172" s="17">
        <v>128.71180555555554</v>
      </c>
    </row>
    <row r="173" spans="1:16" s="8" customFormat="1" ht="21" customHeight="1">
      <c r="A173" s="115"/>
      <c r="B173" s="90" t="s">
        <v>106</v>
      </c>
      <c r="C173" s="39" t="s">
        <v>19</v>
      </c>
      <c r="D173" s="63">
        <v>3000</v>
      </c>
      <c r="E173" s="65">
        <v>3000</v>
      </c>
      <c r="F173" s="63">
        <v>3000</v>
      </c>
      <c r="G173" s="63"/>
      <c r="H173" s="63"/>
      <c r="I173" s="63">
        <v>3500</v>
      </c>
      <c r="J173" s="63">
        <v>3000</v>
      </c>
      <c r="K173" s="63"/>
      <c r="L173" s="63"/>
      <c r="M173" s="63"/>
      <c r="N173" s="63"/>
      <c r="O173" s="63"/>
      <c r="P173" s="17">
        <v>3100</v>
      </c>
    </row>
    <row r="174" spans="1:16" s="8" customFormat="1" ht="21" customHeight="1">
      <c r="A174" s="116"/>
      <c r="B174" s="117" t="s">
        <v>255</v>
      </c>
      <c r="C174" s="39" t="s">
        <v>19</v>
      </c>
      <c r="D174" s="63">
        <v>8000</v>
      </c>
      <c r="E174" s="65">
        <v>6666.666666666666</v>
      </c>
      <c r="F174" s="63">
        <v>6083.333333333334</v>
      </c>
      <c r="G174" s="63">
        <v>6400</v>
      </c>
      <c r="H174" s="63">
        <v>6025</v>
      </c>
      <c r="I174" s="63">
        <v>5112.5</v>
      </c>
      <c r="J174" s="63">
        <v>3460</v>
      </c>
      <c r="K174" s="63">
        <v>4265.625</v>
      </c>
      <c r="L174" s="63">
        <v>3325</v>
      </c>
      <c r="M174" s="63">
        <v>2756.25</v>
      </c>
      <c r="N174" s="63">
        <v>2356.25</v>
      </c>
      <c r="O174" s="63">
        <v>2483.333333333333</v>
      </c>
      <c r="P174" s="17">
        <v>4744.496527777778</v>
      </c>
    </row>
    <row r="175" spans="1:16" s="8" customFormat="1" ht="21" customHeight="1">
      <c r="A175" s="115"/>
      <c r="B175" s="90" t="s">
        <v>107</v>
      </c>
      <c r="C175" s="39" t="s">
        <v>19</v>
      </c>
      <c r="D175" s="63">
        <v>2350</v>
      </c>
      <c r="E175" s="65">
        <v>4291.666666666666</v>
      </c>
      <c r="F175" s="63">
        <v>2812.5</v>
      </c>
      <c r="G175" s="63">
        <v>4125</v>
      </c>
      <c r="H175" s="63"/>
      <c r="I175" s="63"/>
      <c r="J175" s="63"/>
      <c r="K175" s="63"/>
      <c r="L175" s="63">
        <v>1156.25</v>
      </c>
      <c r="M175" s="63">
        <v>1383.3333333333333</v>
      </c>
      <c r="N175" s="63">
        <v>1525</v>
      </c>
      <c r="O175" s="63">
        <v>1550</v>
      </c>
      <c r="P175" s="17">
        <v>2399.21875</v>
      </c>
    </row>
    <row r="176" spans="1:16" s="8" customFormat="1" ht="21" customHeight="1">
      <c r="A176" s="115"/>
      <c r="B176" s="90" t="s">
        <v>147</v>
      </c>
      <c r="C176" s="39" t="s">
        <v>19</v>
      </c>
      <c r="D176" s="63">
        <v>500</v>
      </c>
      <c r="E176" s="65">
        <v>500</v>
      </c>
      <c r="F176" s="63"/>
      <c r="G176" s="63"/>
      <c r="H176" s="63"/>
      <c r="I176" s="63">
        <v>500</v>
      </c>
      <c r="J176" s="63"/>
      <c r="K176" s="63"/>
      <c r="L176" s="63"/>
      <c r="M176" s="63"/>
      <c r="N176" s="63"/>
      <c r="O176" s="63"/>
      <c r="P176" s="17">
        <v>500</v>
      </c>
    </row>
    <row r="177" spans="1:16" s="8" customFormat="1" ht="21" customHeight="1">
      <c r="A177" s="115"/>
      <c r="B177" s="90" t="s">
        <v>114</v>
      </c>
      <c r="C177" s="39" t="s">
        <v>19</v>
      </c>
      <c r="D177" s="63">
        <v>800</v>
      </c>
      <c r="E177" s="65">
        <v>800</v>
      </c>
      <c r="F177" s="63">
        <v>800</v>
      </c>
      <c r="G177" s="63">
        <v>800</v>
      </c>
      <c r="H177" s="63">
        <v>800</v>
      </c>
      <c r="I177" s="63">
        <v>800</v>
      </c>
      <c r="J177" s="63">
        <v>840</v>
      </c>
      <c r="K177" s="63">
        <v>1000</v>
      </c>
      <c r="L177" s="63">
        <v>1000</v>
      </c>
      <c r="M177" s="63">
        <v>1000</v>
      </c>
      <c r="N177" s="63">
        <v>1000</v>
      </c>
      <c r="O177" s="63">
        <v>1000</v>
      </c>
      <c r="P177" s="17">
        <v>886.6666666666666</v>
      </c>
    </row>
    <row r="178" spans="1:16" s="8" customFormat="1" ht="21" customHeight="1">
      <c r="A178" s="115"/>
      <c r="B178" s="90" t="s">
        <v>148</v>
      </c>
      <c r="C178" s="39" t="s">
        <v>19</v>
      </c>
      <c r="D178" s="63"/>
      <c r="E178" s="65"/>
      <c r="F178" s="63"/>
      <c r="G178" s="63"/>
      <c r="H178" s="63"/>
      <c r="I178" s="63"/>
      <c r="J178" s="63"/>
      <c r="K178" s="63"/>
      <c r="L178" s="63">
        <v>2650</v>
      </c>
      <c r="M178" s="63">
        <v>2700</v>
      </c>
      <c r="N178" s="63"/>
      <c r="O178" s="63"/>
      <c r="P178" s="17">
        <v>2675</v>
      </c>
    </row>
    <row r="179" spans="1:16" s="8" customFormat="1" ht="24" customHeight="1">
      <c r="A179" s="81" t="s">
        <v>233</v>
      </c>
      <c r="B179" s="81"/>
      <c r="C179" s="146"/>
      <c r="D179" s="147"/>
      <c r="E179" s="147"/>
      <c r="F179" s="147"/>
      <c r="G179" s="147"/>
      <c r="H179" s="147"/>
      <c r="I179" s="147"/>
      <c r="J179" s="147"/>
      <c r="K179" s="147"/>
      <c r="L179" s="81"/>
      <c r="M179" s="146"/>
      <c r="N179" s="147"/>
      <c r="O179" s="147"/>
      <c r="P179" s="147"/>
    </row>
    <row r="180" spans="1:19" s="8" customFormat="1" ht="21" customHeight="1">
      <c r="A180" s="461" t="s">
        <v>274</v>
      </c>
      <c r="B180" s="90" t="s">
        <v>235</v>
      </c>
      <c r="C180" s="39" t="s">
        <v>236</v>
      </c>
      <c r="D180" s="63">
        <v>80.30555555555556</v>
      </c>
      <c r="E180" s="65">
        <v>78.52777777777777</v>
      </c>
      <c r="F180" s="63">
        <v>78.1111111111111</v>
      </c>
      <c r="G180" s="63">
        <v>78.2361111111111</v>
      </c>
      <c r="H180" s="63">
        <v>78.29722222222223</v>
      </c>
      <c r="I180" s="63">
        <v>80.04166666666667</v>
      </c>
      <c r="J180" s="63">
        <v>79.32777777777777</v>
      </c>
      <c r="K180" s="63">
        <v>80.18055555555556</v>
      </c>
      <c r="L180" s="63">
        <v>80.08333333333333</v>
      </c>
      <c r="M180" s="63">
        <v>79.38888888888889</v>
      </c>
      <c r="N180" s="63">
        <v>79.91666666666667</v>
      </c>
      <c r="O180" s="63">
        <v>79.44444444444444</v>
      </c>
      <c r="P180" s="17">
        <v>79.32175925925925</v>
      </c>
      <c r="Q180" s="8" t="str">
        <f>A180</f>
        <v>Cerdo  </v>
      </c>
      <c r="R180" s="8" t="str">
        <f>B180</f>
        <v> (Adulto en pie)</v>
      </c>
      <c r="S180" s="389">
        <f>P180</f>
        <v>79.32175925925925</v>
      </c>
    </row>
    <row r="181" spans="1:19" s="8" customFormat="1" ht="21" customHeight="1">
      <c r="A181" s="462" t="s">
        <v>249</v>
      </c>
      <c r="B181" s="90" t="s">
        <v>237</v>
      </c>
      <c r="C181" s="39" t="s">
        <v>236</v>
      </c>
      <c r="D181" s="63">
        <v>159.88888888888889</v>
      </c>
      <c r="E181" s="65">
        <v>150.44444444444446</v>
      </c>
      <c r="F181" s="63">
        <v>146.54761904761907</v>
      </c>
      <c r="G181" s="63">
        <v>149.32539682539684</v>
      </c>
      <c r="H181" s="63">
        <v>152.34920634920636</v>
      </c>
      <c r="I181" s="63">
        <v>152.43650793650792</v>
      </c>
      <c r="J181" s="63">
        <v>145.67746031746032</v>
      </c>
      <c r="K181" s="63">
        <v>151.80952380952382</v>
      </c>
      <c r="L181" s="63">
        <v>153.80952380952382</v>
      </c>
      <c r="M181" s="63">
        <v>151.80952380952382</v>
      </c>
      <c r="N181" s="63">
        <v>157.36507936507937</v>
      </c>
      <c r="O181" s="63">
        <v>154.7936507936508</v>
      </c>
      <c r="P181" s="17">
        <v>152.18806878306881</v>
      </c>
      <c r="Q181" s="8" t="str">
        <f aca="true" t="shared" si="0" ref="Q181:Q189">A181</f>
        <v>Cerdito  (Tierno en pie)</v>
      </c>
      <c r="R181" s="8" t="str">
        <f aca="true" t="shared" si="1" ref="R181:R189">B181</f>
        <v> (Tierno en pie)</v>
      </c>
      <c r="S181" s="389">
        <f aca="true" t="shared" si="2" ref="S181:S189">P181</f>
        <v>152.18806878306881</v>
      </c>
    </row>
    <row r="182" spans="1:19" s="8" customFormat="1" ht="21" customHeight="1">
      <c r="A182" s="461" t="s">
        <v>238</v>
      </c>
      <c r="B182" s="90" t="s">
        <v>235</v>
      </c>
      <c r="C182" s="39" t="s">
        <v>236</v>
      </c>
      <c r="D182" s="63">
        <v>133.33333333333334</v>
      </c>
      <c r="E182" s="65">
        <v>136.11111111111111</v>
      </c>
      <c r="F182" s="63">
        <v>135.20833333333334</v>
      </c>
      <c r="G182" s="63">
        <v>136.38888888888889</v>
      </c>
      <c r="H182" s="63">
        <v>135</v>
      </c>
      <c r="I182" s="63">
        <v>136.45833333333334</v>
      </c>
      <c r="J182" s="63">
        <v>139.66666666666666</v>
      </c>
      <c r="K182" s="63">
        <v>137.08333333333334</v>
      </c>
      <c r="L182" s="63">
        <v>138.75</v>
      </c>
      <c r="M182" s="63">
        <v>142.5</v>
      </c>
      <c r="N182" s="63">
        <v>144.16666666666666</v>
      </c>
      <c r="O182" s="63">
        <v>144.16666666666666</v>
      </c>
      <c r="P182" s="17">
        <v>138.23611111111111</v>
      </c>
      <c r="Q182" s="8" t="str">
        <f t="shared" si="0"/>
        <v>Chivo</v>
      </c>
      <c r="R182" s="8" t="str">
        <f t="shared" si="1"/>
        <v> (Adulto en pie)</v>
      </c>
      <c r="S182" s="389">
        <f t="shared" si="2"/>
        <v>138.23611111111111</v>
      </c>
    </row>
    <row r="183" spans="1:19" s="8" customFormat="1" ht="21" customHeight="1">
      <c r="A183" s="462"/>
      <c r="B183" s="90" t="s">
        <v>237</v>
      </c>
      <c r="C183" s="39" t="s">
        <v>236</v>
      </c>
      <c r="D183" s="63">
        <v>170</v>
      </c>
      <c r="E183" s="65">
        <v>170</v>
      </c>
      <c r="F183" s="63">
        <v>168.75</v>
      </c>
      <c r="G183" s="63">
        <v>136.66666666666666</v>
      </c>
      <c r="H183" s="63">
        <v>165</v>
      </c>
      <c r="I183" s="63">
        <v>155</v>
      </c>
      <c r="J183" s="63">
        <v>169</v>
      </c>
      <c r="K183" s="63">
        <v>170</v>
      </c>
      <c r="L183" s="63">
        <v>170</v>
      </c>
      <c r="M183" s="63">
        <v>170</v>
      </c>
      <c r="N183" s="63">
        <v>170</v>
      </c>
      <c r="O183" s="63">
        <v>170</v>
      </c>
      <c r="P183" s="17">
        <v>165.36805555555554</v>
      </c>
      <c r="Q183" s="8">
        <f t="shared" si="0"/>
        <v>0</v>
      </c>
      <c r="R183" s="8" t="str">
        <f t="shared" si="1"/>
        <v> (Tierno en pie)</v>
      </c>
      <c r="S183" s="389">
        <f t="shared" si="2"/>
        <v>165.36805555555554</v>
      </c>
    </row>
    <row r="184" spans="1:19" s="8" customFormat="1" ht="21" customHeight="1">
      <c r="A184" s="115"/>
      <c r="B184" s="90" t="s">
        <v>239</v>
      </c>
      <c r="C184" s="39" t="s">
        <v>236</v>
      </c>
      <c r="D184" s="63">
        <v>59.99027777777778</v>
      </c>
      <c r="E184" s="65">
        <v>59.64791666666667</v>
      </c>
      <c r="F184" s="63">
        <v>62.665625000000006</v>
      </c>
      <c r="G184" s="63">
        <v>60.788541666666674</v>
      </c>
      <c r="H184" s="63">
        <v>64.065</v>
      </c>
      <c r="I184" s="63">
        <v>59.625</v>
      </c>
      <c r="J184" s="63">
        <v>49.19444444444445</v>
      </c>
      <c r="K184" s="63">
        <v>61.27534722222222</v>
      </c>
      <c r="L184" s="63">
        <v>59.04375</v>
      </c>
      <c r="M184" s="63">
        <v>58.66041666666666</v>
      </c>
      <c r="N184" s="63">
        <v>58.983333333333334</v>
      </c>
      <c r="O184" s="63">
        <v>63.108333333333334</v>
      </c>
      <c r="P184" s="17">
        <v>59.7539988425926</v>
      </c>
      <c r="Q184" s="8">
        <f t="shared" si="0"/>
        <v>0</v>
      </c>
      <c r="R184" s="8" t="str">
        <f t="shared" si="1"/>
        <v> Pollo  (Vivo en pie)</v>
      </c>
      <c r="S184" s="389">
        <f t="shared" si="2"/>
        <v>59.7539988425926</v>
      </c>
    </row>
    <row r="185" spans="1:19" s="8" customFormat="1" ht="21" customHeight="1">
      <c r="A185" s="461" t="s">
        <v>240</v>
      </c>
      <c r="B185" s="90" t="s">
        <v>241</v>
      </c>
      <c r="C185" s="39" t="s">
        <v>236</v>
      </c>
      <c r="D185" s="63">
        <v>75.16666666666667</v>
      </c>
      <c r="E185" s="65">
        <v>74.63888888888889</v>
      </c>
      <c r="F185" s="63">
        <v>73.6388888888889</v>
      </c>
      <c r="G185" s="63">
        <v>74.34722222222221</v>
      </c>
      <c r="H185" s="63">
        <v>73.96944444444445</v>
      </c>
      <c r="I185" s="63">
        <v>74.625</v>
      </c>
      <c r="J185" s="63">
        <v>75.97222222222221</v>
      </c>
      <c r="K185" s="63">
        <v>74.95833333333333</v>
      </c>
      <c r="L185" s="63">
        <v>73.91666666666667</v>
      </c>
      <c r="M185" s="63">
        <v>74</v>
      </c>
      <c r="N185" s="63">
        <v>73.55555555555556</v>
      </c>
      <c r="O185" s="63">
        <v>74.54166666666667</v>
      </c>
      <c r="P185" s="17">
        <v>74.44421296296296</v>
      </c>
      <c r="Q185" s="8" t="str">
        <f t="shared" si="0"/>
        <v>Res</v>
      </c>
      <c r="R185" s="8" t="str">
        <f t="shared" si="1"/>
        <v> Macho  (Adulto en pie)</v>
      </c>
      <c r="S185" s="389">
        <f t="shared" si="2"/>
        <v>74.44421296296296</v>
      </c>
    </row>
    <row r="186" spans="1:19" s="8" customFormat="1" ht="21" customHeight="1">
      <c r="A186" s="463"/>
      <c r="B186" s="90" t="s">
        <v>242</v>
      </c>
      <c r="C186" s="39" t="s">
        <v>236</v>
      </c>
      <c r="D186" s="63">
        <v>55.819444444444436</v>
      </c>
      <c r="E186" s="65">
        <v>54.90277777777778</v>
      </c>
      <c r="F186" s="63">
        <v>54.90277777777778</v>
      </c>
      <c r="G186" s="63">
        <v>54.763888888888886</v>
      </c>
      <c r="H186" s="63">
        <v>56.21388888888888</v>
      </c>
      <c r="I186" s="63">
        <v>56</v>
      </c>
      <c r="J186" s="63">
        <v>56.18888888888889</v>
      </c>
      <c r="K186" s="63">
        <v>56.84722222222222</v>
      </c>
      <c r="L186" s="63">
        <v>57.84722222222222</v>
      </c>
      <c r="M186" s="63">
        <v>57.22222222222223</v>
      </c>
      <c r="N186" s="63">
        <v>58.94444444444445</v>
      </c>
      <c r="O186" s="63">
        <v>57.11111111111111</v>
      </c>
      <c r="P186" s="17">
        <v>56.39699074074073</v>
      </c>
      <c r="Q186" s="8">
        <f t="shared" si="0"/>
        <v>0</v>
      </c>
      <c r="R186" s="8" t="str">
        <f t="shared" si="1"/>
        <v> Hembra  (Adulta en pie)</v>
      </c>
      <c r="S186" s="389">
        <f t="shared" si="2"/>
        <v>56.39699074074073</v>
      </c>
    </row>
    <row r="187" spans="1:19" s="8" customFormat="1" ht="21" customHeight="1">
      <c r="A187" s="462"/>
      <c r="B187" s="90" t="s">
        <v>243</v>
      </c>
      <c r="C187" s="39" t="s">
        <v>236</v>
      </c>
      <c r="D187" s="63">
        <v>69.33333333333333</v>
      </c>
      <c r="E187" s="65">
        <v>69.84722222222221</v>
      </c>
      <c r="F187" s="63">
        <v>67.93055555555556</v>
      </c>
      <c r="G187" s="63">
        <v>67.25</v>
      </c>
      <c r="H187" s="63">
        <v>66.13333333333334</v>
      </c>
      <c r="I187" s="63">
        <v>68.79166666666667</v>
      </c>
      <c r="J187" s="63">
        <v>69.84166666666667</v>
      </c>
      <c r="K187" s="63">
        <v>68.25</v>
      </c>
      <c r="L187" s="63">
        <v>70</v>
      </c>
      <c r="M187" s="63">
        <v>69.91666666666667</v>
      </c>
      <c r="N187" s="63">
        <v>68.125</v>
      </c>
      <c r="O187" s="63">
        <v>71.2361111111111</v>
      </c>
      <c r="P187" s="17">
        <v>68.88796296296296</v>
      </c>
      <c r="Q187" s="8">
        <f t="shared" si="0"/>
        <v>0</v>
      </c>
      <c r="R187" s="8" t="str">
        <f t="shared" si="1"/>
        <v> (Novilla en pie)</v>
      </c>
      <c r="S187" s="389">
        <f t="shared" si="2"/>
        <v>68.88796296296296</v>
      </c>
    </row>
    <row r="188" spans="1:19" s="8" customFormat="1" ht="21" customHeight="1">
      <c r="A188" s="115"/>
      <c r="B188" s="101" t="s">
        <v>244</v>
      </c>
      <c r="C188" s="39" t="s">
        <v>21</v>
      </c>
      <c r="D188" s="63">
        <v>3171</v>
      </c>
      <c r="E188" s="65">
        <v>3270.555555555555</v>
      </c>
      <c r="F188" s="63">
        <v>3269.444444444444</v>
      </c>
      <c r="G188" s="63">
        <v>3175</v>
      </c>
      <c r="H188" s="63">
        <v>3045</v>
      </c>
      <c r="I188" s="63">
        <v>2934.1666666666665</v>
      </c>
      <c r="J188" s="63">
        <v>2996.6666666666665</v>
      </c>
      <c r="K188" s="63">
        <v>3000</v>
      </c>
      <c r="L188" s="63">
        <v>3025</v>
      </c>
      <c r="M188" s="63">
        <v>2941.6666666666665</v>
      </c>
      <c r="N188" s="63">
        <v>2891.6666666666665</v>
      </c>
      <c r="O188" s="63">
        <v>2912.5</v>
      </c>
      <c r="P188" s="17">
        <v>3052.722222222222</v>
      </c>
      <c r="Q188" s="8">
        <f t="shared" si="0"/>
        <v>0</v>
      </c>
      <c r="R188" s="8" t="str">
        <f t="shared" si="1"/>
        <v> Huevos (en Granja)</v>
      </c>
      <c r="S188" s="389">
        <f t="shared" si="2"/>
        <v>3052.722222222222</v>
      </c>
    </row>
    <row r="189" spans="1:19" s="8" customFormat="1" ht="21" customHeight="1">
      <c r="A189" s="115"/>
      <c r="B189" s="118" t="s">
        <v>245</v>
      </c>
      <c r="C189" s="39" t="s">
        <v>246</v>
      </c>
      <c r="D189" s="63">
        <v>18.375</v>
      </c>
      <c r="E189" s="65">
        <v>19.04861111111111</v>
      </c>
      <c r="F189" s="63">
        <v>21.881985780423282</v>
      </c>
      <c r="G189" s="63">
        <v>21.5812251984127</v>
      </c>
      <c r="H189" s="63">
        <v>21.68788855820106</v>
      </c>
      <c r="I189" s="63">
        <v>20.0975887345679</v>
      </c>
      <c r="J189" s="63">
        <v>21.23723544973545</v>
      </c>
      <c r="K189" s="63">
        <v>20.506944444444443</v>
      </c>
      <c r="L189" s="63">
        <v>20.555555555555557</v>
      </c>
      <c r="M189" s="63">
        <v>21.152777777777775</v>
      </c>
      <c r="N189" s="63">
        <v>20.263888888888886</v>
      </c>
      <c r="O189" s="63">
        <v>20.777777777777775</v>
      </c>
      <c r="P189" s="17">
        <v>20.59720660640799</v>
      </c>
      <c r="Q189" s="8">
        <f t="shared" si="0"/>
        <v>0</v>
      </c>
      <c r="R189" s="8" t="str">
        <f t="shared" si="1"/>
        <v> Leche  (Líquida, cruda)</v>
      </c>
      <c r="S189" s="389">
        <f t="shared" si="2"/>
        <v>20.59720660640799</v>
      </c>
    </row>
    <row r="190" spans="1:16" ht="6" customHeight="1">
      <c r="A190" s="81"/>
      <c r="B190" s="81"/>
      <c r="C190" s="146"/>
      <c r="D190" s="147"/>
      <c r="E190" s="147"/>
      <c r="F190" s="147"/>
      <c r="G190" s="147"/>
      <c r="H190" s="147"/>
      <c r="I190" s="147"/>
      <c r="J190" s="147"/>
      <c r="K190" s="147"/>
      <c r="L190" s="81"/>
      <c r="M190" s="146"/>
      <c r="N190" s="147"/>
      <c r="O190" s="147"/>
      <c r="P190" s="147"/>
    </row>
    <row r="191" spans="1:16" ht="18.75" customHeight="1">
      <c r="A191" s="7" t="s">
        <v>149</v>
      </c>
      <c r="B191" s="7"/>
      <c r="C191" s="67"/>
      <c r="D191" s="68"/>
      <c r="E191" s="69"/>
      <c r="F191" s="68"/>
      <c r="G191" s="37"/>
      <c r="H191" s="37"/>
      <c r="I191" s="37"/>
      <c r="J191" s="37"/>
      <c r="K191" s="70"/>
      <c r="L191" s="70"/>
      <c r="M191" s="70"/>
      <c r="N191" s="70"/>
      <c r="O191" s="70"/>
      <c r="P191" s="36"/>
    </row>
    <row r="192" spans="1:16" ht="14.25" customHeight="1">
      <c r="A192" s="7" t="s">
        <v>145</v>
      </c>
      <c r="B192" s="7"/>
      <c r="C192" s="71"/>
      <c r="D192" s="35"/>
      <c r="E192" s="35"/>
      <c r="F192" s="35"/>
      <c r="G192" s="35"/>
      <c r="H192" s="35"/>
      <c r="I192" s="35"/>
      <c r="J192" s="35"/>
      <c r="K192" s="42"/>
      <c r="L192" s="42"/>
      <c r="M192" s="42"/>
      <c r="N192" s="42"/>
      <c r="O192" s="42"/>
      <c r="P192" s="5"/>
    </row>
    <row r="193" spans="1:16" ht="13.5">
      <c r="A193" s="7"/>
      <c r="B193" s="7"/>
      <c r="C193" s="57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5"/>
    </row>
    <row r="194" spans="1:16" ht="12.75">
      <c r="A194" s="72" t="s">
        <v>108</v>
      </c>
      <c r="B194" s="72"/>
      <c r="C194" s="7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5"/>
    </row>
    <row r="195" spans="1:16" s="8" customFormat="1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</row>
    <row r="196" spans="1:16" s="8" customFormat="1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7"/>
      <c r="M196" s="77"/>
      <c r="N196" s="74"/>
      <c r="O196" s="74"/>
      <c r="P196" s="74"/>
    </row>
    <row r="197" spans="1:16" s="8" customFormat="1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7"/>
      <c r="M197" s="77"/>
      <c r="N197" s="74"/>
      <c r="O197" s="74"/>
      <c r="P197" s="74"/>
    </row>
    <row r="198" spans="1:16" s="8" customFormat="1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</row>
    <row r="199" spans="1:16" s="8" customFormat="1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</row>
    <row r="200" spans="1:16" s="8" customFormat="1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</row>
    <row r="201" spans="1:16" s="8" customFormat="1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</row>
    <row r="202" spans="1:16" s="8" customFormat="1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</row>
    <row r="203" spans="3:16" ht="12.7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</row>
    <row r="204" spans="3:16" ht="12.7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</row>
    <row r="205" spans="3:16" ht="12.7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</row>
    <row r="206" spans="3:16" ht="12.7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</row>
  </sheetData>
  <sheetProtection/>
  <mergeCells count="66">
    <mergeCell ref="A163:A164"/>
    <mergeCell ref="C163:C164"/>
    <mergeCell ref="D163:O163"/>
    <mergeCell ref="P163:P164"/>
    <mergeCell ref="A159:P159"/>
    <mergeCell ref="P7:P8"/>
    <mergeCell ref="A160:P160"/>
    <mergeCell ref="D132:O132"/>
    <mergeCell ref="P132:P133"/>
    <mergeCell ref="P41:P42"/>
    <mergeCell ref="A161:P161"/>
    <mergeCell ref="A88:A89"/>
    <mergeCell ref="C88:C89"/>
    <mergeCell ref="D88:O88"/>
    <mergeCell ref="P88:P89"/>
    <mergeCell ref="A3:P3"/>
    <mergeCell ref="A37:P37"/>
    <mergeCell ref="A84:P84"/>
    <mergeCell ref="A128:P128"/>
    <mergeCell ref="A132:A133"/>
    <mergeCell ref="A4:P4"/>
    <mergeCell ref="A85:P85"/>
    <mergeCell ref="A86:P86"/>
    <mergeCell ref="A129:P129"/>
    <mergeCell ref="A130:P130"/>
    <mergeCell ref="D41:O41"/>
    <mergeCell ref="A7:A8"/>
    <mergeCell ref="C7:C8"/>
    <mergeCell ref="D7:O7"/>
    <mergeCell ref="A5:P5"/>
    <mergeCell ref="C132:C133"/>
    <mergeCell ref="B7:B8"/>
    <mergeCell ref="A10:A11"/>
    <mergeCell ref="A12:A13"/>
    <mergeCell ref="A19:A22"/>
    <mergeCell ref="A23:A24"/>
    <mergeCell ref="A29:A32"/>
    <mergeCell ref="A44:A46"/>
    <mergeCell ref="A47:A48"/>
    <mergeCell ref="A112:A113"/>
    <mergeCell ref="A108:A109"/>
    <mergeCell ref="A51:A52"/>
    <mergeCell ref="A38:P38"/>
    <mergeCell ref="A39:P39"/>
    <mergeCell ref="A41:A42"/>
    <mergeCell ref="C41:C42"/>
    <mergeCell ref="A117:A122"/>
    <mergeCell ref="A141:A142"/>
    <mergeCell ref="A143:A144"/>
    <mergeCell ref="A135:A139"/>
    <mergeCell ref="A55:A59"/>
    <mergeCell ref="A62:A63"/>
    <mergeCell ref="A67:A69"/>
    <mergeCell ref="A78:A79"/>
    <mergeCell ref="A90:A91"/>
    <mergeCell ref="A105:A107"/>
    <mergeCell ref="A146:A147"/>
    <mergeCell ref="A167:A168"/>
    <mergeCell ref="A180:A181"/>
    <mergeCell ref="A182:A183"/>
    <mergeCell ref="A185:A187"/>
    <mergeCell ref="B41:B42"/>
    <mergeCell ref="B88:B89"/>
    <mergeCell ref="B132:B133"/>
    <mergeCell ref="B163:B164"/>
    <mergeCell ref="A123:A124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04"/>
  <sheetViews>
    <sheetView zoomScale="80" zoomScaleNormal="80" zoomScalePageLayoutView="0" workbookViewId="0" topLeftCell="A1">
      <selection activeCell="S170" sqref="S170"/>
    </sheetView>
  </sheetViews>
  <sheetFormatPr defaultColWidth="11.421875" defaultRowHeight="23.25" customHeight="1"/>
  <cols>
    <col min="1" max="1" width="21.28125" style="111" customWidth="1"/>
    <col min="2" max="2" width="16.28125" style="74" customWidth="1"/>
    <col min="3" max="3" width="15.57421875" style="75" customWidth="1"/>
    <col min="4" max="8" width="11.00390625" style="25" customWidth="1"/>
    <col min="9" max="15" width="10.421875" style="25" customWidth="1"/>
    <col min="16" max="16" width="11.8515625" style="0" customWidth="1"/>
  </cols>
  <sheetData>
    <row r="1" spans="1:16" ht="9.75" customHeight="1">
      <c r="A1" s="79"/>
      <c r="B1" s="56"/>
      <c r="C1" s="5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6" ht="23.25" customHeight="1">
      <c r="A2" s="79"/>
      <c r="B2" s="56"/>
      <c r="C2" s="5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78" t="s">
        <v>55</v>
      </c>
    </row>
    <row r="3" spans="1:16" ht="29.2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</row>
    <row r="4" spans="1:16" ht="30" customHeight="1">
      <c r="A4" s="458" t="s">
        <v>150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1:16" ht="23.25" customHeight="1">
      <c r="A5" s="80"/>
      <c r="B5" s="58"/>
      <c r="C5" s="59"/>
      <c r="D5" s="58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</row>
    <row r="6" spans="1:16" ht="13.5" customHeight="1">
      <c r="A6" s="80"/>
      <c r="B6" s="58"/>
      <c r="C6" s="59"/>
      <c r="D6" s="58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</row>
    <row r="7" spans="1:16" ht="39" customHeight="1">
      <c r="A7" s="447" t="s">
        <v>506</v>
      </c>
      <c r="B7" s="447" t="s">
        <v>151</v>
      </c>
      <c r="C7" s="447" t="s">
        <v>62</v>
      </c>
      <c r="D7" s="442" t="s">
        <v>26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  <c r="P7" s="445" t="s">
        <v>60</v>
      </c>
    </row>
    <row r="8" spans="1:16" ht="39" customHeight="1">
      <c r="A8" s="448"/>
      <c r="B8" s="448"/>
      <c r="C8" s="448"/>
      <c r="D8" s="377" t="s">
        <v>7</v>
      </c>
      <c r="E8" s="376" t="s">
        <v>8</v>
      </c>
      <c r="F8" s="376" t="s">
        <v>9</v>
      </c>
      <c r="G8" s="376" t="s">
        <v>10</v>
      </c>
      <c r="H8" s="376" t="s">
        <v>11</v>
      </c>
      <c r="I8" s="376" t="s">
        <v>12</v>
      </c>
      <c r="J8" s="376" t="s">
        <v>13</v>
      </c>
      <c r="K8" s="376" t="s">
        <v>14</v>
      </c>
      <c r="L8" s="376" t="s">
        <v>127</v>
      </c>
      <c r="M8" s="376" t="s">
        <v>128</v>
      </c>
      <c r="N8" s="376" t="s">
        <v>129</v>
      </c>
      <c r="O8" s="378" t="s">
        <v>130</v>
      </c>
      <c r="P8" s="446"/>
    </row>
    <row r="9" spans="1:16" ht="23.25" customHeight="1">
      <c r="A9" s="81" t="s">
        <v>63</v>
      </c>
      <c r="B9" s="81"/>
      <c r="C9" s="82"/>
      <c r="D9" s="83"/>
      <c r="E9" s="83"/>
      <c r="F9" s="83"/>
      <c r="G9" s="83"/>
      <c r="H9" s="83"/>
      <c r="I9" s="83"/>
      <c r="J9" s="83"/>
      <c r="K9" s="83"/>
      <c r="L9" s="81"/>
      <c r="M9" s="82"/>
      <c r="N9" s="83"/>
      <c r="O9" s="83"/>
      <c r="P9" s="83"/>
    </row>
    <row r="10" spans="1:16" s="8" customFormat="1" ht="23.25" customHeight="1">
      <c r="A10" s="459" t="s">
        <v>152</v>
      </c>
      <c r="B10" s="84" t="s">
        <v>153</v>
      </c>
      <c r="C10" s="39" t="s">
        <v>131</v>
      </c>
      <c r="D10" s="85">
        <v>2247.2629320223687</v>
      </c>
      <c r="E10" s="85">
        <v>2319.7338436621435</v>
      </c>
      <c r="F10" s="85">
        <v>2266.5618995232853</v>
      </c>
      <c r="G10" s="85">
        <v>2163.0153648698206</v>
      </c>
      <c r="H10" s="85">
        <v>2285.5910134763476</v>
      </c>
      <c r="I10" s="85">
        <v>2321.2332248502626</v>
      </c>
      <c r="J10" s="85">
        <v>2409.9332431854295</v>
      </c>
      <c r="K10" s="85">
        <v>2361.8018931059773</v>
      </c>
      <c r="L10" s="85">
        <v>2421.3257727508862</v>
      </c>
      <c r="M10" s="85">
        <v>2438.338453810659</v>
      </c>
      <c r="N10" s="85">
        <v>2422.867643014302</v>
      </c>
      <c r="O10" s="85">
        <v>2362.8437843784377</v>
      </c>
      <c r="P10" s="86">
        <f>AVERAGE(D10:O10)</f>
        <v>2335.0424223874934</v>
      </c>
    </row>
    <row r="11" spans="1:16" s="8" customFormat="1" ht="23.25" customHeight="1">
      <c r="A11" s="464"/>
      <c r="B11" s="84" t="s">
        <v>154</v>
      </c>
      <c r="C11" s="39" t="s">
        <v>109</v>
      </c>
      <c r="D11" s="85">
        <v>2255</v>
      </c>
      <c r="E11" s="85">
        <v>2250</v>
      </c>
      <c r="F11" s="85">
        <v>2285.833333333333</v>
      </c>
      <c r="G11" s="85">
        <v>2281.2916666666665</v>
      </c>
      <c r="H11" s="85">
        <v>2273.8333333333335</v>
      </c>
      <c r="I11" s="85">
        <v>2295.1458333333335</v>
      </c>
      <c r="J11" s="85">
        <v>2228.75</v>
      </c>
      <c r="K11" s="85">
        <v>2308.2708333333335</v>
      </c>
      <c r="L11" s="85">
        <v>2344.1666666666665</v>
      </c>
      <c r="M11" s="85">
        <v>2396.25</v>
      </c>
      <c r="N11" s="85">
        <v>2334.75</v>
      </c>
      <c r="O11" s="85">
        <v>2288.75</v>
      </c>
      <c r="P11" s="86">
        <f aca="true" t="shared" si="0" ref="P11:P89">AVERAGE(D11:O11)</f>
        <v>2295.170138888889</v>
      </c>
    </row>
    <row r="12" spans="1:16" s="8" customFormat="1" ht="23.25" customHeight="1">
      <c r="A12" s="459" t="s">
        <v>155</v>
      </c>
      <c r="B12" s="84" t="s">
        <v>156</v>
      </c>
      <c r="C12" s="39" t="s">
        <v>19</v>
      </c>
      <c r="D12" s="85">
        <v>926.3098958333334</v>
      </c>
      <c r="E12" s="85">
        <v>892.8750000000001</v>
      </c>
      <c r="F12" s="85">
        <v>847.8888888888889</v>
      </c>
      <c r="G12" s="85">
        <v>924.2847222222222</v>
      </c>
      <c r="H12" s="85">
        <v>936.4950396825396</v>
      </c>
      <c r="I12" s="85">
        <v>954.8802083333334</v>
      </c>
      <c r="J12" s="85">
        <v>958.75</v>
      </c>
      <c r="K12" s="85">
        <v>934.9192708333334</v>
      </c>
      <c r="L12" s="85">
        <v>964.17296875</v>
      </c>
      <c r="M12" s="85">
        <v>950.8098958333337</v>
      </c>
      <c r="N12" s="85">
        <v>936.2552083333333</v>
      </c>
      <c r="O12" s="85">
        <v>991.2380208333333</v>
      </c>
      <c r="P12" s="86">
        <f t="shared" si="0"/>
        <v>934.9065932953041</v>
      </c>
    </row>
    <row r="13" spans="1:16" s="8" customFormat="1" ht="23.25" customHeight="1">
      <c r="A13" s="464" t="s">
        <v>124</v>
      </c>
      <c r="B13" s="84" t="s">
        <v>157</v>
      </c>
      <c r="C13" s="39" t="s">
        <v>21</v>
      </c>
      <c r="D13" s="85">
        <v>6805.555555555555</v>
      </c>
      <c r="E13" s="85">
        <v>8364.5625</v>
      </c>
      <c r="F13" s="85">
        <v>6362.5</v>
      </c>
      <c r="G13" s="85">
        <v>5755.208333333334</v>
      </c>
      <c r="H13" s="85">
        <v>8055.555555555555</v>
      </c>
      <c r="I13" s="85">
        <v>6536.055555555555</v>
      </c>
      <c r="J13" s="85">
        <v>6944.444444444444</v>
      </c>
      <c r="K13" s="85">
        <v>7469.444444444445</v>
      </c>
      <c r="L13" s="85">
        <v>7526.083333333333</v>
      </c>
      <c r="M13" s="85">
        <v>6905.555555555555</v>
      </c>
      <c r="N13" s="85">
        <v>7166.666666666667</v>
      </c>
      <c r="O13" s="85">
        <v>7973.958333333333</v>
      </c>
      <c r="P13" s="86">
        <f t="shared" si="0"/>
        <v>7155.465856481482</v>
      </c>
    </row>
    <row r="14" spans="1:16" ht="23.25" customHeight="1">
      <c r="A14" s="81" t="s">
        <v>65</v>
      </c>
      <c r="B14" s="81"/>
      <c r="C14" s="82"/>
      <c r="D14" s="83"/>
      <c r="E14" s="83"/>
      <c r="F14" s="83"/>
      <c r="G14" s="83"/>
      <c r="H14" s="83"/>
      <c r="I14" s="83"/>
      <c r="J14" s="83"/>
      <c r="K14" s="83"/>
      <c r="L14" s="81"/>
      <c r="M14" s="82"/>
      <c r="N14" s="83"/>
      <c r="O14" s="83"/>
      <c r="P14" s="83"/>
    </row>
    <row r="15" spans="1:16" s="8" customFormat="1" ht="23.25" customHeight="1">
      <c r="A15" s="87"/>
      <c r="B15" s="88" t="s">
        <v>0</v>
      </c>
      <c r="C15" s="39" t="s">
        <v>19</v>
      </c>
      <c r="D15" s="85">
        <v>661.3769047619047</v>
      </c>
      <c r="E15" s="85">
        <v>503.52880952380957</v>
      </c>
      <c r="F15" s="85">
        <v>530.3023333333333</v>
      </c>
      <c r="G15" s="85">
        <v>599.7361111111112</v>
      </c>
      <c r="H15" s="85">
        <v>541.4928240740742</v>
      </c>
      <c r="I15" s="85">
        <v>599.4463541666667</v>
      </c>
      <c r="J15" s="85">
        <v>713.9494047619047</v>
      </c>
      <c r="K15" s="85">
        <v>874.4632936507936</v>
      </c>
      <c r="L15" s="85">
        <v>1131.9315476190475</v>
      </c>
      <c r="M15" s="85">
        <v>1138.1458333333333</v>
      </c>
      <c r="N15" s="85">
        <v>1132.970238095238</v>
      </c>
      <c r="O15" s="85">
        <v>1029.6319444444446</v>
      </c>
      <c r="P15" s="86">
        <f t="shared" si="0"/>
        <v>788.0812999063052</v>
      </c>
    </row>
    <row r="16" spans="1:16" s="8" customFormat="1" ht="23.25" customHeight="1">
      <c r="A16" s="87"/>
      <c r="B16" s="84" t="s">
        <v>1</v>
      </c>
      <c r="C16" s="39" t="s">
        <v>19</v>
      </c>
      <c r="D16" s="85">
        <v>1651.2239583333333</v>
      </c>
      <c r="E16" s="85">
        <v>1661.1796875</v>
      </c>
      <c r="F16" s="85">
        <v>1629.55</v>
      </c>
      <c r="G16" s="85">
        <v>1586.3374999999999</v>
      </c>
      <c r="H16" s="85">
        <v>1371.404438095238</v>
      </c>
      <c r="I16" s="85">
        <v>1653.2738095238094</v>
      </c>
      <c r="J16" s="85">
        <v>2031.1979166666667</v>
      </c>
      <c r="K16" s="85">
        <v>2062.3541666666665</v>
      </c>
      <c r="L16" s="85">
        <v>2275.1</v>
      </c>
      <c r="M16" s="85">
        <v>2224.075</v>
      </c>
      <c r="N16" s="85">
        <v>2144.4895833333335</v>
      </c>
      <c r="O16" s="85">
        <v>2148.625</v>
      </c>
      <c r="P16" s="86">
        <f t="shared" si="0"/>
        <v>1869.9009216765871</v>
      </c>
    </row>
    <row r="17" spans="1:16" s="8" customFormat="1" ht="23.25" customHeight="1">
      <c r="A17" s="87"/>
      <c r="B17" s="84" t="s">
        <v>117</v>
      </c>
      <c r="C17" s="39" t="s">
        <v>19</v>
      </c>
      <c r="D17" s="85">
        <v>1242.75</v>
      </c>
      <c r="E17" s="85">
        <v>972.9166666666666</v>
      </c>
      <c r="F17" s="85">
        <v>1037.5</v>
      </c>
      <c r="G17" s="85">
        <v>1036.56</v>
      </c>
      <c r="H17" s="85">
        <v>1275</v>
      </c>
      <c r="I17" s="85">
        <v>1059.375</v>
      </c>
      <c r="J17" s="85">
        <v>1187.5</v>
      </c>
      <c r="K17" s="85">
        <v>1230.1666666666667</v>
      </c>
      <c r="L17" s="85">
        <v>1209</v>
      </c>
      <c r="M17" s="85">
        <v>1189.7222222222224</v>
      </c>
      <c r="N17" s="85">
        <v>1225</v>
      </c>
      <c r="O17" s="85">
        <v>1402.625</v>
      </c>
      <c r="P17" s="86">
        <f t="shared" si="0"/>
        <v>1172.342962962963</v>
      </c>
    </row>
    <row r="18" spans="1:16" s="8" customFormat="1" ht="23.25" customHeight="1">
      <c r="A18" s="459" t="s">
        <v>282</v>
      </c>
      <c r="B18" s="84" t="s">
        <v>158</v>
      </c>
      <c r="C18" s="39" t="s">
        <v>19</v>
      </c>
      <c r="D18" s="85">
        <v>3719.416666666667</v>
      </c>
      <c r="E18" s="85">
        <v>3585.722222222222</v>
      </c>
      <c r="F18" s="85">
        <v>3630</v>
      </c>
      <c r="G18" s="85">
        <v>3031.25</v>
      </c>
      <c r="H18" s="85">
        <v>3355.2083333333335</v>
      </c>
      <c r="I18" s="85">
        <v>3300.520833333333</v>
      </c>
      <c r="J18" s="85">
        <v>3149.75</v>
      </c>
      <c r="K18" s="85">
        <v>2742.6875</v>
      </c>
      <c r="L18" s="85">
        <v>2962.2395833333335</v>
      </c>
      <c r="M18" s="85">
        <v>3116.25</v>
      </c>
      <c r="N18" s="85">
        <v>3262.5</v>
      </c>
      <c r="O18" s="85">
        <v>3304.6875</v>
      </c>
      <c r="P18" s="86">
        <f t="shared" si="0"/>
        <v>3263.3527199074074</v>
      </c>
    </row>
    <row r="19" spans="1:16" s="8" customFormat="1" ht="23.25" customHeight="1">
      <c r="A19" s="460"/>
      <c r="B19" s="84" t="s">
        <v>159</v>
      </c>
      <c r="C19" s="39" t="s">
        <v>19</v>
      </c>
      <c r="D19" s="85">
        <v>3077.6488095238096</v>
      </c>
      <c r="E19" s="85">
        <v>3060.1369791666666</v>
      </c>
      <c r="F19" s="85">
        <v>3166.9625</v>
      </c>
      <c r="G19" s="85">
        <v>2747.055555555556</v>
      </c>
      <c r="H19" s="85">
        <v>2740.5949047619047</v>
      </c>
      <c r="I19" s="85">
        <v>2618.63375</v>
      </c>
      <c r="J19" s="85">
        <v>2635.6600694444446</v>
      </c>
      <c r="K19" s="85">
        <v>2628.0793750000003</v>
      </c>
      <c r="L19" s="85">
        <v>2710.666666666667</v>
      </c>
      <c r="M19" s="85">
        <v>3134.973214285714</v>
      </c>
      <c r="N19" s="85">
        <v>3293.0416666666665</v>
      </c>
      <c r="O19" s="85">
        <v>3348.5803571428573</v>
      </c>
      <c r="P19" s="86">
        <f t="shared" si="0"/>
        <v>2930.169487351191</v>
      </c>
    </row>
    <row r="20" spans="1:16" s="8" customFormat="1" ht="23.25" customHeight="1">
      <c r="A20" s="460"/>
      <c r="B20" s="84" t="s">
        <v>160</v>
      </c>
      <c r="C20" s="39" t="s">
        <v>19</v>
      </c>
      <c r="D20" s="85">
        <v>3185.4166666666665</v>
      </c>
      <c r="E20" s="85">
        <v>2660.633333333333</v>
      </c>
      <c r="F20" s="85">
        <v>2625</v>
      </c>
      <c r="G20" s="85">
        <v>2556.25</v>
      </c>
      <c r="H20" s="85">
        <v>3028.333333333333</v>
      </c>
      <c r="I20" s="85">
        <v>2665.4375</v>
      </c>
      <c r="J20" s="85">
        <v>2838.888888888889</v>
      </c>
      <c r="K20" s="85">
        <v>2389.3</v>
      </c>
      <c r="L20" s="85">
        <v>2683.375</v>
      </c>
      <c r="M20" s="85">
        <v>2666.041666666667</v>
      </c>
      <c r="N20" s="85">
        <v>2752.0833333333335</v>
      </c>
      <c r="O20" s="85">
        <v>2994.7916666666665</v>
      </c>
      <c r="P20" s="86">
        <f t="shared" si="0"/>
        <v>2753.795949074074</v>
      </c>
    </row>
    <row r="21" spans="1:16" s="8" customFormat="1" ht="23.25" customHeight="1">
      <c r="A21" s="464"/>
      <c r="B21" s="84" t="s">
        <v>161</v>
      </c>
      <c r="C21" s="39" t="s">
        <v>19</v>
      </c>
      <c r="D21" s="85">
        <v>3146.25</v>
      </c>
      <c r="E21" s="85">
        <v>2871.875</v>
      </c>
      <c r="F21" s="85">
        <v>1925</v>
      </c>
      <c r="G21" s="85">
        <v>2483.3333333333335</v>
      </c>
      <c r="H21" s="85">
        <v>2393.75</v>
      </c>
      <c r="I21" s="85">
        <v>2584.027777777778</v>
      </c>
      <c r="J21" s="85">
        <v>2289.5833333333335</v>
      </c>
      <c r="K21" s="85">
        <v>2244.7916666666665</v>
      </c>
      <c r="L21" s="85">
        <v>2247.916666666667</v>
      </c>
      <c r="M21" s="85">
        <v>2462.5</v>
      </c>
      <c r="N21" s="85">
        <v>2768.229166666667</v>
      </c>
      <c r="O21" s="85">
        <v>2822.9166666666665</v>
      </c>
      <c r="P21" s="86">
        <f t="shared" si="0"/>
        <v>2520.014467592593</v>
      </c>
    </row>
    <row r="22" spans="1:16" s="8" customFormat="1" ht="23.25" customHeight="1">
      <c r="A22" s="459" t="s">
        <v>162</v>
      </c>
      <c r="B22" s="84" t="s">
        <v>163</v>
      </c>
      <c r="C22" s="39" t="s">
        <v>19</v>
      </c>
      <c r="D22" s="85">
        <v>735.4166666666666</v>
      </c>
      <c r="E22" s="85">
        <v>693.75</v>
      </c>
      <c r="F22" s="85">
        <v>691.6666666666667</v>
      </c>
      <c r="G22" s="85">
        <v>666.6666666666667</v>
      </c>
      <c r="H22" s="85">
        <v>622.8333333333333</v>
      </c>
      <c r="I22" s="85">
        <v>708.3333333333334</v>
      </c>
      <c r="J22" s="85">
        <v>744.7916666666666</v>
      </c>
      <c r="K22" s="85">
        <v>781.4583333333334</v>
      </c>
      <c r="L22" s="85">
        <v>708.3333333333334</v>
      </c>
      <c r="M22" s="85">
        <v>578.4722222222222</v>
      </c>
      <c r="N22" s="85">
        <v>583.3333333333334</v>
      </c>
      <c r="O22" s="85">
        <v>656.1111111111112</v>
      </c>
      <c r="P22" s="86">
        <f t="shared" si="0"/>
        <v>680.9305555555554</v>
      </c>
    </row>
    <row r="23" spans="1:16" s="8" customFormat="1" ht="23.25" customHeight="1">
      <c r="A23" s="464"/>
      <c r="B23" s="84" t="s">
        <v>164</v>
      </c>
      <c r="C23" s="39" t="s">
        <v>19</v>
      </c>
      <c r="D23" s="85">
        <v>741.0120833333333</v>
      </c>
      <c r="E23" s="85">
        <v>679.4972656250001</v>
      </c>
      <c r="F23" s="85">
        <v>675.4286666666667</v>
      </c>
      <c r="G23" s="85">
        <v>668.1070238095238</v>
      </c>
      <c r="H23" s="85">
        <v>646.4478703703703</v>
      </c>
      <c r="I23" s="85">
        <v>620.7605208333333</v>
      </c>
      <c r="J23" s="85">
        <v>600.5078125</v>
      </c>
      <c r="K23" s="85">
        <v>634.7577380952381</v>
      </c>
      <c r="L23" s="85">
        <v>664.6508333333333</v>
      </c>
      <c r="M23" s="85">
        <v>605.5133928571429</v>
      </c>
      <c r="N23" s="85">
        <v>596.8360416666667</v>
      </c>
      <c r="O23" s="85">
        <v>614.2202380952382</v>
      </c>
      <c r="P23" s="86">
        <f t="shared" si="0"/>
        <v>645.6449572654873</v>
      </c>
    </row>
    <row r="24" spans="1:16" s="8" customFormat="1" ht="23.25" customHeight="1">
      <c r="A24" s="89"/>
      <c r="B24" s="90" t="s">
        <v>67</v>
      </c>
      <c r="C24" s="39" t="s">
        <v>19</v>
      </c>
      <c r="D24" s="85">
        <v>3635</v>
      </c>
      <c r="E24" s="85">
        <v>3305.055555555555</v>
      </c>
      <c r="F24" s="85">
        <v>3666.6666666666665</v>
      </c>
      <c r="G24" s="85">
        <v>3850</v>
      </c>
      <c r="H24" s="85">
        <v>3812.5</v>
      </c>
      <c r="I24" s="85">
        <v>3575</v>
      </c>
      <c r="J24" s="85">
        <v>3625</v>
      </c>
      <c r="K24" s="85">
        <v>3587.5</v>
      </c>
      <c r="L24" s="85">
        <v>3400</v>
      </c>
      <c r="M24" s="85">
        <v>3418.75</v>
      </c>
      <c r="N24" s="85">
        <v>3226.3888888888887</v>
      </c>
      <c r="O24" s="85">
        <v>3068.75</v>
      </c>
      <c r="P24" s="86">
        <f t="shared" si="0"/>
        <v>3514.2175925925926</v>
      </c>
    </row>
    <row r="25" spans="1:16" ht="23.25" customHeight="1">
      <c r="A25" s="81" t="s">
        <v>68</v>
      </c>
      <c r="B25" s="81"/>
      <c r="C25" s="82"/>
      <c r="D25" s="83"/>
      <c r="E25" s="83"/>
      <c r="F25" s="83"/>
      <c r="G25" s="83"/>
      <c r="H25" s="83"/>
      <c r="I25" s="83"/>
      <c r="J25" s="83"/>
      <c r="K25" s="83"/>
      <c r="L25" s="81"/>
      <c r="M25" s="82"/>
      <c r="N25" s="83"/>
      <c r="O25" s="83"/>
      <c r="P25" s="83"/>
    </row>
    <row r="26" spans="1:16" s="8" customFormat="1" ht="23.25" customHeight="1">
      <c r="A26" s="91"/>
      <c r="B26" s="84" t="s">
        <v>165</v>
      </c>
      <c r="C26" s="39" t="s">
        <v>19</v>
      </c>
      <c r="D26" s="85">
        <v>1363.8809523809525</v>
      </c>
      <c r="E26" s="92">
        <v>1453.6904761904764</v>
      </c>
      <c r="F26" s="85">
        <v>1310.25</v>
      </c>
      <c r="G26" s="85">
        <v>1441.3055555555554</v>
      </c>
      <c r="H26" s="85">
        <v>1353.138888888889</v>
      </c>
      <c r="I26" s="85">
        <v>1303.7559999999999</v>
      </c>
      <c r="J26" s="85">
        <v>1451.0833333333333</v>
      </c>
      <c r="K26" s="85">
        <v>1497.4833333333333</v>
      </c>
      <c r="L26" s="85">
        <v>1469.0833333333333</v>
      </c>
      <c r="M26" s="85">
        <v>1519.7916666666665</v>
      </c>
      <c r="N26" s="85">
        <v>1826.3333333333333</v>
      </c>
      <c r="O26" s="85">
        <v>1475.1875</v>
      </c>
      <c r="P26" s="86">
        <f t="shared" si="0"/>
        <v>1455.4153644179896</v>
      </c>
    </row>
    <row r="27" spans="1:16" s="8" customFormat="1" ht="23.25" customHeight="1">
      <c r="A27" s="459" t="s">
        <v>276</v>
      </c>
      <c r="B27" s="84" t="s">
        <v>166</v>
      </c>
      <c r="C27" s="39" t="s">
        <v>19</v>
      </c>
      <c r="D27" s="85">
        <v>3183.5416666666665</v>
      </c>
      <c r="E27" s="92">
        <v>3144.208708333333</v>
      </c>
      <c r="F27" s="85">
        <v>3202.858333333333</v>
      </c>
      <c r="G27" s="85">
        <v>3236.732638888889</v>
      </c>
      <c r="H27" s="85">
        <v>3707.111111111111</v>
      </c>
      <c r="I27" s="85">
        <v>3519.916666666667</v>
      </c>
      <c r="J27" s="85">
        <v>3675</v>
      </c>
      <c r="K27" s="85">
        <v>3735.4166666666665</v>
      </c>
      <c r="L27" s="85">
        <v>3918.1944444444443</v>
      </c>
      <c r="M27" s="85">
        <v>3737.1944444444443</v>
      </c>
      <c r="N27" s="85">
        <v>4220.416666666666</v>
      </c>
      <c r="O27" s="85">
        <v>4008.5416666666665</v>
      </c>
      <c r="P27" s="86">
        <f t="shared" si="0"/>
        <v>3607.4277511574073</v>
      </c>
    </row>
    <row r="28" spans="1:16" s="8" customFormat="1" ht="23.25" customHeight="1">
      <c r="A28" s="460"/>
      <c r="B28" s="84" t="s">
        <v>167</v>
      </c>
      <c r="C28" s="39" t="s">
        <v>19</v>
      </c>
      <c r="D28" s="85">
        <v>2955.868055555556</v>
      </c>
      <c r="E28" s="92">
        <v>3082.977083333333</v>
      </c>
      <c r="F28" s="85">
        <v>3036.2833333333333</v>
      </c>
      <c r="G28" s="85">
        <v>3143.569444444445</v>
      </c>
      <c r="H28" s="85">
        <v>3249.9259259259256</v>
      </c>
      <c r="I28" s="85">
        <v>3109.4166666666665</v>
      </c>
      <c r="J28" s="85">
        <v>3155.902777777778</v>
      </c>
      <c r="K28" s="85">
        <v>3185.770833333333</v>
      </c>
      <c r="L28" s="85">
        <v>3237.8166666666666</v>
      </c>
      <c r="M28" s="85">
        <v>3091.7</v>
      </c>
      <c r="N28" s="85">
        <v>3187.9</v>
      </c>
      <c r="O28" s="85">
        <v>3178.868055555556</v>
      </c>
      <c r="P28" s="86">
        <f t="shared" si="0"/>
        <v>3134.6665702160494</v>
      </c>
    </row>
    <row r="29" spans="1:16" s="8" customFormat="1" ht="23.25" customHeight="1">
      <c r="A29" s="460"/>
      <c r="B29" s="84" t="s">
        <v>159</v>
      </c>
      <c r="C29" s="39" t="s">
        <v>19</v>
      </c>
      <c r="D29" s="85">
        <v>3350</v>
      </c>
      <c r="E29" s="92">
        <v>3666.6666666666665</v>
      </c>
      <c r="F29" s="85">
        <v>3751.5</v>
      </c>
      <c r="G29" s="85">
        <v>3500</v>
      </c>
      <c r="H29" s="85">
        <v>3300</v>
      </c>
      <c r="I29" s="85">
        <v>3325</v>
      </c>
      <c r="J29" s="85">
        <v>3275</v>
      </c>
      <c r="K29" s="85">
        <v>3716.6666666666665</v>
      </c>
      <c r="L29" s="85">
        <v>3587.5</v>
      </c>
      <c r="M29" s="85">
        <v>4133.333333333333</v>
      </c>
      <c r="N29" s="85">
        <v>4500</v>
      </c>
      <c r="O29" s="85">
        <v>3469.444444444445</v>
      </c>
      <c r="P29" s="86">
        <f t="shared" si="0"/>
        <v>3631.259259259259</v>
      </c>
    </row>
    <row r="30" spans="1:16" s="8" customFormat="1" ht="23.25" customHeight="1">
      <c r="A30" s="464"/>
      <c r="B30" s="84" t="s">
        <v>168</v>
      </c>
      <c r="C30" s="39" t="s">
        <v>19</v>
      </c>
      <c r="D30" s="85"/>
      <c r="E30" s="92">
        <v>3583.3333333333335</v>
      </c>
      <c r="F30" s="85">
        <v>3516.6666666666665</v>
      </c>
      <c r="G30" s="85">
        <v>3316.6666666666665</v>
      </c>
      <c r="H30" s="85"/>
      <c r="I30" s="85">
        <v>2900</v>
      </c>
      <c r="J30" s="85">
        <v>3750</v>
      </c>
      <c r="K30" s="85"/>
      <c r="L30" s="85"/>
      <c r="M30" s="85"/>
      <c r="N30" s="85"/>
      <c r="O30" s="85"/>
      <c r="P30" s="86">
        <f t="shared" si="0"/>
        <v>3413.333333333333</v>
      </c>
    </row>
    <row r="31" spans="1:16" s="8" customFormat="1" ht="23.25" customHeight="1">
      <c r="A31" s="87"/>
      <c r="B31" s="84" t="s">
        <v>48</v>
      </c>
      <c r="C31" s="39" t="s">
        <v>19</v>
      </c>
      <c r="D31" s="85">
        <v>1675</v>
      </c>
      <c r="E31" s="92">
        <v>1762.5</v>
      </c>
      <c r="F31" s="85"/>
      <c r="G31" s="85"/>
      <c r="H31" s="85">
        <v>1700</v>
      </c>
      <c r="I31" s="85">
        <v>1550</v>
      </c>
      <c r="J31" s="85">
        <v>1775</v>
      </c>
      <c r="K31" s="85">
        <v>1750</v>
      </c>
      <c r="L31" s="85">
        <v>1950</v>
      </c>
      <c r="M31" s="85">
        <v>1450</v>
      </c>
      <c r="N31" s="85">
        <v>1400</v>
      </c>
      <c r="O31" s="85">
        <v>1237.5</v>
      </c>
      <c r="P31" s="86">
        <f t="shared" si="0"/>
        <v>1625</v>
      </c>
    </row>
    <row r="32" spans="1:16" s="8" customFormat="1" ht="23.25" customHeight="1">
      <c r="A32" s="87"/>
      <c r="B32" s="84" t="s">
        <v>70</v>
      </c>
      <c r="C32" s="39" t="s">
        <v>19</v>
      </c>
      <c r="D32" s="85">
        <v>1500</v>
      </c>
      <c r="E32" s="85">
        <v>1787.5</v>
      </c>
      <c r="F32" s="85">
        <v>2400</v>
      </c>
      <c r="G32" s="85">
        <v>1800</v>
      </c>
      <c r="H32" s="85">
        <v>1437.5</v>
      </c>
      <c r="I32" s="85">
        <v>1437.5</v>
      </c>
      <c r="J32" s="85"/>
      <c r="K32" s="85"/>
      <c r="L32" s="85">
        <v>2000</v>
      </c>
      <c r="M32" s="85">
        <v>1625</v>
      </c>
      <c r="N32" s="85">
        <v>1716.6666666666665</v>
      </c>
      <c r="O32" s="85">
        <v>1100</v>
      </c>
      <c r="P32" s="86">
        <f t="shared" si="0"/>
        <v>1680.4166666666665</v>
      </c>
    </row>
    <row r="33" spans="1:16" s="8" customFormat="1" ht="9.75" customHeight="1">
      <c r="A33" s="79"/>
      <c r="B33" s="56"/>
      <c r="C33" s="5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5"/>
    </row>
    <row r="34" spans="1:16" s="8" customFormat="1" ht="23.25" customHeight="1">
      <c r="A34" s="79"/>
      <c r="B34" s="56"/>
      <c r="C34" s="5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178" t="s">
        <v>56</v>
      </c>
    </row>
    <row r="35" spans="1:16" s="8" customFormat="1" ht="23.25" customHeight="1">
      <c r="A35" s="440" t="s">
        <v>61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</row>
    <row r="36" spans="1:16" s="8" customFormat="1" ht="23.25" customHeight="1">
      <c r="A36" s="458" t="s">
        <v>150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s="8" customFormat="1" ht="23.25" customHeight="1">
      <c r="A37" s="80"/>
      <c r="B37" s="58"/>
      <c r="C37" s="59"/>
      <c r="D37" s="58"/>
      <c r="E37" s="60"/>
      <c r="F37" s="60"/>
      <c r="G37" s="60"/>
      <c r="H37" s="60"/>
      <c r="I37" s="60"/>
      <c r="J37" s="60"/>
      <c r="K37" s="60"/>
      <c r="L37" s="61"/>
      <c r="M37" s="61"/>
      <c r="N37" s="61"/>
      <c r="O37" s="61"/>
      <c r="P37" s="61"/>
    </row>
    <row r="38" spans="1:16" s="8" customFormat="1" ht="12" customHeight="1">
      <c r="A38" s="80"/>
      <c r="B38" s="58"/>
      <c r="C38" s="59"/>
      <c r="D38" s="58"/>
      <c r="E38" s="60"/>
      <c r="F38" s="60"/>
      <c r="G38" s="60"/>
      <c r="H38" s="60"/>
      <c r="I38" s="60"/>
      <c r="J38" s="60"/>
      <c r="K38" s="60"/>
      <c r="L38" s="61"/>
      <c r="M38" s="61"/>
      <c r="N38" s="61"/>
      <c r="O38" s="61"/>
      <c r="P38" s="61"/>
    </row>
    <row r="39" spans="1:16" s="8" customFormat="1" ht="38.25" customHeight="1">
      <c r="A39" s="447" t="s">
        <v>506</v>
      </c>
      <c r="B39" s="447" t="s">
        <v>151</v>
      </c>
      <c r="C39" s="447" t="s">
        <v>62</v>
      </c>
      <c r="D39" s="442" t="s">
        <v>26</v>
      </c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4"/>
      <c r="P39" s="445" t="s">
        <v>60</v>
      </c>
    </row>
    <row r="40" spans="1:16" s="8" customFormat="1" ht="38.25" customHeight="1">
      <c r="A40" s="448"/>
      <c r="B40" s="448"/>
      <c r="C40" s="448"/>
      <c r="D40" s="377" t="s">
        <v>7</v>
      </c>
      <c r="E40" s="376" t="s">
        <v>8</v>
      </c>
      <c r="F40" s="376" t="s">
        <v>9</v>
      </c>
      <c r="G40" s="376" t="s">
        <v>10</v>
      </c>
      <c r="H40" s="376" t="s">
        <v>11</v>
      </c>
      <c r="I40" s="376" t="s">
        <v>12</v>
      </c>
      <c r="J40" s="376" t="s">
        <v>13</v>
      </c>
      <c r="K40" s="376" t="s">
        <v>14</v>
      </c>
      <c r="L40" s="376" t="s">
        <v>127</v>
      </c>
      <c r="M40" s="376" t="s">
        <v>128</v>
      </c>
      <c r="N40" s="376" t="s">
        <v>129</v>
      </c>
      <c r="O40" s="378" t="s">
        <v>130</v>
      </c>
      <c r="P40" s="446"/>
    </row>
    <row r="41" spans="1:16" s="8" customFormat="1" ht="24.75" customHeight="1">
      <c r="A41" s="81" t="s">
        <v>71</v>
      </c>
      <c r="B41" s="81"/>
      <c r="C41" s="82"/>
      <c r="D41" s="83"/>
      <c r="E41" s="83"/>
      <c r="F41" s="83"/>
      <c r="G41" s="83"/>
      <c r="H41" s="83"/>
      <c r="I41" s="83"/>
      <c r="J41" s="83"/>
      <c r="K41" s="83"/>
      <c r="L41" s="81"/>
      <c r="M41" s="82"/>
      <c r="N41" s="83"/>
      <c r="O41" s="83"/>
      <c r="P41" s="83"/>
    </row>
    <row r="42" spans="1:16" s="8" customFormat="1" ht="23.25" customHeight="1">
      <c r="A42" s="459" t="s">
        <v>279</v>
      </c>
      <c r="B42" s="84" t="s">
        <v>169</v>
      </c>
      <c r="C42" s="39" t="s">
        <v>21</v>
      </c>
      <c r="D42" s="85">
        <v>10648.969791666668</v>
      </c>
      <c r="E42" s="92">
        <v>10221.924479166666</v>
      </c>
      <c r="F42" s="85">
        <v>9793.9</v>
      </c>
      <c r="G42" s="85">
        <v>8274.45238095238</v>
      </c>
      <c r="H42" s="85">
        <v>7378.972222222223</v>
      </c>
      <c r="I42" s="85">
        <v>6584.651041666667</v>
      </c>
      <c r="J42" s="85">
        <v>7621.71875</v>
      </c>
      <c r="K42" s="85">
        <v>9003.9375</v>
      </c>
      <c r="L42" s="85">
        <v>11153.0078125</v>
      </c>
      <c r="M42" s="85">
        <v>12479.374999999998</v>
      </c>
      <c r="N42" s="85">
        <v>12092.069444444445</v>
      </c>
      <c r="O42" s="85">
        <v>10212.723958333334</v>
      </c>
      <c r="P42" s="86">
        <f t="shared" si="0"/>
        <v>9622.141865079366</v>
      </c>
    </row>
    <row r="43" spans="1:16" s="8" customFormat="1" ht="23.25" customHeight="1">
      <c r="A43" s="460"/>
      <c r="B43" s="84" t="s">
        <v>170</v>
      </c>
      <c r="C43" s="39" t="s">
        <v>21</v>
      </c>
      <c r="D43" s="85">
        <v>5390.625</v>
      </c>
      <c r="E43" s="92">
        <v>5890.908333333334</v>
      </c>
      <c r="F43" s="85">
        <v>6333.333333333333</v>
      </c>
      <c r="G43" s="85">
        <v>5687.5</v>
      </c>
      <c r="H43" s="85">
        <v>4768.055555555556</v>
      </c>
      <c r="I43" s="85">
        <v>3943.791666666667</v>
      </c>
      <c r="J43" s="85">
        <v>3858.333333333333</v>
      </c>
      <c r="K43" s="85">
        <v>4705.729166666667</v>
      </c>
      <c r="L43" s="85">
        <v>5170.833333333334</v>
      </c>
      <c r="M43" s="85">
        <v>5402.375</v>
      </c>
      <c r="N43" s="85">
        <v>5046.166666666667</v>
      </c>
      <c r="O43" s="85">
        <v>5320.266666666667</v>
      </c>
      <c r="P43" s="86">
        <f t="shared" si="0"/>
        <v>5126.493171296296</v>
      </c>
    </row>
    <row r="44" spans="1:16" s="8" customFormat="1" ht="23.25" customHeight="1">
      <c r="A44" s="464"/>
      <c r="B44" s="84" t="s">
        <v>171</v>
      </c>
      <c r="C44" s="39" t="s">
        <v>21</v>
      </c>
      <c r="D44" s="85">
        <v>4245.833333333333</v>
      </c>
      <c r="E44" s="92">
        <v>3843.055555555556</v>
      </c>
      <c r="F44" s="85">
        <v>3250</v>
      </c>
      <c r="G44" s="85">
        <v>3250</v>
      </c>
      <c r="H44" s="85">
        <v>5037.5</v>
      </c>
      <c r="I44" s="85">
        <v>3302.777777777778</v>
      </c>
      <c r="J44" s="85">
        <v>3534.7222222222226</v>
      </c>
      <c r="K44" s="85">
        <v>4318.055555555556</v>
      </c>
      <c r="L44" s="85">
        <v>4945.833333333333</v>
      </c>
      <c r="M44" s="85">
        <v>5333.333333333333</v>
      </c>
      <c r="N44" s="85">
        <v>4941.666666666667</v>
      </c>
      <c r="O44" s="85">
        <v>4400</v>
      </c>
      <c r="P44" s="86">
        <f t="shared" si="0"/>
        <v>4200.231481481482</v>
      </c>
    </row>
    <row r="45" spans="1:16" s="8" customFormat="1" ht="23.25" customHeight="1">
      <c r="A45" s="459" t="s">
        <v>172</v>
      </c>
      <c r="B45" s="84" t="s">
        <v>173</v>
      </c>
      <c r="C45" s="93" t="s">
        <v>132</v>
      </c>
      <c r="D45" s="85">
        <v>186.91875</v>
      </c>
      <c r="E45" s="92">
        <v>192.21614583333334</v>
      </c>
      <c r="F45" s="85">
        <v>191.25</v>
      </c>
      <c r="G45" s="85">
        <v>172.99107142857142</v>
      </c>
      <c r="H45" s="85">
        <v>196.05555555555557</v>
      </c>
      <c r="I45" s="85">
        <v>178.49218750000003</v>
      </c>
      <c r="J45" s="85">
        <v>201.8828125</v>
      </c>
      <c r="K45" s="85">
        <v>192.89756944444443</v>
      </c>
      <c r="L45" s="85">
        <v>211.02083333333334</v>
      </c>
      <c r="M45" s="85">
        <v>219.775</v>
      </c>
      <c r="N45" s="85">
        <v>227.8307291666667</v>
      </c>
      <c r="O45" s="85">
        <v>221.56770833333331</v>
      </c>
      <c r="P45" s="86">
        <f t="shared" si="0"/>
        <v>199.40819692460317</v>
      </c>
    </row>
    <row r="46" spans="1:16" s="8" customFormat="1" ht="23.25" customHeight="1">
      <c r="A46" s="460"/>
      <c r="B46" s="84" t="s">
        <v>174</v>
      </c>
      <c r="C46" s="39" t="s">
        <v>73</v>
      </c>
      <c r="D46" s="85">
        <v>340.575</v>
      </c>
      <c r="E46" s="92">
        <v>384.5625</v>
      </c>
      <c r="F46" s="85">
        <v>439.01</v>
      </c>
      <c r="G46" s="85">
        <v>321</v>
      </c>
      <c r="H46" s="85">
        <v>277.5</v>
      </c>
      <c r="I46" s="85">
        <v>280.73</v>
      </c>
      <c r="J46" s="85">
        <v>352.2126041666667</v>
      </c>
      <c r="K46" s="85">
        <v>303.19762499999996</v>
      </c>
      <c r="L46" s="85">
        <v>316.817265625</v>
      </c>
      <c r="M46" s="85">
        <v>375.61229166666664</v>
      </c>
      <c r="N46" s="85">
        <v>370.54802083333334</v>
      </c>
      <c r="O46" s="85">
        <v>324.01656249999996</v>
      </c>
      <c r="P46" s="86">
        <f t="shared" si="0"/>
        <v>340.48182248263885</v>
      </c>
    </row>
    <row r="47" spans="1:16" s="8" customFormat="1" ht="23.25" customHeight="1">
      <c r="A47" s="87"/>
      <c r="B47" s="84" t="s">
        <v>43</v>
      </c>
      <c r="C47" s="39" t="s">
        <v>74</v>
      </c>
      <c r="D47" s="85">
        <v>130.375</v>
      </c>
      <c r="E47" s="92">
        <v>117.91666666666669</v>
      </c>
      <c r="F47" s="85">
        <v>109.63541666666667</v>
      </c>
      <c r="G47" s="85">
        <v>117.29166666666667</v>
      </c>
      <c r="H47" s="85">
        <v>125.03472222222223</v>
      </c>
      <c r="I47" s="85">
        <v>121.48809523809523</v>
      </c>
      <c r="J47" s="85">
        <v>122.88194444444444</v>
      </c>
      <c r="K47" s="85">
        <v>143.03125</v>
      </c>
      <c r="L47" s="85">
        <v>116.875</v>
      </c>
      <c r="M47" s="85">
        <v>161.14583333333334</v>
      </c>
      <c r="N47" s="85">
        <v>171.67361111111111</v>
      </c>
      <c r="O47" s="85">
        <v>187.70833333333331</v>
      </c>
      <c r="P47" s="86">
        <f t="shared" si="0"/>
        <v>135.42146164021162</v>
      </c>
    </row>
    <row r="48" spans="1:16" s="8" customFormat="1" ht="23.25" customHeight="1">
      <c r="A48" s="81" t="s">
        <v>75</v>
      </c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1"/>
      <c r="M48" s="82"/>
      <c r="N48" s="83"/>
      <c r="O48" s="83"/>
      <c r="P48" s="83"/>
    </row>
    <row r="49" spans="1:16" s="8" customFormat="1" ht="23.25" customHeight="1">
      <c r="A49" s="459" t="s">
        <v>175</v>
      </c>
      <c r="B49" s="88" t="s">
        <v>176</v>
      </c>
      <c r="C49" s="39" t="s">
        <v>21</v>
      </c>
      <c r="D49" s="85">
        <v>14068.566666666666</v>
      </c>
      <c r="E49" s="92">
        <v>15796.708333333334</v>
      </c>
      <c r="F49" s="85">
        <v>12100</v>
      </c>
      <c r="G49" s="85">
        <v>16072.158333333335</v>
      </c>
      <c r="H49" s="85">
        <v>14643.7</v>
      </c>
      <c r="I49" s="85">
        <v>14884.583333333334</v>
      </c>
      <c r="J49" s="85">
        <v>14968.75</v>
      </c>
      <c r="K49" s="85">
        <v>14391.666666666666</v>
      </c>
      <c r="L49" s="85">
        <v>14840.972222222224</v>
      </c>
      <c r="M49" s="85">
        <v>15943.986111111111</v>
      </c>
      <c r="N49" s="85">
        <v>16289.930555555555</v>
      </c>
      <c r="O49" s="85">
        <v>17792.5</v>
      </c>
      <c r="P49" s="86">
        <f t="shared" si="0"/>
        <v>15149.460185185186</v>
      </c>
    </row>
    <row r="50" spans="1:16" s="8" customFormat="1" ht="23.25" customHeight="1">
      <c r="A50" s="464"/>
      <c r="B50" s="84" t="s">
        <v>177</v>
      </c>
      <c r="C50" s="39" t="s">
        <v>21</v>
      </c>
      <c r="D50" s="85">
        <v>9418.75</v>
      </c>
      <c r="E50" s="92">
        <v>8812.5</v>
      </c>
      <c r="F50" s="85">
        <v>11250</v>
      </c>
      <c r="G50" s="85">
        <v>8500</v>
      </c>
      <c r="H50" s="85">
        <v>8375</v>
      </c>
      <c r="I50" s="85">
        <v>9031.25</v>
      </c>
      <c r="J50" s="85">
        <v>10770.833333333332</v>
      </c>
      <c r="K50" s="85">
        <v>10687.5</v>
      </c>
      <c r="L50" s="85">
        <v>10895.833333333332</v>
      </c>
      <c r="M50" s="85">
        <v>11315.416666666668</v>
      </c>
      <c r="N50" s="85">
        <v>10958.333333333332</v>
      </c>
      <c r="O50" s="85">
        <v>11610.416666666668</v>
      </c>
      <c r="P50" s="86">
        <f t="shared" si="0"/>
        <v>10135.486111111111</v>
      </c>
    </row>
    <row r="51" spans="1:16" s="8" customFormat="1" ht="23.25" customHeight="1">
      <c r="A51" s="87"/>
      <c r="B51" s="84" t="s">
        <v>58</v>
      </c>
      <c r="C51" s="39" t="s">
        <v>19</v>
      </c>
      <c r="D51" s="85">
        <v>2860.866666666667</v>
      </c>
      <c r="E51" s="92">
        <v>2808.8541666666665</v>
      </c>
      <c r="F51" s="85">
        <v>2668.402777777778</v>
      </c>
      <c r="G51" s="85">
        <v>2816.072916666667</v>
      </c>
      <c r="H51" s="85">
        <v>2698.1041666666665</v>
      </c>
      <c r="I51" s="85">
        <v>2575.555555555555</v>
      </c>
      <c r="J51" s="85">
        <v>2660.208333333333</v>
      </c>
      <c r="K51" s="85">
        <v>2606.3229166666665</v>
      </c>
      <c r="L51" s="85">
        <v>2557.791666666667</v>
      </c>
      <c r="M51" s="85">
        <v>2719.75</v>
      </c>
      <c r="N51" s="85">
        <v>2657.8125</v>
      </c>
      <c r="O51" s="85">
        <v>2446.09375</v>
      </c>
      <c r="P51" s="86">
        <f t="shared" si="0"/>
        <v>2672.9862847222225</v>
      </c>
    </row>
    <row r="52" spans="1:16" s="8" customFormat="1" ht="23.25" customHeight="1">
      <c r="A52" s="81" t="s">
        <v>134</v>
      </c>
      <c r="B52" s="81"/>
      <c r="C52" s="82"/>
      <c r="D52" s="83"/>
      <c r="E52" s="83"/>
      <c r="F52" s="83"/>
      <c r="G52" s="83"/>
      <c r="H52" s="83"/>
      <c r="I52" s="83"/>
      <c r="J52" s="83"/>
      <c r="K52" s="83"/>
      <c r="L52" s="81"/>
      <c r="M52" s="82"/>
      <c r="N52" s="83"/>
      <c r="O52" s="83"/>
      <c r="P52" s="83"/>
    </row>
    <row r="53" spans="1:16" s="8" customFormat="1" ht="23.25" customHeight="1">
      <c r="A53" s="459" t="s">
        <v>178</v>
      </c>
      <c r="B53" s="84" t="s">
        <v>179</v>
      </c>
      <c r="C53" s="39" t="s">
        <v>19</v>
      </c>
      <c r="D53" s="85">
        <v>1107.35118</v>
      </c>
      <c r="E53" s="92">
        <v>1511.2078571428574</v>
      </c>
      <c r="F53" s="85">
        <v>1695.5666666666664</v>
      </c>
      <c r="G53" s="85">
        <v>982.73</v>
      </c>
      <c r="H53" s="85">
        <v>527.3194444444445</v>
      </c>
      <c r="I53" s="85">
        <v>511.0555555555556</v>
      </c>
      <c r="J53" s="85">
        <v>880.4564393939394</v>
      </c>
      <c r="K53" s="85">
        <v>1035.814393939394</v>
      </c>
      <c r="L53" s="85">
        <v>1324.539393939394</v>
      </c>
      <c r="M53" s="85">
        <v>1813.742424242424</v>
      </c>
      <c r="N53" s="85">
        <v>1245.5757575757575</v>
      </c>
      <c r="O53" s="85">
        <v>1516.0021645021645</v>
      </c>
      <c r="P53" s="86">
        <f t="shared" si="0"/>
        <v>1179.2801064502164</v>
      </c>
    </row>
    <row r="54" spans="1:16" s="8" customFormat="1" ht="23.25" customHeight="1">
      <c r="A54" s="460"/>
      <c r="B54" s="84" t="s">
        <v>180</v>
      </c>
      <c r="C54" s="39" t="s">
        <v>19</v>
      </c>
      <c r="D54" s="85">
        <v>2393.222222222222</v>
      </c>
      <c r="E54" s="92">
        <v>1675.9984666666664</v>
      </c>
      <c r="F54" s="85">
        <v>1100</v>
      </c>
      <c r="G54" s="85">
        <v>1166.3333333333333</v>
      </c>
      <c r="H54" s="85">
        <v>1929.1666666666665</v>
      </c>
      <c r="I54" s="85">
        <v>2688.541666666667</v>
      </c>
      <c r="J54" s="85">
        <v>2428.25</v>
      </c>
      <c r="K54" s="85">
        <v>2397.916666666667</v>
      </c>
      <c r="L54" s="85">
        <v>2719.4444444444443</v>
      </c>
      <c r="M54" s="85">
        <v>3599.9999999999995</v>
      </c>
      <c r="N54" s="85">
        <v>2918.75</v>
      </c>
      <c r="O54" s="85">
        <v>2328.3333333333335</v>
      </c>
      <c r="P54" s="86">
        <f t="shared" si="0"/>
        <v>2278.8297333333335</v>
      </c>
    </row>
    <row r="55" spans="1:16" s="8" customFormat="1" ht="23.25" customHeight="1">
      <c r="A55" s="460"/>
      <c r="B55" s="84" t="s">
        <v>181</v>
      </c>
      <c r="C55" s="39" t="s">
        <v>19</v>
      </c>
      <c r="D55" s="85">
        <v>3128</v>
      </c>
      <c r="E55" s="92">
        <v>2993.75</v>
      </c>
      <c r="F55" s="85">
        <v>2615</v>
      </c>
      <c r="G55" s="85">
        <v>2800</v>
      </c>
      <c r="H55" s="85">
        <v>3369.7222222222217</v>
      </c>
      <c r="I55" s="85">
        <v>2866.6666666666665</v>
      </c>
      <c r="J55" s="85">
        <v>2964.236111111111</v>
      </c>
      <c r="K55" s="85">
        <v>3285.861111111111</v>
      </c>
      <c r="L55" s="85">
        <v>2833.2</v>
      </c>
      <c r="M55" s="85">
        <v>2315.7738095238096</v>
      </c>
      <c r="N55" s="85">
        <v>2507.4244791666665</v>
      </c>
      <c r="O55" s="85">
        <v>2645.027777777778</v>
      </c>
      <c r="P55" s="86">
        <f t="shared" si="0"/>
        <v>2860.3885147982805</v>
      </c>
    </row>
    <row r="56" spans="1:16" s="8" customFormat="1" ht="23.25" customHeight="1">
      <c r="A56" s="460"/>
      <c r="B56" s="84" t="s">
        <v>182</v>
      </c>
      <c r="C56" s="39" t="s">
        <v>19</v>
      </c>
      <c r="D56" s="85">
        <v>2895.5333333333333</v>
      </c>
      <c r="E56" s="92">
        <v>1663.1111111111113</v>
      </c>
      <c r="F56" s="85">
        <v>1288.6666666666667</v>
      </c>
      <c r="G56" s="85">
        <v>1154.925</v>
      </c>
      <c r="H56" s="85">
        <v>1897.4722222222224</v>
      </c>
      <c r="I56" s="85">
        <v>2901.6875</v>
      </c>
      <c r="J56" s="85">
        <v>2699.1666666666665</v>
      </c>
      <c r="K56" s="85">
        <v>3411.6666666666665</v>
      </c>
      <c r="L56" s="85">
        <v>3346.875</v>
      </c>
      <c r="M56" s="85">
        <v>3255.2083333333335</v>
      </c>
      <c r="N56" s="85">
        <v>2525.85</v>
      </c>
      <c r="O56" s="85">
        <v>2541.666666666667</v>
      </c>
      <c r="P56" s="86">
        <f t="shared" si="0"/>
        <v>2465.1524305555554</v>
      </c>
    </row>
    <row r="57" spans="1:16" s="8" customFormat="1" ht="23.25" customHeight="1">
      <c r="A57" s="460"/>
      <c r="B57" s="84" t="s">
        <v>183</v>
      </c>
      <c r="C57" s="39" t="s">
        <v>19</v>
      </c>
      <c r="D57" s="85">
        <v>2272.1833333333334</v>
      </c>
      <c r="E57" s="92">
        <v>2558.75</v>
      </c>
      <c r="F57" s="85">
        <v>2551.9444444444443</v>
      </c>
      <c r="G57" s="85">
        <v>1832.9166666666667</v>
      </c>
      <c r="H57" s="85">
        <v>2096.4375</v>
      </c>
      <c r="I57" s="85">
        <v>2435.263888888889</v>
      </c>
      <c r="J57" s="85">
        <v>2466.6666666666665</v>
      </c>
      <c r="K57" s="85">
        <v>1992.0833333333333</v>
      </c>
      <c r="L57" s="85">
        <v>2892.777777777778</v>
      </c>
      <c r="M57" s="85">
        <v>3258.3333333333335</v>
      </c>
      <c r="N57" s="85">
        <v>2392.5</v>
      </c>
      <c r="O57" s="85">
        <v>2782.766666666667</v>
      </c>
      <c r="P57" s="86">
        <f t="shared" si="0"/>
        <v>2461.051967592592</v>
      </c>
    </row>
    <row r="58" spans="1:16" s="8" customFormat="1" ht="23.25" customHeight="1">
      <c r="A58" s="94"/>
      <c r="B58" s="22" t="s">
        <v>78</v>
      </c>
      <c r="C58" s="39" t="s">
        <v>19</v>
      </c>
      <c r="D58" s="85"/>
      <c r="E58" s="92"/>
      <c r="F58" s="85">
        <v>10000</v>
      </c>
      <c r="G58" s="85">
        <v>10000</v>
      </c>
      <c r="H58" s="85">
        <v>10000</v>
      </c>
      <c r="I58" s="85">
        <v>10000</v>
      </c>
      <c r="J58" s="85">
        <v>10000</v>
      </c>
      <c r="K58" s="85">
        <v>10000</v>
      </c>
      <c r="L58" s="85">
        <v>10000</v>
      </c>
      <c r="M58" s="85"/>
      <c r="N58" s="85"/>
      <c r="O58" s="85"/>
      <c r="P58" s="86">
        <f t="shared" si="0"/>
        <v>10000</v>
      </c>
    </row>
    <row r="59" spans="1:16" s="8" customFormat="1" ht="23.25" customHeight="1">
      <c r="A59" s="87"/>
      <c r="B59" s="84" t="s">
        <v>3</v>
      </c>
      <c r="C59" s="39" t="s">
        <v>19</v>
      </c>
      <c r="D59" s="85">
        <v>795.6476190476191</v>
      </c>
      <c r="E59" s="92">
        <v>784.3880208333333</v>
      </c>
      <c r="F59" s="85">
        <v>876.3166666666666</v>
      </c>
      <c r="G59" s="85">
        <v>938.9444444444443</v>
      </c>
      <c r="H59" s="85">
        <v>871.3055555555555</v>
      </c>
      <c r="I59" s="85">
        <v>1012.734375</v>
      </c>
      <c r="J59" s="85">
        <v>1271.1788194444446</v>
      </c>
      <c r="K59" s="85">
        <v>1363.4036458333333</v>
      </c>
      <c r="L59" s="85">
        <v>1375.8897569444443</v>
      </c>
      <c r="M59" s="85">
        <v>1197.234375</v>
      </c>
      <c r="N59" s="85">
        <v>987.1354166666665</v>
      </c>
      <c r="O59" s="85">
        <v>929.8928571428571</v>
      </c>
      <c r="P59" s="86">
        <f t="shared" si="0"/>
        <v>1033.6726293816137</v>
      </c>
    </row>
    <row r="60" spans="1:16" s="8" customFormat="1" ht="23.25" customHeight="1">
      <c r="A60" s="459" t="s">
        <v>4</v>
      </c>
      <c r="B60" s="84" t="s">
        <v>260</v>
      </c>
      <c r="C60" s="39" t="s">
        <v>19</v>
      </c>
      <c r="D60" s="85">
        <v>779.9484126984127</v>
      </c>
      <c r="E60" s="92">
        <v>848.9464285714286</v>
      </c>
      <c r="F60" s="85">
        <v>921.8645833333334</v>
      </c>
      <c r="G60" s="85">
        <v>815.4166666666666</v>
      </c>
      <c r="H60" s="85">
        <v>937.5722222222223</v>
      </c>
      <c r="I60" s="85">
        <v>957.1523809523808</v>
      </c>
      <c r="J60" s="85">
        <v>849.2261904761905</v>
      </c>
      <c r="K60" s="85">
        <v>986.4682539682539</v>
      </c>
      <c r="L60" s="85">
        <v>957.1607142857143</v>
      </c>
      <c r="M60" s="85">
        <v>934.1750000000001</v>
      </c>
      <c r="N60" s="85">
        <v>915.9523809523808</v>
      </c>
      <c r="O60" s="85">
        <v>1105.3055555555554</v>
      </c>
      <c r="P60" s="86">
        <f t="shared" si="0"/>
        <v>917.4323991402116</v>
      </c>
    </row>
    <row r="61" spans="1:16" s="8" customFormat="1" ht="23.25" customHeight="1">
      <c r="A61" s="464" t="s">
        <v>79</v>
      </c>
      <c r="B61" s="84" t="s">
        <v>161</v>
      </c>
      <c r="C61" s="39" t="s">
        <v>19</v>
      </c>
      <c r="D61" s="85">
        <v>873.3333333333334</v>
      </c>
      <c r="E61" s="92">
        <v>967.5</v>
      </c>
      <c r="F61" s="85">
        <v>1120</v>
      </c>
      <c r="G61" s="85">
        <v>1240</v>
      </c>
      <c r="H61" s="85">
        <v>1000</v>
      </c>
      <c r="I61" s="85">
        <v>943.1666666666666</v>
      </c>
      <c r="J61" s="85">
        <v>1006.6666666666666</v>
      </c>
      <c r="K61" s="85">
        <v>899.1666666666666</v>
      </c>
      <c r="L61" s="85">
        <v>856.6</v>
      </c>
      <c r="M61" s="85">
        <v>800</v>
      </c>
      <c r="N61" s="85">
        <v>778.96875</v>
      </c>
      <c r="O61" s="85">
        <v>975.4166666666666</v>
      </c>
      <c r="P61" s="86">
        <f t="shared" si="0"/>
        <v>955.0682291666667</v>
      </c>
    </row>
    <row r="62" spans="1:16" s="8" customFormat="1" ht="23.25" customHeight="1">
      <c r="A62" s="459" t="s">
        <v>184</v>
      </c>
      <c r="B62" s="84" t="s">
        <v>166</v>
      </c>
      <c r="C62" s="39" t="s">
        <v>19</v>
      </c>
      <c r="D62" s="85">
        <v>2477.0833333333335</v>
      </c>
      <c r="E62" s="92">
        <v>2402.2569444444443</v>
      </c>
      <c r="F62" s="85">
        <v>2372</v>
      </c>
      <c r="G62" s="85">
        <v>2505.9666666666667</v>
      </c>
      <c r="H62" s="85">
        <v>2639.125</v>
      </c>
      <c r="I62" s="85">
        <v>2383.3333333333335</v>
      </c>
      <c r="J62" s="85">
        <v>2835.833333333333</v>
      </c>
      <c r="K62" s="85">
        <v>3396.4</v>
      </c>
      <c r="L62" s="85">
        <v>3222.1</v>
      </c>
      <c r="M62" s="85">
        <v>3429.166666666667</v>
      </c>
      <c r="N62" s="85">
        <v>2756.25</v>
      </c>
      <c r="O62" s="85">
        <v>2058.3333333333335</v>
      </c>
      <c r="P62" s="86">
        <f t="shared" si="0"/>
        <v>2706.487384259259</v>
      </c>
    </row>
    <row r="63" spans="1:16" s="8" customFormat="1" ht="23.25" customHeight="1">
      <c r="A63" s="464"/>
      <c r="B63" s="84" t="s">
        <v>81</v>
      </c>
      <c r="C63" s="39" t="s">
        <v>19</v>
      </c>
      <c r="D63" s="85">
        <v>5000</v>
      </c>
      <c r="E63" s="92">
        <v>3150</v>
      </c>
      <c r="F63" s="85">
        <v>1800</v>
      </c>
      <c r="G63" s="85"/>
      <c r="H63" s="85">
        <v>4666.666666666667</v>
      </c>
      <c r="I63" s="85">
        <v>5000</v>
      </c>
      <c r="J63" s="85">
        <v>5000</v>
      </c>
      <c r="K63" s="85">
        <v>5000</v>
      </c>
      <c r="L63" s="85"/>
      <c r="M63" s="85">
        <v>4500</v>
      </c>
      <c r="N63" s="85">
        <v>4500</v>
      </c>
      <c r="O63" s="85">
        <v>4500</v>
      </c>
      <c r="P63" s="86">
        <f t="shared" si="0"/>
        <v>4311.666666666667</v>
      </c>
    </row>
    <row r="64" spans="1:16" s="8" customFormat="1" ht="23.25" customHeight="1">
      <c r="A64" s="87"/>
      <c r="B64" s="84" t="s">
        <v>16</v>
      </c>
      <c r="C64" s="39" t="s">
        <v>19</v>
      </c>
      <c r="D64" s="85">
        <v>610</v>
      </c>
      <c r="E64" s="92">
        <v>533.3333333333334</v>
      </c>
      <c r="F64" s="85">
        <v>566.6666666666667</v>
      </c>
      <c r="G64" s="85">
        <v>650</v>
      </c>
      <c r="H64" s="85">
        <v>829</v>
      </c>
      <c r="I64" s="85">
        <v>903.125</v>
      </c>
      <c r="J64" s="85">
        <v>933.3333333333334</v>
      </c>
      <c r="K64" s="85">
        <v>1021.25</v>
      </c>
      <c r="L64" s="85">
        <v>765</v>
      </c>
      <c r="M64" s="85">
        <v>518.1666666666666</v>
      </c>
      <c r="N64" s="85">
        <v>632.2222222222223</v>
      </c>
      <c r="O64" s="85">
        <v>728.3333333333334</v>
      </c>
      <c r="P64" s="86">
        <f t="shared" si="0"/>
        <v>724.2025462962964</v>
      </c>
    </row>
    <row r="65" spans="1:16" s="8" customFormat="1" ht="23.25" customHeight="1">
      <c r="A65" s="459" t="s">
        <v>185</v>
      </c>
      <c r="B65" s="84" t="s">
        <v>264</v>
      </c>
      <c r="C65" s="39" t="s">
        <v>19</v>
      </c>
      <c r="D65" s="85"/>
      <c r="E65" s="92">
        <v>6700</v>
      </c>
      <c r="F65" s="85">
        <v>6600</v>
      </c>
      <c r="G65" s="85">
        <v>5316.666666666667</v>
      </c>
      <c r="H65" s="85"/>
      <c r="I65" s="85">
        <v>8000</v>
      </c>
      <c r="J65" s="85"/>
      <c r="K65" s="85"/>
      <c r="L65" s="85"/>
      <c r="M65" s="85"/>
      <c r="N65" s="85"/>
      <c r="O65" s="85"/>
      <c r="P65" s="86">
        <f t="shared" si="0"/>
        <v>6654.166666666667</v>
      </c>
    </row>
    <row r="66" spans="1:16" s="8" customFormat="1" ht="23.25" customHeight="1">
      <c r="A66" s="460"/>
      <c r="B66" s="84" t="s">
        <v>186</v>
      </c>
      <c r="C66" s="39" t="s">
        <v>82</v>
      </c>
      <c r="D66" s="85">
        <v>11070</v>
      </c>
      <c r="E66" s="92">
        <v>9772.222222222223</v>
      </c>
      <c r="F66" s="85">
        <v>10333.333333333334</v>
      </c>
      <c r="G66" s="85">
        <v>12222.222222222224</v>
      </c>
      <c r="H66" s="85">
        <v>11453.333333333332</v>
      </c>
      <c r="I66" s="85">
        <v>9183.333333333334</v>
      </c>
      <c r="J66" s="85">
        <v>11444.444444444445</v>
      </c>
      <c r="K66" s="85">
        <v>12027.777777777776</v>
      </c>
      <c r="L66" s="85">
        <v>10486.111111111111</v>
      </c>
      <c r="M66" s="85">
        <v>11276.666666666666</v>
      </c>
      <c r="N66" s="85">
        <v>11121.111111111111</v>
      </c>
      <c r="O66" s="85">
        <v>9250</v>
      </c>
      <c r="P66" s="86">
        <f t="shared" si="0"/>
        <v>10803.37962962963</v>
      </c>
    </row>
    <row r="67" spans="1:16" s="8" customFormat="1" ht="23.25" customHeight="1">
      <c r="A67" s="464"/>
      <c r="B67" s="84" t="s">
        <v>187</v>
      </c>
      <c r="C67" s="39" t="s">
        <v>82</v>
      </c>
      <c r="D67" s="85">
        <v>9106.66606</v>
      </c>
      <c r="E67" s="92">
        <v>9886.805555555557</v>
      </c>
      <c r="F67" s="85">
        <v>8354.166666666668</v>
      </c>
      <c r="G67" s="85">
        <v>9506.666666666668</v>
      </c>
      <c r="H67" s="85">
        <v>5863.5625</v>
      </c>
      <c r="I67" s="85">
        <v>17682.25</v>
      </c>
      <c r="J67" s="85">
        <v>9658.333333333334</v>
      </c>
      <c r="K67" s="85">
        <v>11173.611111111111</v>
      </c>
      <c r="L67" s="85">
        <v>14815.464285714286</v>
      </c>
      <c r="M67" s="85">
        <v>15103.125</v>
      </c>
      <c r="N67" s="85">
        <v>9763.214285714286</v>
      </c>
      <c r="O67" s="85">
        <v>7013.333333333334</v>
      </c>
      <c r="P67" s="86">
        <f t="shared" si="0"/>
        <v>10660.59989984127</v>
      </c>
    </row>
    <row r="68" spans="1:16" s="8" customFormat="1" ht="23.25" customHeight="1">
      <c r="A68" s="87"/>
      <c r="B68" s="84" t="s">
        <v>118</v>
      </c>
      <c r="C68" s="39" t="s">
        <v>19</v>
      </c>
      <c r="D68" s="85">
        <v>10500</v>
      </c>
      <c r="E68" s="92"/>
      <c r="F68" s="85"/>
      <c r="G68" s="85"/>
      <c r="H68" s="85"/>
      <c r="I68" s="85">
        <v>10500</v>
      </c>
      <c r="J68" s="85">
        <v>8750</v>
      </c>
      <c r="K68" s="85">
        <v>7000</v>
      </c>
      <c r="L68" s="85">
        <v>10000</v>
      </c>
      <c r="M68" s="85">
        <v>10500</v>
      </c>
      <c r="N68" s="85"/>
      <c r="O68" s="85">
        <v>12250</v>
      </c>
      <c r="P68" s="86">
        <f t="shared" si="0"/>
        <v>9928.57142857143</v>
      </c>
    </row>
    <row r="69" spans="1:16" s="8" customFormat="1" ht="23.25" customHeight="1">
      <c r="A69" s="87"/>
      <c r="B69" s="84" t="s">
        <v>41</v>
      </c>
      <c r="C69" s="39" t="s">
        <v>82</v>
      </c>
      <c r="D69" s="85">
        <v>18333.333333333332</v>
      </c>
      <c r="E69" s="92">
        <v>18944.444444444445</v>
      </c>
      <c r="F69" s="85">
        <v>8500</v>
      </c>
      <c r="G69" s="85">
        <v>2000</v>
      </c>
      <c r="H69" s="85"/>
      <c r="I69" s="85">
        <v>15083.333333333334</v>
      </c>
      <c r="J69" s="85">
        <v>12166.666666666666</v>
      </c>
      <c r="K69" s="85">
        <v>10000</v>
      </c>
      <c r="L69" s="85">
        <v>18666.666666666668</v>
      </c>
      <c r="M69" s="85">
        <v>16055.555555555555</v>
      </c>
      <c r="N69" s="85">
        <v>17194.444444444445</v>
      </c>
      <c r="O69" s="85">
        <v>13166.666666666666</v>
      </c>
      <c r="P69" s="86">
        <f t="shared" si="0"/>
        <v>13646.464646464645</v>
      </c>
    </row>
    <row r="70" spans="1:16" s="8" customFormat="1" ht="23.25" customHeight="1">
      <c r="A70" s="87"/>
      <c r="B70" s="84" t="s">
        <v>40</v>
      </c>
      <c r="C70" s="39" t="s">
        <v>19</v>
      </c>
      <c r="D70" s="85">
        <v>666.4300000000001</v>
      </c>
      <c r="E70" s="92">
        <v>683.375</v>
      </c>
      <c r="F70" s="85">
        <v>595.8333333333333</v>
      </c>
      <c r="G70" s="85">
        <v>640</v>
      </c>
      <c r="H70" s="85">
        <v>504.3277777777778</v>
      </c>
      <c r="I70" s="85">
        <v>634.625138888889</v>
      </c>
      <c r="J70" s="85">
        <v>585.0625</v>
      </c>
      <c r="K70" s="85">
        <v>701.3888888888888</v>
      </c>
      <c r="L70" s="85">
        <v>766.27125</v>
      </c>
      <c r="M70" s="85">
        <v>707.7</v>
      </c>
      <c r="N70" s="85">
        <v>521.25</v>
      </c>
      <c r="O70" s="85">
        <v>790</v>
      </c>
      <c r="P70" s="86">
        <f t="shared" si="0"/>
        <v>649.6886574074073</v>
      </c>
    </row>
    <row r="71" spans="1:16" s="8" customFormat="1" ht="23.25" customHeight="1">
      <c r="A71" s="87"/>
      <c r="B71" s="84" t="s">
        <v>39</v>
      </c>
      <c r="C71" s="39" t="s">
        <v>19</v>
      </c>
      <c r="D71" s="85">
        <v>522.9166666666666</v>
      </c>
      <c r="E71" s="92">
        <v>475.6242916666667</v>
      </c>
      <c r="F71" s="85">
        <v>416.6666666666667</v>
      </c>
      <c r="G71" s="85">
        <v>459.375</v>
      </c>
      <c r="H71" s="85">
        <v>455.83333333333337</v>
      </c>
      <c r="I71" s="85">
        <v>547.1666666666667</v>
      </c>
      <c r="J71" s="85">
        <v>322.29166666666663</v>
      </c>
      <c r="K71" s="85">
        <v>338.30555555555554</v>
      </c>
      <c r="L71" s="85">
        <v>610.4166666666666</v>
      </c>
      <c r="M71" s="85">
        <v>400.5208333333333</v>
      </c>
      <c r="N71" s="85">
        <v>334.44444444444446</v>
      </c>
      <c r="O71" s="85">
        <v>697.2222222222222</v>
      </c>
      <c r="P71" s="86">
        <f t="shared" si="0"/>
        <v>465.06533449074067</v>
      </c>
    </row>
    <row r="72" spans="1:16" s="8" customFormat="1" ht="23.25" customHeight="1">
      <c r="A72" s="87"/>
      <c r="B72" s="84" t="s">
        <v>38</v>
      </c>
      <c r="C72" s="39" t="s">
        <v>19</v>
      </c>
      <c r="D72" s="85">
        <v>1959.722222222222</v>
      </c>
      <c r="E72" s="92">
        <v>2325</v>
      </c>
      <c r="F72" s="85">
        <v>2000</v>
      </c>
      <c r="G72" s="85">
        <v>1660</v>
      </c>
      <c r="H72" s="85">
        <v>1525</v>
      </c>
      <c r="I72" s="85">
        <v>1500</v>
      </c>
      <c r="J72" s="85">
        <v>1537.5</v>
      </c>
      <c r="K72" s="85">
        <v>2025</v>
      </c>
      <c r="L72" s="85">
        <v>1556.25</v>
      </c>
      <c r="M72" s="85">
        <v>2075</v>
      </c>
      <c r="N72" s="85">
        <v>1745.8333333333335</v>
      </c>
      <c r="O72" s="85">
        <v>1633.3333333333333</v>
      </c>
      <c r="P72" s="86">
        <f t="shared" si="0"/>
        <v>1795.2199074074072</v>
      </c>
    </row>
    <row r="73" spans="1:16" s="8" customFormat="1" ht="23.25" customHeight="1">
      <c r="A73" s="459" t="s">
        <v>188</v>
      </c>
      <c r="B73" s="84" t="s">
        <v>189</v>
      </c>
      <c r="C73" s="39" t="s">
        <v>135</v>
      </c>
      <c r="D73" s="85">
        <v>4583.333333333334</v>
      </c>
      <c r="E73" s="92">
        <v>4308.333333333333</v>
      </c>
      <c r="F73" s="85">
        <v>6388.88888888889</v>
      </c>
      <c r="G73" s="85">
        <v>5833.333333333334</v>
      </c>
      <c r="H73" s="85">
        <v>6416.666666666667</v>
      </c>
      <c r="I73" s="85">
        <v>7698.989898989898</v>
      </c>
      <c r="J73" s="85">
        <v>7666.666666666667</v>
      </c>
      <c r="K73" s="85">
        <v>6152.777777777777</v>
      </c>
      <c r="L73" s="85">
        <v>4100</v>
      </c>
      <c r="M73" s="85">
        <v>7000</v>
      </c>
      <c r="N73" s="85">
        <v>9305.555555555557</v>
      </c>
      <c r="O73" s="85">
        <v>5746.527777777777</v>
      </c>
      <c r="P73" s="86">
        <f t="shared" si="0"/>
        <v>6266.756102693603</v>
      </c>
    </row>
    <row r="74" spans="1:16" s="8" customFormat="1" ht="23.25" customHeight="1">
      <c r="A74" s="464"/>
      <c r="B74" s="84" t="s">
        <v>190</v>
      </c>
      <c r="C74" s="39" t="s">
        <v>21</v>
      </c>
      <c r="D74" s="85"/>
      <c r="E74" s="92"/>
      <c r="F74" s="85"/>
      <c r="G74" s="85"/>
      <c r="H74" s="85"/>
      <c r="I74" s="85"/>
      <c r="J74" s="85"/>
      <c r="K74" s="85"/>
      <c r="L74" s="85">
        <v>7500</v>
      </c>
      <c r="M74" s="85"/>
      <c r="N74" s="85">
        <v>5000</v>
      </c>
      <c r="O74" s="85">
        <v>5500</v>
      </c>
      <c r="P74" s="86">
        <f t="shared" si="0"/>
        <v>6000</v>
      </c>
    </row>
    <row r="75" spans="1:16" s="8" customFormat="1" ht="23.25" customHeight="1">
      <c r="A75" s="87"/>
      <c r="B75" s="84" t="s">
        <v>5</v>
      </c>
      <c r="C75" s="39" t="s">
        <v>19</v>
      </c>
      <c r="D75" s="85">
        <v>457.7777777777778</v>
      </c>
      <c r="E75" s="92">
        <v>432.1658</v>
      </c>
      <c r="F75" s="85">
        <v>448.5</v>
      </c>
      <c r="G75" s="85">
        <v>386.6666666666667</v>
      </c>
      <c r="H75" s="85">
        <v>367.5</v>
      </c>
      <c r="I75" s="85">
        <v>280.625</v>
      </c>
      <c r="J75" s="85">
        <v>429.1666666666667</v>
      </c>
      <c r="K75" s="85">
        <v>463.8888888888889</v>
      </c>
      <c r="L75" s="85">
        <v>550</v>
      </c>
      <c r="M75" s="85">
        <v>633.3333333333333</v>
      </c>
      <c r="N75" s="85">
        <v>466.66666666666663</v>
      </c>
      <c r="O75" s="85">
        <v>500</v>
      </c>
      <c r="P75" s="86">
        <f t="shared" si="0"/>
        <v>451.3575666666666</v>
      </c>
    </row>
    <row r="76" spans="1:16" s="8" customFormat="1" ht="23.25" customHeight="1">
      <c r="A76" s="87"/>
      <c r="B76" s="84" t="s">
        <v>6</v>
      </c>
      <c r="C76" s="39" t="s">
        <v>21</v>
      </c>
      <c r="D76" s="85">
        <v>20604.166666666668</v>
      </c>
      <c r="E76" s="92">
        <v>19416.666666666668</v>
      </c>
      <c r="F76" s="85">
        <v>18833.333333333336</v>
      </c>
      <c r="G76" s="85">
        <v>20000</v>
      </c>
      <c r="H76" s="85">
        <v>17500</v>
      </c>
      <c r="I76" s="85">
        <v>16166.666666666666</v>
      </c>
      <c r="J76" s="85">
        <v>21312.5</v>
      </c>
      <c r="K76" s="85">
        <v>20041.666666666668</v>
      </c>
      <c r="L76" s="85">
        <v>21000</v>
      </c>
      <c r="M76" s="85">
        <v>30625</v>
      </c>
      <c r="N76" s="85">
        <v>23937.5</v>
      </c>
      <c r="O76" s="85">
        <v>30312.5</v>
      </c>
      <c r="P76" s="86">
        <f t="shared" si="0"/>
        <v>21645.833333333332</v>
      </c>
    </row>
    <row r="77" spans="1:16" s="8" customFormat="1" ht="23.25" customHeight="1">
      <c r="A77" s="459" t="s">
        <v>277</v>
      </c>
      <c r="B77" s="84" t="s">
        <v>191</v>
      </c>
      <c r="C77" s="39" t="s">
        <v>19</v>
      </c>
      <c r="D77" s="85">
        <v>1098.6979166666667</v>
      </c>
      <c r="E77" s="92">
        <v>1102.5</v>
      </c>
      <c r="F77" s="85">
        <v>993.0555555555557</v>
      </c>
      <c r="G77" s="85">
        <v>1194.3583333333333</v>
      </c>
      <c r="H77" s="85">
        <v>933.3333333333333</v>
      </c>
      <c r="I77" s="85">
        <v>1084.2916666666667</v>
      </c>
      <c r="J77" s="85">
        <v>1258.3333333333333</v>
      </c>
      <c r="K77" s="85">
        <v>1388.53125</v>
      </c>
      <c r="L77" s="85">
        <v>1264.375</v>
      </c>
      <c r="M77" s="85">
        <v>1916.6666666666667</v>
      </c>
      <c r="N77" s="85">
        <v>1942.7083333333333</v>
      </c>
      <c r="O77" s="85">
        <v>1714.5833333333333</v>
      </c>
      <c r="P77" s="86">
        <f t="shared" si="0"/>
        <v>1324.2862268518518</v>
      </c>
    </row>
    <row r="78" spans="1:16" s="8" customFormat="1" ht="23.25" customHeight="1">
      <c r="A78" s="464"/>
      <c r="B78" s="84" t="s">
        <v>192</v>
      </c>
      <c r="C78" s="39" t="s">
        <v>19</v>
      </c>
      <c r="D78" s="85">
        <v>1054.375</v>
      </c>
      <c r="E78" s="92">
        <v>1109.3402777777778</v>
      </c>
      <c r="F78" s="85">
        <v>1168.75</v>
      </c>
      <c r="G78" s="85">
        <v>1181.25</v>
      </c>
      <c r="H78" s="85">
        <v>754.1666666666667</v>
      </c>
      <c r="I78" s="85">
        <v>848.75</v>
      </c>
      <c r="J78" s="85">
        <v>1035.4166666666665</v>
      </c>
      <c r="K78" s="85">
        <v>1227.4305555555557</v>
      </c>
      <c r="L78" s="85">
        <v>1042.7083333333333</v>
      </c>
      <c r="M78" s="85">
        <v>1632.638888888889</v>
      </c>
      <c r="N78" s="85">
        <v>1629.1666666666667</v>
      </c>
      <c r="O78" s="85">
        <v>1337.8125</v>
      </c>
      <c r="P78" s="86">
        <f t="shared" si="0"/>
        <v>1168.4837962962963</v>
      </c>
    </row>
    <row r="79" spans="1:16" s="8" customFormat="1" ht="23.25" customHeight="1">
      <c r="A79" s="87"/>
      <c r="B79" s="84" t="s">
        <v>37</v>
      </c>
      <c r="C79" s="39" t="s">
        <v>19</v>
      </c>
      <c r="D79" s="85">
        <v>850</v>
      </c>
      <c r="E79" s="92">
        <v>1200</v>
      </c>
      <c r="F79" s="85"/>
      <c r="G79" s="85"/>
      <c r="H79" s="85">
        <v>1300</v>
      </c>
      <c r="I79" s="85">
        <v>1000</v>
      </c>
      <c r="J79" s="85">
        <v>1225</v>
      </c>
      <c r="K79" s="85">
        <v>1833.3333333333333</v>
      </c>
      <c r="L79" s="85">
        <v>1666.6666666666667</v>
      </c>
      <c r="M79" s="85">
        <v>1650</v>
      </c>
      <c r="N79" s="85">
        <v>1325</v>
      </c>
      <c r="O79" s="85">
        <v>1000</v>
      </c>
      <c r="P79" s="86">
        <f t="shared" si="0"/>
        <v>1305</v>
      </c>
    </row>
    <row r="80" spans="1:16" s="8" customFormat="1" ht="23.25" customHeight="1">
      <c r="A80" s="87"/>
      <c r="B80" s="84" t="s">
        <v>36</v>
      </c>
      <c r="C80" s="39" t="s">
        <v>19</v>
      </c>
      <c r="D80" s="85">
        <v>1750</v>
      </c>
      <c r="E80" s="92">
        <v>1400</v>
      </c>
      <c r="F80" s="85"/>
      <c r="G80" s="85"/>
      <c r="H80" s="85">
        <v>1425</v>
      </c>
      <c r="I80" s="85">
        <v>850</v>
      </c>
      <c r="J80" s="85">
        <v>1675</v>
      </c>
      <c r="K80" s="85">
        <v>1655.5</v>
      </c>
      <c r="L80" s="85">
        <v>1687.5</v>
      </c>
      <c r="M80" s="85">
        <v>2012.5</v>
      </c>
      <c r="N80" s="85">
        <v>1725</v>
      </c>
      <c r="O80" s="85">
        <v>1475</v>
      </c>
      <c r="P80" s="86">
        <f t="shared" si="0"/>
        <v>1565.55</v>
      </c>
    </row>
    <row r="81" spans="1:16" s="8" customFormat="1" ht="12.75" customHeight="1">
      <c r="A81" s="79"/>
      <c r="B81" s="56"/>
      <c r="C81" s="57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5"/>
    </row>
    <row r="82" spans="1:16" s="8" customFormat="1" ht="23.25" customHeight="1">
      <c r="A82" s="79"/>
      <c r="B82" s="56"/>
      <c r="C82" s="57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178" t="s">
        <v>49</v>
      </c>
    </row>
    <row r="83" spans="1:16" s="8" customFormat="1" ht="23.25" customHeight="1">
      <c r="A83" s="440" t="s">
        <v>61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</row>
    <row r="84" spans="1:16" s="8" customFormat="1" ht="23.25" customHeight="1">
      <c r="A84" s="458" t="s">
        <v>150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</row>
    <row r="85" spans="1:16" s="8" customFormat="1" ht="23.25" customHeight="1">
      <c r="A85" s="80"/>
      <c r="B85" s="58"/>
      <c r="C85" s="59"/>
      <c r="D85" s="58"/>
      <c r="E85" s="60"/>
      <c r="F85" s="60"/>
      <c r="G85" s="60"/>
      <c r="H85" s="60"/>
      <c r="I85" s="60"/>
      <c r="J85" s="60"/>
      <c r="K85" s="60"/>
      <c r="L85" s="61"/>
      <c r="M85" s="61"/>
      <c r="N85" s="61"/>
      <c r="O85" s="61"/>
      <c r="P85" s="61"/>
    </row>
    <row r="86" spans="1:16" s="8" customFormat="1" ht="6" customHeight="1">
      <c r="A86" s="80"/>
      <c r="B86" s="58"/>
      <c r="C86" s="59"/>
      <c r="D86" s="58"/>
      <c r="E86" s="60"/>
      <c r="F86" s="60"/>
      <c r="G86" s="60"/>
      <c r="H86" s="60"/>
      <c r="I86" s="60"/>
      <c r="J86" s="60"/>
      <c r="K86" s="60"/>
      <c r="L86" s="61"/>
      <c r="M86" s="61"/>
      <c r="N86" s="61"/>
      <c r="O86" s="61"/>
      <c r="P86" s="61"/>
    </row>
    <row r="87" spans="1:16" s="8" customFormat="1" ht="39" customHeight="1">
      <c r="A87" s="447" t="s">
        <v>506</v>
      </c>
      <c r="B87" s="447" t="s">
        <v>151</v>
      </c>
      <c r="C87" s="447" t="s">
        <v>62</v>
      </c>
      <c r="D87" s="442" t="s">
        <v>26</v>
      </c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4"/>
      <c r="P87" s="445" t="s">
        <v>60</v>
      </c>
    </row>
    <row r="88" spans="1:16" s="8" customFormat="1" ht="39" customHeight="1">
      <c r="A88" s="448"/>
      <c r="B88" s="448"/>
      <c r="C88" s="448"/>
      <c r="D88" s="377" t="s">
        <v>7</v>
      </c>
      <c r="E88" s="376" t="s">
        <v>8</v>
      </c>
      <c r="F88" s="376" t="s">
        <v>9</v>
      </c>
      <c r="G88" s="376" t="s">
        <v>10</v>
      </c>
      <c r="H88" s="376" t="s">
        <v>11</v>
      </c>
      <c r="I88" s="376" t="s">
        <v>12</v>
      </c>
      <c r="J88" s="376" t="s">
        <v>13</v>
      </c>
      <c r="K88" s="376" t="s">
        <v>14</v>
      </c>
      <c r="L88" s="376" t="s">
        <v>127</v>
      </c>
      <c r="M88" s="376" t="s">
        <v>128</v>
      </c>
      <c r="N88" s="376" t="s">
        <v>129</v>
      </c>
      <c r="O88" s="378" t="s">
        <v>130</v>
      </c>
      <c r="P88" s="446"/>
    </row>
    <row r="89" spans="1:16" s="8" customFormat="1" ht="23.25" customHeight="1">
      <c r="A89" s="459" t="s">
        <v>32</v>
      </c>
      <c r="B89" s="84" t="s">
        <v>189</v>
      </c>
      <c r="C89" s="39" t="s">
        <v>19</v>
      </c>
      <c r="D89" s="85">
        <v>793.75</v>
      </c>
      <c r="E89" s="92">
        <v>675</v>
      </c>
      <c r="F89" s="85">
        <v>1000</v>
      </c>
      <c r="G89" s="85">
        <v>1500</v>
      </c>
      <c r="H89" s="85">
        <v>450</v>
      </c>
      <c r="I89" s="85">
        <v>887.5</v>
      </c>
      <c r="J89" s="85">
        <v>1062.5</v>
      </c>
      <c r="K89" s="85">
        <v>819.4444444444445</v>
      </c>
      <c r="L89" s="85">
        <v>987.5</v>
      </c>
      <c r="M89" s="85">
        <v>825</v>
      </c>
      <c r="N89" s="85">
        <v>700</v>
      </c>
      <c r="O89" s="85">
        <v>616.25</v>
      </c>
      <c r="P89" s="86">
        <f t="shared" si="0"/>
        <v>859.7453703703704</v>
      </c>
    </row>
    <row r="90" spans="1:16" s="8" customFormat="1" ht="23.25" customHeight="1">
      <c r="A90" s="464"/>
      <c r="B90" s="84" t="s">
        <v>193</v>
      </c>
      <c r="C90" s="39" t="s">
        <v>19</v>
      </c>
      <c r="D90" s="85">
        <v>1000</v>
      </c>
      <c r="E90" s="92">
        <v>1100</v>
      </c>
      <c r="F90" s="85"/>
      <c r="G90" s="85">
        <v>2000</v>
      </c>
      <c r="H90" s="85"/>
      <c r="I90" s="85"/>
      <c r="J90" s="85"/>
      <c r="K90" s="85"/>
      <c r="L90" s="85"/>
      <c r="M90" s="85"/>
      <c r="N90" s="85"/>
      <c r="O90" s="85"/>
      <c r="P90" s="86">
        <f aca="true" t="shared" si="1" ref="P90:P172">AVERAGE(D90:O90)</f>
        <v>1366.6666666666667</v>
      </c>
    </row>
    <row r="91" spans="1:16" s="8" customFormat="1" ht="23.25" customHeight="1">
      <c r="A91" s="87"/>
      <c r="B91" s="84" t="s">
        <v>31</v>
      </c>
      <c r="C91" s="39" t="s">
        <v>21</v>
      </c>
      <c r="D91" s="85">
        <v>2811.1111111111113</v>
      </c>
      <c r="E91" s="92">
        <v>3368.75</v>
      </c>
      <c r="F91" s="85">
        <v>3250</v>
      </c>
      <c r="G91" s="85">
        <v>3865.277777777778</v>
      </c>
      <c r="H91" s="85">
        <v>3489.5833333333335</v>
      </c>
      <c r="I91" s="85">
        <v>4000</v>
      </c>
      <c r="J91" s="85">
        <v>4283.333333333333</v>
      </c>
      <c r="K91" s="85">
        <v>4961.458333333333</v>
      </c>
      <c r="L91" s="85">
        <v>4343.75</v>
      </c>
      <c r="M91" s="85">
        <v>5983.333333333333</v>
      </c>
      <c r="N91" s="85">
        <v>5207.5</v>
      </c>
      <c r="O91" s="85">
        <v>4204.375</v>
      </c>
      <c r="P91" s="86">
        <f t="shared" si="1"/>
        <v>4147.372685185185</v>
      </c>
    </row>
    <row r="92" spans="1:16" s="8" customFormat="1" ht="23.25" customHeight="1">
      <c r="A92" s="87"/>
      <c r="B92" s="84" t="s">
        <v>115</v>
      </c>
      <c r="C92" s="39" t="s">
        <v>19</v>
      </c>
      <c r="D92" s="85">
        <v>11450</v>
      </c>
      <c r="E92" s="92">
        <v>10791.666666666666</v>
      </c>
      <c r="F92" s="85"/>
      <c r="G92" s="85">
        <v>7000</v>
      </c>
      <c r="H92" s="85">
        <v>8125</v>
      </c>
      <c r="I92" s="85">
        <v>8475</v>
      </c>
      <c r="J92" s="85">
        <v>7812.5</v>
      </c>
      <c r="K92" s="85">
        <v>7891.666666666667</v>
      </c>
      <c r="L92" s="85">
        <v>8233.333333333334</v>
      </c>
      <c r="M92" s="85">
        <v>11000</v>
      </c>
      <c r="N92" s="85">
        <v>10333.333333333334</v>
      </c>
      <c r="O92" s="85">
        <v>8000</v>
      </c>
      <c r="P92" s="86">
        <f t="shared" si="1"/>
        <v>9010.227272727272</v>
      </c>
    </row>
    <row r="93" spans="1:16" s="8" customFormat="1" ht="23.25" customHeight="1">
      <c r="A93" s="87"/>
      <c r="B93" s="84" t="s">
        <v>110</v>
      </c>
      <c r="C93" s="39" t="s">
        <v>19</v>
      </c>
      <c r="D93" s="85">
        <v>1125</v>
      </c>
      <c r="E93" s="92">
        <v>933.3333333333334</v>
      </c>
      <c r="F93" s="85"/>
      <c r="G93" s="85"/>
      <c r="H93" s="85">
        <v>1400</v>
      </c>
      <c r="I93" s="85">
        <v>1500</v>
      </c>
      <c r="J93" s="85">
        <v>1500</v>
      </c>
      <c r="K93" s="85">
        <v>1500</v>
      </c>
      <c r="L93" s="85">
        <v>1500</v>
      </c>
      <c r="M93" s="85">
        <v>1350</v>
      </c>
      <c r="N93" s="85">
        <v>1500</v>
      </c>
      <c r="O93" s="85">
        <v>1500</v>
      </c>
      <c r="P93" s="86">
        <f t="shared" si="1"/>
        <v>1380.8333333333335</v>
      </c>
    </row>
    <row r="94" spans="1:16" s="8" customFormat="1" ht="23.25" customHeight="1">
      <c r="A94" s="87"/>
      <c r="B94" s="84" t="s">
        <v>35</v>
      </c>
      <c r="C94" s="39" t="s">
        <v>19</v>
      </c>
      <c r="D94" s="85">
        <v>1081.25</v>
      </c>
      <c r="E94" s="92">
        <v>1119.4444444444443</v>
      </c>
      <c r="F94" s="85">
        <v>1200</v>
      </c>
      <c r="G94" s="85">
        <v>700</v>
      </c>
      <c r="H94" s="85">
        <v>1150</v>
      </c>
      <c r="I94" s="85">
        <v>1089.5833333333333</v>
      </c>
      <c r="J94" s="85">
        <v>983.3333333333333</v>
      </c>
      <c r="K94" s="85">
        <v>878.125</v>
      </c>
      <c r="L94" s="85">
        <v>1231.25</v>
      </c>
      <c r="M94" s="85">
        <v>1386.8055555555557</v>
      </c>
      <c r="N94" s="85">
        <v>1037.5</v>
      </c>
      <c r="O94" s="85">
        <v>1723.611111111111</v>
      </c>
      <c r="P94" s="86">
        <f t="shared" si="1"/>
        <v>1131.741898148148</v>
      </c>
    </row>
    <row r="95" spans="1:16" s="8" customFormat="1" ht="23.25" customHeight="1">
      <c r="A95" s="87"/>
      <c r="B95" s="84" t="s">
        <v>34</v>
      </c>
      <c r="C95" s="39" t="s">
        <v>19</v>
      </c>
      <c r="D95" s="85">
        <v>1558.3333333333333</v>
      </c>
      <c r="E95" s="92">
        <v>1941.6666666666667</v>
      </c>
      <c r="F95" s="85">
        <v>1641.6666666666667</v>
      </c>
      <c r="G95" s="85">
        <v>1541.6666666666667</v>
      </c>
      <c r="H95" s="85">
        <v>1413.888888888889</v>
      </c>
      <c r="I95" s="85">
        <v>983.3333333333334</v>
      </c>
      <c r="J95" s="85">
        <v>1381.25</v>
      </c>
      <c r="K95" s="85">
        <v>1687.5</v>
      </c>
      <c r="L95" s="85">
        <v>2008.3333333333333</v>
      </c>
      <c r="M95" s="85">
        <v>1531.25</v>
      </c>
      <c r="N95" s="85">
        <v>1941.6666666666667</v>
      </c>
      <c r="O95" s="85">
        <v>2493.75</v>
      </c>
      <c r="P95" s="86">
        <f t="shared" si="1"/>
        <v>1677.0254629629633</v>
      </c>
    </row>
    <row r="96" spans="1:16" s="8" customFormat="1" ht="23.25" customHeight="1">
      <c r="A96" s="95"/>
      <c r="B96" s="51" t="s">
        <v>122</v>
      </c>
      <c r="C96" s="39" t="s">
        <v>19</v>
      </c>
      <c r="D96" s="85">
        <v>827.0833333333334</v>
      </c>
      <c r="E96" s="92">
        <v>1075.6944444444443</v>
      </c>
      <c r="F96" s="85">
        <v>900</v>
      </c>
      <c r="G96" s="85">
        <v>700</v>
      </c>
      <c r="H96" s="85">
        <v>1158.3333333333333</v>
      </c>
      <c r="I96" s="85">
        <v>883.3333333333333</v>
      </c>
      <c r="J96" s="85">
        <v>950</v>
      </c>
      <c r="K96" s="85">
        <v>1239.5833333333335</v>
      </c>
      <c r="L96" s="85">
        <v>1158.3333333333335</v>
      </c>
      <c r="M96" s="85">
        <v>908.3333333333334</v>
      </c>
      <c r="N96" s="85">
        <v>791.6666666666666</v>
      </c>
      <c r="O96" s="85">
        <v>1133.3333333333333</v>
      </c>
      <c r="P96" s="86">
        <f t="shared" si="1"/>
        <v>977.1412037037038</v>
      </c>
    </row>
    <row r="97" spans="1:16" s="8" customFormat="1" ht="23.25" customHeight="1">
      <c r="A97" s="95"/>
      <c r="B97" s="51" t="s">
        <v>85</v>
      </c>
      <c r="C97" s="39" t="s">
        <v>19</v>
      </c>
      <c r="D97" s="85">
        <v>2410.416666666667</v>
      </c>
      <c r="E97" s="92">
        <v>1912.5</v>
      </c>
      <c r="F97" s="85">
        <v>2075</v>
      </c>
      <c r="G97" s="85">
        <v>1500</v>
      </c>
      <c r="H97" s="85">
        <v>1616.6666666666667</v>
      </c>
      <c r="I97" s="85">
        <v>1508.3333333333335</v>
      </c>
      <c r="J97" s="85">
        <v>1443.75</v>
      </c>
      <c r="K97" s="85">
        <v>1629.1666666666667</v>
      </c>
      <c r="L97" s="85">
        <v>1370.8333333333333</v>
      </c>
      <c r="M97" s="85">
        <v>1447.9166666666665</v>
      </c>
      <c r="N97" s="85">
        <v>1533.3333333333335</v>
      </c>
      <c r="O97" s="85">
        <v>1640</v>
      </c>
      <c r="P97" s="86">
        <f t="shared" si="1"/>
        <v>1673.9930555555557</v>
      </c>
    </row>
    <row r="98" spans="1:16" s="8" customFormat="1" ht="23.25" customHeight="1">
      <c r="A98" s="95"/>
      <c r="B98" s="51" t="s">
        <v>33</v>
      </c>
      <c r="C98" s="39" t="s">
        <v>19</v>
      </c>
      <c r="D98" s="85">
        <v>1225</v>
      </c>
      <c r="E98" s="92">
        <v>1100</v>
      </c>
      <c r="F98" s="85">
        <v>1000</v>
      </c>
      <c r="G98" s="85">
        <v>700</v>
      </c>
      <c r="H98" s="85">
        <v>1000</v>
      </c>
      <c r="I98" s="85">
        <v>820.8333333333333</v>
      </c>
      <c r="J98" s="85">
        <v>912.5</v>
      </c>
      <c r="K98" s="85">
        <v>1050</v>
      </c>
      <c r="L98" s="85">
        <v>950</v>
      </c>
      <c r="M98" s="85">
        <v>1325</v>
      </c>
      <c r="N98" s="85">
        <v>1062.5</v>
      </c>
      <c r="O98" s="85">
        <v>1300</v>
      </c>
      <c r="P98" s="86">
        <f t="shared" si="1"/>
        <v>1037.1527777777776</v>
      </c>
    </row>
    <row r="99" spans="1:16" s="8" customFormat="1" ht="23.25" customHeight="1">
      <c r="A99" s="95"/>
      <c r="B99" s="51" t="s">
        <v>86</v>
      </c>
      <c r="C99" s="39" t="s">
        <v>19</v>
      </c>
      <c r="D99" s="85">
        <v>2000</v>
      </c>
      <c r="E99" s="92">
        <v>2450</v>
      </c>
      <c r="F99" s="85">
        <v>2300</v>
      </c>
      <c r="G99" s="85">
        <v>1500</v>
      </c>
      <c r="H99" s="85">
        <v>3000</v>
      </c>
      <c r="I99" s="85">
        <v>1950</v>
      </c>
      <c r="J99" s="85">
        <v>1950</v>
      </c>
      <c r="K99" s="85">
        <v>1475</v>
      </c>
      <c r="L99" s="85">
        <v>1675</v>
      </c>
      <c r="M99" s="85">
        <v>1716.6666666666667</v>
      </c>
      <c r="N99" s="85">
        <v>1675</v>
      </c>
      <c r="O99" s="85">
        <v>3208.333333333333</v>
      </c>
      <c r="P99" s="86">
        <f t="shared" si="1"/>
        <v>2075</v>
      </c>
    </row>
    <row r="100" spans="1:16" s="8" customFormat="1" ht="23.25" customHeight="1">
      <c r="A100" s="95"/>
      <c r="B100" s="51" t="s">
        <v>146</v>
      </c>
      <c r="C100" s="39" t="s">
        <v>19</v>
      </c>
      <c r="D100" s="85"/>
      <c r="E100" s="92"/>
      <c r="F100" s="85"/>
      <c r="G100" s="85"/>
      <c r="H100" s="85"/>
      <c r="I100" s="85"/>
      <c r="J100" s="85"/>
      <c r="K100" s="85"/>
      <c r="L100" s="85">
        <v>1087.5</v>
      </c>
      <c r="M100" s="85"/>
      <c r="N100" s="85"/>
      <c r="O100" s="85"/>
      <c r="P100" s="86">
        <f t="shared" si="1"/>
        <v>1087.5</v>
      </c>
    </row>
    <row r="101" spans="1:16" s="8" customFormat="1" ht="23.25" customHeight="1">
      <c r="A101" s="95"/>
      <c r="B101" s="51" t="s">
        <v>87</v>
      </c>
      <c r="C101" s="39" t="s">
        <v>19</v>
      </c>
      <c r="D101" s="85">
        <v>993.75</v>
      </c>
      <c r="E101" s="92">
        <v>1106.25</v>
      </c>
      <c r="F101" s="85"/>
      <c r="G101" s="85"/>
      <c r="H101" s="85">
        <v>1366.6666666666667</v>
      </c>
      <c r="I101" s="85">
        <v>1331.25</v>
      </c>
      <c r="J101" s="85">
        <v>1162.5</v>
      </c>
      <c r="K101" s="85">
        <v>1100</v>
      </c>
      <c r="L101" s="85">
        <v>1043.75</v>
      </c>
      <c r="M101" s="85">
        <v>1075</v>
      </c>
      <c r="N101" s="85">
        <v>1087.5</v>
      </c>
      <c r="O101" s="85">
        <v>1337.5</v>
      </c>
      <c r="P101" s="86">
        <f t="shared" si="1"/>
        <v>1160.4166666666667</v>
      </c>
    </row>
    <row r="102" spans="1:16" s="8" customFormat="1" ht="23.25" customHeight="1">
      <c r="A102" s="95"/>
      <c r="B102" s="51" t="s">
        <v>136</v>
      </c>
      <c r="C102" s="39" t="s">
        <v>19</v>
      </c>
      <c r="D102" s="85">
        <v>2000</v>
      </c>
      <c r="E102" s="92"/>
      <c r="F102" s="85"/>
      <c r="G102" s="85"/>
      <c r="H102" s="85"/>
      <c r="I102" s="85"/>
      <c r="J102" s="85">
        <v>3000</v>
      </c>
      <c r="K102" s="85"/>
      <c r="L102" s="85"/>
      <c r="M102" s="85"/>
      <c r="N102" s="85">
        <v>3000</v>
      </c>
      <c r="O102" s="85">
        <v>3500</v>
      </c>
      <c r="P102" s="86">
        <f t="shared" si="1"/>
        <v>2875</v>
      </c>
    </row>
    <row r="103" spans="1:16" s="8" customFormat="1" ht="23.25" customHeight="1">
      <c r="A103" s="95"/>
      <c r="B103" s="51" t="s">
        <v>137</v>
      </c>
      <c r="C103" s="39" t="s">
        <v>19</v>
      </c>
      <c r="D103" s="85">
        <v>4000</v>
      </c>
      <c r="E103" s="92">
        <v>4000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6">
        <f t="shared" si="1"/>
        <v>4000</v>
      </c>
    </row>
    <row r="104" spans="1:16" s="8" customFormat="1" ht="23.25" customHeight="1">
      <c r="A104" s="95"/>
      <c r="B104" s="51" t="s">
        <v>88</v>
      </c>
      <c r="C104" s="39" t="s">
        <v>19</v>
      </c>
      <c r="D104" s="85">
        <v>3416.666666666667</v>
      </c>
      <c r="E104" s="92">
        <v>2583.3333333333335</v>
      </c>
      <c r="F104" s="85">
        <v>3500</v>
      </c>
      <c r="G104" s="85">
        <v>2250</v>
      </c>
      <c r="H104" s="85"/>
      <c r="I104" s="85">
        <v>1600</v>
      </c>
      <c r="J104" s="85">
        <v>2125</v>
      </c>
      <c r="K104" s="85">
        <v>2200</v>
      </c>
      <c r="L104" s="85">
        <v>3500</v>
      </c>
      <c r="M104" s="85">
        <v>2391.6666666666665</v>
      </c>
      <c r="N104" s="85">
        <v>3375</v>
      </c>
      <c r="O104" s="85">
        <v>2333.3333333333335</v>
      </c>
      <c r="P104" s="86">
        <f t="shared" si="1"/>
        <v>2661.3636363636365</v>
      </c>
    </row>
    <row r="105" spans="1:16" s="8" customFormat="1" ht="23.25" customHeight="1">
      <c r="A105" s="87"/>
      <c r="B105" s="84" t="s">
        <v>194</v>
      </c>
      <c r="C105" s="39" t="s">
        <v>19</v>
      </c>
      <c r="D105" s="85"/>
      <c r="E105" s="92"/>
      <c r="F105" s="85"/>
      <c r="G105" s="85"/>
      <c r="H105" s="85">
        <v>700</v>
      </c>
      <c r="I105" s="85">
        <v>700</v>
      </c>
      <c r="J105" s="85"/>
      <c r="K105" s="85"/>
      <c r="L105" s="85"/>
      <c r="M105" s="85"/>
      <c r="N105" s="85"/>
      <c r="O105" s="85"/>
      <c r="P105" s="86">
        <f t="shared" si="1"/>
        <v>700</v>
      </c>
    </row>
    <row r="106" spans="1:16" s="8" customFormat="1" ht="25.5" customHeight="1">
      <c r="A106" s="81" t="s">
        <v>138</v>
      </c>
      <c r="B106" s="81"/>
      <c r="C106" s="82"/>
      <c r="D106" s="83"/>
      <c r="E106" s="83"/>
      <c r="F106" s="83"/>
      <c r="G106" s="83"/>
      <c r="H106" s="83"/>
      <c r="I106" s="83"/>
      <c r="J106" s="83"/>
      <c r="K106" s="83"/>
      <c r="L106" s="81"/>
      <c r="M106" s="82"/>
      <c r="N106" s="83"/>
      <c r="O106" s="83"/>
      <c r="P106" s="83"/>
    </row>
    <row r="107" spans="1:16" s="8" customFormat="1" ht="23.25" customHeight="1">
      <c r="A107" s="459" t="s">
        <v>178</v>
      </c>
      <c r="B107" s="96" t="s">
        <v>179</v>
      </c>
      <c r="C107" s="39" t="s">
        <v>19</v>
      </c>
      <c r="D107" s="85">
        <v>1766.6666666666667</v>
      </c>
      <c r="E107" s="92">
        <v>2100</v>
      </c>
      <c r="F107" s="85">
        <v>1766.6666666666667</v>
      </c>
      <c r="G107" s="85">
        <v>1766.6666666666667</v>
      </c>
      <c r="H107" s="85">
        <v>1983.3333333333333</v>
      </c>
      <c r="I107" s="85">
        <v>2300</v>
      </c>
      <c r="J107" s="85">
        <v>1050</v>
      </c>
      <c r="K107" s="85">
        <v>1200</v>
      </c>
      <c r="L107" s="85">
        <v>1000</v>
      </c>
      <c r="M107" s="85">
        <v>2000</v>
      </c>
      <c r="N107" s="85">
        <v>2500</v>
      </c>
      <c r="O107" s="85">
        <v>3125</v>
      </c>
      <c r="P107" s="86">
        <f t="shared" si="1"/>
        <v>1879.8611111111113</v>
      </c>
    </row>
    <row r="108" spans="1:16" s="8" customFormat="1" ht="23.25" customHeight="1">
      <c r="A108" s="460"/>
      <c r="B108" s="96" t="s">
        <v>181</v>
      </c>
      <c r="C108" s="39" t="s">
        <v>19</v>
      </c>
      <c r="D108" s="85"/>
      <c r="E108" s="92"/>
      <c r="F108" s="85">
        <v>2000</v>
      </c>
      <c r="G108" s="85">
        <v>2200</v>
      </c>
      <c r="H108" s="85"/>
      <c r="I108" s="85">
        <v>1000</v>
      </c>
      <c r="J108" s="85">
        <v>5500</v>
      </c>
      <c r="K108" s="85">
        <v>2450</v>
      </c>
      <c r="L108" s="85"/>
      <c r="M108" s="85"/>
      <c r="N108" s="85"/>
      <c r="O108" s="85">
        <v>4000</v>
      </c>
      <c r="P108" s="86">
        <f t="shared" si="1"/>
        <v>2858.3333333333335</v>
      </c>
    </row>
    <row r="109" spans="1:16" s="8" customFormat="1" ht="23.25" customHeight="1">
      <c r="A109" s="460"/>
      <c r="B109" s="96" t="s">
        <v>183</v>
      </c>
      <c r="C109" s="39" t="s">
        <v>19</v>
      </c>
      <c r="D109" s="85"/>
      <c r="E109" s="92">
        <v>2500</v>
      </c>
      <c r="F109" s="85">
        <v>2400</v>
      </c>
      <c r="G109" s="85">
        <v>2400</v>
      </c>
      <c r="H109" s="85">
        <v>2966.6666666666665</v>
      </c>
      <c r="I109" s="85">
        <v>3000</v>
      </c>
      <c r="J109" s="85">
        <v>5500</v>
      </c>
      <c r="K109" s="85">
        <v>2100</v>
      </c>
      <c r="L109" s="85"/>
      <c r="M109" s="85"/>
      <c r="N109" s="85"/>
      <c r="O109" s="85"/>
      <c r="P109" s="86">
        <f t="shared" si="1"/>
        <v>2980.9523809523807</v>
      </c>
    </row>
    <row r="110" spans="1:16" s="8" customFormat="1" ht="23.25" customHeight="1">
      <c r="A110" s="460"/>
      <c r="B110" s="96" t="s">
        <v>195</v>
      </c>
      <c r="C110" s="39" t="s">
        <v>19</v>
      </c>
      <c r="D110" s="85"/>
      <c r="E110" s="92"/>
      <c r="F110" s="85"/>
      <c r="G110" s="85"/>
      <c r="H110" s="85"/>
      <c r="I110" s="85">
        <v>1500</v>
      </c>
      <c r="J110" s="85"/>
      <c r="K110" s="85"/>
      <c r="L110" s="85"/>
      <c r="M110" s="85"/>
      <c r="N110" s="85"/>
      <c r="O110" s="85"/>
      <c r="P110" s="86">
        <f t="shared" si="1"/>
        <v>1500</v>
      </c>
    </row>
    <row r="111" spans="1:16" s="8" customFormat="1" ht="23.25" customHeight="1">
      <c r="A111" s="464"/>
      <c r="B111" s="96" t="s">
        <v>196</v>
      </c>
      <c r="C111" s="39" t="s">
        <v>19</v>
      </c>
      <c r="D111" s="85">
        <v>6000</v>
      </c>
      <c r="E111" s="92">
        <v>6000</v>
      </c>
      <c r="F111" s="85"/>
      <c r="G111" s="85"/>
      <c r="H111" s="85">
        <v>3500</v>
      </c>
      <c r="I111" s="85">
        <v>3075</v>
      </c>
      <c r="J111" s="85">
        <v>4750</v>
      </c>
      <c r="K111" s="85"/>
      <c r="L111" s="85">
        <v>4000</v>
      </c>
      <c r="M111" s="85">
        <v>3900</v>
      </c>
      <c r="N111" s="85">
        <v>4000</v>
      </c>
      <c r="O111" s="85">
        <v>3833.3333333333335</v>
      </c>
      <c r="P111" s="86">
        <f t="shared" si="1"/>
        <v>4339.814814814815</v>
      </c>
    </row>
    <row r="112" spans="1:16" s="8" customFormat="1" ht="23.25" customHeight="1">
      <c r="A112" s="459" t="s">
        <v>4</v>
      </c>
      <c r="B112" s="96" t="s">
        <v>161</v>
      </c>
      <c r="C112" s="39" t="s">
        <v>19</v>
      </c>
      <c r="D112" s="85"/>
      <c r="E112" s="92"/>
      <c r="F112" s="85"/>
      <c r="G112" s="85"/>
      <c r="H112" s="85"/>
      <c r="I112" s="85">
        <v>1200</v>
      </c>
      <c r="J112" s="85"/>
      <c r="K112" s="85"/>
      <c r="L112" s="85"/>
      <c r="M112" s="85"/>
      <c r="N112" s="85"/>
      <c r="O112" s="85"/>
      <c r="P112" s="86">
        <f t="shared" si="1"/>
        <v>1200</v>
      </c>
    </row>
    <row r="113" spans="1:16" s="8" customFormat="1" ht="23.25" customHeight="1">
      <c r="A113" s="464" t="s">
        <v>79</v>
      </c>
      <c r="B113" s="96" t="s">
        <v>197</v>
      </c>
      <c r="C113" s="39" t="s">
        <v>19</v>
      </c>
      <c r="D113" s="85"/>
      <c r="E113" s="92"/>
      <c r="F113" s="85"/>
      <c r="G113" s="85"/>
      <c r="H113" s="85">
        <v>1000</v>
      </c>
      <c r="I113" s="85">
        <v>1000</v>
      </c>
      <c r="J113" s="85"/>
      <c r="K113" s="85"/>
      <c r="L113" s="85"/>
      <c r="M113" s="85"/>
      <c r="N113" s="85"/>
      <c r="O113" s="85"/>
      <c r="P113" s="86">
        <f t="shared" si="1"/>
        <v>1000</v>
      </c>
    </row>
    <row r="114" spans="1:16" s="8" customFormat="1" ht="23.25" customHeight="1">
      <c r="A114" s="459" t="s">
        <v>283</v>
      </c>
      <c r="B114" s="96" t="s">
        <v>191</v>
      </c>
      <c r="C114" s="39" t="s">
        <v>19</v>
      </c>
      <c r="D114" s="85">
        <v>1200</v>
      </c>
      <c r="E114" s="92">
        <v>1000</v>
      </c>
      <c r="F114" s="85"/>
      <c r="G114" s="85"/>
      <c r="H114" s="85">
        <v>1000</v>
      </c>
      <c r="I114" s="85">
        <v>1300</v>
      </c>
      <c r="J114" s="85"/>
      <c r="K114" s="85"/>
      <c r="L114" s="85"/>
      <c r="M114" s="85"/>
      <c r="N114" s="85"/>
      <c r="O114" s="85"/>
      <c r="P114" s="86">
        <f t="shared" si="1"/>
        <v>1125</v>
      </c>
    </row>
    <row r="115" spans="1:16" s="8" customFormat="1" ht="23.25" customHeight="1">
      <c r="A115" s="460"/>
      <c r="B115" s="97" t="s">
        <v>198</v>
      </c>
      <c r="C115" s="39" t="s">
        <v>19</v>
      </c>
      <c r="D115" s="85">
        <v>1000</v>
      </c>
      <c r="E115" s="92">
        <v>800</v>
      </c>
      <c r="F115" s="85"/>
      <c r="G115" s="85"/>
      <c r="H115" s="85">
        <v>850</v>
      </c>
      <c r="I115" s="85">
        <v>1200</v>
      </c>
      <c r="J115" s="85"/>
      <c r="K115" s="85"/>
      <c r="L115" s="85"/>
      <c r="M115" s="85"/>
      <c r="N115" s="85"/>
      <c r="O115" s="85"/>
      <c r="P115" s="86">
        <f t="shared" si="1"/>
        <v>962.5</v>
      </c>
    </row>
    <row r="116" spans="1:16" s="8" customFormat="1" ht="23.25" customHeight="1">
      <c r="A116" s="91"/>
      <c r="B116" s="97" t="s">
        <v>199</v>
      </c>
      <c r="C116" s="39" t="s">
        <v>19</v>
      </c>
      <c r="D116" s="85"/>
      <c r="E116" s="92"/>
      <c r="F116" s="85"/>
      <c r="G116" s="85"/>
      <c r="H116" s="85"/>
      <c r="I116" s="85">
        <v>1200</v>
      </c>
      <c r="J116" s="85"/>
      <c r="K116" s="85"/>
      <c r="L116" s="85"/>
      <c r="M116" s="85"/>
      <c r="N116" s="85"/>
      <c r="O116" s="85"/>
      <c r="P116" s="86">
        <f t="shared" si="1"/>
        <v>1200</v>
      </c>
    </row>
    <row r="117" spans="1:16" s="8" customFormat="1" ht="23.25" customHeight="1">
      <c r="A117" s="91"/>
      <c r="B117" s="97" t="s">
        <v>200</v>
      </c>
      <c r="C117" s="39" t="s">
        <v>19</v>
      </c>
      <c r="D117" s="85"/>
      <c r="E117" s="92"/>
      <c r="F117" s="85"/>
      <c r="G117" s="85"/>
      <c r="H117" s="85"/>
      <c r="I117" s="85">
        <v>2000</v>
      </c>
      <c r="J117" s="85"/>
      <c r="K117" s="85"/>
      <c r="L117" s="85"/>
      <c r="M117" s="85"/>
      <c r="N117" s="85"/>
      <c r="O117" s="85"/>
      <c r="P117" s="86">
        <f t="shared" si="1"/>
        <v>2000</v>
      </c>
    </row>
    <row r="118" spans="1:16" s="8" customFormat="1" ht="23.25" customHeight="1">
      <c r="A118" s="98"/>
      <c r="B118" s="97" t="s">
        <v>35</v>
      </c>
      <c r="C118" s="39" t="s">
        <v>19</v>
      </c>
      <c r="D118" s="85"/>
      <c r="E118" s="92"/>
      <c r="F118" s="85"/>
      <c r="G118" s="85"/>
      <c r="H118" s="85"/>
      <c r="I118" s="85">
        <v>1500</v>
      </c>
      <c r="J118" s="85"/>
      <c r="K118" s="85"/>
      <c r="L118" s="85"/>
      <c r="M118" s="85"/>
      <c r="N118" s="85"/>
      <c r="O118" s="85">
        <v>1100</v>
      </c>
      <c r="P118" s="86">
        <f t="shared" si="1"/>
        <v>1300</v>
      </c>
    </row>
    <row r="119" spans="1:16" s="8" customFormat="1" ht="23.25" customHeight="1">
      <c r="A119" s="81" t="s">
        <v>89</v>
      </c>
      <c r="B119" s="81"/>
      <c r="C119" s="82"/>
      <c r="D119" s="83"/>
      <c r="E119" s="83"/>
      <c r="F119" s="83"/>
      <c r="G119" s="83"/>
      <c r="H119" s="83"/>
      <c r="I119" s="83"/>
      <c r="J119" s="83"/>
      <c r="K119" s="83"/>
      <c r="L119" s="81"/>
      <c r="M119" s="82"/>
      <c r="N119" s="83"/>
      <c r="O119" s="83"/>
      <c r="P119" s="83"/>
    </row>
    <row r="120" spans="1:16" s="8" customFormat="1" ht="23.25" customHeight="1">
      <c r="A120" s="87"/>
      <c r="B120" s="84" t="s">
        <v>201</v>
      </c>
      <c r="C120" s="39" t="s">
        <v>19</v>
      </c>
      <c r="D120" s="85">
        <v>4500</v>
      </c>
      <c r="E120" s="92">
        <v>7875</v>
      </c>
      <c r="F120" s="85">
        <v>8166.666666666667</v>
      </c>
      <c r="G120" s="85">
        <v>8166.666666666667</v>
      </c>
      <c r="H120" s="85">
        <v>8166.666666666667</v>
      </c>
      <c r="I120" s="85">
        <v>8566.666666666666</v>
      </c>
      <c r="J120" s="85">
        <v>8500</v>
      </c>
      <c r="K120" s="85"/>
      <c r="L120" s="85">
        <v>7975</v>
      </c>
      <c r="M120" s="85">
        <v>8100</v>
      </c>
      <c r="N120" s="85">
        <v>8061.25</v>
      </c>
      <c r="O120" s="85">
        <v>7950</v>
      </c>
      <c r="P120" s="86">
        <f t="shared" si="1"/>
        <v>7820.719696969696</v>
      </c>
    </row>
    <row r="121" spans="1:16" s="8" customFormat="1" ht="23.25" customHeight="1">
      <c r="A121" s="459" t="s">
        <v>202</v>
      </c>
      <c r="B121" s="84" t="s">
        <v>203</v>
      </c>
      <c r="C121" s="39" t="s">
        <v>19</v>
      </c>
      <c r="D121" s="85">
        <v>5002.777777777777</v>
      </c>
      <c r="E121" s="92">
        <v>5488.425925925926</v>
      </c>
      <c r="F121" s="85">
        <v>6000</v>
      </c>
      <c r="G121" s="85">
        <v>4625</v>
      </c>
      <c r="H121" s="85">
        <v>5523.61111111111</v>
      </c>
      <c r="I121" s="85">
        <v>5929.86111111111</v>
      </c>
      <c r="J121" s="85">
        <v>5735.416666666667</v>
      </c>
      <c r="K121" s="85">
        <v>5777.083333333333</v>
      </c>
      <c r="L121" s="85">
        <v>6037.5</v>
      </c>
      <c r="M121" s="85">
        <v>5524.3125</v>
      </c>
      <c r="N121" s="85">
        <v>5505.555555555556</v>
      </c>
      <c r="O121" s="85">
        <v>5765</v>
      </c>
      <c r="P121" s="86">
        <f t="shared" si="1"/>
        <v>5576.211998456791</v>
      </c>
    </row>
    <row r="122" spans="1:16" s="8" customFormat="1" ht="23.25" customHeight="1">
      <c r="A122" s="464" t="s">
        <v>90</v>
      </c>
      <c r="B122" s="84" t="s">
        <v>204</v>
      </c>
      <c r="C122" s="39" t="s">
        <v>19</v>
      </c>
      <c r="D122" s="85">
        <v>5701.979166666667</v>
      </c>
      <c r="E122" s="92">
        <v>6089.739583333333</v>
      </c>
      <c r="F122" s="85">
        <v>5574.583333333334</v>
      </c>
      <c r="G122" s="85">
        <v>5604.166666666667</v>
      </c>
      <c r="H122" s="85">
        <v>5671.875</v>
      </c>
      <c r="I122" s="85">
        <v>5895.052083333333</v>
      </c>
      <c r="J122" s="85">
        <v>6176.527777777777</v>
      </c>
      <c r="K122" s="85">
        <v>6042.708333333333</v>
      </c>
      <c r="L122" s="85">
        <v>6229.151041666667</v>
      </c>
      <c r="M122" s="85">
        <v>6480.520833333333</v>
      </c>
      <c r="N122" s="85">
        <v>6622.390625</v>
      </c>
      <c r="O122" s="85">
        <v>6416.875</v>
      </c>
      <c r="P122" s="86">
        <f t="shared" si="1"/>
        <v>6042.1307870370365</v>
      </c>
    </row>
    <row r="123" spans="1:16" s="8" customFormat="1" ht="23.25" customHeight="1">
      <c r="A123" s="87"/>
      <c r="B123" s="84" t="s">
        <v>205</v>
      </c>
      <c r="C123" s="39" t="s">
        <v>19</v>
      </c>
      <c r="D123" s="85">
        <v>4180.555555555556</v>
      </c>
      <c r="E123" s="92">
        <v>3200</v>
      </c>
      <c r="F123" s="85">
        <v>3500</v>
      </c>
      <c r="G123" s="85">
        <v>2300</v>
      </c>
      <c r="H123" s="85">
        <v>2566.6666666666665</v>
      </c>
      <c r="I123" s="85">
        <v>3716.666666666667</v>
      </c>
      <c r="J123" s="85">
        <v>3200</v>
      </c>
      <c r="K123" s="85">
        <v>4150</v>
      </c>
      <c r="L123" s="85">
        <v>3600</v>
      </c>
      <c r="M123" s="85">
        <v>4743.75</v>
      </c>
      <c r="N123" s="85">
        <v>4200</v>
      </c>
      <c r="O123" s="85">
        <v>4125</v>
      </c>
      <c r="P123" s="86">
        <f t="shared" si="1"/>
        <v>3623.553240740741</v>
      </c>
    </row>
    <row r="124" spans="1:16" s="8" customFormat="1" ht="23.25" customHeight="1">
      <c r="A124" s="87"/>
      <c r="B124" s="84" t="s">
        <v>206</v>
      </c>
      <c r="C124" s="39" t="s">
        <v>19</v>
      </c>
      <c r="D124" s="85">
        <v>7500</v>
      </c>
      <c r="E124" s="92">
        <v>7000</v>
      </c>
      <c r="F124" s="85">
        <v>7100</v>
      </c>
      <c r="G124" s="85">
        <v>7100</v>
      </c>
      <c r="H124" s="85">
        <v>5500</v>
      </c>
      <c r="I124" s="85">
        <v>5250</v>
      </c>
      <c r="J124" s="85"/>
      <c r="K124" s="85"/>
      <c r="L124" s="85"/>
      <c r="M124" s="85">
        <v>6250</v>
      </c>
      <c r="N124" s="85"/>
      <c r="O124" s="85"/>
      <c r="P124" s="86">
        <f t="shared" si="1"/>
        <v>6528.571428571428</v>
      </c>
    </row>
    <row r="125" spans="1:16" s="8" customFormat="1" ht="12.75" customHeight="1">
      <c r="A125" s="367"/>
      <c r="B125" s="368"/>
      <c r="C125" s="34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9"/>
    </row>
    <row r="126" spans="1:16" s="8" customFormat="1" ht="23.25" customHeight="1">
      <c r="A126" s="79"/>
      <c r="B126" s="56"/>
      <c r="C126" s="57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178" t="s">
        <v>50</v>
      </c>
    </row>
    <row r="127" spans="1:16" s="8" customFormat="1" ht="23.25" customHeight="1">
      <c r="A127" s="440" t="s">
        <v>61</v>
      </c>
      <c r="B127" s="440"/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</row>
    <row r="128" spans="1:16" s="8" customFormat="1" ht="23.25" customHeight="1">
      <c r="A128" s="458" t="s">
        <v>150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</row>
    <row r="129" spans="1:16" s="8" customFormat="1" ht="23.25" customHeight="1">
      <c r="A129" s="80"/>
      <c r="B129" s="58"/>
      <c r="C129" s="59"/>
      <c r="D129" s="58"/>
      <c r="E129" s="60"/>
      <c r="F129" s="60"/>
      <c r="G129" s="60"/>
      <c r="H129" s="60"/>
      <c r="I129" s="60"/>
      <c r="J129" s="60"/>
      <c r="K129" s="60"/>
      <c r="L129" s="61"/>
      <c r="M129" s="61"/>
      <c r="N129" s="61"/>
      <c r="O129" s="61"/>
      <c r="P129" s="61"/>
    </row>
    <row r="130" spans="1:16" s="8" customFormat="1" ht="23.25" customHeight="1">
      <c r="A130" s="80"/>
      <c r="B130" s="58"/>
      <c r="C130" s="59"/>
      <c r="D130" s="58"/>
      <c r="E130" s="60"/>
      <c r="F130" s="60"/>
      <c r="G130" s="60"/>
      <c r="H130" s="60"/>
      <c r="I130" s="60"/>
      <c r="J130" s="60"/>
      <c r="K130" s="60"/>
      <c r="L130" s="61"/>
      <c r="M130" s="61"/>
      <c r="N130" s="61"/>
      <c r="O130" s="61"/>
      <c r="P130" s="61"/>
    </row>
    <row r="131" spans="1:16" s="8" customFormat="1" ht="39" customHeight="1">
      <c r="A131" s="447" t="s">
        <v>506</v>
      </c>
      <c r="B131" s="447" t="s">
        <v>151</v>
      </c>
      <c r="C131" s="447" t="s">
        <v>62</v>
      </c>
      <c r="D131" s="442" t="s">
        <v>26</v>
      </c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4"/>
      <c r="P131" s="445" t="s">
        <v>60</v>
      </c>
    </row>
    <row r="132" spans="1:16" s="8" customFormat="1" ht="39" customHeight="1">
      <c r="A132" s="448"/>
      <c r="B132" s="448"/>
      <c r="C132" s="448"/>
      <c r="D132" s="377" t="s">
        <v>7</v>
      </c>
      <c r="E132" s="376" t="s">
        <v>8</v>
      </c>
      <c r="F132" s="376" t="s">
        <v>9</v>
      </c>
      <c r="G132" s="376" t="s">
        <v>10</v>
      </c>
      <c r="H132" s="376" t="s">
        <v>11</v>
      </c>
      <c r="I132" s="376" t="s">
        <v>12</v>
      </c>
      <c r="J132" s="376" t="s">
        <v>13</v>
      </c>
      <c r="K132" s="376" t="s">
        <v>14</v>
      </c>
      <c r="L132" s="376" t="s">
        <v>127</v>
      </c>
      <c r="M132" s="376" t="s">
        <v>128</v>
      </c>
      <c r="N132" s="376" t="s">
        <v>129</v>
      </c>
      <c r="O132" s="378" t="s">
        <v>130</v>
      </c>
      <c r="P132" s="446"/>
    </row>
    <row r="133" spans="1:16" s="8" customFormat="1" ht="23.25" customHeight="1">
      <c r="A133" s="175" t="s">
        <v>91</v>
      </c>
      <c r="B133" s="175"/>
      <c r="C133" s="176"/>
      <c r="D133" s="177"/>
      <c r="E133" s="177"/>
      <c r="F133" s="177"/>
      <c r="G133" s="177"/>
      <c r="H133" s="177"/>
      <c r="I133" s="177"/>
      <c r="J133" s="177"/>
      <c r="K133" s="177"/>
      <c r="L133" s="175"/>
      <c r="M133" s="176"/>
      <c r="N133" s="177"/>
      <c r="O133" s="177"/>
      <c r="P133" s="177"/>
    </row>
    <row r="134" spans="1:16" s="8" customFormat="1" ht="23.25" customHeight="1">
      <c r="A134" s="459" t="s">
        <v>265</v>
      </c>
      <c r="B134" s="84" t="s">
        <v>207</v>
      </c>
      <c r="C134" s="39" t="s">
        <v>21</v>
      </c>
      <c r="D134" s="85">
        <v>3391.666666666667</v>
      </c>
      <c r="E134" s="92">
        <v>10997.22222222222</v>
      </c>
      <c r="F134" s="85">
        <v>8872.916666666666</v>
      </c>
      <c r="G134" s="85">
        <v>6675</v>
      </c>
      <c r="H134" s="85">
        <v>7000</v>
      </c>
      <c r="I134" s="85">
        <v>21612.962962962964</v>
      </c>
      <c r="J134" s="85">
        <v>4453.125</v>
      </c>
      <c r="K134" s="85">
        <v>6857.940476190476</v>
      </c>
      <c r="L134" s="85">
        <v>5694.472222222222</v>
      </c>
      <c r="M134" s="85">
        <v>5490.571428571428</v>
      </c>
      <c r="N134" s="85">
        <v>6565.578125</v>
      </c>
      <c r="O134" s="85">
        <v>8928.57142857143</v>
      </c>
      <c r="P134" s="86">
        <f t="shared" si="1"/>
        <v>8045.002266589508</v>
      </c>
    </row>
    <row r="135" spans="1:16" s="8" customFormat="1" ht="23.25" customHeight="1">
      <c r="A135" s="460"/>
      <c r="B135" s="84" t="s">
        <v>208</v>
      </c>
      <c r="C135" s="39" t="s">
        <v>21</v>
      </c>
      <c r="D135" s="85">
        <v>7466.666666666666</v>
      </c>
      <c r="E135" s="92">
        <v>5500</v>
      </c>
      <c r="F135" s="85"/>
      <c r="G135" s="85"/>
      <c r="H135" s="85">
        <v>17092</v>
      </c>
      <c r="I135" s="85"/>
      <c r="J135" s="85">
        <v>5000</v>
      </c>
      <c r="K135" s="85">
        <v>19250</v>
      </c>
      <c r="L135" s="85">
        <v>7354.166666666667</v>
      </c>
      <c r="M135" s="85">
        <v>8590</v>
      </c>
      <c r="N135" s="85">
        <v>17458.333333333336</v>
      </c>
      <c r="O135" s="85">
        <v>11031.25</v>
      </c>
      <c r="P135" s="86">
        <f t="shared" si="1"/>
        <v>10971.379629629628</v>
      </c>
    </row>
    <row r="136" spans="1:16" s="8" customFormat="1" ht="23.25" customHeight="1">
      <c r="A136" s="460"/>
      <c r="B136" s="84" t="s">
        <v>209</v>
      </c>
      <c r="C136" s="39" t="s">
        <v>21</v>
      </c>
      <c r="D136" s="85">
        <v>10120.166666666666</v>
      </c>
      <c r="E136" s="92">
        <v>11613.541666666666</v>
      </c>
      <c r="F136" s="85">
        <v>19631.94444444444</v>
      </c>
      <c r="G136" s="85">
        <v>8300</v>
      </c>
      <c r="H136" s="85">
        <v>8333.333333333334</v>
      </c>
      <c r="I136" s="85"/>
      <c r="J136" s="85">
        <v>18500</v>
      </c>
      <c r="K136" s="85">
        <v>9000</v>
      </c>
      <c r="L136" s="85"/>
      <c r="M136" s="85">
        <v>9083.333333333332</v>
      </c>
      <c r="N136" s="85">
        <v>7646.875</v>
      </c>
      <c r="O136" s="85">
        <v>10323.958333333334</v>
      </c>
      <c r="P136" s="86">
        <f t="shared" si="1"/>
        <v>11255.315277777776</v>
      </c>
    </row>
    <row r="137" spans="1:16" s="8" customFormat="1" ht="23.25" customHeight="1">
      <c r="A137" s="460"/>
      <c r="B137" s="84" t="s">
        <v>210</v>
      </c>
      <c r="C137" s="39" t="s">
        <v>21</v>
      </c>
      <c r="D137" s="85"/>
      <c r="E137" s="92"/>
      <c r="F137" s="85"/>
      <c r="G137" s="85"/>
      <c r="H137" s="85"/>
      <c r="I137" s="85">
        <v>22750</v>
      </c>
      <c r="J137" s="85">
        <v>22125</v>
      </c>
      <c r="K137" s="85">
        <v>27361.11111111111</v>
      </c>
      <c r="L137" s="85">
        <v>22890.833333333332</v>
      </c>
      <c r="M137" s="85">
        <v>10333.333333333334</v>
      </c>
      <c r="N137" s="85">
        <v>9000</v>
      </c>
      <c r="O137" s="85"/>
      <c r="P137" s="86">
        <f t="shared" si="1"/>
        <v>19076.71296296296</v>
      </c>
    </row>
    <row r="138" spans="1:16" s="8" customFormat="1" ht="23.25" customHeight="1">
      <c r="A138" s="460"/>
      <c r="B138" s="84" t="s">
        <v>211</v>
      </c>
      <c r="C138" s="39" t="s">
        <v>21</v>
      </c>
      <c r="D138" s="85">
        <v>5000</v>
      </c>
      <c r="E138" s="92">
        <v>12000</v>
      </c>
      <c r="F138" s="85"/>
      <c r="G138" s="85">
        <v>21706.666666666664</v>
      </c>
      <c r="H138" s="85">
        <v>22500</v>
      </c>
      <c r="I138" s="85"/>
      <c r="J138" s="85"/>
      <c r="K138" s="85">
        <v>6500</v>
      </c>
      <c r="L138" s="85"/>
      <c r="M138" s="85"/>
      <c r="N138" s="85"/>
      <c r="O138" s="85"/>
      <c r="P138" s="86">
        <f t="shared" si="1"/>
        <v>13541.333333333332</v>
      </c>
    </row>
    <row r="139" spans="1:16" s="8" customFormat="1" ht="23.25" customHeight="1">
      <c r="A139" s="459" t="s">
        <v>15</v>
      </c>
      <c r="B139" s="84" t="s">
        <v>212</v>
      </c>
      <c r="C139" s="39" t="s">
        <v>21</v>
      </c>
      <c r="D139" s="85">
        <v>8365.277777777777</v>
      </c>
      <c r="E139" s="92">
        <v>7375</v>
      </c>
      <c r="F139" s="85">
        <v>10391.666666666666</v>
      </c>
      <c r="G139" s="85">
        <v>12262.200000000003</v>
      </c>
      <c r="H139" s="85">
        <v>10336.666666666666</v>
      </c>
      <c r="I139" s="85">
        <v>9868.125</v>
      </c>
      <c r="J139" s="85">
        <v>11458.333333333334</v>
      </c>
      <c r="K139" s="85">
        <v>7781.25</v>
      </c>
      <c r="L139" s="85">
        <v>9416.666666666666</v>
      </c>
      <c r="M139" s="85">
        <v>8389.583333333334</v>
      </c>
      <c r="N139" s="85">
        <v>9000</v>
      </c>
      <c r="O139" s="85">
        <v>9625</v>
      </c>
      <c r="P139" s="86">
        <f t="shared" si="1"/>
        <v>9522.480787037037</v>
      </c>
    </row>
    <row r="140" spans="1:16" s="8" customFormat="1" ht="23.25" customHeight="1">
      <c r="A140" s="464" t="s">
        <v>120</v>
      </c>
      <c r="B140" s="84" t="s">
        <v>213</v>
      </c>
      <c r="C140" s="39" t="s">
        <v>21</v>
      </c>
      <c r="D140" s="85">
        <v>25674.30555555556</v>
      </c>
      <c r="E140" s="92">
        <v>31060.76388888889</v>
      </c>
      <c r="F140" s="85">
        <v>29083.333333333336</v>
      </c>
      <c r="G140" s="85">
        <v>25702.333333333332</v>
      </c>
      <c r="H140" s="85">
        <v>23551.166666666664</v>
      </c>
      <c r="I140" s="85">
        <v>23486.11111111111</v>
      </c>
      <c r="J140" s="85">
        <v>22904.166666666668</v>
      </c>
      <c r="K140" s="85">
        <v>24991.898148148146</v>
      </c>
      <c r="L140" s="85">
        <v>27447.916666666668</v>
      </c>
      <c r="M140" s="85">
        <v>28074.404761904763</v>
      </c>
      <c r="N140" s="85">
        <v>27050.386904761905</v>
      </c>
      <c r="O140" s="85">
        <v>28935.565476190477</v>
      </c>
      <c r="P140" s="86">
        <f t="shared" si="1"/>
        <v>26496.862709435623</v>
      </c>
    </row>
    <row r="141" spans="1:16" s="8" customFormat="1" ht="23.25" customHeight="1">
      <c r="A141" s="459" t="s">
        <v>214</v>
      </c>
      <c r="B141" s="84" t="s">
        <v>215</v>
      </c>
      <c r="C141" s="39" t="s">
        <v>21</v>
      </c>
      <c r="D141" s="85">
        <v>22416.666666666664</v>
      </c>
      <c r="E141" s="92">
        <v>31250</v>
      </c>
      <c r="F141" s="85"/>
      <c r="G141" s="85">
        <v>21166.666666666668</v>
      </c>
      <c r="H141" s="85">
        <v>25119.583333333336</v>
      </c>
      <c r="I141" s="85">
        <v>15700</v>
      </c>
      <c r="J141" s="85">
        <v>26500</v>
      </c>
      <c r="K141" s="85">
        <v>20833.333333333332</v>
      </c>
      <c r="L141" s="85">
        <v>16250</v>
      </c>
      <c r="M141" s="85">
        <v>27833.333333333336</v>
      </c>
      <c r="N141" s="85">
        <v>20833.333333333332</v>
      </c>
      <c r="O141" s="85">
        <v>28500</v>
      </c>
      <c r="P141" s="86">
        <f t="shared" si="1"/>
        <v>23309.356060606064</v>
      </c>
    </row>
    <row r="142" spans="1:16" s="8" customFormat="1" ht="23.25" customHeight="1">
      <c r="A142" s="460"/>
      <c r="B142" s="84" t="s">
        <v>216</v>
      </c>
      <c r="C142" s="39" t="s">
        <v>21</v>
      </c>
      <c r="D142" s="85"/>
      <c r="E142" s="92"/>
      <c r="F142" s="85"/>
      <c r="G142" s="85"/>
      <c r="H142" s="85"/>
      <c r="I142" s="85"/>
      <c r="J142" s="85">
        <v>30000</v>
      </c>
      <c r="K142" s="85"/>
      <c r="L142" s="85"/>
      <c r="M142" s="85">
        <v>50000</v>
      </c>
      <c r="N142" s="85"/>
      <c r="O142" s="85"/>
      <c r="P142" s="86">
        <f t="shared" si="1"/>
        <v>40000</v>
      </c>
    </row>
    <row r="143" spans="1:16" s="8" customFormat="1" ht="23.25" customHeight="1">
      <c r="A143" s="464"/>
      <c r="B143" s="84" t="s">
        <v>217</v>
      </c>
      <c r="C143" s="39" t="s">
        <v>21</v>
      </c>
      <c r="D143" s="85"/>
      <c r="E143" s="92"/>
      <c r="F143" s="85"/>
      <c r="G143" s="85"/>
      <c r="H143" s="85"/>
      <c r="I143" s="85"/>
      <c r="J143" s="85">
        <v>55000</v>
      </c>
      <c r="K143" s="85">
        <v>40625</v>
      </c>
      <c r="L143" s="85"/>
      <c r="M143" s="85"/>
      <c r="N143" s="85"/>
      <c r="O143" s="85"/>
      <c r="P143" s="86">
        <f t="shared" si="1"/>
        <v>47812.5</v>
      </c>
    </row>
    <row r="144" spans="1:16" s="8" customFormat="1" ht="23.25" customHeight="1">
      <c r="A144" s="87"/>
      <c r="B144" s="84" t="s">
        <v>218</v>
      </c>
      <c r="C144" s="39" t="s">
        <v>21</v>
      </c>
      <c r="D144" s="85">
        <v>46916.666666666664</v>
      </c>
      <c r="E144" s="92">
        <v>51228.125</v>
      </c>
      <c r="F144" s="85">
        <v>66000</v>
      </c>
      <c r="G144" s="85">
        <v>38241.66666666667</v>
      </c>
      <c r="H144" s="85">
        <v>42111.11111111111</v>
      </c>
      <c r="I144" s="85">
        <v>48819.444444444445</v>
      </c>
      <c r="J144" s="85">
        <v>37073.33333333333</v>
      </c>
      <c r="K144" s="85">
        <v>41666.666666666664</v>
      </c>
      <c r="L144" s="85">
        <v>45041.666666666664</v>
      </c>
      <c r="M144" s="85">
        <v>53260.416666666664</v>
      </c>
      <c r="N144" s="85">
        <v>63691.66666666667</v>
      </c>
      <c r="O144" s="85">
        <v>62416.666666666664</v>
      </c>
      <c r="P144" s="86">
        <f t="shared" si="1"/>
        <v>49705.619212962956</v>
      </c>
    </row>
    <row r="145" spans="1:16" s="8" customFormat="1" ht="23.25" customHeight="1">
      <c r="A145" s="459" t="s">
        <v>219</v>
      </c>
      <c r="B145" s="84" t="s">
        <v>220</v>
      </c>
      <c r="C145" s="39" t="s">
        <v>21</v>
      </c>
      <c r="D145" s="85"/>
      <c r="E145" s="92"/>
      <c r="F145" s="85"/>
      <c r="G145" s="85"/>
      <c r="H145" s="85"/>
      <c r="I145" s="85">
        <v>1000</v>
      </c>
      <c r="J145" s="85">
        <v>2125</v>
      </c>
      <c r="K145" s="85">
        <v>3000</v>
      </c>
      <c r="L145" s="85">
        <v>2000</v>
      </c>
      <c r="M145" s="85"/>
      <c r="N145" s="85"/>
      <c r="O145" s="85"/>
      <c r="P145" s="86">
        <f t="shared" si="1"/>
        <v>2031.25</v>
      </c>
    </row>
    <row r="146" spans="1:16" s="8" customFormat="1" ht="23.25" customHeight="1">
      <c r="A146" s="460"/>
      <c r="B146" s="84" t="s">
        <v>221</v>
      </c>
      <c r="C146" s="39" t="s">
        <v>21</v>
      </c>
      <c r="D146" s="85">
        <v>3000</v>
      </c>
      <c r="E146" s="92"/>
      <c r="F146" s="85">
        <v>5000</v>
      </c>
      <c r="G146" s="85"/>
      <c r="H146" s="85">
        <v>7500</v>
      </c>
      <c r="I146" s="85">
        <v>7568.75</v>
      </c>
      <c r="J146" s="85">
        <v>7166.666666666667</v>
      </c>
      <c r="K146" s="85">
        <v>6937.5</v>
      </c>
      <c r="L146" s="85">
        <v>7625</v>
      </c>
      <c r="M146" s="85">
        <v>4500</v>
      </c>
      <c r="N146" s="85">
        <v>10000</v>
      </c>
      <c r="O146" s="85">
        <v>5000</v>
      </c>
      <c r="P146" s="86">
        <f t="shared" si="1"/>
        <v>6429.791666666667</v>
      </c>
    </row>
    <row r="147" spans="1:16" s="8" customFormat="1" ht="23.25" customHeight="1">
      <c r="A147" s="464"/>
      <c r="B147" s="84" t="s">
        <v>222</v>
      </c>
      <c r="C147" s="39" t="s">
        <v>21</v>
      </c>
      <c r="D147" s="85">
        <v>9000</v>
      </c>
      <c r="E147" s="92">
        <v>9000</v>
      </c>
      <c r="F147" s="85">
        <v>12500</v>
      </c>
      <c r="G147" s="85">
        <v>6000</v>
      </c>
      <c r="H147" s="85"/>
      <c r="I147" s="85">
        <v>9000</v>
      </c>
      <c r="J147" s="85">
        <v>7666.666666666667</v>
      </c>
      <c r="K147" s="85"/>
      <c r="L147" s="85"/>
      <c r="M147" s="85"/>
      <c r="N147" s="85"/>
      <c r="O147" s="85"/>
      <c r="P147" s="86">
        <f t="shared" si="1"/>
        <v>8861.111111111111</v>
      </c>
    </row>
    <row r="148" spans="1:16" s="8" customFormat="1" ht="23.25" customHeight="1">
      <c r="A148" s="87"/>
      <c r="B148" s="84" t="s">
        <v>223</v>
      </c>
      <c r="C148" s="39" t="s">
        <v>21</v>
      </c>
      <c r="D148" s="85">
        <v>4574.652777777777</v>
      </c>
      <c r="E148" s="92">
        <v>5712.5</v>
      </c>
      <c r="F148" s="85">
        <v>10000</v>
      </c>
      <c r="G148" s="85">
        <v>6666.666666666667</v>
      </c>
      <c r="H148" s="85">
        <v>4415.277777777777</v>
      </c>
      <c r="I148" s="85">
        <v>5701.25</v>
      </c>
      <c r="J148" s="85">
        <v>5741.666666666666</v>
      </c>
      <c r="K148" s="85">
        <v>4402.083333333334</v>
      </c>
      <c r="L148" s="85">
        <v>3975</v>
      </c>
      <c r="M148" s="85">
        <v>7145</v>
      </c>
      <c r="N148" s="85">
        <v>6548.854166666667</v>
      </c>
      <c r="O148" s="85">
        <v>6446.875</v>
      </c>
      <c r="P148" s="86">
        <f t="shared" si="1"/>
        <v>5944.152199074073</v>
      </c>
    </row>
    <row r="149" spans="1:16" s="8" customFormat="1" ht="23.25" customHeight="1">
      <c r="A149" s="459" t="s">
        <v>224</v>
      </c>
      <c r="B149" s="84" t="s">
        <v>225</v>
      </c>
      <c r="C149" s="39" t="s">
        <v>21</v>
      </c>
      <c r="D149" s="85">
        <v>2618.0555555555557</v>
      </c>
      <c r="E149" s="92">
        <v>2695.833333333333</v>
      </c>
      <c r="F149" s="85">
        <v>3500</v>
      </c>
      <c r="G149" s="85">
        <v>3987.9861111111113</v>
      </c>
      <c r="H149" s="85">
        <v>4142.083333333333</v>
      </c>
      <c r="I149" s="85">
        <v>4512.5</v>
      </c>
      <c r="J149" s="85">
        <v>2680.416666666667</v>
      </c>
      <c r="K149" s="85">
        <v>2750.4861111111113</v>
      </c>
      <c r="L149" s="85">
        <v>2761.25</v>
      </c>
      <c r="M149" s="85">
        <v>1723.5166666666669</v>
      </c>
      <c r="N149" s="85">
        <v>1122.1305555555557</v>
      </c>
      <c r="O149" s="85">
        <v>2213.1944444444443</v>
      </c>
      <c r="P149" s="86">
        <f t="shared" si="1"/>
        <v>2892.2877314814814</v>
      </c>
    </row>
    <row r="150" spans="1:16" s="8" customFormat="1" ht="23.25" customHeight="1">
      <c r="A150" s="460" t="s">
        <v>142</v>
      </c>
      <c r="B150" s="84" t="s">
        <v>226</v>
      </c>
      <c r="C150" s="39" t="s">
        <v>21</v>
      </c>
      <c r="D150" s="85">
        <v>3535.807291666667</v>
      </c>
      <c r="E150" s="92">
        <v>3607.1979166666665</v>
      </c>
      <c r="F150" s="85">
        <v>5840.625</v>
      </c>
      <c r="G150" s="85">
        <v>5169.590476190476</v>
      </c>
      <c r="H150" s="85">
        <v>3053.878571428572</v>
      </c>
      <c r="I150" s="85">
        <v>2271.577777777778</v>
      </c>
      <c r="J150" s="85">
        <v>2229.8363095238096</v>
      </c>
      <c r="K150" s="85">
        <v>2403.598958333333</v>
      </c>
      <c r="L150" s="85">
        <v>2192.919047619048</v>
      </c>
      <c r="M150" s="85">
        <v>2258.8006944444446</v>
      </c>
      <c r="N150" s="85">
        <v>2195.6270833333333</v>
      </c>
      <c r="O150" s="85">
        <v>2292.9534375</v>
      </c>
      <c r="P150" s="86">
        <f t="shared" si="1"/>
        <v>3087.7010470403443</v>
      </c>
    </row>
    <row r="151" spans="1:16" s="8" customFormat="1" ht="23.25" customHeight="1">
      <c r="A151" s="459" t="s">
        <v>227</v>
      </c>
      <c r="B151" s="84" t="s">
        <v>228</v>
      </c>
      <c r="C151" s="39" t="s">
        <v>21</v>
      </c>
      <c r="D151" s="85">
        <v>2315.9015624999997</v>
      </c>
      <c r="E151" s="92">
        <v>2178.788095238095</v>
      </c>
      <c r="F151" s="85">
        <v>2881.5625000000005</v>
      </c>
      <c r="G151" s="85">
        <v>2302.0833333333335</v>
      </c>
      <c r="H151" s="85">
        <v>3238.666666666667</v>
      </c>
      <c r="I151" s="85">
        <v>3002.430555555555</v>
      </c>
      <c r="J151" s="85">
        <v>2254.861111111111</v>
      </c>
      <c r="K151" s="85">
        <v>2870.138888888889</v>
      </c>
      <c r="L151" s="85">
        <v>2636</v>
      </c>
      <c r="M151" s="85">
        <v>2032.2916666666667</v>
      </c>
      <c r="N151" s="85">
        <v>1754.6683333333333</v>
      </c>
      <c r="O151" s="85">
        <v>2670.2734375</v>
      </c>
      <c r="P151" s="86">
        <f t="shared" si="1"/>
        <v>2511.4721792328046</v>
      </c>
    </row>
    <row r="152" spans="1:16" s="8" customFormat="1" ht="23.25" customHeight="1">
      <c r="A152" s="460" t="s">
        <v>121</v>
      </c>
      <c r="B152" s="84" t="s">
        <v>229</v>
      </c>
      <c r="C152" s="39" t="s">
        <v>21</v>
      </c>
      <c r="D152" s="85">
        <v>2660</v>
      </c>
      <c r="E152" s="92">
        <v>2793.5</v>
      </c>
      <c r="F152" s="85">
        <v>3062.5</v>
      </c>
      <c r="G152" s="85">
        <v>2766.6666666666665</v>
      </c>
      <c r="H152" s="85">
        <v>2657.5</v>
      </c>
      <c r="I152" s="85">
        <v>3095</v>
      </c>
      <c r="J152" s="85">
        <v>3333.333333333333</v>
      </c>
      <c r="K152" s="85">
        <v>3464.583333333333</v>
      </c>
      <c r="L152" s="85">
        <v>3333.3333333333335</v>
      </c>
      <c r="M152" s="85">
        <v>2784.0416666666665</v>
      </c>
      <c r="N152" s="85">
        <v>2944.291666666667</v>
      </c>
      <c r="O152" s="85">
        <v>2677.0729166666665</v>
      </c>
      <c r="P152" s="86">
        <f t="shared" si="1"/>
        <v>2964.3185763888882</v>
      </c>
    </row>
    <row r="153" spans="1:16" s="8" customFormat="1" ht="23.25" customHeight="1">
      <c r="A153" s="87"/>
      <c r="B153" s="84" t="s">
        <v>98</v>
      </c>
      <c r="C153" s="39" t="s">
        <v>21</v>
      </c>
      <c r="D153" s="85">
        <v>2833.333333333333</v>
      </c>
      <c r="E153" s="92">
        <v>2687.5</v>
      </c>
      <c r="F153" s="85"/>
      <c r="G153" s="85">
        <v>3037.5</v>
      </c>
      <c r="H153" s="85">
        <v>2850</v>
      </c>
      <c r="I153" s="85">
        <v>2500</v>
      </c>
      <c r="J153" s="85"/>
      <c r="K153" s="85"/>
      <c r="L153" s="85"/>
      <c r="M153" s="85"/>
      <c r="N153" s="85">
        <v>2833.3333333333335</v>
      </c>
      <c r="O153" s="85">
        <v>2637.5</v>
      </c>
      <c r="P153" s="86">
        <f t="shared" si="1"/>
        <v>2768.4523809523807</v>
      </c>
    </row>
    <row r="154" spans="1:16" s="8" customFormat="1" ht="23.25" customHeight="1">
      <c r="A154" s="459" t="s">
        <v>230</v>
      </c>
      <c r="B154" s="84" t="s">
        <v>231</v>
      </c>
      <c r="C154" s="39" t="s">
        <v>21</v>
      </c>
      <c r="D154" s="85">
        <v>23000</v>
      </c>
      <c r="E154" s="92">
        <v>26625</v>
      </c>
      <c r="F154" s="85"/>
      <c r="G154" s="85">
        <v>25000</v>
      </c>
      <c r="H154" s="85">
        <v>27500</v>
      </c>
      <c r="I154" s="85">
        <v>28000</v>
      </c>
      <c r="J154" s="85">
        <v>26250</v>
      </c>
      <c r="K154" s="85">
        <v>23694.44444444444</v>
      </c>
      <c r="L154" s="85">
        <v>24833.333333333332</v>
      </c>
      <c r="M154" s="85">
        <v>32875</v>
      </c>
      <c r="N154" s="85">
        <v>26843.75</v>
      </c>
      <c r="O154" s="85">
        <v>29166.666666666668</v>
      </c>
      <c r="P154" s="86">
        <f t="shared" si="1"/>
        <v>26708.017676767675</v>
      </c>
    </row>
    <row r="155" spans="1:16" s="8" customFormat="1" ht="23.25" customHeight="1">
      <c r="A155" s="464" t="s">
        <v>99</v>
      </c>
      <c r="B155" s="84" t="s">
        <v>275</v>
      </c>
      <c r="C155" s="39" t="s">
        <v>21</v>
      </c>
      <c r="D155" s="85">
        <v>28000</v>
      </c>
      <c r="E155" s="92">
        <v>29583.333333333332</v>
      </c>
      <c r="F155" s="85">
        <v>34500</v>
      </c>
      <c r="G155" s="85">
        <v>28750</v>
      </c>
      <c r="H155" s="85">
        <v>28125</v>
      </c>
      <c r="I155" s="85">
        <v>24222.222222222223</v>
      </c>
      <c r="J155" s="85">
        <v>26361.11111111111</v>
      </c>
      <c r="K155" s="85">
        <v>29250</v>
      </c>
      <c r="L155" s="85">
        <v>31750</v>
      </c>
      <c r="M155" s="85">
        <v>31750</v>
      </c>
      <c r="N155" s="85">
        <v>22500</v>
      </c>
      <c r="O155" s="85">
        <v>24750</v>
      </c>
      <c r="P155" s="86">
        <f t="shared" si="1"/>
        <v>28295.138888888887</v>
      </c>
    </row>
    <row r="156" spans="1:16" s="8" customFormat="1" ht="9" customHeight="1">
      <c r="A156" s="365"/>
      <c r="B156" s="368"/>
      <c r="C156" s="34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9"/>
    </row>
    <row r="157" spans="1:16" s="8" customFormat="1" ht="23.25" customHeight="1">
      <c r="A157" s="79"/>
      <c r="B157" s="56"/>
      <c r="C157" s="57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178" t="s">
        <v>57</v>
      </c>
    </row>
    <row r="158" spans="1:16" s="8" customFormat="1" ht="23.25" customHeight="1">
      <c r="A158" s="440" t="s">
        <v>61</v>
      </c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</row>
    <row r="159" spans="1:16" s="8" customFormat="1" ht="23.25" customHeight="1">
      <c r="A159" s="458" t="s">
        <v>150</v>
      </c>
      <c r="B159" s="458"/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</row>
    <row r="160" spans="1:16" s="8" customFormat="1" ht="23.25" customHeight="1">
      <c r="A160" s="80"/>
      <c r="B160" s="58"/>
      <c r="C160" s="59"/>
      <c r="D160" s="58"/>
      <c r="E160" s="60"/>
      <c r="F160" s="60"/>
      <c r="G160" s="60"/>
      <c r="H160" s="60"/>
      <c r="I160" s="60"/>
      <c r="J160" s="60"/>
      <c r="K160" s="60"/>
      <c r="L160" s="61"/>
      <c r="M160" s="61"/>
      <c r="N160" s="61"/>
      <c r="O160" s="61"/>
      <c r="P160" s="61"/>
    </row>
    <row r="161" spans="1:16" s="8" customFormat="1" ht="23.25" customHeight="1">
      <c r="A161" s="80"/>
      <c r="B161" s="58"/>
      <c r="C161" s="59"/>
      <c r="D161" s="58"/>
      <c r="E161" s="60"/>
      <c r="F161" s="60"/>
      <c r="G161" s="60"/>
      <c r="H161" s="60"/>
      <c r="I161" s="60"/>
      <c r="J161" s="60"/>
      <c r="K161" s="60"/>
      <c r="L161" s="61"/>
      <c r="M161" s="61"/>
      <c r="N161" s="61"/>
      <c r="O161" s="61"/>
      <c r="P161" s="61"/>
    </row>
    <row r="162" spans="1:16" s="8" customFormat="1" ht="36" customHeight="1">
      <c r="A162" s="447" t="s">
        <v>506</v>
      </c>
      <c r="B162" s="447" t="s">
        <v>151</v>
      </c>
      <c r="C162" s="447" t="s">
        <v>62</v>
      </c>
      <c r="D162" s="442" t="s">
        <v>26</v>
      </c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4"/>
      <c r="P162" s="445" t="s">
        <v>60</v>
      </c>
    </row>
    <row r="163" spans="1:16" s="8" customFormat="1" ht="36" customHeight="1">
      <c r="A163" s="448"/>
      <c r="B163" s="448"/>
      <c r="C163" s="448"/>
      <c r="D163" s="377" t="s">
        <v>7</v>
      </c>
      <c r="E163" s="376" t="s">
        <v>8</v>
      </c>
      <c r="F163" s="376" t="s">
        <v>9</v>
      </c>
      <c r="G163" s="376" t="s">
        <v>10</v>
      </c>
      <c r="H163" s="376" t="s">
        <v>11</v>
      </c>
      <c r="I163" s="376" t="s">
        <v>12</v>
      </c>
      <c r="J163" s="376" t="s">
        <v>13</v>
      </c>
      <c r="K163" s="376" t="s">
        <v>14</v>
      </c>
      <c r="L163" s="376" t="s">
        <v>127</v>
      </c>
      <c r="M163" s="376" t="s">
        <v>128</v>
      </c>
      <c r="N163" s="376" t="s">
        <v>129</v>
      </c>
      <c r="O163" s="378" t="s">
        <v>130</v>
      </c>
      <c r="P163" s="446"/>
    </row>
    <row r="164" spans="1:16" s="8" customFormat="1" ht="23.25" customHeight="1">
      <c r="A164" s="87"/>
      <c r="B164" s="84" t="s">
        <v>25</v>
      </c>
      <c r="C164" s="39" t="s">
        <v>21</v>
      </c>
      <c r="D164" s="85">
        <v>2053.7564500000003</v>
      </c>
      <c r="E164" s="92">
        <v>2958.1328125</v>
      </c>
      <c r="F164" s="85">
        <v>3893</v>
      </c>
      <c r="G164" s="85">
        <v>3734.238095238095</v>
      </c>
      <c r="H164" s="85">
        <v>2675.446111111111</v>
      </c>
      <c r="I164" s="85">
        <v>3087.953125</v>
      </c>
      <c r="J164" s="85">
        <v>4152.8125</v>
      </c>
      <c r="K164" s="85">
        <v>4156.202380952381</v>
      </c>
      <c r="L164" s="85">
        <v>4363.835714285714</v>
      </c>
      <c r="M164" s="85">
        <v>3992.9874999999997</v>
      </c>
      <c r="N164" s="85">
        <v>3223.1605952380955</v>
      </c>
      <c r="O164" s="85">
        <v>2662.7489285714287</v>
      </c>
      <c r="P164" s="86">
        <f t="shared" si="1"/>
        <v>3412.8561844080687</v>
      </c>
    </row>
    <row r="165" spans="1:16" s="8" customFormat="1" ht="23.25" customHeight="1">
      <c r="A165" s="87"/>
      <c r="B165" s="84" t="s">
        <v>20</v>
      </c>
      <c r="C165" s="39" t="s">
        <v>21</v>
      </c>
      <c r="D165" s="85">
        <v>2800</v>
      </c>
      <c r="E165" s="92">
        <v>3409.6875</v>
      </c>
      <c r="F165" s="85">
        <v>2746.6666666666665</v>
      </c>
      <c r="G165" s="85"/>
      <c r="H165" s="85"/>
      <c r="I165" s="85"/>
      <c r="J165" s="85"/>
      <c r="K165" s="85"/>
      <c r="L165" s="85"/>
      <c r="M165" s="85">
        <v>2262.5</v>
      </c>
      <c r="N165" s="85">
        <v>2575</v>
      </c>
      <c r="O165" s="85">
        <v>3041.666666666667</v>
      </c>
      <c r="P165" s="86">
        <f t="shared" si="1"/>
        <v>2805.9201388888887</v>
      </c>
    </row>
    <row r="166" spans="1:16" s="8" customFormat="1" ht="23.25" customHeight="1">
      <c r="A166" s="87"/>
      <c r="B166" s="84" t="s">
        <v>24</v>
      </c>
      <c r="C166" s="39" t="s">
        <v>19</v>
      </c>
      <c r="D166" s="85">
        <v>4945.833333333334</v>
      </c>
      <c r="E166" s="92">
        <v>5031.25</v>
      </c>
      <c r="F166" s="85">
        <v>5000</v>
      </c>
      <c r="G166" s="85"/>
      <c r="H166" s="85">
        <v>4916.666666666666</v>
      </c>
      <c r="I166" s="85">
        <v>5000</v>
      </c>
      <c r="J166" s="85">
        <v>5000</v>
      </c>
      <c r="K166" s="85">
        <v>5000</v>
      </c>
      <c r="L166" s="85">
        <v>5166.666666666666</v>
      </c>
      <c r="M166" s="85">
        <v>5250</v>
      </c>
      <c r="N166" s="85">
        <v>5250</v>
      </c>
      <c r="O166" s="85">
        <v>5625</v>
      </c>
      <c r="P166" s="86">
        <f t="shared" si="1"/>
        <v>5107.765151515151</v>
      </c>
    </row>
    <row r="167" spans="1:16" s="8" customFormat="1" ht="23.25" customHeight="1">
      <c r="A167" s="87"/>
      <c r="B167" s="84" t="s">
        <v>23</v>
      </c>
      <c r="C167" s="39" t="s">
        <v>143</v>
      </c>
      <c r="D167" s="85">
        <v>346.25</v>
      </c>
      <c r="E167" s="92">
        <v>368.75</v>
      </c>
      <c r="F167" s="85">
        <v>387.5</v>
      </c>
      <c r="G167" s="85">
        <v>300</v>
      </c>
      <c r="H167" s="85"/>
      <c r="I167" s="85">
        <v>400</v>
      </c>
      <c r="J167" s="85">
        <v>400</v>
      </c>
      <c r="K167" s="85">
        <v>400</v>
      </c>
      <c r="L167" s="85">
        <v>425</v>
      </c>
      <c r="M167" s="85">
        <v>372.4444444444444</v>
      </c>
      <c r="N167" s="85">
        <v>400</v>
      </c>
      <c r="O167" s="85">
        <v>430.5555555555556</v>
      </c>
      <c r="P167" s="86">
        <f t="shared" si="1"/>
        <v>384.59090909090907</v>
      </c>
    </row>
    <row r="168" spans="1:16" s="8" customFormat="1" ht="23.25" customHeight="1">
      <c r="A168" s="87"/>
      <c r="B168" s="84" t="s">
        <v>22</v>
      </c>
      <c r="C168" s="39" t="s">
        <v>21</v>
      </c>
      <c r="D168" s="85">
        <v>42208.33333333333</v>
      </c>
      <c r="E168" s="92">
        <v>40500</v>
      </c>
      <c r="F168" s="85"/>
      <c r="G168" s="85">
        <v>25000</v>
      </c>
      <c r="H168" s="85">
        <v>30333.333333333332</v>
      </c>
      <c r="I168" s="85">
        <v>28937.5</v>
      </c>
      <c r="J168" s="85">
        <v>33500</v>
      </c>
      <c r="K168" s="85">
        <v>32587.5</v>
      </c>
      <c r="L168" s="85">
        <v>34250</v>
      </c>
      <c r="M168" s="85">
        <v>33016.666666666664</v>
      </c>
      <c r="N168" s="85">
        <v>36375</v>
      </c>
      <c r="O168" s="85">
        <v>48875</v>
      </c>
      <c r="P168" s="86">
        <f t="shared" si="1"/>
        <v>35053.030303030304</v>
      </c>
    </row>
    <row r="169" spans="1:16" s="8" customFormat="1" ht="23.25" customHeight="1">
      <c r="A169" s="87"/>
      <c r="B169" s="84" t="s">
        <v>54</v>
      </c>
      <c r="C169" s="39" t="s">
        <v>21</v>
      </c>
      <c r="D169" s="85">
        <v>9583.333333333334</v>
      </c>
      <c r="E169" s="92">
        <v>11250</v>
      </c>
      <c r="F169" s="85">
        <v>16000</v>
      </c>
      <c r="G169" s="85">
        <v>11625</v>
      </c>
      <c r="H169" s="85">
        <v>7187.5</v>
      </c>
      <c r="I169" s="85">
        <v>12750</v>
      </c>
      <c r="J169" s="85">
        <v>12000</v>
      </c>
      <c r="K169" s="85">
        <v>10000</v>
      </c>
      <c r="L169" s="85">
        <v>16000</v>
      </c>
      <c r="M169" s="85">
        <v>12666.666666666668</v>
      </c>
      <c r="N169" s="85">
        <v>9050</v>
      </c>
      <c r="O169" s="85">
        <v>12000</v>
      </c>
      <c r="P169" s="86">
        <f t="shared" si="1"/>
        <v>11676.041666666666</v>
      </c>
    </row>
    <row r="170" spans="1:16" s="8" customFormat="1" ht="23.25" customHeight="1">
      <c r="A170" s="87"/>
      <c r="B170" s="84" t="s">
        <v>46</v>
      </c>
      <c r="C170" s="39" t="s">
        <v>19</v>
      </c>
      <c r="D170" s="85">
        <v>3500</v>
      </c>
      <c r="E170" s="92">
        <v>3500</v>
      </c>
      <c r="F170" s="85">
        <v>3500</v>
      </c>
      <c r="G170" s="85">
        <v>3500</v>
      </c>
      <c r="H170" s="85"/>
      <c r="I170" s="85">
        <v>3500</v>
      </c>
      <c r="J170" s="85">
        <v>3500</v>
      </c>
      <c r="K170" s="85">
        <v>3500</v>
      </c>
      <c r="L170" s="85">
        <v>3500</v>
      </c>
      <c r="M170" s="85">
        <v>3500</v>
      </c>
      <c r="N170" s="85">
        <v>3500</v>
      </c>
      <c r="O170" s="85">
        <v>3500</v>
      </c>
      <c r="P170" s="86">
        <f t="shared" si="1"/>
        <v>3500</v>
      </c>
    </row>
    <row r="171" spans="1:16" s="8" customFormat="1" ht="23.25" customHeight="1">
      <c r="A171" s="87"/>
      <c r="B171" s="84" t="s">
        <v>102</v>
      </c>
      <c r="C171" s="39" t="s">
        <v>21</v>
      </c>
      <c r="D171" s="85"/>
      <c r="E171" s="92">
        <v>5000</v>
      </c>
      <c r="F171" s="85">
        <v>4800</v>
      </c>
      <c r="G171" s="85">
        <v>4800</v>
      </c>
      <c r="H171" s="85"/>
      <c r="I171" s="85">
        <v>5100</v>
      </c>
      <c r="J171" s="85">
        <v>5337.5</v>
      </c>
      <c r="K171" s="85">
        <v>5418.75</v>
      </c>
      <c r="L171" s="85">
        <v>5356.25</v>
      </c>
      <c r="M171" s="85">
        <v>5166.666666666666</v>
      </c>
      <c r="N171" s="85">
        <v>4916.666666666666</v>
      </c>
      <c r="O171" s="85">
        <v>3700</v>
      </c>
      <c r="P171" s="86">
        <f t="shared" si="1"/>
        <v>4959.583333333333</v>
      </c>
    </row>
    <row r="172" spans="1:16" s="8" customFormat="1" ht="23.25" customHeight="1">
      <c r="A172" s="99"/>
      <c r="B172" s="84" t="s">
        <v>232</v>
      </c>
      <c r="C172" s="39" t="s">
        <v>21</v>
      </c>
      <c r="D172" s="85">
        <v>1975</v>
      </c>
      <c r="E172" s="92">
        <v>2462.5</v>
      </c>
      <c r="F172" s="85">
        <v>2150</v>
      </c>
      <c r="G172" s="85">
        <v>1800</v>
      </c>
      <c r="H172" s="85">
        <v>2750</v>
      </c>
      <c r="I172" s="85">
        <v>2345.8333333333335</v>
      </c>
      <c r="J172" s="85">
        <v>2325</v>
      </c>
      <c r="K172" s="85">
        <v>2350</v>
      </c>
      <c r="L172" s="85">
        <v>3770.8333333333335</v>
      </c>
      <c r="M172" s="85">
        <v>2406.25</v>
      </c>
      <c r="N172" s="85">
        <v>2300</v>
      </c>
      <c r="O172" s="85">
        <v>2406.25</v>
      </c>
      <c r="P172" s="86">
        <f t="shared" si="1"/>
        <v>2420.138888888889</v>
      </c>
    </row>
    <row r="173" spans="1:16" s="8" customFormat="1" ht="23.25" customHeight="1">
      <c r="A173" s="87"/>
      <c r="B173" s="84" t="s">
        <v>104</v>
      </c>
      <c r="C173" s="39" t="s">
        <v>21</v>
      </c>
      <c r="D173" s="85">
        <v>1050</v>
      </c>
      <c r="E173" s="92">
        <v>1000</v>
      </c>
      <c r="F173" s="85"/>
      <c r="G173" s="85">
        <v>1000</v>
      </c>
      <c r="H173" s="85">
        <v>912.5</v>
      </c>
      <c r="I173" s="85">
        <v>900</v>
      </c>
      <c r="J173" s="85">
        <v>900</v>
      </c>
      <c r="K173" s="85">
        <v>900</v>
      </c>
      <c r="L173" s="85">
        <v>850</v>
      </c>
      <c r="M173" s="85">
        <v>1175</v>
      </c>
      <c r="N173" s="85">
        <v>900</v>
      </c>
      <c r="O173" s="85">
        <v>900</v>
      </c>
      <c r="P173" s="86">
        <f aca="true" t="shared" si="2" ref="P173:P191">AVERAGE(D173:O173)</f>
        <v>953.4090909090909</v>
      </c>
    </row>
    <row r="174" spans="1:16" s="8" customFormat="1" ht="23.25" customHeight="1">
      <c r="A174" s="81" t="s">
        <v>105</v>
      </c>
      <c r="B174" s="81"/>
      <c r="C174" s="82"/>
      <c r="D174" s="83"/>
      <c r="E174" s="83"/>
      <c r="F174" s="83"/>
      <c r="G174" s="83"/>
      <c r="H174" s="83"/>
      <c r="I174" s="83"/>
      <c r="J174" s="83"/>
      <c r="K174" s="83"/>
      <c r="L174" s="81"/>
      <c r="M174" s="82"/>
      <c r="N174" s="83"/>
      <c r="O174" s="83"/>
      <c r="P174" s="83"/>
    </row>
    <row r="175" spans="1:16" s="8" customFormat="1" ht="23.25" customHeight="1">
      <c r="A175" s="87"/>
      <c r="B175" s="84" t="s">
        <v>18</v>
      </c>
      <c r="C175" s="39" t="s">
        <v>59</v>
      </c>
      <c r="D175" s="85">
        <v>127.29166666666666</v>
      </c>
      <c r="E175" s="92">
        <v>123.33333333333333</v>
      </c>
      <c r="F175" s="85">
        <v>133.6111111111111</v>
      </c>
      <c r="G175" s="85">
        <v>133.6111111111111</v>
      </c>
      <c r="H175" s="85">
        <v>109</v>
      </c>
      <c r="I175" s="85">
        <v>115</v>
      </c>
      <c r="J175" s="85">
        <v>111.875</v>
      </c>
      <c r="K175" s="85">
        <v>125</v>
      </c>
      <c r="L175" s="85">
        <v>122.5</v>
      </c>
      <c r="M175" s="85">
        <v>111.66666666666667</v>
      </c>
      <c r="N175" s="85">
        <v>138.75</v>
      </c>
      <c r="O175" s="85">
        <v>134.58333333333334</v>
      </c>
      <c r="P175" s="86">
        <f t="shared" si="2"/>
        <v>123.85185185185185</v>
      </c>
    </row>
    <row r="176" spans="1:16" s="8" customFormat="1" ht="23.25" customHeight="1">
      <c r="A176" s="87"/>
      <c r="B176" s="84" t="s">
        <v>106</v>
      </c>
      <c r="C176" s="39" t="s">
        <v>19</v>
      </c>
      <c r="D176" s="85"/>
      <c r="E176" s="92">
        <v>3000</v>
      </c>
      <c r="F176" s="85">
        <v>1000</v>
      </c>
      <c r="G176" s="85">
        <v>1000</v>
      </c>
      <c r="H176" s="85">
        <v>3000</v>
      </c>
      <c r="I176" s="85">
        <v>3000</v>
      </c>
      <c r="J176" s="85"/>
      <c r="K176" s="85"/>
      <c r="L176" s="85"/>
      <c r="M176" s="85"/>
      <c r="N176" s="85"/>
      <c r="O176" s="85"/>
      <c r="P176" s="86">
        <f>AVERAGE(D176:O176)</f>
        <v>2200</v>
      </c>
    </row>
    <row r="177" spans="1:16" s="8" customFormat="1" ht="23.25" customHeight="1">
      <c r="A177" s="87"/>
      <c r="B177" s="84" t="s">
        <v>255</v>
      </c>
      <c r="C177" s="39" t="s">
        <v>19</v>
      </c>
      <c r="D177" s="85">
        <v>2493.75</v>
      </c>
      <c r="E177" s="92">
        <v>2853.125</v>
      </c>
      <c r="F177" s="85"/>
      <c r="G177" s="85"/>
      <c r="H177" s="85">
        <v>1775</v>
      </c>
      <c r="I177" s="85">
        <v>1978.125</v>
      </c>
      <c r="J177" s="85">
        <v>1931.25</v>
      </c>
      <c r="K177" s="85">
        <v>1255</v>
      </c>
      <c r="L177" s="85">
        <v>2128.125</v>
      </c>
      <c r="M177" s="85">
        <v>2585.4166666666665</v>
      </c>
      <c r="N177" s="85">
        <v>2323.6111111111113</v>
      </c>
      <c r="O177" s="85">
        <v>2176.3888888888887</v>
      </c>
      <c r="P177" s="86">
        <f>AVERAGE(D177:O177)</f>
        <v>2149.979166666667</v>
      </c>
    </row>
    <row r="178" spans="1:16" s="8" customFormat="1" ht="23.25" customHeight="1">
      <c r="A178" s="87"/>
      <c r="B178" s="84" t="s">
        <v>107</v>
      </c>
      <c r="C178" s="39" t="s">
        <v>19</v>
      </c>
      <c r="D178" s="85">
        <v>1467.5</v>
      </c>
      <c r="E178" s="92">
        <v>1627.5</v>
      </c>
      <c r="F178" s="85">
        <v>1900</v>
      </c>
      <c r="G178" s="85"/>
      <c r="H178" s="85">
        <v>2166.6666666666665</v>
      </c>
      <c r="I178" s="85"/>
      <c r="J178" s="85"/>
      <c r="K178" s="85">
        <v>4087.5</v>
      </c>
      <c r="L178" s="85">
        <v>2100</v>
      </c>
      <c r="M178" s="85">
        <v>3206.25</v>
      </c>
      <c r="N178" s="85">
        <v>1833.3333333333333</v>
      </c>
      <c r="O178" s="85">
        <v>1833.3333333333333</v>
      </c>
      <c r="P178" s="86">
        <f>AVERAGE(D178:O178)</f>
        <v>2246.898148148148</v>
      </c>
    </row>
    <row r="179" spans="1:16" s="8" customFormat="1" ht="23.25" customHeight="1">
      <c r="A179" s="87"/>
      <c r="B179" s="84" t="s">
        <v>114</v>
      </c>
      <c r="C179" s="39" t="s">
        <v>19</v>
      </c>
      <c r="D179" s="85">
        <v>1000</v>
      </c>
      <c r="E179" s="92">
        <v>1000</v>
      </c>
      <c r="F179" s="85">
        <v>1000</v>
      </c>
      <c r="G179" s="85">
        <v>1000</v>
      </c>
      <c r="H179" s="85"/>
      <c r="I179" s="85">
        <v>1000</v>
      </c>
      <c r="J179" s="85">
        <v>925</v>
      </c>
      <c r="K179" s="85">
        <v>900</v>
      </c>
      <c r="L179" s="85">
        <v>800</v>
      </c>
      <c r="M179" s="85">
        <v>800</v>
      </c>
      <c r="N179" s="85">
        <v>800</v>
      </c>
      <c r="O179" s="85">
        <v>712.5</v>
      </c>
      <c r="P179" s="86">
        <f>AVERAGE(D179:O179)</f>
        <v>903.4090909090909</v>
      </c>
    </row>
    <row r="180" spans="1:16" s="8" customFormat="1" ht="23.25" customHeight="1">
      <c r="A180" s="87"/>
      <c r="B180" s="84" t="s">
        <v>148</v>
      </c>
      <c r="C180" s="39" t="s">
        <v>19</v>
      </c>
      <c r="D180" s="85">
        <v>2700</v>
      </c>
      <c r="E180" s="92">
        <v>4400</v>
      </c>
      <c r="F180" s="85"/>
      <c r="G180" s="85"/>
      <c r="H180" s="85">
        <v>2525</v>
      </c>
      <c r="I180" s="85">
        <v>2500</v>
      </c>
      <c r="J180" s="85">
        <v>2500</v>
      </c>
      <c r="K180" s="85">
        <v>2500</v>
      </c>
      <c r="L180" s="85">
        <v>2500</v>
      </c>
      <c r="M180" s="85">
        <v>2600</v>
      </c>
      <c r="N180" s="85"/>
      <c r="O180" s="85">
        <v>2375</v>
      </c>
      <c r="P180" s="86">
        <f>AVERAGE(D180:O180)</f>
        <v>2733.3333333333335</v>
      </c>
    </row>
    <row r="181" spans="1:16" s="8" customFormat="1" ht="23.25" customHeight="1">
      <c r="A181" s="81" t="s">
        <v>233</v>
      </c>
      <c r="B181" s="81"/>
      <c r="C181" s="82"/>
      <c r="D181" s="83"/>
      <c r="E181" s="83"/>
      <c r="F181" s="83"/>
      <c r="G181" s="83"/>
      <c r="H181" s="83"/>
      <c r="I181" s="83"/>
      <c r="J181" s="83"/>
      <c r="K181" s="83"/>
      <c r="L181" s="81"/>
      <c r="M181" s="82"/>
      <c r="N181" s="83"/>
      <c r="O181" s="83"/>
      <c r="P181" s="83"/>
    </row>
    <row r="182" spans="1:16" s="8" customFormat="1" ht="23.25" customHeight="1">
      <c r="A182" s="459" t="s">
        <v>234</v>
      </c>
      <c r="B182" s="84" t="s">
        <v>235</v>
      </c>
      <c r="C182" s="39" t="s">
        <v>236</v>
      </c>
      <c r="D182" s="85">
        <v>79.2</v>
      </c>
      <c r="E182" s="85">
        <v>80.66666666666667</v>
      </c>
      <c r="F182" s="85">
        <v>81.875</v>
      </c>
      <c r="G182" s="85">
        <v>81.75</v>
      </c>
      <c r="H182" s="85">
        <v>76.25</v>
      </c>
      <c r="I182" s="85">
        <v>77.26388888888889</v>
      </c>
      <c r="J182" s="85">
        <v>78.47222222222223</v>
      </c>
      <c r="K182" s="85">
        <v>83.79166666666667</v>
      </c>
      <c r="L182" s="85">
        <v>78.45833333333333</v>
      </c>
      <c r="M182" s="85">
        <v>89.45833333333333</v>
      </c>
      <c r="N182" s="85">
        <v>87.30555555555556</v>
      </c>
      <c r="O182" s="85">
        <v>94.26388888888887</v>
      </c>
      <c r="P182" s="86">
        <f t="shared" si="2"/>
        <v>82.39629629629631</v>
      </c>
    </row>
    <row r="183" spans="1:16" s="8" customFormat="1" ht="23.25" customHeight="1">
      <c r="A183" s="464"/>
      <c r="B183" s="84" t="s">
        <v>237</v>
      </c>
      <c r="C183" s="39" t="s">
        <v>236</v>
      </c>
      <c r="D183" s="85">
        <v>159.52380952380952</v>
      </c>
      <c r="E183" s="85">
        <v>156.29761904761904</v>
      </c>
      <c r="F183" s="85">
        <v>176.16666666666669</v>
      </c>
      <c r="G183" s="85">
        <v>139.83428571428573</v>
      </c>
      <c r="H183" s="85">
        <v>127</v>
      </c>
      <c r="I183" s="85">
        <v>150.14285714285714</v>
      </c>
      <c r="J183" s="85">
        <v>156.76190476190476</v>
      </c>
      <c r="K183" s="85">
        <v>132.79761904761904</v>
      </c>
      <c r="L183" s="85">
        <v>156.359126984127</v>
      </c>
      <c r="M183" s="85">
        <v>171.6269841269841</v>
      </c>
      <c r="N183" s="85">
        <v>207.1845238095238</v>
      </c>
      <c r="O183" s="85">
        <v>213.69047619047615</v>
      </c>
      <c r="P183" s="86">
        <f t="shared" si="2"/>
        <v>162.28215608465607</v>
      </c>
    </row>
    <row r="184" spans="1:16" s="8" customFormat="1" ht="23.25" customHeight="1">
      <c r="A184" s="459" t="s">
        <v>238</v>
      </c>
      <c r="B184" s="84" t="s">
        <v>235</v>
      </c>
      <c r="C184" s="39" t="s">
        <v>236</v>
      </c>
      <c r="D184" s="85">
        <v>144.16666666666666</v>
      </c>
      <c r="E184" s="85">
        <v>144.79166666666666</v>
      </c>
      <c r="F184" s="85">
        <v>145</v>
      </c>
      <c r="G184" s="85">
        <v>142.5</v>
      </c>
      <c r="H184" s="85">
        <v>155</v>
      </c>
      <c r="I184" s="85">
        <v>145.41666666666666</v>
      </c>
      <c r="J184" s="85">
        <v>146.11111111111111</v>
      </c>
      <c r="K184" s="85">
        <v>148.33333333333334</v>
      </c>
      <c r="L184" s="85">
        <v>143.33333333333334</v>
      </c>
      <c r="M184" s="85">
        <v>153.33333333333334</v>
      </c>
      <c r="N184" s="85">
        <v>145.83333333333334</v>
      </c>
      <c r="O184" s="85">
        <v>153.88888888888889</v>
      </c>
      <c r="P184" s="86">
        <f t="shared" si="2"/>
        <v>147.30902777777774</v>
      </c>
    </row>
    <row r="185" spans="1:16" s="8" customFormat="1" ht="23.25" customHeight="1">
      <c r="A185" s="464"/>
      <c r="B185" s="84" t="s">
        <v>237</v>
      </c>
      <c r="C185" s="39" t="s">
        <v>236</v>
      </c>
      <c r="D185" s="85">
        <v>170</v>
      </c>
      <c r="E185" s="85">
        <v>175</v>
      </c>
      <c r="F185" s="85"/>
      <c r="G185" s="85"/>
      <c r="H185" s="85">
        <v>185</v>
      </c>
      <c r="I185" s="85">
        <v>190</v>
      </c>
      <c r="J185" s="85">
        <v>187.5</v>
      </c>
      <c r="K185" s="85">
        <v>185</v>
      </c>
      <c r="L185" s="85">
        <v>190</v>
      </c>
      <c r="M185" s="85"/>
      <c r="N185" s="85"/>
      <c r="O185" s="85"/>
      <c r="P185" s="86">
        <f t="shared" si="2"/>
        <v>183.21428571428572</v>
      </c>
    </row>
    <row r="186" spans="1:16" s="8" customFormat="1" ht="23.25" customHeight="1">
      <c r="A186" s="87"/>
      <c r="B186" s="84" t="s">
        <v>239</v>
      </c>
      <c r="C186" s="39" t="s">
        <v>236</v>
      </c>
      <c r="D186" s="85">
        <v>61.854166666666664</v>
      </c>
      <c r="E186" s="85">
        <v>61.333333333333336</v>
      </c>
      <c r="F186" s="85">
        <v>67.58148148148149</v>
      </c>
      <c r="G186" s="85">
        <v>43.75</v>
      </c>
      <c r="H186" s="85">
        <v>40</v>
      </c>
      <c r="I186" s="85">
        <v>62.66875</v>
      </c>
      <c r="J186" s="85">
        <v>65.65625</v>
      </c>
      <c r="K186" s="85">
        <v>63.83125</v>
      </c>
      <c r="L186" s="85">
        <v>66.62083333333334</v>
      </c>
      <c r="M186" s="85">
        <v>75.45</v>
      </c>
      <c r="N186" s="85">
        <v>75.15833333333335</v>
      </c>
      <c r="O186" s="85">
        <v>78.75</v>
      </c>
      <c r="P186" s="86">
        <f t="shared" si="2"/>
        <v>63.554533179012346</v>
      </c>
    </row>
    <row r="187" spans="1:16" s="8" customFormat="1" ht="23.25" customHeight="1">
      <c r="A187" s="459" t="s">
        <v>240</v>
      </c>
      <c r="B187" s="84" t="s">
        <v>241</v>
      </c>
      <c r="C187" s="39" t="s">
        <v>236</v>
      </c>
      <c r="D187" s="85">
        <v>75.12222222222222</v>
      </c>
      <c r="E187" s="85">
        <v>75.72222222222223</v>
      </c>
      <c r="F187" s="85">
        <v>75.75</v>
      </c>
      <c r="G187" s="85">
        <v>76.89583333333334</v>
      </c>
      <c r="H187" s="85">
        <v>78</v>
      </c>
      <c r="I187" s="85">
        <v>78.23611111111111</v>
      </c>
      <c r="J187" s="85">
        <v>78.95833333333333</v>
      </c>
      <c r="K187" s="85">
        <v>79.29166666666667</v>
      </c>
      <c r="L187" s="85">
        <v>80.13888888888889</v>
      </c>
      <c r="M187" s="85">
        <v>82.81944444444444</v>
      </c>
      <c r="N187" s="85">
        <v>83.79166666666667</v>
      </c>
      <c r="O187" s="85">
        <v>85.30555555555556</v>
      </c>
      <c r="P187" s="86">
        <f t="shared" si="2"/>
        <v>79.1693287037037</v>
      </c>
    </row>
    <row r="188" spans="1:16" s="8" customFormat="1" ht="23.25" customHeight="1">
      <c r="A188" s="460"/>
      <c r="B188" s="84" t="s">
        <v>242</v>
      </c>
      <c r="C188" s="39" t="s">
        <v>236</v>
      </c>
      <c r="D188" s="85">
        <v>58.26111111111111</v>
      </c>
      <c r="E188" s="85">
        <v>57.833333333333336</v>
      </c>
      <c r="F188" s="85">
        <v>55.66666666666667</v>
      </c>
      <c r="G188" s="85">
        <v>54.64583333333333</v>
      </c>
      <c r="H188" s="85">
        <v>56.5625</v>
      </c>
      <c r="I188" s="85">
        <v>56.888888888888886</v>
      </c>
      <c r="J188" s="85">
        <v>58.083333333333336</v>
      </c>
      <c r="K188" s="85">
        <v>58.59722222222222</v>
      </c>
      <c r="L188" s="85">
        <v>57.888888888888886</v>
      </c>
      <c r="M188" s="85">
        <v>66.55555555555556</v>
      </c>
      <c r="N188" s="85">
        <v>62.791666666666664</v>
      </c>
      <c r="O188" s="85">
        <v>64.70833333333333</v>
      </c>
      <c r="P188" s="86">
        <f t="shared" si="2"/>
        <v>59.04027777777778</v>
      </c>
    </row>
    <row r="189" spans="1:16" s="8" customFormat="1" ht="23.25" customHeight="1">
      <c r="A189" s="464"/>
      <c r="B189" s="84" t="s">
        <v>243</v>
      </c>
      <c r="C189" s="39" t="s">
        <v>236</v>
      </c>
      <c r="D189" s="85">
        <v>68.33333333333333</v>
      </c>
      <c r="E189" s="85">
        <v>67.70833333333333</v>
      </c>
      <c r="F189" s="85">
        <v>64.91666666666666</v>
      </c>
      <c r="G189" s="85">
        <v>59.3125</v>
      </c>
      <c r="H189" s="85">
        <v>78.4375</v>
      </c>
      <c r="I189" s="85">
        <v>69.875</v>
      </c>
      <c r="J189" s="85">
        <v>70.75</v>
      </c>
      <c r="K189" s="85">
        <v>71.91666666666667</v>
      </c>
      <c r="L189" s="85">
        <v>73.75</v>
      </c>
      <c r="M189" s="85">
        <v>65.25</v>
      </c>
      <c r="N189" s="85">
        <v>67.6875</v>
      </c>
      <c r="O189" s="85">
        <v>68.125</v>
      </c>
      <c r="P189" s="86">
        <f t="shared" si="2"/>
        <v>68.83854166666667</v>
      </c>
    </row>
    <row r="190" spans="1:16" s="8" customFormat="1" ht="23.25" customHeight="1">
      <c r="A190" s="100"/>
      <c r="B190" s="101" t="s">
        <v>244</v>
      </c>
      <c r="C190" s="93" t="s">
        <v>21</v>
      </c>
      <c r="D190" s="85">
        <v>3206.25</v>
      </c>
      <c r="E190" s="85">
        <v>3387.5</v>
      </c>
      <c r="F190" s="85">
        <v>3550</v>
      </c>
      <c r="G190" s="85">
        <v>3410</v>
      </c>
      <c r="H190" s="85">
        <v>2900</v>
      </c>
      <c r="I190" s="85">
        <v>2808.3333333333335</v>
      </c>
      <c r="J190" s="85">
        <v>2858.3333333333335</v>
      </c>
      <c r="K190" s="85">
        <v>3258.3333333333335</v>
      </c>
      <c r="L190" s="85">
        <v>3329.1666666666665</v>
      </c>
      <c r="M190" s="85">
        <v>3858.333333333333</v>
      </c>
      <c r="N190" s="85">
        <v>4392.361111111111</v>
      </c>
      <c r="O190" s="85">
        <v>4737.5</v>
      </c>
      <c r="P190" s="86">
        <f t="shared" si="2"/>
        <v>3474.6759259259256</v>
      </c>
    </row>
    <row r="191" spans="1:16" s="8" customFormat="1" ht="23.25" customHeight="1">
      <c r="A191" s="102"/>
      <c r="B191" s="103" t="s">
        <v>245</v>
      </c>
      <c r="C191" s="39" t="s">
        <v>246</v>
      </c>
      <c r="D191" s="85">
        <v>20.744444444444444</v>
      </c>
      <c r="E191" s="85">
        <v>20.430555555555557</v>
      </c>
      <c r="F191" s="85">
        <v>20.708333333333336</v>
      </c>
      <c r="G191" s="85">
        <v>20.8125</v>
      </c>
      <c r="H191" s="85">
        <v>17.8125</v>
      </c>
      <c r="I191" s="85">
        <v>18.48611111111111</v>
      </c>
      <c r="J191" s="85">
        <v>18.791666666666668</v>
      </c>
      <c r="K191" s="85">
        <v>18.625</v>
      </c>
      <c r="L191" s="85">
        <v>18.520833333333332</v>
      </c>
      <c r="M191" s="85">
        <v>21.875</v>
      </c>
      <c r="N191" s="85">
        <v>21.916666666666668</v>
      </c>
      <c r="O191" s="85">
        <v>22.027777777777775</v>
      </c>
      <c r="P191" s="86">
        <f t="shared" si="2"/>
        <v>20.06261574074074</v>
      </c>
    </row>
    <row r="192" spans="1:16" ht="8.25" customHeight="1">
      <c r="A192" s="104"/>
      <c r="B192" s="104"/>
      <c r="C192" s="105"/>
      <c r="D192" s="106"/>
      <c r="E192" s="106"/>
      <c r="F192" s="106"/>
      <c r="G192" s="106"/>
      <c r="H192" s="106"/>
      <c r="I192" s="106"/>
      <c r="J192" s="106"/>
      <c r="K192" s="106"/>
      <c r="L192" s="104"/>
      <c r="M192" s="105"/>
      <c r="N192" s="106"/>
      <c r="O192" s="106"/>
      <c r="P192" s="106"/>
    </row>
    <row r="193" spans="1:16" ht="17.25" customHeight="1">
      <c r="A193" s="7" t="s">
        <v>247</v>
      </c>
      <c r="B193" s="7"/>
      <c r="C193" s="107"/>
      <c r="D193" s="108"/>
      <c r="E193" s="108"/>
      <c r="F193" s="108"/>
      <c r="G193" s="36"/>
      <c r="H193" s="36"/>
      <c r="I193" s="36"/>
      <c r="J193" s="36"/>
      <c r="K193" s="109"/>
      <c r="L193" s="109"/>
      <c r="M193" s="109"/>
      <c r="N193" s="109"/>
      <c r="O193" s="109"/>
      <c r="P193" s="36"/>
    </row>
    <row r="194" spans="1:16" ht="16.5" customHeight="1">
      <c r="A194" s="7" t="s">
        <v>248</v>
      </c>
      <c r="B194" s="7"/>
      <c r="C194" s="71"/>
      <c r="D194" s="35"/>
      <c r="E194" s="35"/>
      <c r="F194" s="35"/>
      <c r="G194" s="35"/>
      <c r="H194" s="35"/>
      <c r="I194" s="35"/>
      <c r="J194" s="35"/>
      <c r="K194" s="42"/>
      <c r="L194" s="42"/>
      <c r="M194" s="42"/>
      <c r="N194" s="42"/>
      <c r="O194" s="42"/>
      <c r="P194" s="5"/>
    </row>
    <row r="195" spans="1:16" ht="15.75" customHeight="1">
      <c r="A195" s="110"/>
      <c r="B195" s="7"/>
      <c r="C195" s="57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5"/>
    </row>
    <row r="196" spans="1:16" ht="23.25" customHeight="1">
      <c r="A196" s="72" t="s">
        <v>108</v>
      </c>
      <c r="B196" s="72"/>
      <c r="C196" s="73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5"/>
    </row>
    <row r="197" spans="1:16" ht="23.25" customHeight="1">
      <c r="A197" s="79"/>
      <c r="B197" s="56"/>
      <c r="C197" s="57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5"/>
    </row>
    <row r="198" spans="1:16" ht="23.25" customHeight="1">
      <c r="A198" s="79"/>
      <c r="B198" s="56"/>
      <c r="C198" s="57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5"/>
    </row>
    <row r="199" spans="1:16" ht="23.25" customHeight="1">
      <c r="A199" s="79"/>
      <c r="B199" s="56"/>
      <c r="C199" s="57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5"/>
    </row>
    <row r="200" spans="1:16" ht="23.25" customHeight="1">
      <c r="A200" s="79"/>
      <c r="B200" s="56"/>
      <c r="C200" s="57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5"/>
    </row>
    <row r="201" spans="1:16" ht="23.25" customHeight="1">
      <c r="A201" s="79"/>
      <c r="B201" s="56"/>
      <c r="C201" s="57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5"/>
    </row>
    <row r="202" spans="1:16" ht="23.25" customHeight="1">
      <c r="A202" s="79"/>
      <c r="B202" s="56"/>
      <c r="C202" s="57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5"/>
    </row>
    <row r="203" spans="1:16" ht="23.25" customHeight="1">
      <c r="A203" s="79"/>
      <c r="B203" s="56"/>
      <c r="C203" s="57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5"/>
    </row>
    <row r="204" spans="1:16" ht="23.25" customHeight="1">
      <c r="A204" s="79"/>
      <c r="B204" s="56"/>
      <c r="C204" s="57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5"/>
    </row>
  </sheetData>
  <sheetProtection/>
  <mergeCells count="64">
    <mergeCell ref="A162:A163"/>
    <mergeCell ref="B162:B163"/>
    <mergeCell ref="C162:C163"/>
    <mergeCell ref="D162:O162"/>
    <mergeCell ref="P162:P163"/>
    <mergeCell ref="A158:P158"/>
    <mergeCell ref="A159:P159"/>
    <mergeCell ref="B131:B132"/>
    <mergeCell ref="C131:C132"/>
    <mergeCell ref="D131:O131"/>
    <mergeCell ref="P131:P132"/>
    <mergeCell ref="C39:C40"/>
    <mergeCell ref="D39:O39"/>
    <mergeCell ref="P39:P40"/>
    <mergeCell ref="A83:P83"/>
    <mergeCell ref="A84:P84"/>
    <mergeCell ref="A45:A46"/>
    <mergeCell ref="A3:P3"/>
    <mergeCell ref="A4:P4"/>
    <mergeCell ref="A7:A8"/>
    <mergeCell ref="B7:B8"/>
    <mergeCell ref="C7:C8"/>
    <mergeCell ref="D7:O7"/>
    <mergeCell ref="P7:P8"/>
    <mergeCell ref="A10:A11"/>
    <mergeCell ref="A12:A13"/>
    <mergeCell ref="A18:A21"/>
    <mergeCell ref="A22:A23"/>
    <mergeCell ref="A27:A30"/>
    <mergeCell ref="A42:A44"/>
    <mergeCell ref="A35:P35"/>
    <mergeCell ref="A36:P36"/>
    <mergeCell ref="A39:A40"/>
    <mergeCell ref="B39:B40"/>
    <mergeCell ref="A49:A50"/>
    <mergeCell ref="A53:A57"/>
    <mergeCell ref="A60:A61"/>
    <mergeCell ref="A62:A63"/>
    <mergeCell ref="A65:A67"/>
    <mergeCell ref="A149:A150"/>
    <mergeCell ref="A73:A74"/>
    <mergeCell ref="A77:A78"/>
    <mergeCell ref="A89:A90"/>
    <mergeCell ref="A107:A111"/>
    <mergeCell ref="A112:A113"/>
    <mergeCell ref="A114:A115"/>
    <mergeCell ref="A127:P127"/>
    <mergeCell ref="A128:P128"/>
    <mergeCell ref="A87:A88"/>
    <mergeCell ref="A151:A152"/>
    <mergeCell ref="B87:B88"/>
    <mergeCell ref="C87:C88"/>
    <mergeCell ref="D87:O87"/>
    <mergeCell ref="P87:P88"/>
    <mergeCell ref="A154:A155"/>
    <mergeCell ref="A182:A183"/>
    <mergeCell ref="A184:A185"/>
    <mergeCell ref="A187:A189"/>
    <mergeCell ref="A121:A122"/>
    <mergeCell ref="A134:A138"/>
    <mergeCell ref="A139:A140"/>
    <mergeCell ref="A141:A143"/>
    <mergeCell ref="A145:A147"/>
    <mergeCell ref="A131:A13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00"/>
  <sheetViews>
    <sheetView zoomScale="90" zoomScaleNormal="90" zoomScalePageLayoutView="0" workbookViewId="0" topLeftCell="A1">
      <selection activeCell="D13" sqref="D13"/>
    </sheetView>
  </sheetViews>
  <sheetFormatPr defaultColWidth="11.421875" defaultRowHeight="12.75"/>
  <cols>
    <col min="1" max="1" width="18.7109375" style="170" customWidth="1"/>
    <col min="2" max="2" width="15.28125" style="171" customWidth="1"/>
    <col min="3" max="3" width="13.7109375" style="172" customWidth="1"/>
    <col min="4" max="15" width="9.7109375" style="152" customWidth="1"/>
    <col min="16" max="16" width="10.7109375" style="152" customWidth="1"/>
    <col min="17" max="16384" width="11.421875" style="152" customWidth="1"/>
  </cols>
  <sheetData>
    <row r="1" spans="1:16" ht="12.75">
      <c r="A1" s="155"/>
      <c r="B1" s="156"/>
      <c r="C1" s="15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155"/>
      <c r="B2" s="156"/>
      <c r="C2" s="15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78" t="s">
        <v>55</v>
      </c>
    </row>
    <row r="3" spans="1:16" ht="25.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</row>
    <row r="4" spans="1:16" ht="25.5" customHeight="1">
      <c r="A4" s="458" t="s">
        <v>505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1:16" ht="9" customHeight="1">
      <c r="A5" s="158"/>
      <c r="B5" s="60"/>
      <c r="C5" s="158"/>
      <c r="D5" s="60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</row>
    <row r="6" spans="1:16" ht="8.25" customHeight="1">
      <c r="A6" s="158"/>
      <c r="B6" s="60"/>
      <c r="C6" s="158"/>
      <c r="D6" s="60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</row>
    <row r="7" spans="1:16" ht="30.75" customHeight="1">
      <c r="A7" s="447" t="s">
        <v>506</v>
      </c>
      <c r="B7" s="447" t="s">
        <v>151</v>
      </c>
      <c r="C7" s="447" t="s">
        <v>62</v>
      </c>
      <c r="D7" s="442" t="s">
        <v>26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  <c r="P7" s="445" t="s">
        <v>60</v>
      </c>
    </row>
    <row r="8" spans="1:16" ht="30.75" customHeight="1">
      <c r="A8" s="448"/>
      <c r="B8" s="448"/>
      <c r="C8" s="448"/>
      <c r="D8" s="377" t="s">
        <v>7</v>
      </c>
      <c r="E8" s="376" t="s">
        <v>8</v>
      </c>
      <c r="F8" s="376" t="s">
        <v>9</v>
      </c>
      <c r="G8" s="376" t="s">
        <v>10</v>
      </c>
      <c r="H8" s="376" t="s">
        <v>11</v>
      </c>
      <c r="I8" s="376" t="s">
        <v>12</v>
      </c>
      <c r="J8" s="376" t="s">
        <v>13</v>
      </c>
      <c r="K8" s="376" t="s">
        <v>14</v>
      </c>
      <c r="L8" s="376" t="s">
        <v>127</v>
      </c>
      <c r="M8" s="376" t="s">
        <v>128</v>
      </c>
      <c r="N8" s="376" t="s">
        <v>129</v>
      </c>
      <c r="O8" s="378" t="s">
        <v>130</v>
      </c>
      <c r="P8" s="446"/>
    </row>
    <row r="9" spans="1:16" ht="20.25" customHeight="1">
      <c r="A9" s="380" t="s">
        <v>63</v>
      </c>
      <c r="B9" s="381"/>
      <c r="C9" s="382"/>
      <c r="D9" s="383"/>
      <c r="E9" s="383"/>
      <c r="F9" s="383"/>
      <c r="G9" s="383"/>
      <c r="H9" s="383"/>
      <c r="I9" s="383"/>
      <c r="J9" s="383"/>
      <c r="K9" s="383"/>
      <c r="L9" s="381"/>
      <c r="M9" s="381"/>
      <c r="N9" s="381"/>
      <c r="O9" s="381"/>
      <c r="P9" s="383"/>
    </row>
    <row r="10" spans="1:16" ht="21" customHeight="1">
      <c r="A10" s="473" t="s">
        <v>152</v>
      </c>
      <c r="B10" s="84" t="s">
        <v>153</v>
      </c>
      <c r="C10" s="39" t="s">
        <v>131</v>
      </c>
      <c r="D10" s="85">
        <v>2300.8328520352034</v>
      </c>
      <c r="E10" s="85">
        <v>2336.963879721305</v>
      </c>
      <c r="F10" s="85">
        <v>2352.1666666666665</v>
      </c>
      <c r="G10" s="85">
        <v>2499.90525703612</v>
      </c>
      <c r="H10" s="85">
        <v>2567.9919248869332</v>
      </c>
      <c r="I10" s="85">
        <v>2529.333363891945</v>
      </c>
      <c r="J10" s="85">
        <v>2527.85</v>
      </c>
      <c r="K10" s="85">
        <v>2605.973189183998</v>
      </c>
      <c r="L10" s="85">
        <v>2545.444444444445</v>
      </c>
      <c r="M10" s="85">
        <v>2568.748398947038</v>
      </c>
      <c r="N10" s="85">
        <v>2601.2614804337572</v>
      </c>
      <c r="O10" s="85">
        <v>2588.9631089894706</v>
      </c>
      <c r="P10" s="86">
        <f>AVERAGE(D10:O10)</f>
        <v>2502.119547186407</v>
      </c>
    </row>
    <row r="11" spans="1:16" ht="21" customHeight="1">
      <c r="A11" s="472"/>
      <c r="B11" s="84" t="s">
        <v>154</v>
      </c>
      <c r="C11" s="39" t="s">
        <v>109</v>
      </c>
      <c r="D11" s="85">
        <v>2286.25</v>
      </c>
      <c r="E11" s="85">
        <v>2301.25</v>
      </c>
      <c r="F11" s="85">
        <v>2362.5</v>
      </c>
      <c r="G11" s="85">
        <v>2462.5</v>
      </c>
      <c r="H11" s="85">
        <v>2366.25</v>
      </c>
      <c r="I11" s="85">
        <v>2275.45</v>
      </c>
      <c r="J11" s="85">
        <v>2432.6666666666665</v>
      </c>
      <c r="K11" s="85">
        <v>2424.541666666667</v>
      </c>
      <c r="L11" s="85">
        <v>2477.5</v>
      </c>
      <c r="M11" s="85">
        <v>2359.6875</v>
      </c>
      <c r="N11" s="85">
        <v>2351.5625</v>
      </c>
      <c r="O11" s="85">
        <v>2363.125</v>
      </c>
      <c r="P11" s="86">
        <f aca="true" t="shared" si="0" ref="P11:P90">AVERAGE(D11:O11)</f>
        <v>2371.940277777778</v>
      </c>
    </row>
    <row r="12" spans="1:16" ht="21" customHeight="1">
      <c r="A12" s="473" t="s">
        <v>155</v>
      </c>
      <c r="B12" s="84" t="s">
        <v>156</v>
      </c>
      <c r="C12" s="39" t="s">
        <v>19</v>
      </c>
      <c r="D12" s="85">
        <v>990.8125</v>
      </c>
      <c r="E12" s="85">
        <v>982.6163194444445</v>
      </c>
      <c r="F12" s="85">
        <v>1005.484375</v>
      </c>
      <c r="G12" s="85">
        <v>1057.3359375</v>
      </c>
      <c r="H12" s="85">
        <v>1063.3359375</v>
      </c>
      <c r="I12" s="85">
        <v>1101.1619791666667</v>
      </c>
      <c r="J12" s="85">
        <v>1118.9869791666665</v>
      </c>
      <c r="K12" s="85">
        <v>1108.1848958333333</v>
      </c>
      <c r="L12" s="85">
        <v>1108.0534166666666</v>
      </c>
      <c r="M12" s="85">
        <v>1015.3653645833333</v>
      </c>
      <c r="N12" s="85">
        <v>989.8932291666665</v>
      </c>
      <c r="O12" s="85">
        <v>1040.7984375</v>
      </c>
      <c r="P12" s="86">
        <f t="shared" si="0"/>
        <v>1048.5024476273147</v>
      </c>
    </row>
    <row r="13" spans="1:16" ht="21" customHeight="1">
      <c r="A13" s="472" t="s">
        <v>124</v>
      </c>
      <c r="B13" s="84" t="s">
        <v>157</v>
      </c>
      <c r="C13" s="39" t="s">
        <v>21</v>
      </c>
      <c r="D13" s="85">
        <v>7362.5</v>
      </c>
      <c r="E13" s="85">
        <v>7977.777777777778</v>
      </c>
      <c r="F13" s="85">
        <v>7875</v>
      </c>
      <c r="G13" s="85">
        <v>6963.916666666667</v>
      </c>
      <c r="H13" s="85">
        <v>7472.2</v>
      </c>
      <c r="I13" s="85">
        <v>7986.895833333334</v>
      </c>
      <c r="J13" s="85">
        <v>8596.666666666666</v>
      </c>
      <c r="K13" s="85">
        <v>9736.666666666668</v>
      </c>
      <c r="L13" s="85">
        <v>8261.904761904761</v>
      </c>
      <c r="M13" s="85">
        <v>9966.666666666668</v>
      </c>
      <c r="N13" s="85">
        <v>8010.416666666666</v>
      </c>
      <c r="O13" s="85">
        <v>7441.666666666667</v>
      </c>
      <c r="P13" s="86">
        <f t="shared" si="0"/>
        <v>8137.68986441799</v>
      </c>
    </row>
    <row r="14" spans="1:16" ht="21.75" customHeight="1">
      <c r="A14" s="380" t="s">
        <v>65</v>
      </c>
      <c r="B14" s="381"/>
      <c r="C14" s="382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</row>
    <row r="15" spans="1:19" ht="21" customHeight="1">
      <c r="A15" s="87"/>
      <c r="B15" s="88" t="s">
        <v>0</v>
      </c>
      <c r="C15" s="39" t="s">
        <v>19</v>
      </c>
      <c r="D15" s="85">
        <v>892.5535714285714</v>
      </c>
      <c r="E15" s="85">
        <v>792.4843749999999</v>
      </c>
      <c r="F15" s="85">
        <v>823.03125</v>
      </c>
      <c r="G15" s="85">
        <v>836.7447916666667</v>
      </c>
      <c r="H15" s="85">
        <v>752.3307291666666</v>
      </c>
      <c r="I15" s="85">
        <v>826.1770833333333</v>
      </c>
      <c r="J15" s="85">
        <v>804.0364583333334</v>
      </c>
      <c r="K15" s="85">
        <v>679.7050895833333</v>
      </c>
      <c r="L15" s="85">
        <v>701.675</v>
      </c>
      <c r="M15" s="85">
        <v>736.46484375</v>
      </c>
      <c r="N15" s="85">
        <v>703.6848958333334</v>
      </c>
      <c r="O15" s="85">
        <v>719.2275520833333</v>
      </c>
      <c r="P15" s="86">
        <f t="shared" si="0"/>
        <v>772.342970014881</v>
      </c>
      <c r="R15" s="391">
        <f>N19</f>
        <v>2110.34</v>
      </c>
      <c r="S15" s="390">
        <f>R15*0.1</f>
        <v>211.03400000000002</v>
      </c>
    </row>
    <row r="16" spans="1:18" ht="21" customHeight="1">
      <c r="A16" s="87"/>
      <c r="B16" s="84" t="s">
        <v>1</v>
      </c>
      <c r="C16" s="39" t="s">
        <v>19</v>
      </c>
      <c r="D16" s="85">
        <v>2024.225</v>
      </c>
      <c r="E16" s="85">
        <v>1870.671875</v>
      </c>
      <c r="F16" s="85">
        <v>2072.809523809524</v>
      </c>
      <c r="G16" s="85">
        <v>1880.7222222222224</v>
      </c>
      <c r="H16" s="85">
        <v>1683.46875</v>
      </c>
      <c r="I16" s="85">
        <v>1962.397619047619</v>
      </c>
      <c r="J16" s="85">
        <v>2054.0625</v>
      </c>
      <c r="K16" s="85">
        <v>1943.7833333333335</v>
      </c>
      <c r="L16" s="85">
        <v>1753.48</v>
      </c>
      <c r="M16" s="85">
        <v>1850.825</v>
      </c>
      <c r="N16" s="85">
        <v>1643.4722222222224</v>
      </c>
      <c r="O16" s="85">
        <v>1739.7458333333334</v>
      </c>
      <c r="P16" s="86">
        <f t="shared" si="0"/>
        <v>1873.3053232473546</v>
      </c>
      <c r="R16" s="390">
        <f>R15-S15</f>
        <v>1899.306</v>
      </c>
    </row>
    <row r="17" spans="1:16" ht="21" customHeight="1">
      <c r="A17" s="87"/>
      <c r="B17" s="84" t="s">
        <v>117</v>
      </c>
      <c r="C17" s="39" t="s">
        <v>19</v>
      </c>
      <c r="D17" s="85">
        <v>1194</v>
      </c>
      <c r="E17" s="85">
        <v>1196.6666666666665</v>
      </c>
      <c r="F17" s="85">
        <v>1250</v>
      </c>
      <c r="G17" s="85">
        <v>1037.3333333333335</v>
      </c>
      <c r="H17" s="85">
        <v>884.75</v>
      </c>
      <c r="I17" s="85">
        <v>1003.9375</v>
      </c>
      <c r="J17" s="85">
        <v>953.125</v>
      </c>
      <c r="K17" s="85">
        <v>955</v>
      </c>
      <c r="L17" s="85">
        <v>938</v>
      </c>
      <c r="M17" s="85">
        <v>914.6666666666666</v>
      </c>
      <c r="N17" s="85">
        <v>1062.5</v>
      </c>
      <c r="O17" s="85">
        <v>1100</v>
      </c>
      <c r="P17" s="86">
        <f t="shared" si="0"/>
        <v>1040.8315972222222</v>
      </c>
    </row>
    <row r="18" spans="1:17" ht="21" customHeight="1">
      <c r="A18" s="473" t="s">
        <v>293</v>
      </c>
      <c r="B18" s="84" t="s">
        <v>158</v>
      </c>
      <c r="C18" s="39" t="s">
        <v>19</v>
      </c>
      <c r="D18" s="85">
        <v>3197.222222222222</v>
      </c>
      <c r="E18" s="85">
        <v>2965.4166666666665</v>
      </c>
      <c r="F18" s="85">
        <v>2664.7863888888883</v>
      </c>
      <c r="G18" s="85">
        <v>2478.944444444445</v>
      </c>
      <c r="H18" s="85">
        <v>2171.132777777778</v>
      </c>
      <c r="I18" s="85">
        <v>2118.75</v>
      </c>
      <c r="J18" s="85">
        <v>2193.4166666666665</v>
      </c>
      <c r="K18" s="85">
        <v>2383.3333333333335</v>
      </c>
      <c r="L18" s="85">
        <v>2619</v>
      </c>
      <c r="M18" s="85">
        <v>2820.8333333333335</v>
      </c>
      <c r="N18" s="85">
        <v>2917.6875</v>
      </c>
      <c r="O18" s="85">
        <v>2578.4166666666665</v>
      </c>
      <c r="P18" s="86">
        <f t="shared" si="0"/>
        <v>2592.4116666666664</v>
      </c>
      <c r="Q18" s="152">
        <v>2600</v>
      </c>
    </row>
    <row r="19" spans="1:18" ht="21" customHeight="1">
      <c r="A19" s="471"/>
      <c r="B19" s="84" t="s">
        <v>159</v>
      </c>
      <c r="C19" s="39" t="s">
        <v>19</v>
      </c>
      <c r="D19" s="85">
        <v>3361.101190476191</v>
      </c>
      <c r="E19" s="85">
        <v>2929.733240740741</v>
      </c>
      <c r="F19" s="85">
        <v>2748.973214285714</v>
      </c>
      <c r="G19" s="85">
        <v>2603.0059523809527</v>
      </c>
      <c r="H19" s="85">
        <v>2295.062053571429</v>
      </c>
      <c r="I19" s="85">
        <v>2330.9303571428577</v>
      </c>
      <c r="J19" s="85">
        <v>2193.223125</v>
      </c>
      <c r="K19" s="85">
        <v>2228.75</v>
      </c>
      <c r="L19" s="85">
        <v>2292.504761904762</v>
      </c>
      <c r="M19" s="85">
        <v>2397.630952380953</v>
      </c>
      <c r="N19" s="85">
        <v>2110.34</v>
      </c>
      <c r="O19" s="85">
        <v>2355.9928571428572</v>
      </c>
      <c r="P19" s="86">
        <f t="shared" si="0"/>
        <v>2487.270642085538</v>
      </c>
      <c r="Q19" s="390">
        <f>P19</f>
        <v>2487.270642085538</v>
      </c>
      <c r="R19" s="390">
        <f>Q19*0.1</f>
        <v>248.7270642085538</v>
      </c>
    </row>
    <row r="20" spans="1:17" ht="21" customHeight="1">
      <c r="A20" s="471"/>
      <c r="B20" s="84" t="s">
        <v>160</v>
      </c>
      <c r="C20" s="39" t="s">
        <v>19</v>
      </c>
      <c r="D20" s="85">
        <v>3143.055555555556</v>
      </c>
      <c r="E20" s="85">
        <v>2816.6666666666665</v>
      </c>
      <c r="F20" s="85">
        <v>2376.28125</v>
      </c>
      <c r="G20" s="85">
        <v>2691.666666666667</v>
      </c>
      <c r="H20" s="85">
        <v>2327.875</v>
      </c>
      <c r="I20" s="85">
        <v>2383.5416666666665</v>
      </c>
      <c r="J20" s="85">
        <v>2341.666666666667</v>
      </c>
      <c r="K20" s="85">
        <v>2648.5416666666665</v>
      </c>
      <c r="L20" s="85">
        <v>2112.733333333333</v>
      </c>
      <c r="M20" s="85">
        <v>1623.3055555555557</v>
      </c>
      <c r="N20" s="85">
        <v>1573.2777777777776</v>
      </c>
      <c r="O20" s="85">
        <v>1430</v>
      </c>
      <c r="P20" s="86">
        <f t="shared" si="0"/>
        <v>2289.0509837962964</v>
      </c>
      <c r="Q20" s="390">
        <f>Q19-R19</f>
        <v>2238.5435778769843</v>
      </c>
    </row>
    <row r="21" spans="1:16" ht="21" customHeight="1">
      <c r="A21" s="472"/>
      <c r="B21" s="84" t="s">
        <v>161</v>
      </c>
      <c r="C21" s="39" t="s">
        <v>19</v>
      </c>
      <c r="D21" s="85">
        <v>2914.0625</v>
      </c>
      <c r="E21" s="85">
        <v>2678.125</v>
      </c>
      <c r="F21" s="85">
        <v>2485.4166666666665</v>
      </c>
      <c r="G21" s="85">
        <v>2502.0833333333335</v>
      </c>
      <c r="H21" s="85">
        <v>2239.0625</v>
      </c>
      <c r="I21" s="85">
        <v>2401.6875</v>
      </c>
      <c r="J21" s="85">
        <v>2311.71875</v>
      </c>
      <c r="K21" s="85">
        <v>2118.75</v>
      </c>
      <c r="L21" s="85">
        <v>2139.5833333333335</v>
      </c>
      <c r="M21" s="85">
        <v>2190.104166666667</v>
      </c>
      <c r="N21" s="85">
        <v>2088.5416666666665</v>
      </c>
      <c r="O21" s="85">
        <v>2210.4166666666665</v>
      </c>
      <c r="P21" s="86">
        <f t="shared" si="0"/>
        <v>2356.629340277778</v>
      </c>
    </row>
    <row r="22" spans="1:16" ht="21" customHeight="1">
      <c r="A22" s="473" t="s">
        <v>162</v>
      </c>
      <c r="B22" s="84" t="s">
        <v>163</v>
      </c>
      <c r="C22" s="39" t="s">
        <v>19</v>
      </c>
      <c r="D22" s="85">
        <v>592.5694444444445</v>
      </c>
      <c r="E22" s="85">
        <v>572.5694444444445</v>
      </c>
      <c r="F22" s="85">
        <v>596.5277777777778</v>
      </c>
      <c r="G22" s="85">
        <v>597.5</v>
      </c>
      <c r="H22" s="85">
        <v>539.5833333333334</v>
      </c>
      <c r="I22" s="85">
        <v>573.125</v>
      </c>
      <c r="J22" s="85">
        <v>581.25</v>
      </c>
      <c r="K22" s="85">
        <v>557.2916666666666</v>
      </c>
      <c r="L22" s="85">
        <v>553.3333333333334</v>
      </c>
      <c r="M22" s="85">
        <v>566.6666666666666</v>
      </c>
      <c r="N22" s="85">
        <v>636.71875</v>
      </c>
      <c r="O22" s="85">
        <v>514.1666666666666</v>
      </c>
      <c r="P22" s="86">
        <f t="shared" si="0"/>
        <v>573.4418402777778</v>
      </c>
    </row>
    <row r="23" spans="1:16" ht="21" customHeight="1">
      <c r="A23" s="472"/>
      <c r="B23" s="84" t="s">
        <v>164</v>
      </c>
      <c r="C23" s="39" t="s">
        <v>19</v>
      </c>
      <c r="D23" s="85">
        <v>624.7552083333334</v>
      </c>
      <c r="E23" s="85">
        <v>637.169375</v>
      </c>
      <c r="F23" s="85">
        <v>654.3978125</v>
      </c>
      <c r="G23" s="85">
        <v>757.8098958333334</v>
      </c>
      <c r="H23" s="85">
        <v>756.4993750000001</v>
      </c>
      <c r="I23" s="85">
        <v>776.4414374999999</v>
      </c>
      <c r="J23" s="85">
        <v>746.8231250000001</v>
      </c>
      <c r="K23" s="85">
        <v>723.4479166666667</v>
      </c>
      <c r="L23" s="85">
        <v>758.6145833333333</v>
      </c>
      <c r="M23" s="85">
        <v>820.6059027777777</v>
      </c>
      <c r="N23" s="85">
        <v>814.3418055555555</v>
      </c>
      <c r="O23" s="85">
        <v>822.0636458333333</v>
      </c>
      <c r="P23" s="86">
        <f t="shared" si="0"/>
        <v>741.0808402777778</v>
      </c>
    </row>
    <row r="24" spans="1:16" ht="21" customHeight="1">
      <c r="A24" s="89"/>
      <c r="B24" s="90" t="s">
        <v>67</v>
      </c>
      <c r="C24" s="39" t="s">
        <v>19</v>
      </c>
      <c r="D24" s="85">
        <v>3250</v>
      </c>
      <c r="E24" s="85">
        <v>3531.25</v>
      </c>
      <c r="F24" s="85">
        <v>3712.5</v>
      </c>
      <c r="G24" s="85">
        <v>4000</v>
      </c>
      <c r="H24" s="85">
        <v>4000</v>
      </c>
      <c r="I24" s="85">
        <v>3518.75</v>
      </c>
      <c r="J24" s="85">
        <v>3293.75</v>
      </c>
      <c r="K24" s="85">
        <v>3541.666666666667</v>
      </c>
      <c r="L24" s="85">
        <v>3465</v>
      </c>
      <c r="M24" s="85">
        <v>3666.666666666667</v>
      </c>
      <c r="N24" s="85">
        <v>3500</v>
      </c>
      <c r="O24" s="85">
        <v>3181.25</v>
      </c>
      <c r="P24" s="86">
        <f t="shared" si="0"/>
        <v>3555.069444444445</v>
      </c>
    </row>
    <row r="25" spans="1:16" ht="21" customHeight="1">
      <c r="A25" s="380" t="s">
        <v>68</v>
      </c>
      <c r="B25" s="381"/>
      <c r="C25" s="382"/>
      <c r="D25" s="383"/>
      <c r="E25" s="383"/>
      <c r="F25" s="383"/>
      <c r="G25" s="383"/>
      <c r="H25" s="383"/>
      <c r="I25" s="383"/>
      <c r="J25" s="383"/>
      <c r="K25" s="383"/>
      <c r="L25" s="381"/>
      <c r="M25" s="381"/>
      <c r="N25" s="381"/>
      <c r="O25" s="381"/>
      <c r="P25" s="381"/>
    </row>
    <row r="26" spans="1:16" ht="21" customHeight="1">
      <c r="A26" s="159"/>
      <c r="B26" s="84" t="s">
        <v>69</v>
      </c>
      <c r="C26" s="39" t="s">
        <v>19</v>
      </c>
      <c r="D26" s="85"/>
      <c r="E26" s="92"/>
      <c r="F26" s="85"/>
      <c r="G26" s="85">
        <v>3000</v>
      </c>
      <c r="H26" s="85"/>
      <c r="I26" s="85"/>
      <c r="J26" s="85"/>
      <c r="K26" s="85"/>
      <c r="L26" s="85"/>
      <c r="M26" s="85"/>
      <c r="N26" s="85"/>
      <c r="O26" s="85"/>
      <c r="P26" s="86">
        <f t="shared" si="0"/>
        <v>3000</v>
      </c>
    </row>
    <row r="27" spans="1:16" ht="21" customHeight="1">
      <c r="A27" s="159"/>
      <c r="B27" s="84" t="s">
        <v>165</v>
      </c>
      <c r="C27" s="39" t="s">
        <v>19</v>
      </c>
      <c r="D27" s="85">
        <v>1491.646701388889</v>
      </c>
      <c r="E27" s="92">
        <v>1553.032986111111</v>
      </c>
      <c r="F27" s="85">
        <v>1615.7447916666667</v>
      </c>
      <c r="G27" s="85">
        <v>1599.934523809524</v>
      </c>
      <c r="H27" s="85">
        <v>1406.920238095238</v>
      </c>
      <c r="I27" s="85">
        <v>1634.0142857142855</v>
      </c>
      <c r="J27" s="85">
        <v>1790.2966666666669</v>
      </c>
      <c r="K27" s="85">
        <v>1565.7777777777776</v>
      </c>
      <c r="L27" s="85">
        <v>1817</v>
      </c>
      <c r="M27" s="85">
        <v>1844.4444444444443</v>
      </c>
      <c r="N27" s="85">
        <v>1795.1805555555554</v>
      </c>
      <c r="O27" s="85">
        <v>1762.8958333333335</v>
      </c>
      <c r="P27" s="86">
        <f t="shared" si="0"/>
        <v>1656.4074003802907</v>
      </c>
    </row>
    <row r="28" spans="1:16" ht="21" customHeight="1">
      <c r="A28" s="473" t="s">
        <v>276</v>
      </c>
      <c r="B28" s="84" t="s">
        <v>166</v>
      </c>
      <c r="C28" s="39" t="s">
        <v>19</v>
      </c>
      <c r="D28" s="85">
        <v>3963.4583333333335</v>
      </c>
      <c r="E28" s="92">
        <v>4188.9375</v>
      </c>
      <c r="F28" s="85">
        <v>4213.994791666666</v>
      </c>
      <c r="G28" s="85">
        <v>4410.416666666666</v>
      </c>
      <c r="H28" s="85">
        <v>4060.763888888889</v>
      </c>
      <c r="I28" s="85">
        <v>4178.819444444444</v>
      </c>
      <c r="J28" s="85">
        <v>3975</v>
      </c>
      <c r="K28" s="85">
        <v>4113.75</v>
      </c>
      <c r="L28" s="85">
        <v>4239</v>
      </c>
      <c r="M28" s="85">
        <v>4181.944444444444</v>
      </c>
      <c r="N28" s="85">
        <v>4372.083333333333</v>
      </c>
      <c r="O28" s="85">
        <v>4219.880952380952</v>
      </c>
      <c r="P28" s="86">
        <f t="shared" si="0"/>
        <v>4176.504112929894</v>
      </c>
    </row>
    <row r="29" spans="1:16" ht="21" customHeight="1">
      <c r="A29" s="471"/>
      <c r="B29" s="84" t="s">
        <v>167</v>
      </c>
      <c r="C29" s="39" t="s">
        <v>19</v>
      </c>
      <c r="D29" s="85">
        <v>3037.699652777778</v>
      </c>
      <c r="E29" s="92">
        <v>3257.1927083333335</v>
      </c>
      <c r="F29" s="85">
        <v>3178.239583333333</v>
      </c>
      <c r="G29" s="85">
        <v>3268.6874999999995</v>
      </c>
      <c r="H29" s="85">
        <v>3362.785714285714</v>
      </c>
      <c r="I29" s="85">
        <v>3392.9791666666665</v>
      </c>
      <c r="J29" s="85">
        <v>3303.489583333333</v>
      </c>
      <c r="K29" s="85">
        <v>3243.072222222222</v>
      </c>
      <c r="L29" s="85">
        <v>3247.977777777778</v>
      </c>
      <c r="M29" s="85">
        <v>3147.1666666666665</v>
      </c>
      <c r="N29" s="85">
        <v>3305.0833333333335</v>
      </c>
      <c r="O29" s="85">
        <v>3229.7619047619046</v>
      </c>
      <c r="P29" s="86">
        <f t="shared" si="0"/>
        <v>3247.8446511243383</v>
      </c>
    </row>
    <row r="30" spans="1:16" ht="21" customHeight="1">
      <c r="A30" s="471"/>
      <c r="B30" s="84" t="s">
        <v>159</v>
      </c>
      <c r="C30" s="39" t="s">
        <v>19</v>
      </c>
      <c r="D30" s="85">
        <v>3925</v>
      </c>
      <c r="E30" s="92">
        <v>2900</v>
      </c>
      <c r="F30" s="85">
        <v>4095</v>
      </c>
      <c r="G30" s="85"/>
      <c r="H30" s="85">
        <v>3500</v>
      </c>
      <c r="I30" s="85">
        <v>3777.75</v>
      </c>
      <c r="J30" s="85">
        <v>3150</v>
      </c>
      <c r="K30" s="85">
        <v>3512.5</v>
      </c>
      <c r="L30" s="85">
        <v>2700</v>
      </c>
      <c r="M30" s="85">
        <v>3350</v>
      </c>
      <c r="N30" s="85">
        <v>3333.3333333333335</v>
      </c>
      <c r="O30" s="85">
        <v>3008.333333333333</v>
      </c>
      <c r="P30" s="86">
        <f t="shared" si="0"/>
        <v>3386.5378787878794</v>
      </c>
    </row>
    <row r="31" spans="1:16" ht="21" customHeight="1">
      <c r="A31" s="87"/>
      <c r="B31" s="84" t="s">
        <v>48</v>
      </c>
      <c r="C31" s="39" t="s">
        <v>19</v>
      </c>
      <c r="D31" s="85">
        <v>1450</v>
      </c>
      <c r="E31" s="92">
        <v>1600</v>
      </c>
      <c r="F31" s="85">
        <v>1916.6666666666667</v>
      </c>
      <c r="G31" s="85">
        <v>1600</v>
      </c>
      <c r="H31" s="85">
        <v>2475</v>
      </c>
      <c r="I31" s="85">
        <v>2022.222222222222</v>
      </c>
      <c r="J31" s="85">
        <v>1700</v>
      </c>
      <c r="K31" s="85">
        <v>2112.5</v>
      </c>
      <c r="L31" s="85">
        <v>1833.3333333333333</v>
      </c>
      <c r="M31" s="85">
        <v>1825</v>
      </c>
      <c r="N31" s="85">
        <v>1700</v>
      </c>
      <c r="O31" s="85"/>
      <c r="P31" s="86">
        <f t="shared" si="0"/>
        <v>1839.520202020202</v>
      </c>
    </row>
    <row r="32" spans="1:16" ht="21" customHeight="1">
      <c r="A32" s="89"/>
      <c r="B32" s="84" t="s">
        <v>294</v>
      </c>
      <c r="C32" s="39" t="s">
        <v>19</v>
      </c>
      <c r="D32" s="85"/>
      <c r="E32" s="92"/>
      <c r="F32" s="85"/>
      <c r="G32" s="85">
        <v>1400</v>
      </c>
      <c r="H32" s="85">
        <v>1654</v>
      </c>
      <c r="I32" s="85">
        <v>1350</v>
      </c>
      <c r="J32" s="85">
        <v>1200</v>
      </c>
      <c r="K32" s="85"/>
      <c r="L32" s="85">
        <v>1425</v>
      </c>
      <c r="M32" s="85">
        <v>1475</v>
      </c>
      <c r="N32" s="85">
        <v>1700</v>
      </c>
      <c r="O32" s="85">
        <v>1583.3333333333333</v>
      </c>
      <c r="P32" s="86">
        <f t="shared" si="0"/>
        <v>1473.4166666666667</v>
      </c>
    </row>
    <row r="33" spans="1:16" ht="11.25" customHeight="1">
      <c r="A33" s="367"/>
      <c r="B33" s="368"/>
      <c r="C33" s="34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9"/>
    </row>
    <row r="34" spans="1:16" ht="21" customHeight="1">
      <c r="A34" s="155"/>
      <c r="B34" s="156"/>
      <c r="C34" s="15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78" t="s">
        <v>56</v>
      </c>
    </row>
    <row r="35" spans="1:16" ht="21" customHeight="1">
      <c r="A35" s="440" t="s">
        <v>61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</row>
    <row r="36" spans="1:16" ht="21" customHeight="1">
      <c r="A36" s="458" t="s">
        <v>505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</row>
    <row r="37" spans="1:16" ht="21" customHeight="1">
      <c r="A37" s="158"/>
      <c r="B37" s="60"/>
      <c r="C37" s="158"/>
      <c r="D37" s="60"/>
      <c r="E37" s="60"/>
      <c r="F37" s="60"/>
      <c r="G37" s="60"/>
      <c r="H37" s="60"/>
      <c r="I37" s="60"/>
      <c r="J37" s="60"/>
      <c r="K37" s="60"/>
      <c r="L37" s="61"/>
      <c r="M37" s="61"/>
      <c r="N37" s="61"/>
      <c r="O37" s="61"/>
      <c r="P37" s="61"/>
    </row>
    <row r="38" spans="1:16" ht="21" customHeight="1">
      <c r="A38" s="158"/>
      <c r="B38" s="60"/>
      <c r="C38" s="158"/>
      <c r="D38" s="60"/>
      <c r="E38" s="60"/>
      <c r="F38" s="60"/>
      <c r="G38" s="60"/>
      <c r="H38" s="60"/>
      <c r="I38" s="60"/>
      <c r="J38" s="60"/>
      <c r="K38" s="60"/>
      <c r="L38" s="61"/>
      <c r="M38" s="61"/>
      <c r="N38" s="61"/>
      <c r="O38" s="61"/>
      <c r="P38" s="61"/>
    </row>
    <row r="39" spans="1:16" ht="31.5" customHeight="1">
      <c r="A39" s="447" t="s">
        <v>506</v>
      </c>
      <c r="B39" s="447" t="s">
        <v>151</v>
      </c>
      <c r="C39" s="447" t="s">
        <v>62</v>
      </c>
      <c r="D39" s="442" t="s">
        <v>26</v>
      </c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4"/>
      <c r="P39" s="445" t="s">
        <v>60</v>
      </c>
    </row>
    <row r="40" spans="1:16" ht="31.5" customHeight="1">
      <c r="A40" s="448"/>
      <c r="B40" s="448"/>
      <c r="C40" s="448"/>
      <c r="D40" s="377" t="s">
        <v>7</v>
      </c>
      <c r="E40" s="376" t="s">
        <v>8</v>
      </c>
      <c r="F40" s="376" t="s">
        <v>9</v>
      </c>
      <c r="G40" s="376" t="s">
        <v>10</v>
      </c>
      <c r="H40" s="376" t="s">
        <v>11</v>
      </c>
      <c r="I40" s="376" t="s">
        <v>12</v>
      </c>
      <c r="J40" s="376" t="s">
        <v>13</v>
      </c>
      <c r="K40" s="376" t="s">
        <v>14</v>
      </c>
      <c r="L40" s="376" t="s">
        <v>127</v>
      </c>
      <c r="M40" s="376" t="s">
        <v>128</v>
      </c>
      <c r="N40" s="376" t="s">
        <v>129</v>
      </c>
      <c r="O40" s="378" t="s">
        <v>130</v>
      </c>
      <c r="P40" s="446"/>
    </row>
    <row r="41" spans="1:16" ht="20.25" customHeight="1">
      <c r="A41" s="380" t="s">
        <v>71</v>
      </c>
      <c r="B41" s="381"/>
      <c r="C41" s="382"/>
      <c r="D41" s="383"/>
      <c r="E41" s="383"/>
      <c r="F41" s="383"/>
      <c r="G41" s="383"/>
      <c r="H41" s="383"/>
      <c r="I41" s="383"/>
      <c r="J41" s="383"/>
      <c r="K41" s="383"/>
      <c r="L41" s="381"/>
      <c r="M41" s="381"/>
      <c r="N41" s="381"/>
      <c r="O41" s="381"/>
      <c r="P41" s="381"/>
    </row>
    <row r="42" spans="1:16" ht="21" customHeight="1">
      <c r="A42" s="473" t="s">
        <v>279</v>
      </c>
      <c r="B42" s="84" t="s">
        <v>169</v>
      </c>
      <c r="C42" s="39" t="s">
        <v>21</v>
      </c>
      <c r="D42" s="85">
        <v>9687.322916666668</v>
      </c>
      <c r="E42" s="92">
        <v>8810.546875</v>
      </c>
      <c r="F42" s="85">
        <v>7782.567708333334</v>
      </c>
      <c r="G42" s="85">
        <v>7716.950520833334</v>
      </c>
      <c r="H42" s="85">
        <v>7609.291666666666</v>
      </c>
      <c r="I42" s="85">
        <v>6871.8322916666675</v>
      </c>
      <c r="J42" s="85">
        <v>6441.677083333333</v>
      </c>
      <c r="K42" s="85">
        <v>6394.190972222222</v>
      </c>
      <c r="L42" s="85">
        <v>6003.9958333333325</v>
      </c>
      <c r="M42" s="85">
        <v>5472.591145833333</v>
      </c>
      <c r="N42" s="85">
        <v>5790.231770833333</v>
      </c>
      <c r="O42" s="85">
        <v>6237.814583333333</v>
      </c>
      <c r="P42" s="86">
        <f t="shared" si="0"/>
        <v>7068.251114004629</v>
      </c>
    </row>
    <row r="43" spans="1:16" ht="21" customHeight="1">
      <c r="A43" s="471"/>
      <c r="B43" s="84" t="s">
        <v>170</v>
      </c>
      <c r="C43" s="39" t="s">
        <v>21</v>
      </c>
      <c r="D43" s="85">
        <v>3369.830208333333</v>
      </c>
      <c r="E43" s="92">
        <v>3062.4131944444443</v>
      </c>
      <c r="F43" s="85">
        <v>3300.8854166666665</v>
      </c>
      <c r="G43" s="85">
        <v>3592.1875</v>
      </c>
      <c r="H43" s="85">
        <v>3333.1354166666665</v>
      </c>
      <c r="I43" s="85">
        <v>2913.947916666667</v>
      </c>
      <c r="J43" s="85">
        <v>2246.875</v>
      </c>
      <c r="K43" s="85">
        <v>2222.6388888888887</v>
      </c>
      <c r="L43" s="85">
        <v>1913.472222222222</v>
      </c>
      <c r="M43" s="85">
        <v>2089.704861111111</v>
      </c>
      <c r="N43" s="85">
        <v>1970.4036458333333</v>
      </c>
      <c r="O43" s="85">
        <v>2462.5166666666664</v>
      </c>
      <c r="P43" s="86">
        <f t="shared" si="0"/>
        <v>2706.500911458333</v>
      </c>
    </row>
    <row r="44" spans="1:16" ht="21" customHeight="1">
      <c r="A44" s="472"/>
      <c r="B44" s="84" t="s">
        <v>171</v>
      </c>
      <c r="C44" s="39" t="s">
        <v>21</v>
      </c>
      <c r="D44" s="85">
        <v>5000</v>
      </c>
      <c r="E44" s="92">
        <v>4391.666666666666</v>
      </c>
      <c r="F44" s="85">
        <v>3166.6666666666665</v>
      </c>
      <c r="G44" s="85">
        <v>3718.75</v>
      </c>
      <c r="H44" s="85">
        <v>3718.75</v>
      </c>
      <c r="I44" s="85">
        <v>3800</v>
      </c>
      <c r="J44" s="85">
        <v>1687.5</v>
      </c>
      <c r="K44" s="85">
        <v>3593.75</v>
      </c>
      <c r="L44" s="85">
        <v>1450</v>
      </c>
      <c r="M44" s="85"/>
      <c r="N44" s="85">
        <v>1525</v>
      </c>
      <c r="O44" s="85">
        <v>3800</v>
      </c>
      <c r="P44" s="86">
        <f t="shared" si="0"/>
        <v>3259.2803030303025</v>
      </c>
    </row>
    <row r="45" spans="1:16" ht="21" customHeight="1">
      <c r="A45" s="473" t="s">
        <v>172</v>
      </c>
      <c r="B45" s="84" t="s">
        <v>173</v>
      </c>
      <c r="C45" s="93" t="s">
        <v>132</v>
      </c>
      <c r="D45" s="85">
        <v>222.92187499999997</v>
      </c>
      <c r="E45" s="92">
        <v>225.67447916666666</v>
      </c>
      <c r="F45" s="85">
        <v>255.0625</v>
      </c>
      <c r="G45" s="85">
        <v>221.7109375</v>
      </c>
      <c r="H45" s="85">
        <v>217.36770833333333</v>
      </c>
      <c r="I45" s="85">
        <v>216.38708333333335</v>
      </c>
      <c r="J45" s="85">
        <v>404.2239583333333</v>
      </c>
      <c r="K45" s="85">
        <v>204.36328125</v>
      </c>
      <c r="L45" s="85">
        <v>220.02083333333334</v>
      </c>
      <c r="M45" s="85">
        <v>196.62369791666666</v>
      </c>
      <c r="N45" s="85">
        <v>220.3125</v>
      </c>
      <c r="O45" s="85">
        <v>202.46328125</v>
      </c>
      <c r="P45" s="86">
        <f t="shared" si="0"/>
        <v>233.92767795138886</v>
      </c>
    </row>
    <row r="46" spans="1:16" ht="21" customHeight="1">
      <c r="A46" s="471"/>
      <c r="B46" s="84" t="s">
        <v>174</v>
      </c>
      <c r="C46" s="39" t="s">
        <v>73</v>
      </c>
      <c r="D46" s="85">
        <v>390.78533333333326</v>
      </c>
      <c r="E46" s="92">
        <v>386.0924444444444</v>
      </c>
      <c r="F46" s="85">
        <v>340.91700000000003</v>
      </c>
      <c r="G46" s="85">
        <v>381.96599999999995</v>
      </c>
      <c r="H46" s="85">
        <v>372.15633333333335</v>
      </c>
      <c r="I46" s="85">
        <v>367.27233333333334</v>
      </c>
      <c r="J46" s="85">
        <v>368.2375</v>
      </c>
      <c r="K46" s="85">
        <v>377.29833333333335</v>
      </c>
      <c r="L46" s="85">
        <v>377.36044444444445</v>
      </c>
      <c r="M46" s="85">
        <v>329.3797916666667</v>
      </c>
      <c r="N46" s="85">
        <v>308.775</v>
      </c>
      <c r="O46" s="85">
        <v>420.32175</v>
      </c>
      <c r="P46" s="86">
        <f t="shared" si="0"/>
        <v>368.3801886574074</v>
      </c>
    </row>
    <row r="47" spans="1:16" ht="21" customHeight="1">
      <c r="A47" s="87"/>
      <c r="B47" s="84" t="s">
        <v>43</v>
      </c>
      <c r="C47" s="39" t="s">
        <v>74</v>
      </c>
      <c r="D47" s="85">
        <v>202.85714285714286</v>
      </c>
      <c r="E47" s="92">
        <v>198.5138888888889</v>
      </c>
      <c r="F47" s="85">
        <v>158.33333333333331</v>
      </c>
      <c r="G47" s="85">
        <v>205.76388888888889</v>
      </c>
      <c r="H47" s="85">
        <v>164.94047619047618</v>
      </c>
      <c r="I47" s="85">
        <v>194.75694444444443</v>
      </c>
      <c r="J47" s="85">
        <v>169.375</v>
      </c>
      <c r="K47" s="85">
        <v>173.91666666666669</v>
      </c>
      <c r="L47" s="85">
        <v>171.24074074074073</v>
      </c>
      <c r="M47" s="85">
        <v>176.35416666666666</v>
      </c>
      <c r="N47" s="85">
        <v>177.5</v>
      </c>
      <c r="O47" s="85">
        <v>189.16666666666666</v>
      </c>
      <c r="P47" s="86">
        <f t="shared" si="0"/>
        <v>181.89324294532628</v>
      </c>
    </row>
    <row r="48" spans="1:16" ht="21" customHeight="1">
      <c r="A48" s="380" t="s">
        <v>75</v>
      </c>
      <c r="B48" s="381"/>
      <c r="C48" s="382"/>
      <c r="D48" s="383"/>
      <c r="E48" s="383"/>
      <c r="F48" s="383"/>
      <c r="G48" s="383"/>
      <c r="H48" s="383"/>
      <c r="I48" s="383"/>
      <c r="J48" s="383"/>
      <c r="K48" s="383"/>
      <c r="L48" s="381"/>
      <c r="M48" s="381"/>
      <c r="N48" s="381"/>
      <c r="O48" s="381"/>
      <c r="P48" s="381"/>
    </row>
    <row r="49" spans="1:16" ht="21" customHeight="1">
      <c r="A49" s="473" t="s">
        <v>175</v>
      </c>
      <c r="B49" s="88" t="s">
        <v>176</v>
      </c>
      <c r="C49" s="39" t="s">
        <v>21</v>
      </c>
      <c r="D49" s="85">
        <v>17370.82986111111</v>
      </c>
      <c r="E49" s="92">
        <v>16624.715277777777</v>
      </c>
      <c r="F49" s="85">
        <v>18347.2875</v>
      </c>
      <c r="G49" s="85">
        <v>17039.0625</v>
      </c>
      <c r="H49" s="85">
        <v>17534.722222222223</v>
      </c>
      <c r="I49" s="85">
        <v>17413.244047619046</v>
      </c>
      <c r="J49" s="85">
        <v>17634.821428571428</v>
      </c>
      <c r="K49" s="85">
        <v>17856.988095238095</v>
      </c>
      <c r="L49" s="85">
        <v>17552.785714285714</v>
      </c>
      <c r="M49" s="85">
        <v>18232.539682539682</v>
      </c>
      <c r="N49" s="85">
        <v>16754.438492063495</v>
      </c>
      <c r="O49" s="85">
        <v>17214.29404761905</v>
      </c>
      <c r="P49" s="86">
        <f t="shared" si="0"/>
        <v>17464.644072420633</v>
      </c>
    </row>
    <row r="50" spans="1:16" ht="21" customHeight="1">
      <c r="A50" s="472"/>
      <c r="B50" s="84" t="s">
        <v>177</v>
      </c>
      <c r="C50" s="39" t="s">
        <v>21</v>
      </c>
      <c r="D50" s="85">
        <v>11547.916666666668</v>
      </c>
      <c r="E50" s="92">
        <v>12451.388888888889</v>
      </c>
      <c r="F50" s="85">
        <v>11191.666666666668</v>
      </c>
      <c r="G50" s="85">
        <v>10750</v>
      </c>
      <c r="H50" s="85">
        <v>14083.333333333334</v>
      </c>
      <c r="I50" s="85">
        <v>13412.5</v>
      </c>
      <c r="J50" s="85">
        <v>11500</v>
      </c>
      <c r="K50" s="85">
        <v>17500</v>
      </c>
      <c r="L50" s="85">
        <v>14168.888888888889</v>
      </c>
      <c r="M50" s="85">
        <v>16458.333333333332</v>
      </c>
      <c r="N50" s="85">
        <v>16750</v>
      </c>
      <c r="O50" s="85">
        <v>17583.333333333332</v>
      </c>
      <c r="P50" s="86">
        <f t="shared" si="0"/>
        <v>13949.780092592593</v>
      </c>
    </row>
    <row r="51" spans="1:16" ht="21" customHeight="1">
      <c r="A51" s="87"/>
      <c r="B51" s="84" t="s">
        <v>58</v>
      </c>
      <c r="C51" s="39" t="s">
        <v>19</v>
      </c>
      <c r="D51" s="85">
        <v>2454.1666666666665</v>
      </c>
      <c r="E51" s="92">
        <v>2898.4375</v>
      </c>
      <c r="F51" s="85">
        <v>2793.2291666666665</v>
      </c>
      <c r="G51" s="85">
        <v>2626.5625</v>
      </c>
      <c r="H51" s="85">
        <v>2431.027777777778</v>
      </c>
      <c r="I51" s="85">
        <v>2547.6</v>
      </c>
      <c r="J51" s="85">
        <v>2521.402777777778</v>
      </c>
      <c r="K51" s="85">
        <v>2511.0833333333335</v>
      </c>
      <c r="L51" s="85">
        <v>2452.7083333333335</v>
      </c>
      <c r="M51" s="85">
        <v>2621.875</v>
      </c>
      <c r="N51" s="85">
        <v>2402.777777777778</v>
      </c>
      <c r="O51" s="85">
        <v>2466.6666666666665</v>
      </c>
      <c r="P51" s="86">
        <f t="shared" si="0"/>
        <v>2560.6281249999997</v>
      </c>
    </row>
    <row r="52" spans="1:16" ht="21" customHeight="1">
      <c r="A52" s="380" t="s">
        <v>134</v>
      </c>
      <c r="B52" s="381"/>
      <c r="C52" s="382"/>
      <c r="D52" s="383"/>
      <c r="E52" s="383"/>
      <c r="F52" s="383"/>
      <c r="G52" s="383"/>
      <c r="H52" s="383"/>
      <c r="I52" s="383"/>
      <c r="J52" s="383"/>
      <c r="K52" s="383"/>
      <c r="L52" s="381"/>
      <c r="M52" s="381"/>
      <c r="N52" s="381"/>
      <c r="O52" s="381"/>
      <c r="P52" s="381"/>
    </row>
    <row r="53" spans="1:16" ht="21" customHeight="1">
      <c r="A53" s="473" t="s">
        <v>295</v>
      </c>
      <c r="B53" s="84" t="s">
        <v>179</v>
      </c>
      <c r="C53" s="39" t="s">
        <v>19</v>
      </c>
      <c r="D53" s="85">
        <v>751.5129398989899</v>
      </c>
      <c r="E53" s="92">
        <v>862.0006313131313</v>
      </c>
      <c r="F53" s="85">
        <v>1060.917297979798</v>
      </c>
      <c r="G53" s="85">
        <v>891.2325757575755</v>
      </c>
      <c r="H53" s="85">
        <v>801.4504112554113</v>
      </c>
      <c r="I53" s="85">
        <v>754.8392857142856</v>
      </c>
      <c r="J53" s="85">
        <v>1068.842803030303</v>
      </c>
      <c r="K53" s="85">
        <v>1299.810606060606</v>
      </c>
      <c r="L53" s="85">
        <v>1249.6320346320347</v>
      </c>
      <c r="M53" s="85">
        <v>1776.145382395382</v>
      </c>
      <c r="N53" s="85">
        <v>1524.0223665223664</v>
      </c>
      <c r="O53" s="85">
        <v>1073.4926406926406</v>
      </c>
      <c r="P53" s="86">
        <f t="shared" si="0"/>
        <v>1092.824914604377</v>
      </c>
    </row>
    <row r="54" spans="1:16" ht="21" customHeight="1">
      <c r="A54" s="471"/>
      <c r="B54" s="84" t="s">
        <v>180</v>
      </c>
      <c r="C54" s="39" t="s">
        <v>19</v>
      </c>
      <c r="D54" s="85">
        <v>2052.5</v>
      </c>
      <c r="E54" s="92">
        <v>2872.638888888889</v>
      </c>
      <c r="F54" s="85">
        <v>2585</v>
      </c>
      <c r="G54" s="85">
        <v>1700.125</v>
      </c>
      <c r="H54" s="85">
        <v>1535.8333333333335</v>
      </c>
      <c r="I54" s="85">
        <v>2144.1666666666665</v>
      </c>
      <c r="J54" s="85">
        <v>1898.3333333333335</v>
      </c>
      <c r="K54" s="85">
        <v>3077.7777777777774</v>
      </c>
      <c r="L54" s="85">
        <v>3450.694444444445</v>
      </c>
      <c r="M54" s="85">
        <v>2729.6296296296296</v>
      </c>
      <c r="N54" s="85">
        <v>3195.6349206349214</v>
      </c>
      <c r="O54" s="85">
        <v>3012.797619047619</v>
      </c>
      <c r="P54" s="86">
        <f t="shared" si="0"/>
        <v>2521.260967813051</v>
      </c>
    </row>
    <row r="55" spans="1:16" ht="21" customHeight="1">
      <c r="A55" s="471"/>
      <c r="B55" s="84" t="s">
        <v>181</v>
      </c>
      <c r="C55" s="39" t="s">
        <v>19</v>
      </c>
      <c r="D55" s="85">
        <v>2465.5138888888887</v>
      </c>
      <c r="E55" s="92">
        <v>2308.628472222222</v>
      </c>
      <c r="F55" s="85">
        <v>2161.0416666666665</v>
      </c>
      <c r="G55" s="85">
        <v>2323.2916666666665</v>
      </c>
      <c r="H55" s="85">
        <v>2075.263888888889</v>
      </c>
      <c r="I55" s="85">
        <v>1897.9027777777776</v>
      </c>
      <c r="J55" s="85">
        <v>2164.1666666666665</v>
      </c>
      <c r="K55" s="85">
        <v>2610.763888888889</v>
      </c>
      <c r="L55" s="85">
        <v>2821.933333333333</v>
      </c>
      <c r="M55" s="85">
        <v>2679.513888888889</v>
      </c>
      <c r="N55" s="85">
        <v>2972.6166666666663</v>
      </c>
      <c r="O55" s="85">
        <v>3500.4166666666665</v>
      </c>
      <c r="P55" s="86">
        <f t="shared" si="0"/>
        <v>2498.4211226851853</v>
      </c>
    </row>
    <row r="56" spans="1:16" ht="21" customHeight="1">
      <c r="A56" s="471"/>
      <c r="B56" s="84" t="s">
        <v>182</v>
      </c>
      <c r="C56" s="39" t="s">
        <v>19</v>
      </c>
      <c r="D56" s="85">
        <v>2605</v>
      </c>
      <c r="E56" s="92">
        <v>2577.083333333333</v>
      </c>
      <c r="F56" s="85">
        <v>2329.666666666667</v>
      </c>
      <c r="G56" s="85">
        <v>1813.3055555555557</v>
      </c>
      <c r="H56" s="85">
        <v>2084.614583333333</v>
      </c>
      <c r="I56" s="85">
        <v>1427.375</v>
      </c>
      <c r="J56" s="85">
        <v>1448.21875</v>
      </c>
      <c r="K56" s="85">
        <v>1990</v>
      </c>
      <c r="L56" s="85">
        <v>2824.666666666667</v>
      </c>
      <c r="M56" s="85">
        <v>1675</v>
      </c>
      <c r="N56" s="85">
        <v>1662.5</v>
      </c>
      <c r="O56" s="85">
        <v>2802.5</v>
      </c>
      <c r="P56" s="86">
        <f t="shared" si="0"/>
        <v>2103.327546296296</v>
      </c>
    </row>
    <row r="57" spans="1:16" ht="21" customHeight="1">
      <c r="A57" s="471"/>
      <c r="B57" s="84" t="s">
        <v>183</v>
      </c>
      <c r="C57" s="39" t="s">
        <v>19</v>
      </c>
      <c r="D57" s="85">
        <v>2671.111111111111</v>
      </c>
      <c r="E57" s="92">
        <v>1504.9513888888887</v>
      </c>
      <c r="F57" s="85">
        <v>1149</v>
      </c>
      <c r="G57" s="85">
        <v>1844.047619047619</v>
      </c>
      <c r="H57" s="85">
        <v>2023.514285714286</v>
      </c>
      <c r="I57" s="85">
        <v>1955.0457142857144</v>
      </c>
      <c r="J57" s="85">
        <v>2079.6666666666665</v>
      </c>
      <c r="K57" s="85">
        <v>2741.6666666666665</v>
      </c>
      <c r="L57" s="85">
        <v>2381.25</v>
      </c>
      <c r="M57" s="85">
        <v>1971.6666666666665</v>
      </c>
      <c r="N57" s="85">
        <v>1764.3333333333333</v>
      </c>
      <c r="O57" s="85">
        <v>2255.5555555555557</v>
      </c>
      <c r="P57" s="86">
        <f t="shared" si="0"/>
        <v>2028.484083994709</v>
      </c>
    </row>
    <row r="58" spans="1:16" ht="21" customHeight="1">
      <c r="A58" s="379"/>
      <c r="B58" s="84" t="s">
        <v>78</v>
      </c>
      <c r="C58" s="39" t="s">
        <v>19</v>
      </c>
      <c r="D58" s="85"/>
      <c r="E58" s="92"/>
      <c r="F58" s="85"/>
      <c r="G58" s="85">
        <v>5000</v>
      </c>
      <c r="H58" s="85">
        <v>5000</v>
      </c>
      <c r="I58" s="85"/>
      <c r="J58" s="85"/>
      <c r="K58" s="85"/>
      <c r="L58" s="85"/>
      <c r="M58" s="85"/>
      <c r="N58" s="85"/>
      <c r="O58" s="85"/>
      <c r="P58" s="86">
        <f t="shared" si="0"/>
        <v>5000</v>
      </c>
    </row>
    <row r="59" spans="1:16" ht="21" customHeight="1">
      <c r="A59" s="87"/>
      <c r="B59" s="84" t="s">
        <v>3</v>
      </c>
      <c r="C59" s="39" t="s">
        <v>19</v>
      </c>
      <c r="D59" s="85">
        <v>879.973548611111</v>
      </c>
      <c r="E59" s="92">
        <v>834.3031249999999</v>
      </c>
      <c r="F59" s="85">
        <v>902.3715277777777</v>
      </c>
      <c r="G59" s="85">
        <v>1049.6284722222222</v>
      </c>
      <c r="H59" s="85">
        <v>979.1684027777777</v>
      </c>
      <c r="I59" s="85">
        <v>999.3586805555556</v>
      </c>
      <c r="J59" s="85">
        <v>1031.8463541666667</v>
      </c>
      <c r="K59" s="85">
        <v>1260.6468430555556</v>
      </c>
      <c r="L59" s="85">
        <v>1270.1958333333332</v>
      </c>
      <c r="M59" s="85">
        <v>1168.4956597222222</v>
      </c>
      <c r="N59" s="85">
        <v>1304.4765625</v>
      </c>
      <c r="O59" s="85">
        <v>1415.8916666666664</v>
      </c>
      <c r="P59" s="86">
        <f t="shared" si="0"/>
        <v>1091.3630563657407</v>
      </c>
    </row>
    <row r="60" spans="1:16" ht="21" customHeight="1">
      <c r="A60" s="473" t="s">
        <v>4</v>
      </c>
      <c r="B60" s="84" t="s">
        <v>260</v>
      </c>
      <c r="C60" s="39" t="s">
        <v>19</v>
      </c>
      <c r="D60" s="85">
        <v>809.0333333333333</v>
      </c>
      <c r="E60" s="92">
        <v>682.3384259259259</v>
      </c>
      <c r="F60" s="85">
        <v>839.453125</v>
      </c>
      <c r="G60" s="85">
        <v>667.3716071428571</v>
      </c>
      <c r="H60" s="85">
        <v>668.5458333333333</v>
      </c>
      <c r="I60" s="85">
        <v>748.2166666666666</v>
      </c>
      <c r="J60" s="85">
        <v>862.21875</v>
      </c>
      <c r="K60" s="85">
        <v>1119.607142857143</v>
      </c>
      <c r="L60" s="85">
        <v>1081.0395833333334</v>
      </c>
      <c r="M60" s="85">
        <v>805.1422222222222</v>
      </c>
      <c r="N60" s="85">
        <v>993.975</v>
      </c>
      <c r="O60" s="85">
        <v>1257.1309523809523</v>
      </c>
      <c r="P60" s="86">
        <f t="shared" si="0"/>
        <v>877.8393868496473</v>
      </c>
    </row>
    <row r="61" spans="1:16" ht="21" customHeight="1">
      <c r="A61" s="472" t="s">
        <v>79</v>
      </c>
      <c r="B61" s="84" t="s">
        <v>161</v>
      </c>
      <c r="C61" s="39" t="s">
        <v>19</v>
      </c>
      <c r="D61" s="85">
        <v>900</v>
      </c>
      <c r="E61" s="92">
        <v>881.25</v>
      </c>
      <c r="F61" s="85">
        <v>650</v>
      </c>
      <c r="G61" s="85">
        <v>833.3333333333334</v>
      </c>
      <c r="H61" s="85">
        <v>1056.25</v>
      </c>
      <c r="I61" s="85">
        <v>761.95</v>
      </c>
      <c r="J61" s="85">
        <v>850</v>
      </c>
      <c r="K61" s="85">
        <v>800</v>
      </c>
      <c r="L61" s="85"/>
      <c r="M61" s="85">
        <v>883.3333333333334</v>
      </c>
      <c r="N61" s="85">
        <v>883.3333333333334</v>
      </c>
      <c r="O61" s="85">
        <v>1048.625</v>
      </c>
      <c r="P61" s="86">
        <f t="shared" si="0"/>
        <v>868.0068181818183</v>
      </c>
    </row>
    <row r="62" spans="1:16" ht="21" customHeight="1">
      <c r="A62" s="473" t="s">
        <v>184</v>
      </c>
      <c r="B62" s="84" t="s">
        <v>166</v>
      </c>
      <c r="C62" s="39" t="s">
        <v>19</v>
      </c>
      <c r="D62" s="85">
        <v>1993.5408750000001</v>
      </c>
      <c r="E62" s="92">
        <v>1756.4091666666666</v>
      </c>
      <c r="F62" s="85">
        <v>1453.2955555555557</v>
      </c>
      <c r="G62" s="85">
        <v>1360.1309523809525</v>
      </c>
      <c r="H62" s="85">
        <v>1376.3541666666667</v>
      </c>
      <c r="I62" s="85">
        <v>1415.3333333333335</v>
      </c>
      <c r="J62" s="85">
        <v>1492.075</v>
      </c>
      <c r="K62" s="85">
        <v>1906.9305555555554</v>
      </c>
      <c r="L62" s="85">
        <v>2262.5</v>
      </c>
      <c r="M62" s="85">
        <v>2333.3333333333335</v>
      </c>
      <c r="N62" s="85">
        <v>2112</v>
      </c>
      <c r="O62" s="85">
        <v>2131.6666666666665</v>
      </c>
      <c r="P62" s="86">
        <f t="shared" si="0"/>
        <v>1799.4641337632277</v>
      </c>
    </row>
    <row r="63" spans="1:16" ht="21" customHeight="1">
      <c r="A63" s="472"/>
      <c r="B63" s="84" t="s">
        <v>81</v>
      </c>
      <c r="C63" s="39" t="s">
        <v>19</v>
      </c>
      <c r="D63" s="85">
        <v>3600</v>
      </c>
      <c r="E63" s="92">
        <v>2225</v>
      </c>
      <c r="F63" s="85">
        <v>3325</v>
      </c>
      <c r="G63" s="85">
        <v>2375</v>
      </c>
      <c r="H63" s="85">
        <v>1833.3333333333333</v>
      </c>
      <c r="I63" s="85">
        <v>2550</v>
      </c>
      <c r="J63" s="85"/>
      <c r="K63" s="85">
        <v>2333.3333333333335</v>
      </c>
      <c r="L63" s="85">
        <v>2480</v>
      </c>
      <c r="M63" s="85">
        <v>2500</v>
      </c>
      <c r="N63" s="85">
        <v>2375</v>
      </c>
      <c r="O63" s="85">
        <v>3287.5</v>
      </c>
      <c r="P63" s="86">
        <f t="shared" si="0"/>
        <v>2625.8333333333335</v>
      </c>
    </row>
    <row r="64" spans="1:16" ht="21" customHeight="1">
      <c r="A64" s="87"/>
      <c r="B64" s="84" t="s">
        <v>16</v>
      </c>
      <c r="C64" s="39" t="s">
        <v>19</v>
      </c>
      <c r="D64" s="85">
        <v>537.5</v>
      </c>
      <c r="E64" s="92">
        <v>425</v>
      </c>
      <c r="F64" s="85">
        <v>529.5</v>
      </c>
      <c r="G64" s="85">
        <v>576.25</v>
      </c>
      <c r="H64" s="85">
        <v>452.0833333333333</v>
      </c>
      <c r="I64" s="85">
        <v>468.75</v>
      </c>
      <c r="J64" s="85">
        <v>709.375</v>
      </c>
      <c r="K64" s="85">
        <v>820.8333333333334</v>
      </c>
      <c r="L64" s="85">
        <v>816.6666666666666</v>
      </c>
      <c r="M64" s="85">
        <v>1091.6666666666665</v>
      </c>
      <c r="N64" s="85">
        <v>1870.8333333333333</v>
      </c>
      <c r="O64" s="85">
        <v>1338.75</v>
      </c>
      <c r="P64" s="86">
        <f t="shared" si="0"/>
        <v>803.1006944444445</v>
      </c>
    </row>
    <row r="65" spans="1:16" ht="21" customHeight="1">
      <c r="A65" s="153"/>
      <c r="B65" s="84" t="s">
        <v>296</v>
      </c>
      <c r="C65" s="39" t="s">
        <v>19</v>
      </c>
      <c r="D65" s="85"/>
      <c r="E65" s="92"/>
      <c r="F65" s="85"/>
      <c r="G65" s="85"/>
      <c r="H65" s="85">
        <v>9166.625</v>
      </c>
      <c r="I65" s="85">
        <v>11250</v>
      </c>
      <c r="J65" s="85"/>
      <c r="K65" s="85"/>
      <c r="L65" s="85">
        <v>4800</v>
      </c>
      <c r="M65" s="85"/>
      <c r="N65" s="85">
        <v>8000</v>
      </c>
      <c r="O65" s="85"/>
      <c r="P65" s="86">
        <f t="shared" si="0"/>
        <v>8304.15625</v>
      </c>
    </row>
    <row r="66" spans="1:16" ht="21" customHeight="1">
      <c r="A66" s="471" t="s">
        <v>297</v>
      </c>
      <c r="B66" s="84" t="s">
        <v>186</v>
      </c>
      <c r="C66" s="39" t="s">
        <v>82</v>
      </c>
      <c r="D66" s="85">
        <v>9087.5</v>
      </c>
      <c r="E66" s="92">
        <v>9074.074074074075</v>
      </c>
      <c r="F66" s="85">
        <v>9751.851851851852</v>
      </c>
      <c r="G66" s="85">
        <v>8333.333333333334</v>
      </c>
      <c r="H66" s="85">
        <v>11138.88888888889</v>
      </c>
      <c r="I66" s="85">
        <v>9500</v>
      </c>
      <c r="J66" s="85">
        <v>7312.5</v>
      </c>
      <c r="K66" s="85">
        <v>7916.666666666667</v>
      </c>
      <c r="L66" s="85">
        <v>10958.333333333332</v>
      </c>
      <c r="M66" s="85">
        <v>7833.333333333333</v>
      </c>
      <c r="N66" s="85">
        <v>6666.666666666667</v>
      </c>
      <c r="O66" s="85">
        <v>10000</v>
      </c>
      <c r="P66" s="86">
        <f t="shared" si="0"/>
        <v>8964.42901234568</v>
      </c>
    </row>
    <row r="67" spans="1:16" ht="21" customHeight="1">
      <c r="A67" s="472"/>
      <c r="B67" s="84" t="s">
        <v>187</v>
      </c>
      <c r="C67" s="39" t="s">
        <v>82</v>
      </c>
      <c r="D67" s="85">
        <v>9448.611111111113</v>
      </c>
      <c r="E67" s="92">
        <v>10710.648148148148</v>
      </c>
      <c r="F67" s="85">
        <v>9773.148148148148</v>
      </c>
      <c r="G67" s="85">
        <v>11629.54081632653</v>
      </c>
      <c r="H67" s="85">
        <v>10135.416666666668</v>
      </c>
      <c r="I67" s="85">
        <v>10863.888888888889</v>
      </c>
      <c r="J67" s="85">
        <v>16286.983843537417</v>
      </c>
      <c r="K67" s="85">
        <v>12048.185941043086</v>
      </c>
      <c r="L67" s="85">
        <v>13119.430272108844</v>
      </c>
      <c r="M67" s="85">
        <v>13875.198412698413</v>
      </c>
      <c r="N67" s="85">
        <v>14496.768707482994</v>
      </c>
      <c r="O67" s="85">
        <v>13162.142857142857</v>
      </c>
      <c r="P67" s="86">
        <f t="shared" si="0"/>
        <v>12129.163651108594</v>
      </c>
    </row>
    <row r="68" spans="1:16" ht="21" customHeight="1">
      <c r="A68" s="87"/>
      <c r="B68" s="84" t="s">
        <v>118</v>
      </c>
      <c r="C68" s="39" t="s">
        <v>19</v>
      </c>
      <c r="D68" s="85">
        <v>3500</v>
      </c>
      <c r="E68" s="92">
        <v>2750</v>
      </c>
      <c r="F68" s="85">
        <v>2950</v>
      </c>
      <c r="G68" s="85">
        <v>3250</v>
      </c>
      <c r="H68" s="85"/>
      <c r="I68" s="85"/>
      <c r="J68" s="85"/>
      <c r="K68" s="85"/>
      <c r="L68" s="85">
        <v>3000</v>
      </c>
      <c r="M68" s="85">
        <v>3000</v>
      </c>
      <c r="N68" s="85"/>
      <c r="O68" s="85">
        <v>2391.666666666667</v>
      </c>
      <c r="P68" s="86">
        <f t="shared" si="0"/>
        <v>2977.3809523809527</v>
      </c>
    </row>
    <row r="69" spans="1:16" ht="21" customHeight="1">
      <c r="A69" s="87"/>
      <c r="B69" s="84" t="s">
        <v>41</v>
      </c>
      <c r="C69" s="39" t="s">
        <v>82</v>
      </c>
      <c r="D69" s="85">
        <v>18277.777777777777</v>
      </c>
      <c r="E69" s="92">
        <v>22500</v>
      </c>
      <c r="F69" s="85">
        <v>18812.5</v>
      </c>
      <c r="G69" s="85">
        <v>17416.666666666668</v>
      </c>
      <c r="H69" s="85">
        <v>10000</v>
      </c>
      <c r="I69" s="85">
        <v>15944.444444444445</v>
      </c>
      <c r="J69" s="85">
        <v>14138.88888888889</v>
      </c>
      <c r="K69" s="85">
        <v>14687.5</v>
      </c>
      <c r="L69" s="85">
        <v>18600</v>
      </c>
      <c r="M69" s="85">
        <v>22000</v>
      </c>
      <c r="N69" s="85">
        <v>19500</v>
      </c>
      <c r="O69" s="85">
        <v>25500</v>
      </c>
      <c r="P69" s="86">
        <f t="shared" si="0"/>
        <v>18114.814814814818</v>
      </c>
    </row>
    <row r="70" spans="1:16" ht="21" customHeight="1">
      <c r="A70" s="87"/>
      <c r="B70" s="84" t="s">
        <v>40</v>
      </c>
      <c r="C70" s="39" t="s">
        <v>19</v>
      </c>
      <c r="D70" s="85">
        <v>759.7986111111112</v>
      </c>
      <c r="E70" s="92">
        <v>874.1666666666667</v>
      </c>
      <c r="F70" s="85">
        <v>784.5</v>
      </c>
      <c r="G70" s="85">
        <v>567.6666666666666</v>
      </c>
      <c r="H70" s="85">
        <v>492.68229166666663</v>
      </c>
      <c r="I70" s="85">
        <v>550</v>
      </c>
      <c r="J70" s="85">
        <v>792.4916666666667</v>
      </c>
      <c r="K70" s="85">
        <v>899.6527777777777</v>
      </c>
      <c r="L70" s="85">
        <v>913.0066666666668</v>
      </c>
      <c r="M70" s="85">
        <v>903.125</v>
      </c>
      <c r="N70" s="85">
        <v>636.8333333333334</v>
      </c>
      <c r="O70" s="85">
        <v>429.6666666666667</v>
      </c>
      <c r="P70" s="86">
        <f t="shared" si="0"/>
        <v>716.9658622685184</v>
      </c>
    </row>
    <row r="71" spans="1:16" ht="21" customHeight="1">
      <c r="A71" s="87"/>
      <c r="B71" s="84" t="s">
        <v>39</v>
      </c>
      <c r="C71" s="39" t="s">
        <v>19</v>
      </c>
      <c r="D71" s="85">
        <v>818.75</v>
      </c>
      <c r="E71" s="92">
        <v>231</v>
      </c>
      <c r="F71" s="85">
        <v>522.9166666666667</v>
      </c>
      <c r="G71" s="85">
        <v>748.4375</v>
      </c>
      <c r="H71" s="85">
        <v>437.6979166666667</v>
      </c>
      <c r="I71" s="85">
        <v>368.75</v>
      </c>
      <c r="J71" s="85">
        <v>401.8233333333333</v>
      </c>
      <c r="K71" s="85">
        <v>450.86525</v>
      </c>
      <c r="L71" s="85">
        <v>508.5111111111111</v>
      </c>
      <c r="M71" s="85">
        <v>586.7777777777777</v>
      </c>
      <c r="N71" s="85">
        <v>484.7916666666667</v>
      </c>
      <c r="O71" s="85">
        <v>682.75</v>
      </c>
      <c r="P71" s="86">
        <f t="shared" si="0"/>
        <v>520.2559351851852</v>
      </c>
    </row>
    <row r="72" spans="1:16" ht="21" customHeight="1">
      <c r="A72" s="87"/>
      <c r="B72" s="84" t="s">
        <v>38</v>
      </c>
      <c r="C72" s="39" t="s">
        <v>19</v>
      </c>
      <c r="D72" s="85">
        <v>1993.75</v>
      </c>
      <c r="E72" s="92">
        <v>1479.1666666666667</v>
      </c>
      <c r="F72" s="85">
        <v>2008.75</v>
      </c>
      <c r="G72" s="85">
        <v>1683.3333333333333</v>
      </c>
      <c r="H72" s="85">
        <v>1187.5</v>
      </c>
      <c r="I72" s="85">
        <v>1893.0555555555554</v>
      </c>
      <c r="J72" s="85">
        <v>1975</v>
      </c>
      <c r="K72" s="85">
        <v>1685</v>
      </c>
      <c r="L72" s="85">
        <v>1725</v>
      </c>
      <c r="M72" s="85">
        <v>2037.5</v>
      </c>
      <c r="N72" s="85">
        <v>2231.25</v>
      </c>
      <c r="O72" s="85">
        <v>2316.6666666666665</v>
      </c>
      <c r="P72" s="86">
        <f t="shared" si="0"/>
        <v>1851.3310185185185</v>
      </c>
    </row>
    <row r="73" spans="1:16" ht="11.25" customHeight="1">
      <c r="A73" s="155"/>
      <c r="B73" s="156"/>
      <c r="C73" s="15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1" customHeight="1">
      <c r="A74" s="155"/>
      <c r="B74" s="156"/>
      <c r="C74" s="15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178" t="s">
        <v>49</v>
      </c>
    </row>
    <row r="75" spans="1:16" ht="21" customHeight="1">
      <c r="A75" s="440" t="s">
        <v>61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</row>
    <row r="76" spans="1:16" ht="21" customHeight="1">
      <c r="A76" s="458" t="s">
        <v>505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</row>
    <row r="77" spans="1:16" ht="21" customHeight="1">
      <c r="A77" s="158"/>
      <c r="B77" s="60"/>
      <c r="C77" s="158"/>
      <c r="D77" s="60"/>
      <c r="E77" s="60"/>
      <c r="F77" s="60"/>
      <c r="G77" s="60"/>
      <c r="H77" s="60"/>
      <c r="I77" s="60"/>
      <c r="J77" s="60"/>
      <c r="K77" s="60"/>
      <c r="L77" s="61"/>
      <c r="M77" s="61"/>
      <c r="N77" s="61"/>
      <c r="O77" s="61"/>
      <c r="P77" s="61"/>
    </row>
    <row r="78" spans="1:16" ht="11.25" customHeight="1">
      <c r="A78" s="158"/>
      <c r="B78" s="60"/>
      <c r="C78" s="158"/>
      <c r="D78" s="60"/>
      <c r="E78" s="60"/>
      <c r="F78" s="60"/>
      <c r="G78" s="60"/>
      <c r="H78" s="60"/>
      <c r="I78" s="60"/>
      <c r="J78" s="60"/>
      <c r="K78" s="60"/>
      <c r="L78" s="61"/>
      <c r="M78" s="61"/>
      <c r="N78" s="61"/>
      <c r="O78" s="61"/>
      <c r="P78" s="61"/>
    </row>
    <row r="79" spans="1:16" ht="30" customHeight="1">
      <c r="A79" s="447" t="s">
        <v>506</v>
      </c>
      <c r="B79" s="447" t="s">
        <v>151</v>
      </c>
      <c r="C79" s="447" t="s">
        <v>62</v>
      </c>
      <c r="D79" s="442" t="s">
        <v>26</v>
      </c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4"/>
      <c r="P79" s="445" t="s">
        <v>60</v>
      </c>
    </row>
    <row r="80" spans="1:16" ht="30" customHeight="1">
      <c r="A80" s="448"/>
      <c r="B80" s="448"/>
      <c r="C80" s="448"/>
      <c r="D80" s="377" t="s">
        <v>7</v>
      </c>
      <c r="E80" s="376" t="s">
        <v>8</v>
      </c>
      <c r="F80" s="376" t="s">
        <v>9</v>
      </c>
      <c r="G80" s="376" t="s">
        <v>10</v>
      </c>
      <c r="H80" s="376" t="s">
        <v>11</v>
      </c>
      <c r="I80" s="376" t="s">
        <v>12</v>
      </c>
      <c r="J80" s="376" t="s">
        <v>13</v>
      </c>
      <c r="K80" s="376" t="s">
        <v>14</v>
      </c>
      <c r="L80" s="376" t="s">
        <v>127</v>
      </c>
      <c r="M80" s="376" t="s">
        <v>128</v>
      </c>
      <c r="N80" s="376" t="s">
        <v>129</v>
      </c>
      <c r="O80" s="378" t="s">
        <v>130</v>
      </c>
      <c r="P80" s="446"/>
    </row>
    <row r="81" spans="1:16" ht="21" customHeight="1">
      <c r="A81" s="474" t="s">
        <v>188</v>
      </c>
      <c r="B81" s="90" t="s">
        <v>189</v>
      </c>
      <c r="C81" s="39" t="s">
        <v>83</v>
      </c>
      <c r="D81" s="85">
        <v>6611.111111111111</v>
      </c>
      <c r="E81" s="92">
        <v>9444.444444444445</v>
      </c>
      <c r="F81" s="85">
        <v>9444.444444444445</v>
      </c>
      <c r="G81" s="85">
        <v>8958.333333333334</v>
      </c>
      <c r="H81" s="85">
        <v>7833.333333333334</v>
      </c>
      <c r="I81" s="85">
        <v>8500</v>
      </c>
      <c r="J81" s="85">
        <v>8000</v>
      </c>
      <c r="K81" s="85">
        <v>6333.333333333333</v>
      </c>
      <c r="L81" s="85">
        <v>7250</v>
      </c>
      <c r="M81" s="85">
        <v>9541.666666666668</v>
      </c>
      <c r="N81" s="85">
        <v>8491.666666666668</v>
      </c>
      <c r="O81" s="85">
        <v>6875</v>
      </c>
      <c r="P81" s="86">
        <f t="shared" si="0"/>
        <v>8106.944444444445</v>
      </c>
    </row>
    <row r="82" spans="1:16" ht="21" customHeight="1">
      <c r="A82" s="474"/>
      <c r="B82" s="90" t="s">
        <v>190</v>
      </c>
      <c r="C82" s="39" t="s">
        <v>21</v>
      </c>
      <c r="D82" s="85">
        <v>6666.666666666667</v>
      </c>
      <c r="E82" s="92">
        <v>5750</v>
      </c>
      <c r="F82" s="85"/>
      <c r="G82" s="85">
        <v>8000</v>
      </c>
      <c r="H82" s="85">
        <v>6375</v>
      </c>
      <c r="I82" s="85">
        <v>5333.333333333333</v>
      </c>
      <c r="J82" s="85">
        <v>3625</v>
      </c>
      <c r="K82" s="85">
        <v>5250</v>
      </c>
      <c r="L82" s="85">
        <v>4600</v>
      </c>
      <c r="M82" s="85">
        <v>8333.333333333334</v>
      </c>
      <c r="N82" s="85">
        <v>9333.333333333334</v>
      </c>
      <c r="O82" s="85">
        <v>3700</v>
      </c>
      <c r="P82" s="86">
        <f t="shared" si="0"/>
        <v>6087.878787878788</v>
      </c>
    </row>
    <row r="83" spans="1:16" ht="21" customHeight="1">
      <c r="A83" s="87"/>
      <c r="B83" s="84" t="s">
        <v>5</v>
      </c>
      <c r="C83" s="39" t="s">
        <v>19</v>
      </c>
      <c r="D83" s="85">
        <v>416.8125</v>
      </c>
      <c r="E83" s="92">
        <v>429.1666666666667</v>
      </c>
      <c r="F83" s="85">
        <v>615.625</v>
      </c>
      <c r="G83" s="85">
        <v>537.5</v>
      </c>
      <c r="H83" s="85">
        <v>450</v>
      </c>
      <c r="I83" s="85">
        <v>500</v>
      </c>
      <c r="J83" s="85">
        <v>534.375</v>
      </c>
      <c r="K83" s="85">
        <v>808.3333333333333</v>
      </c>
      <c r="L83" s="85">
        <v>881.25</v>
      </c>
      <c r="M83" s="85">
        <v>812.5</v>
      </c>
      <c r="N83" s="85">
        <v>691.6666666666666</v>
      </c>
      <c r="O83" s="85">
        <v>966.6666666666666</v>
      </c>
      <c r="P83" s="86">
        <f t="shared" si="0"/>
        <v>636.9913194444445</v>
      </c>
    </row>
    <row r="84" spans="1:16" ht="21" customHeight="1">
      <c r="A84" s="87"/>
      <c r="B84" s="84" t="s">
        <v>6</v>
      </c>
      <c r="C84" s="39" t="s">
        <v>21</v>
      </c>
      <c r="D84" s="85">
        <v>20062.5</v>
      </c>
      <c r="E84" s="92">
        <v>21625</v>
      </c>
      <c r="F84" s="85">
        <v>25916.666666666668</v>
      </c>
      <c r="G84" s="85">
        <v>29791.666666666664</v>
      </c>
      <c r="H84" s="85">
        <v>36250</v>
      </c>
      <c r="I84" s="85">
        <v>32708.333333333332</v>
      </c>
      <c r="J84" s="85">
        <v>25972.222222222223</v>
      </c>
      <c r="K84" s="85">
        <v>28437.5</v>
      </c>
      <c r="L84" s="85">
        <v>22900</v>
      </c>
      <c r="M84" s="85">
        <v>27041.666666666664</v>
      </c>
      <c r="N84" s="85">
        <v>38750</v>
      </c>
      <c r="O84" s="85">
        <v>40833.33333333333</v>
      </c>
      <c r="P84" s="86">
        <f t="shared" si="0"/>
        <v>29190.74074074074</v>
      </c>
    </row>
    <row r="85" spans="1:16" ht="21" customHeight="1">
      <c r="A85" s="473" t="s">
        <v>277</v>
      </c>
      <c r="B85" s="84" t="s">
        <v>191</v>
      </c>
      <c r="C85" s="39" t="s">
        <v>19</v>
      </c>
      <c r="D85" s="85">
        <v>1697.0636</v>
      </c>
      <c r="E85" s="92">
        <v>1511.4583333333333</v>
      </c>
      <c r="F85" s="85">
        <v>1114.423611111111</v>
      </c>
      <c r="G85" s="85">
        <v>960.6714111111111</v>
      </c>
      <c r="H85" s="85">
        <v>1014.4583333333334</v>
      </c>
      <c r="I85" s="85">
        <v>754.925</v>
      </c>
      <c r="J85" s="85">
        <v>1108.9166666666667</v>
      </c>
      <c r="K85" s="85">
        <v>2055.9895833333335</v>
      </c>
      <c r="L85" s="85">
        <v>1902.1875</v>
      </c>
      <c r="M85" s="85">
        <v>1405.1875</v>
      </c>
      <c r="N85" s="85">
        <v>1683.3333333333333</v>
      </c>
      <c r="O85" s="85">
        <v>1364.1666666666667</v>
      </c>
      <c r="P85" s="86">
        <f t="shared" si="0"/>
        <v>1381.065128240741</v>
      </c>
    </row>
    <row r="86" spans="1:16" ht="21" customHeight="1">
      <c r="A86" s="472"/>
      <c r="B86" s="84" t="s">
        <v>192</v>
      </c>
      <c r="C86" s="39" t="s">
        <v>19</v>
      </c>
      <c r="D86" s="85">
        <v>1019.375</v>
      </c>
      <c r="E86" s="92">
        <v>907.75</v>
      </c>
      <c r="F86" s="85">
        <v>1030.9166666666665</v>
      </c>
      <c r="G86" s="85">
        <v>730.5208333333334</v>
      </c>
      <c r="H86" s="85">
        <v>1008.125</v>
      </c>
      <c r="I86" s="85">
        <v>938.75</v>
      </c>
      <c r="J86" s="85">
        <v>1175.625</v>
      </c>
      <c r="K86" s="85">
        <v>1617.5</v>
      </c>
      <c r="L86" s="85">
        <v>1424.9583333333335</v>
      </c>
      <c r="M86" s="85">
        <v>1416.6666666666667</v>
      </c>
      <c r="N86" s="85">
        <v>1590.625</v>
      </c>
      <c r="O86" s="85">
        <v>1540</v>
      </c>
      <c r="P86" s="86">
        <f t="shared" si="0"/>
        <v>1200.0677083333333</v>
      </c>
    </row>
    <row r="87" spans="1:16" ht="21" customHeight="1">
      <c r="A87" s="87"/>
      <c r="B87" s="84" t="s">
        <v>37</v>
      </c>
      <c r="C87" s="39" t="s">
        <v>19</v>
      </c>
      <c r="D87" s="85">
        <v>800</v>
      </c>
      <c r="E87" s="92">
        <v>937.5</v>
      </c>
      <c r="F87" s="85">
        <v>1350</v>
      </c>
      <c r="G87" s="85">
        <v>1800</v>
      </c>
      <c r="H87" s="85">
        <v>1800</v>
      </c>
      <c r="I87" s="85">
        <v>1845</v>
      </c>
      <c r="J87" s="85">
        <v>1325</v>
      </c>
      <c r="K87" s="85">
        <v>1650</v>
      </c>
      <c r="L87" s="85">
        <v>1950</v>
      </c>
      <c r="M87" s="85">
        <v>2375</v>
      </c>
      <c r="N87" s="85">
        <v>2850</v>
      </c>
      <c r="O87" s="85">
        <v>1650</v>
      </c>
      <c r="P87" s="86">
        <f t="shared" si="0"/>
        <v>1694.375</v>
      </c>
    </row>
    <row r="88" spans="1:16" ht="21" customHeight="1">
      <c r="A88" s="87"/>
      <c r="B88" s="84" t="s">
        <v>36</v>
      </c>
      <c r="C88" s="39" t="s">
        <v>19</v>
      </c>
      <c r="D88" s="85">
        <v>891</v>
      </c>
      <c r="E88" s="92">
        <v>1187.5</v>
      </c>
      <c r="F88" s="85">
        <v>1400</v>
      </c>
      <c r="G88" s="85">
        <v>1737.5</v>
      </c>
      <c r="H88" s="85">
        <v>1683.3333333333333</v>
      </c>
      <c r="I88" s="85">
        <v>1625</v>
      </c>
      <c r="J88" s="85">
        <v>1376</v>
      </c>
      <c r="K88" s="85">
        <v>1361.6666666666665</v>
      </c>
      <c r="L88" s="85">
        <v>1696.5</v>
      </c>
      <c r="M88" s="85">
        <v>2416.6666666666665</v>
      </c>
      <c r="N88" s="85">
        <v>2333.3333333333335</v>
      </c>
      <c r="O88" s="85">
        <v>1775</v>
      </c>
      <c r="P88" s="86">
        <f t="shared" si="0"/>
        <v>1623.6249999999998</v>
      </c>
    </row>
    <row r="89" spans="1:16" ht="21" customHeight="1">
      <c r="A89" s="159"/>
      <c r="B89" s="84" t="s">
        <v>116</v>
      </c>
      <c r="C89" s="39" t="s">
        <v>19</v>
      </c>
      <c r="D89" s="85">
        <v>657.5</v>
      </c>
      <c r="E89" s="92">
        <v>742.5</v>
      </c>
      <c r="F89" s="85">
        <v>775</v>
      </c>
      <c r="G89" s="85">
        <v>1381.25</v>
      </c>
      <c r="H89" s="85">
        <v>1325</v>
      </c>
      <c r="I89" s="85">
        <v>1131.25</v>
      </c>
      <c r="J89" s="85">
        <v>1093.75</v>
      </c>
      <c r="K89" s="85">
        <v>731.25</v>
      </c>
      <c r="L89" s="85">
        <v>740</v>
      </c>
      <c r="M89" s="85">
        <v>941.6666666666667</v>
      </c>
      <c r="N89" s="85">
        <v>946.875</v>
      </c>
      <c r="O89" s="85">
        <v>925</v>
      </c>
      <c r="P89" s="86">
        <f t="shared" si="0"/>
        <v>949.2534722222222</v>
      </c>
    </row>
    <row r="90" spans="1:16" ht="21" customHeight="1">
      <c r="A90" s="87"/>
      <c r="B90" s="84" t="s">
        <v>31</v>
      </c>
      <c r="C90" s="39" t="s">
        <v>21</v>
      </c>
      <c r="D90" s="85">
        <v>4646.666666666667</v>
      </c>
      <c r="E90" s="92">
        <v>5456.666666666666</v>
      </c>
      <c r="F90" s="85">
        <v>4737.5</v>
      </c>
      <c r="G90" s="85">
        <v>4397.222222222222</v>
      </c>
      <c r="H90" s="85">
        <v>6552.083333333334</v>
      </c>
      <c r="I90" s="85">
        <v>5361.666666666667</v>
      </c>
      <c r="J90" s="85">
        <v>5389.583333333333</v>
      </c>
      <c r="K90" s="85">
        <v>5205.555555555556</v>
      </c>
      <c r="L90" s="85">
        <v>5503.125</v>
      </c>
      <c r="M90" s="85">
        <v>4745.833333333334</v>
      </c>
      <c r="N90" s="85">
        <v>5483.333333333333</v>
      </c>
      <c r="O90" s="85">
        <v>5540.25</v>
      </c>
      <c r="P90" s="86">
        <f t="shared" si="0"/>
        <v>5251.623842592593</v>
      </c>
    </row>
    <row r="91" spans="1:16" ht="21" customHeight="1">
      <c r="A91" s="87"/>
      <c r="B91" s="84" t="s">
        <v>115</v>
      </c>
      <c r="C91" s="39" t="s">
        <v>19</v>
      </c>
      <c r="D91" s="85">
        <v>9958.333333333332</v>
      </c>
      <c r="E91" s="92">
        <v>12200</v>
      </c>
      <c r="F91" s="85">
        <v>14000</v>
      </c>
      <c r="G91" s="85"/>
      <c r="H91" s="85">
        <v>7500</v>
      </c>
      <c r="I91" s="85">
        <v>7500</v>
      </c>
      <c r="J91" s="85"/>
      <c r="K91" s="85">
        <v>6000</v>
      </c>
      <c r="L91" s="85">
        <v>5500</v>
      </c>
      <c r="M91" s="85"/>
      <c r="N91" s="85"/>
      <c r="O91" s="85"/>
      <c r="P91" s="86">
        <f aca="true" t="shared" si="1" ref="P91:P171">AVERAGE(D91:O91)</f>
        <v>8951.190476190475</v>
      </c>
    </row>
    <row r="92" spans="1:16" ht="21" customHeight="1">
      <c r="A92" s="87"/>
      <c r="B92" s="84" t="s">
        <v>110</v>
      </c>
      <c r="C92" s="39" t="s">
        <v>19</v>
      </c>
      <c r="D92" s="85">
        <v>1500</v>
      </c>
      <c r="E92" s="92">
        <v>1500</v>
      </c>
      <c r="F92" s="85">
        <v>1500</v>
      </c>
      <c r="G92" s="85">
        <v>1750</v>
      </c>
      <c r="H92" s="85">
        <v>1500</v>
      </c>
      <c r="I92" s="85">
        <v>1500</v>
      </c>
      <c r="J92" s="85">
        <v>1500</v>
      </c>
      <c r="K92" s="85">
        <v>1500</v>
      </c>
      <c r="L92" s="85">
        <v>1500</v>
      </c>
      <c r="M92" s="85">
        <v>1500</v>
      </c>
      <c r="N92" s="85">
        <v>1500</v>
      </c>
      <c r="O92" s="85">
        <v>1500</v>
      </c>
      <c r="P92" s="86">
        <f t="shared" si="1"/>
        <v>1520.8333333333333</v>
      </c>
    </row>
    <row r="93" spans="1:16" ht="21" customHeight="1">
      <c r="A93" s="87"/>
      <c r="B93" s="84" t="s">
        <v>35</v>
      </c>
      <c r="C93" s="39" t="s">
        <v>19</v>
      </c>
      <c r="D93" s="85">
        <v>1820.8333333333333</v>
      </c>
      <c r="E93" s="92">
        <v>1445.8333333333335</v>
      </c>
      <c r="F93" s="85">
        <v>1191.6666666666667</v>
      </c>
      <c r="G93" s="85">
        <v>1181.25</v>
      </c>
      <c r="H93" s="85">
        <v>1325</v>
      </c>
      <c r="I93" s="85">
        <v>1218.0555555555557</v>
      </c>
      <c r="J93" s="85">
        <v>1434.7222222222224</v>
      </c>
      <c r="K93" s="85">
        <v>1280.5555555555554</v>
      </c>
      <c r="L93" s="85">
        <v>1281.6666666666667</v>
      </c>
      <c r="M93" s="85">
        <v>1137.5</v>
      </c>
      <c r="N93" s="85">
        <v>1021.875</v>
      </c>
      <c r="O93" s="85">
        <v>935</v>
      </c>
      <c r="P93" s="86">
        <f t="shared" si="1"/>
        <v>1272.829861111111</v>
      </c>
    </row>
    <row r="94" spans="1:16" ht="21" customHeight="1">
      <c r="A94" s="87"/>
      <c r="B94" s="84" t="s">
        <v>34</v>
      </c>
      <c r="C94" s="39" t="s">
        <v>19</v>
      </c>
      <c r="D94" s="85">
        <v>1933.3333333333333</v>
      </c>
      <c r="E94" s="92">
        <v>2393.0555555555557</v>
      </c>
      <c r="F94" s="85">
        <v>2564.5833333333335</v>
      </c>
      <c r="G94" s="85">
        <v>2387.5</v>
      </c>
      <c r="H94" s="85">
        <v>2054.1666666666665</v>
      </c>
      <c r="I94" s="85">
        <v>1993.75</v>
      </c>
      <c r="J94" s="85">
        <v>2095.8333333333335</v>
      </c>
      <c r="K94" s="85">
        <v>2079.1666666666665</v>
      </c>
      <c r="L94" s="85">
        <v>3336.6666666666665</v>
      </c>
      <c r="M94" s="85">
        <v>1898.611111111111</v>
      </c>
      <c r="N94" s="85">
        <v>1368.75</v>
      </c>
      <c r="O94" s="85">
        <v>1730.8333333333333</v>
      </c>
      <c r="P94" s="86">
        <f t="shared" si="1"/>
        <v>2153.0208333333335</v>
      </c>
    </row>
    <row r="95" spans="1:16" ht="21" customHeight="1">
      <c r="A95" s="95"/>
      <c r="B95" s="51" t="s">
        <v>122</v>
      </c>
      <c r="C95" s="39" t="s">
        <v>19</v>
      </c>
      <c r="D95" s="85">
        <v>1141.6666666666665</v>
      </c>
      <c r="E95" s="92">
        <v>1412.5</v>
      </c>
      <c r="F95" s="85">
        <v>1575</v>
      </c>
      <c r="G95" s="85">
        <v>950</v>
      </c>
      <c r="H95" s="85">
        <v>887.5</v>
      </c>
      <c r="I95" s="85">
        <v>693.75</v>
      </c>
      <c r="J95" s="85">
        <v>968.75</v>
      </c>
      <c r="K95" s="85">
        <v>1325</v>
      </c>
      <c r="L95" s="85">
        <v>826.6666666666667</v>
      </c>
      <c r="M95" s="85">
        <v>760.4166666666666</v>
      </c>
      <c r="N95" s="85">
        <v>812.5</v>
      </c>
      <c r="O95" s="85">
        <v>580</v>
      </c>
      <c r="P95" s="86">
        <f t="shared" si="1"/>
        <v>994.4791666666665</v>
      </c>
    </row>
    <row r="96" spans="1:16" ht="21" customHeight="1">
      <c r="A96" s="95"/>
      <c r="B96" s="51" t="s">
        <v>85</v>
      </c>
      <c r="C96" s="39" t="s">
        <v>19</v>
      </c>
      <c r="D96" s="85">
        <v>1620.8333333333335</v>
      </c>
      <c r="E96" s="92">
        <v>1704.1666666666667</v>
      </c>
      <c r="F96" s="85">
        <v>1666.6666666666665</v>
      </c>
      <c r="G96" s="85">
        <v>1724.9999999999998</v>
      </c>
      <c r="H96" s="85">
        <v>1975</v>
      </c>
      <c r="I96" s="85">
        <v>1794.4444444444443</v>
      </c>
      <c r="J96" s="85">
        <v>2035.4166666666667</v>
      </c>
      <c r="K96" s="85">
        <v>1570.8333333333333</v>
      </c>
      <c r="L96" s="85">
        <v>1660</v>
      </c>
      <c r="M96" s="85">
        <v>2087.5</v>
      </c>
      <c r="N96" s="85">
        <v>2139.5833333333335</v>
      </c>
      <c r="O96" s="85">
        <v>1993.3333333333333</v>
      </c>
      <c r="P96" s="86">
        <f t="shared" si="1"/>
        <v>1831.0648148148146</v>
      </c>
    </row>
    <row r="97" spans="1:16" ht="21" customHeight="1">
      <c r="A97" s="95"/>
      <c r="B97" s="51" t="s">
        <v>33</v>
      </c>
      <c r="C97" s="39" t="s">
        <v>19</v>
      </c>
      <c r="D97" s="85">
        <v>1225</v>
      </c>
      <c r="E97" s="92">
        <v>1275</v>
      </c>
      <c r="F97" s="85">
        <v>1150</v>
      </c>
      <c r="G97" s="85">
        <v>1066.6666666666667</v>
      </c>
      <c r="H97" s="85">
        <v>1000</v>
      </c>
      <c r="I97" s="85">
        <v>1000</v>
      </c>
      <c r="J97" s="85">
        <v>1100</v>
      </c>
      <c r="K97" s="85">
        <v>1025</v>
      </c>
      <c r="L97" s="85">
        <v>840</v>
      </c>
      <c r="M97" s="85">
        <v>1150</v>
      </c>
      <c r="N97" s="85">
        <v>1166.6666666666667</v>
      </c>
      <c r="O97" s="85">
        <v>1130</v>
      </c>
      <c r="P97" s="86">
        <f t="shared" si="1"/>
        <v>1094.0277777777778</v>
      </c>
    </row>
    <row r="98" spans="1:16" ht="21" customHeight="1">
      <c r="A98" s="95"/>
      <c r="B98" s="51" t="s">
        <v>86</v>
      </c>
      <c r="C98" s="39" t="s">
        <v>19</v>
      </c>
      <c r="D98" s="85">
        <v>3237.5</v>
      </c>
      <c r="E98" s="92">
        <v>3000</v>
      </c>
      <c r="F98" s="85">
        <v>3481.25</v>
      </c>
      <c r="G98" s="85">
        <v>2918.75</v>
      </c>
      <c r="H98" s="85">
        <v>2825</v>
      </c>
      <c r="I98" s="85">
        <v>2812.5</v>
      </c>
      <c r="J98" s="85">
        <v>2945.833333333333</v>
      </c>
      <c r="K98" s="85">
        <v>3725</v>
      </c>
      <c r="L98" s="85">
        <v>2797.5</v>
      </c>
      <c r="M98" s="85">
        <v>2029.1666666666665</v>
      </c>
      <c r="N98" s="85">
        <v>1658.3333333333333</v>
      </c>
      <c r="O98" s="85">
        <v>1637.5</v>
      </c>
      <c r="P98" s="86">
        <f t="shared" si="1"/>
        <v>2755.694444444444</v>
      </c>
    </row>
    <row r="99" spans="1:16" ht="21" customHeight="1">
      <c r="A99" s="95"/>
      <c r="B99" s="51" t="s">
        <v>87</v>
      </c>
      <c r="C99" s="39" t="s">
        <v>19</v>
      </c>
      <c r="D99" s="85">
        <v>1287.5</v>
      </c>
      <c r="E99" s="92">
        <v>1462.5</v>
      </c>
      <c r="F99" s="85">
        <v>1900</v>
      </c>
      <c r="G99" s="85">
        <v>1262.5</v>
      </c>
      <c r="H99" s="85">
        <v>1237.5</v>
      </c>
      <c r="I99" s="85">
        <v>1175</v>
      </c>
      <c r="J99" s="85">
        <v>1200</v>
      </c>
      <c r="K99" s="85">
        <v>1083.3333333333333</v>
      </c>
      <c r="L99" s="85">
        <v>1260</v>
      </c>
      <c r="M99" s="85">
        <v>1862.5</v>
      </c>
      <c r="N99" s="85">
        <v>1762.5</v>
      </c>
      <c r="O99" s="85">
        <v>1440</v>
      </c>
      <c r="P99" s="86">
        <f t="shared" si="1"/>
        <v>1411.1111111111113</v>
      </c>
    </row>
    <row r="100" spans="1:16" ht="21" customHeight="1">
      <c r="A100" s="95"/>
      <c r="B100" s="51" t="s">
        <v>298</v>
      </c>
      <c r="C100" s="39" t="s">
        <v>19</v>
      </c>
      <c r="D100" s="85"/>
      <c r="E100" s="92">
        <v>1100</v>
      </c>
      <c r="F100" s="85"/>
      <c r="G100" s="85">
        <v>1100</v>
      </c>
      <c r="H100" s="85"/>
      <c r="I100" s="85">
        <v>1200</v>
      </c>
      <c r="J100" s="85">
        <v>1333.3333333333333</v>
      </c>
      <c r="K100" s="85"/>
      <c r="L100" s="85">
        <v>820</v>
      </c>
      <c r="M100" s="85">
        <v>900</v>
      </c>
      <c r="N100" s="85"/>
      <c r="O100" s="85"/>
      <c r="P100" s="86">
        <f t="shared" si="1"/>
        <v>1075.5555555555554</v>
      </c>
    </row>
    <row r="101" spans="1:16" ht="21" customHeight="1">
      <c r="A101" s="95"/>
      <c r="B101" s="51" t="s">
        <v>137</v>
      </c>
      <c r="C101" s="39" t="s">
        <v>19</v>
      </c>
      <c r="D101" s="85">
        <v>4000</v>
      </c>
      <c r="E101" s="92">
        <v>4000</v>
      </c>
      <c r="F101" s="85">
        <v>4000</v>
      </c>
      <c r="G101" s="85">
        <v>4000</v>
      </c>
      <c r="H101" s="85">
        <v>4000</v>
      </c>
      <c r="I101" s="85">
        <v>4000</v>
      </c>
      <c r="J101" s="85">
        <v>4000</v>
      </c>
      <c r="K101" s="85"/>
      <c r="L101" s="85"/>
      <c r="M101" s="85"/>
      <c r="N101" s="85"/>
      <c r="O101" s="85"/>
      <c r="P101" s="86">
        <f t="shared" si="1"/>
        <v>4000</v>
      </c>
    </row>
    <row r="102" spans="1:16" ht="21" customHeight="1">
      <c r="A102" s="95"/>
      <c r="B102" s="51" t="s">
        <v>88</v>
      </c>
      <c r="C102" s="39" t="s">
        <v>19</v>
      </c>
      <c r="D102" s="85">
        <v>3500</v>
      </c>
      <c r="E102" s="92">
        <v>3500</v>
      </c>
      <c r="F102" s="85">
        <v>5000</v>
      </c>
      <c r="G102" s="85">
        <v>4500</v>
      </c>
      <c r="H102" s="85">
        <v>2608.333333333333</v>
      </c>
      <c r="I102" s="85">
        <v>2175</v>
      </c>
      <c r="J102" s="85">
        <v>2500</v>
      </c>
      <c r="K102" s="85"/>
      <c r="L102" s="85">
        <v>2960</v>
      </c>
      <c r="M102" s="85">
        <v>3300</v>
      </c>
      <c r="N102" s="85">
        <v>3250</v>
      </c>
      <c r="O102" s="85">
        <v>3325</v>
      </c>
      <c r="P102" s="86">
        <f t="shared" si="1"/>
        <v>3328.9393939393935</v>
      </c>
    </row>
    <row r="103" spans="1:16" ht="21.75" customHeight="1">
      <c r="A103" s="380" t="s">
        <v>138</v>
      </c>
      <c r="B103" s="381"/>
      <c r="C103" s="382"/>
      <c r="D103" s="383"/>
      <c r="E103" s="383"/>
      <c r="F103" s="383"/>
      <c r="G103" s="383"/>
      <c r="H103" s="383"/>
      <c r="I103" s="383"/>
      <c r="J103" s="383"/>
      <c r="K103" s="383"/>
      <c r="L103" s="381"/>
      <c r="M103" s="381"/>
      <c r="N103" s="381"/>
      <c r="O103" s="381"/>
      <c r="P103" s="381"/>
    </row>
    <row r="104" spans="1:16" ht="21" customHeight="1">
      <c r="A104" s="473" t="s">
        <v>299</v>
      </c>
      <c r="B104" s="51" t="s">
        <v>179</v>
      </c>
      <c r="C104" s="39" t="s">
        <v>19</v>
      </c>
      <c r="D104" s="85">
        <v>2300</v>
      </c>
      <c r="E104" s="92">
        <v>1687.5</v>
      </c>
      <c r="F104" s="85">
        <v>1966.6666666666665</v>
      </c>
      <c r="G104" s="85">
        <v>1612.5</v>
      </c>
      <c r="H104" s="85">
        <v>1162.5</v>
      </c>
      <c r="I104" s="85">
        <v>1256.25</v>
      </c>
      <c r="J104" s="85">
        <v>1337.5</v>
      </c>
      <c r="K104" s="85">
        <v>1668.75</v>
      </c>
      <c r="L104" s="85">
        <v>1800</v>
      </c>
      <c r="M104" s="85">
        <v>1777.7777777777776</v>
      </c>
      <c r="N104" s="85">
        <v>1862.5</v>
      </c>
      <c r="O104" s="85">
        <v>1675</v>
      </c>
      <c r="P104" s="86">
        <f t="shared" si="1"/>
        <v>1675.5787037037037</v>
      </c>
    </row>
    <row r="105" spans="1:16" ht="21" customHeight="1">
      <c r="A105" s="471"/>
      <c r="B105" s="51" t="s">
        <v>181</v>
      </c>
      <c r="C105" s="39" t="s">
        <v>19</v>
      </c>
      <c r="D105" s="85"/>
      <c r="E105" s="92">
        <v>2500</v>
      </c>
      <c r="F105" s="85"/>
      <c r="G105" s="85"/>
      <c r="H105" s="85"/>
      <c r="I105" s="85"/>
      <c r="J105" s="85"/>
      <c r="K105" s="85"/>
      <c r="L105" s="85"/>
      <c r="M105" s="85">
        <v>5000</v>
      </c>
      <c r="N105" s="85"/>
      <c r="O105" s="85">
        <v>2000</v>
      </c>
      <c r="P105" s="86">
        <f t="shared" si="1"/>
        <v>3166.6666666666665</v>
      </c>
    </row>
    <row r="106" spans="1:16" ht="21" customHeight="1">
      <c r="A106" s="471"/>
      <c r="B106" s="51" t="s">
        <v>183</v>
      </c>
      <c r="C106" s="39" t="s">
        <v>19</v>
      </c>
      <c r="D106" s="85"/>
      <c r="E106" s="92"/>
      <c r="F106" s="85">
        <v>3500</v>
      </c>
      <c r="G106" s="85">
        <v>2733.3333333333335</v>
      </c>
      <c r="H106" s="85"/>
      <c r="I106" s="85">
        <v>1837.5</v>
      </c>
      <c r="J106" s="85"/>
      <c r="K106" s="85">
        <v>3150</v>
      </c>
      <c r="L106" s="85">
        <v>3050</v>
      </c>
      <c r="M106" s="85">
        <v>2816.666666666667</v>
      </c>
      <c r="N106" s="85">
        <v>2354.166666666667</v>
      </c>
      <c r="O106" s="85">
        <v>2575</v>
      </c>
      <c r="P106" s="86">
        <f t="shared" si="1"/>
        <v>2752.0833333333335</v>
      </c>
    </row>
    <row r="107" spans="1:16" ht="21" customHeight="1">
      <c r="A107" s="472"/>
      <c r="B107" s="51" t="s">
        <v>196</v>
      </c>
      <c r="C107" s="39" t="s">
        <v>19</v>
      </c>
      <c r="D107" s="85">
        <v>3500</v>
      </c>
      <c r="E107" s="92">
        <v>2825</v>
      </c>
      <c r="F107" s="85">
        <v>2850</v>
      </c>
      <c r="G107" s="85">
        <v>2500</v>
      </c>
      <c r="H107" s="85">
        <v>2500</v>
      </c>
      <c r="I107" s="85"/>
      <c r="J107" s="85"/>
      <c r="K107" s="85"/>
      <c r="L107" s="85"/>
      <c r="M107" s="85"/>
      <c r="N107" s="85"/>
      <c r="O107" s="85"/>
      <c r="P107" s="86">
        <f t="shared" si="1"/>
        <v>2835</v>
      </c>
    </row>
    <row r="108" spans="1:16" ht="21" customHeight="1">
      <c r="A108" s="160"/>
      <c r="B108" s="51" t="s">
        <v>300</v>
      </c>
      <c r="C108" s="39" t="s">
        <v>19</v>
      </c>
      <c r="D108" s="85"/>
      <c r="E108" s="92">
        <v>2500</v>
      </c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6">
        <f t="shared" si="1"/>
        <v>2500</v>
      </c>
    </row>
    <row r="109" spans="1:16" ht="21" customHeight="1">
      <c r="A109" s="473" t="s">
        <v>283</v>
      </c>
      <c r="B109" s="51" t="s">
        <v>191</v>
      </c>
      <c r="C109" s="39" t="s">
        <v>19</v>
      </c>
      <c r="D109" s="85">
        <v>1300</v>
      </c>
      <c r="E109" s="92">
        <v>1150</v>
      </c>
      <c r="F109" s="85">
        <v>1425</v>
      </c>
      <c r="G109" s="85">
        <v>1150</v>
      </c>
      <c r="H109" s="85">
        <v>925</v>
      </c>
      <c r="I109" s="85">
        <v>1066.6666666666667</v>
      </c>
      <c r="J109" s="85"/>
      <c r="K109" s="85"/>
      <c r="L109" s="85"/>
      <c r="M109" s="85"/>
      <c r="N109" s="85"/>
      <c r="O109" s="85"/>
      <c r="P109" s="86">
        <f t="shared" si="1"/>
        <v>1169.4444444444446</v>
      </c>
    </row>
    <row r="110" spans="1:16" ht="21" customHeight="1">
      <c r="A110" s="471"/>
      <c r="B110" s="51" t="s">
        <v>198</v>
      </c>
      <c r="C110" s="39" t="s">
        <v>19</v>
      </c>
      <c r="D110" s="85">
        <v>1250</v>
      </c>
      <c r="E110" s="92">
        <v>975</v>
      </c>
      <c r="F110" s="85">
        <v>1300</v>
      </c>
      <c r="G110" s="85">
        <v>1000</v>
      </c>
      <c r="H110" s="85"/>
      <c r="I110" s="85"/>
      <c r="J110" s="85"/>
      <c r="K110" s="85"/>
      <c r="L110" s="85"/>
      <c r="M110" s="85"/>
      <c r="N110" s="85"/>
      <c r="O110" s="85">
        <v>1800</v>
      </c>
      <c r="P110" s="86">
        <f t="shared" si="1"/>
        <v>1265</v>
      </c>
    </row>
    <row r="111" spans="1:16" ht="21" customHeight="1">
      <c r="A111" s="472"/>
      <c r="B111" s="154" t="s">
        <v>301</v>
      </c>
      <c r="C111" s="39" t="s">
        <v>19</v>
      </c>
      <c r="D111" s="85"/>
      <c r="E111" s="92"/>
      <c r="F111" s="85"/>
      <c r="G111" s="85">
        <v>900</v>
      </c>
      <c r="H111" s="85">
        <v>850</v>
      </c>
      <c r="I111" s="85">
        <v>1116.6666666666667</v>
      </c>
      <c r="J111" s="85"/>
      <c r="K111" s="85"/>
      <c r="L111" s="85"/>
      <c r="M111" s="85"/>
      <c r="N111" s="85"/>
      <c r="O111" s="85"/>
      <c r="P111" s="86">
        <f t="shared" si="1"/>
        <v>955.5555555555557</v>
      </c>
    </row>
    <row r="112" spans="1:16" ht="21" customHeight="1">
      <c r="A112" s="161"/>
      <c r="B112" s="84" t="s">
        <v>200</v>
      </c>
      <c r="C112" s="39" t="s">
        <v>19</v>
      </c>
      <c r="D112" s="85"/>
      <c r="E112" s="92">
        <v>3000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>
        <f t="shared" si="1"/>
        <v>3000</v>
      </c>
    </row>
    <row r="113" spans="1:16" ht="21" customHeight="1">
      <c r="A113" s="162"/>
      <c r="B113" s="51" t="s">
        <v>35</v>
      </c>
      <c r="C113" s="39" t="s">
        <v>19</v>
      </c>
      <c r="D113" s="85"/>
      <c r="E113" s="92"/>
      <c r="F113" s="85"/>
      <c r="G113" s="85"/>
      <c r="H113" s="85">
        <v>1300</v>
      </c>
      <c r="I113" s="85"/>
      <c r="J113" s="85"/>
      <c r="K113" s="85"/>
      <c r="L113" s="85"/>
      <c r="M113" s="85"/>
      <c r="N113" s="85"/>
      <c r="O113" s="85"/>
      <c r="P113" s="86">
        <f t="shared" si="1"/>
        <v>1300</v>
      </c>
    </row>
    <row r="114" spans="1:16" ht="21" customHeight="1">
      <c r="A114" s="162"/>
      <c r="B114" s="51" t="s">
        <v>34</v>
      </c>
      <c r="C114" s="39" t="s">
        <v>19</v>
      </c>
      <c r="D114" s="85"/>
      <c r="E114" s="92"/>
      <c r="F114" s="85"/>
      <c r="G114" s="85"/>
      <c r="H114" s="85">
        <v>3000</v>
      </c>
      <c r="I114" s="85"/>
      <c r="J114" s="85"/>
      <c r="K114" s="85"/>
      <c r="L114" s="85"/>
      <c r="M114" s="85"/>
      <c r="N114" s="85"/>
      <c r="O114" s="85"/>
      <c r="P114" s="86">
        <f t="shared" si="1"/>
        <v>3000</v>
      </c>
    </row>
    <row r="115" spans="1:16" ht="21" customHeight="1">
      <c r="A115" s="162"/>
      <c r="B115" s="51" t="s">
        <v>86</v>
      </c>
      <c r="C115" s="39" t="s">
        <v>19</v>
      </c>
      <c r="D115" s="85"/>
      <c r="E115" s="92"/>
      <c r="F115" s="85"/>
      <c r="G115" s="85"/>
      <c r="H115" s="85">
        <v>2500</v>
      </c>
      <c r="I115" s="85"/>
      <c r="J115" s="85"/>
      <c r="K115" s="85"/>
      <c r="L115" s="85"/>
      <c r="M115" s="85"/>
      <c r="N115" s="85"/>
      <c r="O115" s="85"/>
      <c r="P115" s="86">
        <f t="shared" si="1"/>
        <v>2500</v>
      </c>
    </row>
    <row r="116" spans="1:16" ht="21" customHeight="1">
      <c r="A116" s="162"/>
      <c r="B116" s="51" t="s">
        <v>302</v>
      </c>
      <c r="C116" s="39" t="s">
        <v>19</v>
      </c>
      <c r="D116" s="85"/>
      <c r="E116" s="92"/>
      <c r="F116" s="85">
        <v>4000</v>
      </c>
      <c r="G116" s="85">
        <v>3000</v>
      </c>
      <c r="H116" s="85"/>
      <c r="I116" s="85">
        <v>5250</v>
      </c>
      <c r="J116" s="85">
        <v>4375</v>
      </c>
      <c r="K116" s="85">
        <v>4250</v>
      </c>
      <c r="L116" s="85">
        <v>4550</v>
      </c>
      <c r="M116" s="85">
        <v>3200</v>
      </c>
      <c r="N116" s="85">
        <v>3375</v>
      </c>
      <c r="O116" s="85">
        <v>3750</v>
      </c>
      <c r="P116" s="86">
        <f t="shared" si="1"/>
        <v>3972.222222222222</v>
      </c>
    </row>
    <row r="117" spans="1:16" ht="21" customHeight="1">
      <c r="A117" s="162"/>
      <c r="B117" s="51" t="s">
        <v>88</v>
      </c>
      <c r="C117" s="39" t="s">
        <v>19</v>
      </c>
      <c r="D117" s="85"/>
      <c r="E117" s="92"/>
      <c r="F117" s="85"/>
      <c r="G117" s="85"/>
      <c r="H117" s="85">
        <v>3000</v>
      </c>
      <c r="I117" s="85"/>
      <c r="J117" s="85"/>
      <c r="K117" s="85"/>
      <c r="L117" s="85"/>
      <c r="M117" s="85"/>
      <c r="N117" s="85"/>
      <c r="O117" s="85"/>
      <c r="P117" s="86">
        <f t="shared" si="1"/>
        <v>3000</v>
      </c>
    </row>
    <row r="118" spans="1:16" ht="7.5" customHeight="1">
      <c r="A118" s="370"/>
      <c r="B118" s="41"/>
      <c r="C118" s="34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9"/>
    </row>
    <row r="119" spans="1:16" ht="21" customHeight="1">
      <c r="A119" s="155"/>
      <c r="B119" s="156"/>
      <c r="C119" s="15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178" t="s">
        <v>50</v>
      </c>
    </row>
    <row r="120" spans="1:16" ht="21" customHeight="1">
      <c r="A120" s="440" t="s">
        <v>61</v>
      </c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</row>
    <row r="121" spans="1:16" ht="21" customHeight="1">
      <c r="A121" s="458" t="s">
        <v>505</v>
      </c>
      <c r="B121" s="458"/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</row>
    <row r="122" spans="1:16" ht="21" customHeight="1">
      <c r="A122" s="158"/>
      <c r="B122" s="60"/>
      <c r="C122" s="158"/>
      <c r="D122" s="60"/>
      <c r="E122" s="60"/>
      <c r="F122" s="60"/>
      <c r="G122" s="60"/>
      <c r="H122" s="60"/>
      <c r="I122" s="60"/>
      <c r="J122" s="60"/>
      <c r="K122" s="60"/>
      <c r="L122" s="61"/>
      <c r="M122" s="61"/>
      <c r="N122" s="61"/>
      <c r="O122" s="61"/>
      <c r="P122" s="61"/>
    </row>
    <row r="123" spans="1:16" ht="6.75" customHeight="1">
      <c r="A123" s="158"/>
      <c r="B123" s="60"/>
      <c r="C123" s="158"/>
      <c r="D123" s="60"/>
      <c r="E123" s="60"/>
      <c r="F123" s="60"/>
      <c r="G123" s="60"/>
      <c r="H123" s="60"/>
      <c r="I123" s="60"/>
      <c r="J123" s="60"/>
      <c r="K123" s="60"/>
      <c r="L123" s="61"/>
      <c r="M123" s="61"/>
      <c r="N123" s="61"/>
      <c r="O123" s="61"/>
      <c r="P123" s="61"/>
    </row>
    <row r="124" spans="1:16" ht="30.75" customHeight="1">
      <c r="A124" s="447" t="s">
        <v>506</v>
      </c>
      <c r="B124" s="447" t="s">
        <v>151</v>
      </c>
      <c r="C124" s="447" t="s">
        <v>62</v>
      </c>
      <c r="D124" s="442" t="s">
        <v>26</v>
      </c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4"/>
      <c r="P124" s="445" t="s">
        <v>60</v>
      </c>
    </row>
    <row r="125" spans="1:16" ht="30.75" customHeight="1">
      <c r="A125" s="448"/>
      <c r="B125" s="448"/>
      <c r="C125" s="448"/>
      <c r="D125" s="377" t="s">
        <v>7</v>
      </c>
      <c r="E125" s="376" t="s">
        <v>8</v>
      </c>
      <c r="F125" s="376" t="s">
        <v>9</v>
      </c>
      <c r="G125" s="376" t="s">
        <v>10</v>
      </c>
      <c r="H125" s="376" t="s">
        <v>11</v>
      </c>
      <c r="I125" s="376" t="s">
        <v>12</v>
      </c>
      <c r="J125" s="376" t="s">
        <v>13</v>
      </c>
      <c r="K125" s="376" t="s">
        <v>14</v>
      </c>
      <c r="L125" s="376" t="s">
        <v>127</v>
      </c>
      <c r="M125" s="376" t="s">
        <v>128</v>
      </c>
      <c r="N125" s="376" t="s">
        <v>129</v>
      </c>
      <c r="O125" s="378" t="s">
        <v>130</v>
      </c>
      <c r="P125" s="446"/>
    </row>
    <row r="126" spans="1:16" ht="21" customHeight="1">
      <c r="A126" s="380" t="s">
        <v>89</v>
      </c>
      <c r="B126" s="381"/>
      <c r="C126" s="382"/>
      <c r="D126" s="383"/>
      <c r="E126" s="383"/>
      <c r="F126" s="383"/>
      <c r="G126" s="383"/>
      <c r="H126" s="383"/>
      <c r="I126" s="383"/>
      <c r="J126" s="383"/>
      <c r="K126" s="383"/>
      <c r="L126" s="381"/>
      <c r="M126" s="381"/>
      <c r="N126" s="381"/>
      <c r="O126" s="381"/>
      <c r="P126" s="381"/>
    </row>
    <row r="127" spans="1:16" ht="21" customHeight="1">
      <c r="A127" s="87"/>
      <c r="B127" s="84" t="s">
        <v>201</v>
      </c>
      <c r="C127" s="39" t="s">
        <v>19</v>
      </c>
      <c r="D127" s="85">
        <v>8000</v>
      </c>
      <c r="E127" s="92">
        <v>8075</v>
      </c>
      <c r="F127" s="85">
        <v>8050</v>
      </c>
      <c r="G127" s="85">
        <v>6725</v>
      </c>
      <c r="H127" s="85">
        <v>8400</v>
      </c>
      <c r="I127" s="85"/>
      <c r="J127" s="85">
        <v>5366.666666666667</v>
      </c>
      <c r="K127" s="85">
        <v>5450</v>
      </c>
      <c r="L127" s="85">
        <v>6166.666666666667</v>
      </c>
      <c r="M127" s="85">
        <v>9668.75</v>
      </c>
      <c r="N127" s="85">
        <v>10000</v>
      </c>
      <c r="O127" s="85">
        <v>9800</v>
      </c>
      <c r="P127" s="86">
        <f t="shared" si="1"/>
        <v>7791.098484848484</v>
      </c>
    </row>
    <row r="128" spans="1:16" ht="21" customHeight="1">
      <c r="A128" s="473" t="s">
        <v>202</v>
      </c>
      <c r="B128" s="84" t="s">
        <v>203</v>
      </c>
      <c r="C128" s="39" t="s">
        <v>19</v>
      </c>
      <c r="D128" s="85">
        <v>6661.11111111111</v>
      </c>
      <c r="E128" s="92">
        <v>5753.125</v>
      </c>
      <c r="F128" s="85">
        <v>5766.666666666667</v>
      </c>
      <c r="G128" s="85">
        <v>5306.25</v>
      </c>
      <c r="H128" s="85">
        <v>5625</v>
      </c>
      <c r="I128" s="85">
        <v>5270.608333333334</v>
      </c>
      <c r="J128" s="85">
        <v>5370.6875</v>
      </c>
      <c r="K128" s="85">
        <v>5418.75</v>
      </c>
      <c r="L128" s="85">
        <v>5496.666666666667</v>
      </c>
      <c r="M128" s="85">
        <v>5367.708333333333</v>
      </c>
      <c r="N128" s="85">
        <v>5811.458333333333</v>
      </c>
      <c r="O128" s="85">
        <v>5869.375</v>
      </c>
      <c r="P128" s="86">
        <f t="shared" si="1"/>
        <v>5643.11724537037</v>
      </c>
    </row>
    <row r="129" spans="1:16" ht="21" customHeight="1">
      <c r="A129" s="472" t="s">
        <v>90</v>
      </c>
      <c r="B129" s="84" t="s">
        <v>204</v>
      </c>
      <c r="C129" s="39" t="s">
        <v>19</v>
      </c>
      <c r="D129" s="85">
        <v>6378.21875</v>
      </c>
      <c r="E129" s="92">
        <v>7017.8125</v>
      </c>
      <c r="F129" s="85">
        <v>6571.5</v>
      </c>
      <c r="G129" s="85">
        <v>6297.986111111111</v>
      </c>
      <c r="H129" s="85">
        <v>6600.682291666667</v>
      </c>
      <c r="I129" s="85">
        <v>6767.552083333334</v>
      </c>
      <c r="J129" s="85">
        <v>6657.916666666666</v>
      </c>
      <c r="K129" s="85">
        <v>6405.34375</v>
      </c>
      <c r="L129" s="85">
        <v>6482.4625</v>
      </c>
      <c r="M129" s="85">
        <v>6519.703125</v>
      </c>
      <c r="N129" s="85">
        <v>6889.020833333333</v>
      </c>
      <c r="O129" s="85">
        <v>6734.863333333333</v>
      </c>
      <c r="P129" s="86">
        <f t="shared" si="1"/>
        <v>6610.255162037036</v>
      </c>
    </row>
    <row r="130" spans="1:16" ht="21" customHeight="1">
      <c r="A130" s="87"/>
      <c r="B130" s="84" t="s">
        <v>205</v>
      </c>
      <c r="C130" s="39" t="s">
        <v>19</v>
      </c>
      <c r="D130" s="85">
        <v>2106.25</v>
      </c>
      <c r="E130" s="92">
        <v>2133.333333333333</v>
      </c>
      <c r="F130" s="85">
        <v>2150</v>
      </c>
      <c r="G130" s="85">
        <v>2150</v>
      </c>
      <c r="H130" s="85">
        <v>2833.3333333333335</v>
      </c>
      <c r="I130" s="85">
        <v>3175</v>
      </c>
      <c r="J130" s="85">
        <v>2283.333333333333</v>
      </c>
      <c r="K130" s="85">
        <v>2900</v>
      </c>
      <c r="L130" s="85">
        <v>2600</v>
      </c>
      <c r="M130" s="85">
        <v>3850</v>
      </c>
      <c r="N130" s="85"/>
      <c r="O130" s="85">
        <v>2750</v>
      </c>
      <c r="P130" s="86">
        <f t="shared" si="1"/>
        <v>2630.1136363636365</v>
      </c>
    </row>
    <row r="131" spans="1:16" ht="21" customHeight="1">
      <c r="A131" s="87"/>
      <c r="B131" s="84" t="s">
        <v>28</v>
      </c>
      <c r="C131" s="39" t="s">
        <v>19</v>
      </c>
      <c r="D131" s="85"/>
      <c r="E131" s="92">
        <v>8000</v>
      </c>
      <c r="F131" s="85">
        <v>7862.5</v>
      </c>
      <c r="G131" s="85">
        <v>8319.444444444445</v>
      </c>
      <c r="H131" s="85">
        <v>7745.819444444444</v>
      </c>
      <c r="I131" s="85">
        <v>7722.222222222223</v>
      </c>
      <c r="J131" s="85">
        <v>10493.055555555557</v>
      </c>
      <c r="K131" s="85">
        <v>9250</v>
      </c>
      <c r="L131" s="85">
        <v>5000</v>
      </c>
      <c r="M131" s="85">
        <v>5000</v>
      </c>
      <c r="N131" s="85">
        <v>6000</v>
      </c>
      <c r="O131" s="85">
        <v>6450</v>
      </c>
      <c r="P131" s="86">
        <f t="shared" si="1"/>
        <v>7440.276515151514</v>
      </c>
    </row>
    <row r="132" spans="1:16" ht="21" customHeight="1">
      <c r="A132" s="380" t="s">
        <v>91</v>
      </c>
      <c r="B132" s="381"/>
      <c r="C132" s="382"/>
      <c r="D132" s="383"/>
      <c r="E132" s="383"/>
      <c r="F132" s="383"/>
      <c r="G132" s="383"/>
      <c r="H132" s="383"/>
      <c r="I132" s="383"/>
      <c r="J132" s="383"/>
      <c r="K132" s="383"/>
      <c r="L132" s="381"/>
      <c r="M132" s="381"/>
      <c r="N132" s="381"/>
      <c r="O132" s="381"/>
      <c r="P132" s="381"/>
    </row>
    <row r="133" spans="1:16" ht="21" customHeight="1">
      <c r="A133" s="473" t="s">
        <v>265</v>
      </c>
      <c r="B133" s="84" t="s">
        <v>207</v>
      </c>
      <c r="C133" s="39" t="s">
        <v>21</v>
      </c>
      <c r="D133" s="85">
        <v>12062.5</v>
      </c>
      <c r="E133" s="92">
        <v>12055.555555555557</v>
      </c>
      <c r="F133" s="85">
        <v>12333.333333333334</v>
      </c>
      <c r="G133" s="85"/>
      <c r="H133" s="85"/>
      <c r="I133" s="85">
        <v>15333.333333333334</v>
      </c>
      <c r="J133" s="85">
        <v>8600</v>
      </c>
      <c r="K133" s="85">
        <v>5916.175</v>
      </c>
      <c r="L133" s="85">
        <v>6006.055555555556</v>
      </c>
      <c r="M133" s="85">
        <v>7822.937500000001</v>
      </c>
      <c r="N133" s="85">
        <v>8250.677083333334</v>
      </c>
      <c r="O133" s="85">
        <v>10502.023809523811</v>
      </c>
      <c r="P133" s="86">
        <f t="shared" si="1"/>
        <v>9888.259117063493</v>
      </c>
    </row>
    <row r="134" spans="1:16" ht="21" customHeight="1">
      <c r="A134" s="471"/>
      <c r="B134" s="84" t="s">
        <v>208</v>
      </c>
      <c r="C134" s="39" t="s">
        <v>21</v>
      </c>
      <c r="D134" s="85">
        <v>6916.666666666667</v>
      </c>
      <c r="E134" s="92">
        <v>15777.777777777776</v>
      </c>
      <c r="F134" s="85"/>
      <c r="G134" s="85">
        <v>45000</v>
      </c>
      <c r="H134" s="85">
        <v>45000</v>
      </c>
      <c r="I134" s="85">
        <v>25500</v>
      </c>
      <c r="J134" s="85">
        <v>15000</v>
      </c>
      <c r="K134" s="85">
        <v>12000</v>
      </c>
      <c r="L134" s="85">
        <v>11000</v>
      </c>
      <c r="M134" s="85">
        <v>14720.833333333334</v>
      </c>
      <c r="N134" s="85">
        <v>13375</v>
      </c>
      <c r="O134" s="85">
        <v>30000</v>
      </c>
      <c r="P134" s="86">
        <f t="shared" si="1"/>
        <v>21299.116161616163</v>
      </c>
    </row>
    <row r="135" spans="1:16" ht="21" customHeight="1">
      <c r="A135" s="471"/>
      <c r="B135" s="84" t="s">
        <v>303</v>
      </c>
      <c r="C135" s="39" t="s">
        <v>21</v>
      </c>
      <c r="D135" s="85">
        <v>12405.666666666666</v>
      </c>
      <c r="E135" s="92">
        <v>14191</v>
      </c>
      <c r="F135" s="85">
        <v>20382.083333333332</v>
      </c>
      <c r="G135" s="85">
        <v>32000</v>
      </c>
      <c r="H135" s="85"/>
      <c r="I135" s="85"/>
      <c r="J135" s="85">
        <v>25000</v>
      </c>
      <c r="K135" s="85"/>
      <c r="L135" s="85">
        <v>8000</v>
      </c>
      <c r="M135" s="85">
        <v>28666.666666666668</v>
      </c>
      <c r="N135" s="85">
        <v>17109.166666666668</v>
      </c>
      <c r="O135" s="85">
        <v>9153.25</v>
      </c>
      <c r="P135" s="86">
        <f t="shared" si="1"/>
        <v>18545.314814814814</v>
      </c>
    </row>
    <row r="136" spans="1:16" ht="21" customHeight="1">
      <c r="A136" s="471"/>
      <c r="B136" s="84" t="s">
        <v>210</v>
      </c>
      <c r="C136" s="39" t="s">
        <v>21</v>
      </c>
      <c r="D136" s="85"/>
      <c r="E136" s="92"/>
      <c r="F136" s="85"/>
      <c r="G136" s="85"/>
      <c r="H136" s="85">
        <v>25750</v>
      </c>
      <c r="I136" s="85">
        <v>23444.44444444444</v>
      </c>
      <c r="J136" s="85">
        <v>17375</v>
      </c>
      <c r="K136" s="85">
        <v>16187.5</v>
      </c>
      <c r="L136" s="85">
        <v>16561.11111111111</v>
      </c>
      <c r="M136" s="85">
        <v>13888.888888888889</v>
      </c>
      <c r="N136" s="85">
        <v>18000</v>
      </c>
      <c r="O136" s="85">
        <v>25000</v>
      </c>
      <c r="P136" s="86">
        <f t="shared" si="1"/>
        <v>19525.868055555555</v>
      </c>
    </row>
    <row r="137" spans="1:16" ht="21" customHeight="1">
      <c r="A137" s="471"/>
      <c r="B137" s="84" t="s">
        <v>211</v>
      </c>
      <c r="C137" s="39" t="s">
        <v>21</v>
      </c>
      <c r="D137" s="85">
        <v>17500</v>
      </c>
      <c r="E137" s="92">
        <v>19844.44444444444</v>
      </c>
      <c r="F137" s="85">
        <v>19783.333333333332</v>
      </c>
      <c r="G137" s="85">
        <v>25000</v>
      </c>
      <c r="H137" s="85"/>
      <c r="I137" s="85">
        <v>23333.333333333336</v>
      </c>
      <c r="J137" s="85"/>
      <c r="L137" s="85"/>
      <c r="M137" s="85">
        <v>7266</v>
      </c>
      <c r="N137" s="85"/>
      <c r="O137" s="85"/>
      <c r="P137" s="86">
        <f t="shared" si="1"/>
        <v>18787.85185185185</v>
      </c>
    </row>
    <row r="138" spans="1:16" ht="21" customHeight="1">
      <c r="A138" s="471"/>
      <c r="B138" s="152" t="s">
        <v>304</v>
      </c>
      <c r="C138" s="39" t="s">
        <v>21</v>
      </c>
      <c r="D138" s="85">
        <v>22500</v>
      </c>
      <c r="E138" s="85"/>
      <c r="F138" s="85"/>
      <c r="G138" s="85">
        <v>45000</v>
      </c>
      <c r="H138" s="85">
        <v>40500</v>
      </c>
      <c r="I138" s="85">
        <v>23333.333333333332</v>
      </c>
      <c r="J138" s="85">
        <v>18250</v>
      </c>
      <c r="K138" s="85">
        <v>17000</v>
      </c>
      <c r="L138" s="85">
        <v>17600</v>
      </c>
      <c r="M138" s="85">
        <v>23750</v>
      </c>
      <c r="N138" s="85"/>
      <c r="O138" s="85"/>
      <c r="P138" s="86">
        <f t="shared" si="1"/>
        <v>25991.666666666668</v>
      </c>
    </row>
    <row r="139" spans="1:16" ht="21" customHeight="1">
      <c r="A139" s="473" t="s">
        <v>15</v>
      </c>
      <c r="B139" s="84" t="s">
        <v>212</v>
      </c>
      <c r="C139" s="39" t="s">
        <v>21</v>
      </c>
      <c r="D139" s="85">
        <v>13416.666666666668</v>
      </c>
      <c r="E139" s="92">
        <v>13416.666666666664</v>
      </c>
      <c r="F139" s="85">
        <v>12916.666666666668</v>
      </c>
      <c r="G139" s="85">
        <v>11850</v>
      </c>
      <c r="H139" s="85">
        <v>13041.666666666668</v>
      </c>
      <c r="I139" s="85">
        <v>16387.5</v>
      </c>
      <c r="J139" s="85">
        <v>8333.333333333334</v>
      </c>
      <c r="K139" s="85">
        <v>9250</v>
      </c>
      <c r="L139" s="85">
        <v>12000</v>
      </c>
      <c r="M139" s="85">
        <v>11666.666666666664</v>
      </c>
      <c r="N139" s="85">
        <v>12812.5</v>
      </c>
      <c r="O139" s="85">
        <v>12750</v>
      </c>
      <c r="P139" s="86">
        <f t="shared" si="1"/>
        <v>12320.138888888889</v>
      </c>
    </row>
    <row r="140" spans="1:16" ht="21" customHeight="1">
      <c r="A140" s="472" t="s">
        <v>120</v>
      </c>
      <c r="B140" s="84" t="s">
        <v>213</v>
      </c>
      <c r="C140" s="39" t="s">
        <v>21</v>
      </c>
      <c r="D140" s="85">
        <v>22046.13095238095</v>
      </c>
      <c r="E140" s="92">
        <v>25041.840277777777</v>
      </c>
      <c r="F140" s="85">
        <v>23580.952380952385</v>
      </c>
      <c r="G140" s="85">
        <v>25919.44444444444</v>
      </c>
      <c r="H140" s="85">
        <v>23727.777777777777</v>
      </c>
      <c r="I140" s="85">
        <v>20846.527777777777</v>
      </c>
      <c r="J140" s="85">
        <v>23409.72222222222</v>
      </c>
      <c r="K140" s="85">
        <v>26168.75</v>
      </c>
      <c r="L140" s="85">
        <v>24130.13888888889</v>
      </c>
      <c r="M140" s="85">
        <v>23134.43287037037</v>
      </c>
      <c r="N140" s="85">
        <v>23146.52777777778</v>
      </c>
      <c r="O140" s="85">
        <v>23579.583333333332</v>
      </c>
      <c r="P140" s="86">
        <f t="shared" si="1"/>
        <v>23727.652391975305</v>
      </c>
    </row>
    <row r="141" spans="1:16" ht="21" customHeight="1">
      <c r="A141" s="159"/>
      <c r="B141" s="84" t="s">
        <v>305</v>
      </c>
      <c r="C141" s="39" t="s">
        <v>21</v>
      </c>
      <c r="D141" s="85">
        <v>38000</v>
      </c>
      <c r="E141" s="92">
        <v>27125</v>
      </c>
      <c r="F141" s="85">
        <v>32031.25</v>
      </c>
      <c r="G141" s="85">
        <v>33120.833333333336</v>
      </c>
      <c r="H141" s="85">
        <v>29718.333333333332</v>
      </c>
      <c r="I141" s="85">
        <v>42633.333333333336</v>
      </c>
      <c r="J141" s="85">
        <v>25979.166666666668</v>
      </c>
      <c r="K141" s="85">
        <v>26291.666666666668</v>
      </c>
      <c r="L141" s="85">
        <v>28416.666666666668</v>
      </c>
      <c r="M141" s="85">
        <v>26833.333333333332</v>
      </c>
      <c r="N141" s="85">
        <v>37500</v>
      </c>
      <c r="O141" s="85">
        <v>26666.666666666664</v>
      </c>
      <c r="P141" s="86">
        <f t="shared" si="1"/>
        <v>31193.020833333332</v>
      </c>
    </row>
    <row r="142" spans="1:16" ht="21" customHeight="1">
      <c r="A142" s="87"/>
      <c r="B142" s="84" t="s">
        <v>218</v>
      </c>
      <c r="C142" s="39" t="s">
        <v>21</v>
      </c>
      <c r="D142" s="85">
        <v>59125</v>
      </c>
      <c r="E142" s="92">
        <v>47989.583333333336</v>
      </c>
      <c r="F142" s="85">
        <v>50906.25</v>
      </c>
      <c r="G142" s="85">
        <v>51291.666666666664</v>
      </c>
      <c r="H142" s="85">
        <v>57927.08333333333</v>
      </c>
      <c r="I142" s="85">
        <v>60533.333333333336</v>
      </c>
      <c r="J142" s="85">
        <v>53750</v>
      </c>
      <c r="K142" s="85">
        <v>49947.916666666664</v>
      </c>
      <c r="L142" s="85">
        <v>60083.333333333336</v>
      </c>
      <c r="M142" s="85">
        <v>61270.833333333336</v>
      </c>
      <c r="N142" s="85">
        <v>67814.81481481482</v>
      </c>
      <c r="O142" s="85">
        <v>64138.88888888888</v>
      </c>
      <c r="P142" s="86">
        <f t="shared" si="1"/>
        <v>57064.891975308645</v>
      </c>
    </row>
    <row r="143" spans="1:16" ht="21" customHeight="1">
      <c r="A143" s="473" t="s">
        <v>306</v>
      </c>
      <c r="B143" s="84" t="s">
        <v>221</v>
      </c>
      <c r="C143" s="39" t="s">
        <v>21</v>
      </c>
      <c r="D143" s="85"/>
      <c r="E143" s="92"/>
      <c r="F143" s="85">
        <v>14000</v>
      </c>
      <c r="G143" s="85">
        <v>14000</v>
      </c>
      <c r="H143" s="85">
        <v>10750</v>
      </c>
      <c r="I143" s="85">
        <v>11500</v>
      </c>
      <c r="J143" s="85">
        <v>6750</v>
      </c>
      <c r="K143" s="85">
        <v>5740.833333333333</v>
      </c>
      <c r="L143" s="85">
        <v>6675.666666666667</v>
      </c>
      <c r="M143" s="85">
        <v>6916.666666666667</v>
      </c>
      <c r="N143" s="85"/>
      <c r="O143" s="85">
        <v>8000</v>
      </c>
      <c r="P143" s="86">
        <f t="shared" si="1"/>
        <v>9370.351851851852</v>
      </c>
    </row>
    <row r="144" spans="1:16" ht="21" customHeight="1">
      <c r="A144" s="471"/>
      <c r="B144" s="84" t="s">
        <v>307</v>
      </c>
      <c r="C144" s="39" t="s">
        <v>21</v>
      </c>
      <c r="D144" s="85"/>
      <c r="E144" s="92"/>
      <c r="F144" s="85"/>
      <c r="G144" s="85"/>
      <c r="H144" s="85">
        <v>10000</v>
      </c>
      <c r="I144" s="85">
        <v>6562.5</v>
      </c>
      <c r="J144" s="85"/>
      <c r="K144" s="85"/>
      <c r="L144" s="85"/>
      <c r="M144" s="85"/>
      <c r="N144" s="85"/>
      <c r="O144" s="85"/>
      <c r="P144" s="86">
        <f t="shared" si="1"/>
        <v>8281.25</v>
      </c>
    </row>
    <row r="145" spans="1:16" ht="21" customHeight="1">
      <c r="A145" s="87"/>
      <c r="B145" s="84" t="s">
        <v>223</v>
      </c>
      <c r="C145" s="39" t="s">
        <v>21</v>
      </c>
      <c r="D145" s="85">
        <v>6008.333333333333</v>
      </c>
      <c r="E145" s="92">
        <v>6102.34375</v>
      </c>
      <c r="F145" s="85">
        <v>5722.916666666666</v>
      </c>
      <c r="G145" s="85">
        <v>6412.5</v>
      </c>
      <c r="H145" s="85">
        <v>5412.34375</v>
      </c>
      <c r="I145" s="85">
        <v>6049.027777777778</v>
      </c>
      <c r="J145" s="85">
        <v>6952.791666666667</v>
      </c>
      <c r="K145" s="85">
        <v>7103.041666666667</v>
      </c>
      <c r="L145" s="85">
        <v>4055.566666666667</v>
      </c>
      <c r="M145" s="85">
        <v>4121.9375</v>
      </c>
      <c r="N145" s="85">
        <v>6200</v>
      </c>
      <c r="O145" s="85">
        <v>6623.366666666666</v>
      </c>
      <c r="P145" s="86">
        <f t="shared" si="1"/>
        <v>5897.014120370371</v>
      </c>
    </row>
    <row r="146" spans="1:16" ht="21" customHeight="1">
      <c r="A146" s="473" t="s">
        <v>224</v>
      </c>
      <c r="B146" s="84" t="s">
        <v>225</v>
      </c>
      <c r="C146" s="39" t="s">
        <v>21</v>
      </c>
      <c r="D146" s="85">
        <v>2501.1111111111113</v>
      </c>
      <c r="E146" s="92">
        <v>3040.5555555555557</v>
      </c>
      <c r="F146" s="85">
        <v>3494.7916666666665</v>
      </c>
      <c r="G146" s="85">
        <v>4334.583333333334</v>
      </c>
      <c r="H146" s="85"/>
      <c r="I146" s="85">
        <v>3035.555555555556</v>
      </c>
      <c r="J146" s="85">
        <v>2647.5694444444443</v>
      </c>
      <c r="K146" s="85">
        <v>900</v>
      </c>
      <c r="L146" s="85">
        <v>2014.1666666666667</v>
      </c>
      <c r="M146" s="85">
        <v>1350.4583333333333</v>
      </c>
      <c r="N146" s="85">
        <v>1393.5555555555557</v>
      </c>
      <c r="O146" s="85">
        <v>2561.8055555555557</v>
      </c>
      <c r="P146" s="86">
        <f t="shared" si="1"/>
        <v>2479.468434343434</v>
      </c>
    </row>
    <row r="147" spans="1:16" ht="21" customHeight="1">
      <c r="A147" s="471" t="s">
        <v>142</v>
      </c>
      <c r="B147" s="84" t="s">
        <v>226</v>
      </c>
      <c r="C147" s="39" t="s">
        <v>21</v>
      </c>
      <c r="D147" s="85">
        <v>2956.6357142857146</v>
      </c>
      <c r="E147" s="92">
        <v>4249.322916666666</v>
      </c>
      <c r="F147" s="85">
        <v>5236.072916666667</v>
      </c>
      <c r="G147" s="85">
        <v>4976.149305555556</v>
      </c>
      <c r="H147" s="85">
        <v>3768.2702083333334</v>
      </c>
      <c r="I147" s="85">
        <v>1919.0896527777777</v>
      </c>
      <c r="J147" s="85">
        <v>1319.2152777777778</v>
      </c>
      <c r="K147" s="85">
        <v>1272.861111111111</v>
      </c>
      <c r="L147" s="85">
        <v>1705.8348888888888</v>
      </c>
      <c r="M147" s="85">
        <v>1900.2202380952383</v>
      </c>
      <c r="N147" s="85">
        <v>2578.107638888889</v>
      </c>
      <c r="O147" s="85">
        <v>2811.741666666667</v>
      </c>
      <c r="P147" s="86">
        <f t="shared" si="1"/>
        <v>2891.1267946428566</v>
      </c>
    </row>
    <row r="148" spans="1:16" ht="21" customHeight="1">
      <c r="A148" s="473" t="s">
        <v>227</v>
      </c>
      <c r="B148" s="84" t="s">
        <v>228</v>
      </c>
      <c r="C148" s="39" t="s">
        <v>21</v>
      </c>
      <c r="D148" s="85">
        <v>2443.2383999999997</v>
      </c>
      <c r="E148" s="92">
        <v>2316.3888888888887</v>
      </c>
      <c r="F148" s="85">
        <v>2732.5171428571425</v>
      </c>
      <c r="G148" s="85">
        <v>3539.9652777777774</v>
      </c>
      <c r="H148" s="85">
        <v>3544.53125</v>
      </c>
      <c r="I148" s="85">
        <v>3440.3125</v>
      </c>
      <c r="J148" s="85">
        <v>3186.3214285714284</v>
      </c>
      <c r="K148" s="85">
        <v>3278.819444444444</v>
      </c>
      <c r="L148" s="85">
        <v>2864.8412698412694</v>
      </c>
      <c r="M148" s="85">
        <v>3203.4259259259256</v>
      </c>
      <c r="N148" s="85">
        <v>3035.7395833333335</v>
      </c>
      <c r="O148" s="85">
        <v>3012.3583333333336</v>
      </c>
      <c r="P148" s="86">
        <f t="shared" si="1"/>
        <v>3049.871620414462</v>
      </c>
    </row>
    <row r="149" spans="1:16" ht="21" customHeight="1">
      <c r="A149" s="471" t="s">
        <v>121</v>
      </c>
      <c r="B149" s="84" t="s">
        <v>229</v>
      </c>
      <c r="C149" s="39" t="s">
        <v>21</v>
      </c>
      <c r="D149" s="85">
        <v>3047.9166666666665</v>
      </c>
      <c r="E149" s="92">
        <v>3728.4166666666665</v>
      </c>
      <c r="F149" s="85">
        <v>2990</v>
      </c>
      <c r="G149" s="85">
        <v>4152.708333333333</v>
      </c>
      <c r="H149" s="85">
        <v>4300</v>
      </c>
      <c r="I149" s="85">
        <v>5441.666666666667</v>
      </c>
      <c r="J149" s="85">
        <v>6031.25</v>
      </c>
      <c r="K149" s="85">
        <v>4688.88888888889</v>
      </c>
      <c r="L149" s="85">
        <v>3850</v>
      </c>
      <c r="M149" s="85">
        <v>2790.9722222222226</v>
      </c>
      <c r="N149" s="85">
        <v>3012.472222222222</v>
      </c>
      <c r="O149" s="85">
        <v>4182.008333333333</v>
      </c>
      <c r="P149" s="86">
        <f t="shared" si="1"/>
        <v>4018.024999999999</v>
      </c>
    </row>
    <row r="150" spans="1:16" ht="21" customHeight="1">
      <c r="A150" s="87"/>
      <c r="B150" s="84" t="s">
        <v>98</v>
      </c>
      <c r="C150" s="39" t="s">
        <v>21</v>
      </c>
      <c r="D150" s="85">
        <v>2262.5</v>
      </c>
      <c r="E150" s="92">
        <v>3062.5</v>
      </c>
      <c r="F150" s="85">
        <v>3900</v>
      </c>
      <c r="G150" s="85">
        <v>4250</v>
      </c>
      <c r="H150" s="85"/>
      <c r="I150" s="85"/>
      <c r="J150" s="85"/>
      <c r="K150" s="85"/>
      <c r="L150" s="85"/>
      <c r="M150" s="85">
        <v>2000</v>
      </c>
      <c r="N150" s="85">
        <v>3500</v>
      </c>
      <c r="O150" s="85">
        <v>2725</v>
      </c>
      <c r="P150" s="86">
        <f t="shared" si="1"/>
        <v>3100</v>
      </c>
    </row>
    <row r="151" spans="1:16" ht="21" customHeight="1">
      <c r="A151" s="473" t="s">
        <v>230</v>
      </c>
      <c r="B151" s="84" t="s">
        <v>308</v>
      </c>
      <c r="C151" s="39" t="s">
        <v>21</v>
      </c>
      <c r="D151" s="85">
        <v>26713.33265</v>
      </c>
      <c r="E151" s="92">
        <v>28694.44444444444</v>
      </c>
      <c r="F151" s="85">
        <v>28375</v>
      </c>
      <c r="G151" s="85">
        <v>25019.166666666668</v>
      </c>
      <c r="H151" s="85">
        <v>26716.666666666668</v>
      </c>
      <c r="I151" s="85">
        <v>20750</v>
      </c>
      <c r="J151" s="85">
        <v>26500</v>
      </c>
      <c r="K151" s="85">
        <v>30750</v>
      </c>
      <c r="L151" s="85">
        <v>30296.666666666668</v>
      </c>
      <c r="M151" s="85">
        <v>28694.44444444445</v>
      </c>
      <c r="N151" s="85">
        <v>33875</v>
      </c>
      <c r="O151" s="85">
        <v>28750</v>
      </c>
      <c r="P151" s="86">
        <f t="shared" si="1"/>
        <v>27927.893461574073</v>
      </c>
    </row>
    <row r="152" spans="1:16" ht="21" customHeight="1">
      <c r="A152" s="472" t="s">
        <v>99</v>
      </c>
      <c r="B152" s="84" t="s">
        <v>309</v>
      </c>
      <c r="C152" s="39" t="s">
        <v>21</v>
      </c>
      <c r="D152" s="85">
        <v>27500</v>
      </c>
      <c r="E152" s="92">
        <v>23333.333333333332</v>
      </c>
      <c r="F152" s="85">
        <v>19000</v>
      </c>
      <c r="G152" s="85">
        <v>22500</v>
      </c>
      <c r="H152" s="85">
        <v>20000</v>
      </c>
      <c r="I152" s="85">
        <v>20166.666666666668</v>
      </c>
      <c r="J152" s="85">
        <v>21944.44444444445</v>
      </c>
      <c r="K152" s="85">
        <v>19187.5</v>
      </c>
      <c r="L152" s="85">
        <v>21250</v>
      </c>
      <c r="M152" s="85">
        <v>22666.666666666668</v>
      </c>
      <c r="N152" s="85">
        <v>17125</v>
      </c>
      <c r="O152" s="85">
        <v>24125</v>
      </c>
      <c r="P152" s="86">
        <f t="shared" si="1"/>
        <v>21566.550925925923</v>
      </c>
    </row>
    <row r="153" spans="1:16" ht="8.25" customHeight="1">
      <c r="A153" s="370"/>
      <c r="B153" s="368"/>
      <c r="C153" s="34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9"/>
    </row>
    <row r="154" spans="1:16" ht="16.5" customHeight="1">
      <c r="A154" s="155"/>
      <c r="B154" s="156"/>
      <c r="C154" s="157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178" t="s">
        <v>57</v>
      </c>
    </row>
    <row r="155" spans="1:16" ht="16.5" customHeight="1">
      <c r="A155" s="155"/>
      <c r="B155" s="156"/>
      <c r="C155" s="157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3"/>
    </row>
    <row r="156" spans="1:16" ht="19.5" customHeight="1">
      <c r="A156" s="440" t="s">
        <v>61</v>
      </c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</row>
    <row r="157" spans="1:16" ht="29.25" customHeight="1">
      <c r="A157" s="458" t="s">
        <v>505</v>
      </c>
      <c r="B157" s="458"/>
      <c r="C157" s="458"/>
      <c r="D157" s="458"/>
      <c r="E157" s="458"/>
      <c r="F157" s="458"/>
      <c r="G157" s="458"/>
      <c r="H157" s="458"/>
      <c r="I157" s="458"/>
      <c r="J157" s="458"/>
      <c r="K157" s="458"/>
      <c r="L157" s="458"/>
      <c r="M157" s="458"/>
      <c r="N157" s="458"/>
      <c r="O157" s="458"/>
      <c r="P157" s="458"/>
    </row>
    <row r="158" spans="1:16" ht="21" customHeight="1">
      <c r="A158" s="158"/>
      <c r="B158" s="60"/>
      <c r="C158" s="158"/>
      <c r="D158" s="60"/>
      <c r="E158" s="60"/>
      <c r="F158" s="60"/>
      <c r="G158" s="60"/>
      <c r="H158" s="60"/>
      <c r="I158" s="60"/>
      <c r="J158" s="60"/>
      <c r="K158" s="60"/>
      <c r="L158" s="61"/>
      <c r="M158" s="61"/>
      <c r="N158" s="61"/>
      <c r="O158" s="61"/>
      <c r="P158" s="61"/>
    </row>
    <row r="159" spans="1:16" ht="29.25" customHeight="1">
      <c r="A159" s="158"/>
      <c r="B159" s="60"/>
      <c r="C159" s="158"/>
      <c r="D159" s="60"/>
      <c r="E159" s="60"/>
      <c r="F159" s="60"/>
      <c r="G159" s="60"/>
      <c r="H159" s="60"/>
      <c r="I159" s="60"/>
      <c r="J159" s="60"/>
      <c r="K159" s="60"/>
      <c r="L159" s="61"/>
      <c r="M159" s="61"/>
      <c r="N159" s="61"/>
      <c r="O159" s="61"/>
      <c r="P159" s="61"/>
    </row>
    <row r="160" spans="1:16" ht="30" customHeight="1">
      <c r="A160" s="447" t="s">
        <v>506</v>
      </c>
      <c r="B160" s="447" t="s">
        <v>151</v>
      </c>
      <c r="C160" s="447" t="s">
        <v>62</v>
      </c>
      <c r="D160" s="442" t="s">
        <v>26</v>
      </c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  <c r="O160" s="444"/>
      <c r="P160" s="445" t="s">
        <v>60</v>
      </c>
    </row>
    <row r="161" spans="1:16" ht="30" customHeight="1">
      <c r="A161" s="448"/>
      <c r="B161" s="448"/>
      <c r="C161" s="448"/>
      <c r="D161" s="377" t="s">
        <v>7</v>
      </c>
      <c r="E161" s="376" t="s">
        <v>8</v>
      </c>
      <c r="F161" s="376" t="s">
        <v>9</v>
      </c>
      <c r="G161" s="376" t="s">
        <v>10</v>
      </c>
      <c r="H161" s="376" t="s">
        <v>11</v>
      </c>
      <c r="I161" s="376" t="s">
        <v>12</v>
      </c>
      <c r="J161" s="376" t="s">
        <v>13</v>
      </c>
      <c r="K161" s="376" t="s">
        <v>14</v>
      </c>
      <c r="L161" s="376" t="s">
        <v>127</v>
      </c>
      <c r="M161" s="376" t="s">
        <v>128</v>
      </c>
      <c r="N161" s="376" t="s">
        <v>129</v>
      </c>
      <c r="O161" s="378" t="s">
        <v>130</v>
      </c>
      <c r="P161" s="446"/>
    </row>
    <row r="162" spans="1:16" ht="21" customHeight="1">
      <c r="A162" s="87"/>
      <c r="B162" s="84" t="s">
        <v>25</v>
      </c>
      <c r="C162" s="39" t="s">
        <v>21</v>
      </c>
      <c r="D162" s="85">
        <v>3234.1467541666666</v>
      </c>
      <c r="E162" s="92">
        <v>3873.6855158730154</v>
      </c>
      <c r="F162" s="85">
        <v>4534.672619047619</v>
      </c>
      <c r="G162" s="85">
        <v>4907.738095238096</v>
      </c>
      <c r="H162" s="85">
        <v>3277.963988095238</v>
      </c>
      <c r="I162" s="85">
        <v>2953.535714285714</v>
      </c>
      <c r="J162" s="85">
        <v>3481.057291666667</v>
      </c>
      <c r="K162" s="85">
        <v>3724.8593750000005</v>
      </c>
      <c r="L162" s="85">
        <v>3804.322916666667</v>
      </c>
      <c r="M162" s="85">
        <v>3568.236111111111</v>
      </c>
      <c r="N162" s="85">
        <v>4062.3263888888887</v>
      </c>
      <c r="O162" s="85">
        <v>3767.5651041666665</v>
      </c>
      <c r="P162" s="86">
        <f t="shared" si="1"/>
        <v>3765.8424895171956</v>
      </c>
    </row>
    <row r="163" spans="1:16" ht="21" customHeight="1">
      <c r="A163" s="87"/>
      <c r="B163" s="84" t="s">
        <v>20</v>
      </c>
      <c r="C163" s="39" t="s">
        <v>21</v>
      </c>
      <c r="D163" s="85">
        <v>4500</v>
      </c>
      <c r="E163" s="92">
        <v>3850</v>
      </c>
      <c r="F163" s="85">
        <v>4000</v>
      </c>
      <c r="H163" s="85"/>
      <c r="I163" s="85"/>
      <c r="J163" s="85"/>
      <c r="K163" s="85"/>
      <c r="L163" s="85">
        <v>3200</v>
      </c>
      <c r="M163" s="85">
        <v>3762.5</v>
      </c>
      <c r="N163" s="85">
        <v>3416.666666666667</v>
      </c>
      <c r="O163" s="85">
        <v>3375</v>
      </c>
      <c r="P163" s="86">
        <f t="shared" si="1"/>
        <v>3729.166666666667</v>
      </c>
    </row>
    <row r="164" spans="1:16" ht="21" customHeight="1">
      <c r="A164" s="87"/>
      <c r="B164" s="84" t="s">
        <v>24</v>
      </c>
      <c r="C164" s="39" t="s">
        <v>19</v>
      </c>
      <c r="D164" s="85">
        <v>5750</v>
      </c>
      <c r="E164" s="92">
        <v>5625</v>
      </c>
      <c r="F164" s="85">
        <v>5625</v>
      </c>
      <c r="G164" s="85">
        <v>5125</v>
      </c>
      <c r="H164" s="85">
        <v>5000</v>
      </c>
      <c r="I164" s="85">
        <v>5125</v>
      </c>
      <c r="J164" s="85">
        <v>5000</v>
      </c>
      <c r="K164" s="85">
        <v>5000</v>
      </c>
      <c r="L164" s="85">
        <v>5300</v>
      </c>
      <c r="M164" s="85">
        <v>5312.5</v>
      </c>
      <c r="N164" s="85">
        <v>5500</v>
      </c>
      <c r="O164" s="85">
        <v>5400</v>
      </c>
      <c r="P164" s="86">
        <f t="shared" si="1"/>
        <v>5313.541666666667</v>
      </c>
    </row>
    <row r="165" spans="1:16" ht="21" customHeight="1">
      <c r="A165" s="87"/>
      <c r="B165" s="84" t="s">
        <v>23</v>
      </c>
      <c r="C165" s="39" t="s">
        <v>143</v>
      </c>
      <c r="D165" s="85">
        <v>525</v>
      </c>
      <c r="E165" s="92">
        <v>556.6666666666666</v>
      </c>
      <c r="F165" s="85">
        <v>376.66666666666663</v>
      </c>
      <c r="G165" s="85">
        <v>407</v>
      </c>
      <c r="H165" s="85">
        <v>388.41666666666663</v>
      </c>
      <c r="I165" s="85">
        <v>436.66666666666663</v>
      </c>
      <c r="J165" s="85">
        <v>433.3333333333333</v>
      </c>
      <c r="K165" s="85">
        <v>302.45833333333337</v>
      </c>
      <c r="L165" s="85">
        <v>321.75</v>
      </c>
      <c r="M165" s="85">
        <v>366.6666666666667</v>
      </c>
      <c r="N165" s="85">
        <v>433.3333333333333</v>
      </c>
      <c r="O165" s="85"/>
      <c r="P165" s="86">
        <f t="shared" si="1"/>
        <v>413.45075757575756</v>
      </c>
    </row>
    <row r="166" spans="1:16" ht="21" customHeight="1">
      <c r="A166" s="87"/>
      <c r="B166" s="84" t="s">
        <v>22</v>
      </c>
      <c r="C166" s="39" t="s">
        <v>21</v>
      </c>
      <c r="D166" s="85">
        <v>40333.33333333333</v>
      </c>
      <c r="E166" s="92">
        <v>43125</v>
      </c>
      <c r="F166" s="85">
        <v>53750</v>
      </c>
      <c r="G166" s="85">
        <v>55083.333333333336</v>
      </c>
      <c r="H166" s="85">
        <v>48750</v>
      </c>
      <c r="I166" s="85">
        <v>54583.333333333336</v>
      </c>
      <c r="J166" s="85">
        <v>62500</v>
      </c>
      <c r="K166" s="85">
        <v>60000</v>
      </c>
      <c r="L166" s="85">
        <v>66000</v>
      </c>
      <c r="M166" s="85">
        <v>50833.333333333336</v>
      </c>
      <c r="N166" s="85">
        <v>69791.625</v>
      </c>
      <c r="O166" s="85">
        <v>70416.66666666666</v>
      </c>
      <c r="P166" s="86">
        <f t="shared" si="1"/>
        <v>56263.885416666664</v>
      </c>
    </row>
    <row r="167" spans="1:16" ht="21" customHeight="1">
      <c r="A167" s="87"/>
      <c r="B167" s="84" t="s">
        <v>54</v>
      </c>
      <c r="C167" s="39" t="s">
        <v>21</v>
      </c>
      <c r="D167" s="85">
        <v>13000</v>
      </c>
      <c r="E167" s="92">
        <v>10000</v>
      </c>
      <c r="F167" s="85">
        <v>11250</v>
      </c>
      <c r="G167" s="85">
        <v>11750</v>
      </c>
      <c r="H167" s="85">
        <v>5000</v>
      </c>
      <c r="I167" s="85">
        <v>11187.5</v>
      </c>
      <c r="J167" s="85">
        <v>11250</v>
      </c>
      <c r="K167" s="85">
        <v>15333.333333333334</v>
      </c>
      <c r="L167" s="85">
        <v>13000</v>
      </c>
      <c r="M167" s="85">
        <v>11083.333333333334</v>
      </c>
      <c r="N167" s="85">
        <v>26333.333333333332</v>
      </c>
      <c r="O167" s="85">
        <v>20500</v>
      </c>
      <c r="P167" s="86">
        <f t="shared" si="1"/>
        <v>13307.291666666666</v>
      </c>
    </row>
    <row r="168" spans="1:16" ht="21" customHeight="1">
      <c r="A168" s="87"/>
      <c r="B168" s="84" t="s">
        <v>46</v>
      </c>
      <c r="C168" s="39" t="s">
        <v>19</v>
      </c>
      <c r="D168" s="85">
        <v>3500</v>
      </c>
      <c r="E168" s="92">
        <v>4250</v>
      </c>
      <c r="F168" s="85">
        <v>4250</v>
      </c>
      <c r="G168" s="85">
        <v>4250</v>
      </c>
      <c r="H168" s="85">
        <v>3500</v>
      </c>
      <c r="I168" s="85">
        <v>4250</v>
      </c>
      <c r="J168" s="85">
        <v>4250</v>
      </c>
      <c r="K168" s="85">
        <v>4183.333333333333</v>
      </c>
      <c r="L168" s="85">
        <v>3750</v>
      </c>
      <c r="M168" s="85">
        <v>4250</v>
      </c>
      <c r="N168" s="85">
        <v>4250</v>
      </c>
      <c r="O168" s="85">
        <v>4250</v>
      </c>
      <c r="P168" s="86">
        <f t="shared" si="1"/>
        <v>4077.7777777777774</v>
      </c>
    </row>
    <row r="169" spans="1:16" ht="21" customHeight="1">
      <c r="A169" s="87"/>
      <c r="B169" s="84" t="s">
        <v>102</v>
      </c>
      <c r="C169" s="39" t="s">
        <v>21</v>
      </c>
      <c r="D169" s="85">
        <v>5625</v>
      </c>
      <c r="E169" s="92"/>
      <c r="F169" s="85"/>
      <c r="G169" s="85"/>
      <c r="H169" s="85">
        <v>6000</v>
      </c>
      <c r="I169" s="85">
        <v>6000</v>
      </c>
      <c r="J169" s="85">
        <v>6032.291666666667</v>
      </c>
      <c r="K169" s="85">
        <v>6347.916666666667</v>
      </c>
      <c r="L169" s="85">
        <v>8183.333333333333</v>
      </c>
      <c r="M169" s="85">
        <v>6034.375</v>
      </c>
      <c r="N169" s="85">
        <v>7671.875</v>
      </c>
      <c r="O169" s="85">
        <v>7416.666666666667</v>
      </c>
      <c r="P169" s="86">
        <f t="shared" si="1"/>
        <v>6590.162037037037</v>
      </c>
    </row>
    <row r="170" spans="1:16" ht="21" customHeight="1">
      <c r="A170" s="163"/>
      <c r="B170" s="84" t="s">
        <v>232</v>
      </c>
      <c r="C170" s="39" t="s">
        <v>21</v>
      </c>
      <c r="D170" s="85">
        <v>2000</v>
      </c>
      <c r="E170" s="92">
        <v>2500</v>
      </c>
      <c r="F170" s="85">
        <v>2575</v>
      </c>
      <c r="G170" s="85">
        <v>2762.5</v>
      </c>
      <c r="H170" s="85">
        <v>2693.75</v>
      </c>
      <c r="I170" s="85">
        <v>2787.5</v>
      </c>
      <c r="J170" s="85">
        <v>2687.5</v>
      </c>
      <c r="K170" s="85">
        <v>2793.75</v>
      </c>
      <c r="L170" s="85">
        <v>3000</v>
      </c>
      <c r="M170" s="85">
        <v>3125</v>
      </c>
      <c r="N170" s="85">
        <v>3093.75</v>
      </c>
      <c r="O170" s="85">
        <v>3000</v>
      </c>
      <c r="P170" s="86">
        <f t="shared" si="1"/>
        <v>2751.5625</v>
      </c>
    </row>
    <row r="171" spans="1:16" ht="21" customHeight="1">
      <c r="A171" s="162"/>
      <c r="B171" s="90" t="s">
        <v>104</v>
      </c>
      <c r="C171" s="39" t="s">
        <v>21</v>
      </c>
      <c r="D171" s="85">
        <v>920</v>
      </c>
      <c r="E171" s="92">
        <v>925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6">
        <f t="shared" si="1"/>
        <v>922.5</v>
      </c>
    </row>
    <row r="172" spans="1:16" ht="20.25" customHeight="1">
      <c r="A172" s="380" t="s">
        <v>105</v>
      </c>
      <c r="B172" s="381"/>
      <c r="C172" s="382"/>
      <c r="D172" s="383"/>
      <c r="E172" s="383"/>
      <c r="F172" s="383"/>
      <c r="G172" s="383"/>
      <c r="H172" s="383"/>
      <c r="I172" s="383"/>
      <c r="J172" s="383"/>
      <c r="K172" s="383"/>
      <c r="L172" s="381"/>
      <c r="M172" s="381"/>
      <c r="N172" s="381"/>
      <c r="O172" s="381"/>
      <c r="P172" s="381"/>
    </row>
    <row r="173" spans="1:16" ht="21" customHeight="1">
      <c r="A173" s="87"/>
      <c r="B173" s="84" t="s">
        <v>18</v>
      </c>
      <c r="C173" s="39" t="s">
        <v>59</v>
      </c>
      <c r="D173" s="85">
        <v>113.125</v>
      </c>
      <c r="E173" s="92">
        <v>105.83333333333333</v>
      </c>
      <c r="F173" s="85">
        <v>119.58333333333334</v>
      </c>
      <c r="G173" s="85">
        <v>115.41666666666667</v>
      </c>
      <c r="H173" s="85">
        <v>120.83333333333334</v>
      </c>
      <c r="I173" s="85">
        <v>125.4</v>
      </c>
      <c r="J173" s="85">
        <v>133.54166666666669</v>
      </c>
      <c r="K173" s="85">
        <v>131.875</v>
      </c>
      <c r="L173" s="85">
        <v>145</v>
      </c>
      <c r="M173" s="85">
        <v>145.41666666666666</v>
      </c>
      <c r="N173" s="85">
        <v>140.3125</v>
      </c>
      <c r="O173" s="85">
        <v>144.4375</v>
      </c>
      <c r="P173" s="86">
        <f aca="true" t="shared" si="2" ref="P173:P187">AVERAGE(D173:O173)</f>
        <v>128.39791666666667</v>
      </c>
    </row>
    <row r="174" spans="1:16" ht="21" customHeight="1">
      <c r="A174" s="87"/>
      <c r="B174" s="84" t="s">
        <v>310</v>
      </c>
      <c r="C174" s="39" t="s">
        <v>19</v>
      </c>
      <c r="D174" s="85">
        <v>2096.875</v>
      </c>
      <c r="E174" s="92">
        <v>2517.222222222222</v>
      </c>
      <c r="F174" s="85">
        <v>2268.75</v>
      </c>
      <c r="G174" s="85">
        <v>2816.6666666666665</v>
      </c>
      <c r="H174" s="85">
        <v>2333.3333333333335</v>
      </c>
      <c r="I174" s="85">
        <v>2291.6666666666665</v>
      </c>
      <c r="J174" s="85">
        <v>2300</v>
      </c>
      <c r="K174" s="85">
        <v>2823.33333333333</v>
      </c>
      <c r="L174" s="85">
        <v>3343.75</v>
      </c>
      <c r="M174" s="85">
        <v>3068.75</v>
      </c>
      <c r="N174" s="85">
        <v>3588.8888888888887</v>
      </c>
      <c r="O174" s="85">
        <v>3328.3333333333335</v>
      </c>
      <c r="P174" s="86">
        <f t="shared" si="2"/>
        <v>2731.4641203703704</v>
      </c>
    </row>
    <row r="175" spans="1:16" ht="21" customHeight="1">
      <c r="A175" s="87"/>
      <c r="B175" s="84" t="s">
        <v>107</v>
      </c>
      <c r="C175" s="39" t="s">
        <v>19</v>
      </c>
      <c r="D175" s="85">
        <v>3868.75</v>
      </c>
      <c r="E175" s="92">
        <v>6204.166666666667</v>
      </c>
      <c r="F175" s="85">
        <v>3964.5833333333335</v>
      </c>
      <c r="G175" s="85">
        <v>4622.916666666667</v>
      </c>
      <c r="H175" s="85">
        <v>4812.5</v>
      </c>
      <c r="I175" s="85">
        <v>6478.125</v>
      </c>
      <c r="J175" s="85">
        <v>5579.166666666667</v>
      </c>
      <c r="K175" s="85">
        <v>6656.25</v>
      </c>
      <c r="L175" s="85">
        <v>6733.333333333333</v>
      </c>
      <c r="M175" s="85">
        <v>3762.5</v>
      </c>
      <c r="N175" s="85">
        <v>5950</v>
      </c>
      <c r="O175" s="85">
        <v>6531.25</v>
      </c>
      <c r="P175" s="86">
        <f t="shared" si="2"/>
        <v>5430.29513888889</v>
      </c>
    </row>
    <row r="176" spans="1:16" ht="21" customHeight="1">
      <c r="A176" s="87"/>
      <c r="B176" s="84" t="s">
        <v>114</v>
      </c>
      <c r="C176" s="39" t="s">
        <v>19</v>
      </c>
      <c r="D176" s="85">
        <v>733.3333333333334</v>
      </c>
      <c r="E176" s="92">
        <v>666.6666666666666</v>
      </c>
      <c r="F176" s="85">
        <v>600</v>
      </c>
      <c r="G176" s="85">
        <v>650</v>
      </c>
      <c r="H176" s="85">
        <v>700</v>
      </c>
      <c r="I176" s="85">
        <v>662.5</v>
      </c>
      <c r="J176" s="85">
        <v>625</v>
      </c>
      <c r="K176" s="85">
        <v>625</v>
      </c>
      <c r="L176" s="85">
        <v>625</v>
      </c>
      <c r="M176" s="85">
        <v>625</v>
      </c>
      <c r="N176" s="85">
        <v>625</v>
      </c>
      <c r="O176" s="85">
        <v>618.75</v>
      </c>
      <c r="P176" s="86">
        <f t="shared" si="2"/>
        <v>646.3541666666666</v>
      </c>
    </row>
    <row r="177" spans="1:16" ht="21" customHeight="1">
      <c r="A177" s="87"/>
      <c r="B177" s="84" t="s">
        <v>148</v>
      </c>
      <c r="C177" s="39" t="s">
        <v>19</v>
      </c>
      <c r="D177" s="85">
        <v>2525</v>
      </c>
      <c r="E177" s="92">
        <v>2575</v>
      </c>
      <c r="F177" s="85">
        <v>3325</v>
      </c>
      <c r="G177" s="85">
        <v>3500</v>
      </c>
      <c r="H177" s="85">
        <v>3500</v>
      </c>
      <c r="I177" s="85">
        <v>3500</v>
      </c>
      <c r="J177" s="85"/>
      <c r="K177" s="85">
        <v>3533.3333333333335</v>
      </c>
      <c r="L177" s="85">
        <v>3500</v>
      </c>
      <c r="M177" s="85">
        <v>3566.6666666666665</v>
      </c>
      <c r="N177" s="85">
        <v>3566.6666666666665</v>
      </c>
      <c r="O177" s="85">
        <v>3500</v>
      </c>
      <c r="P177" s="86">
        <f t="shared" si="2"/>
        <v>3326.5151515151515</v>
      </c>
    </row>
    <row r="178" spans="1:16" ht="21.75" customHeight="1">
      <c r="A178" s="380" t="s">
        <v>233</v>
      </c>
      <c r="B178" s="381"/>
      <c r="C178" s="382"/>
      <c r="D178" s="383"/>
      <c r="E178" s="383"/>
      <c r="F178" s="383"/>
      <c r="G178" s="383"/>
      <c r="H178" s="383"/>
      <c r="I178" s="383"/>
      <c r="J178" s="383"/>
      <c r="K178" s="383"/>
      <c r="L178" s="381"/>
      <c r="M178" s="381"/>
      <c r="N178" s="381"/>
      <c r="O178" s="381"/>
      <c r="P178" s="381"/>
    </row>
    <row r="179" spans="1:16" ht="21" customHeight="1">
      <c r="A179" s="473" t="s">
        <v>234</v>
      </c>
      <c r="B179" s="84" t="s">
        <v>504</v>
      </c>
      <c r="C179" s="39" t="s">
        <v>236</v>
      </c>
      <c r="D179" s="85">
        <v>102.58333333333333</v>
      </c>
      <c r="E179" s="85">
        <v>120.42129629629629</v>
      </c>
      <c r="F179" s="85">
        <v>109.83333333333333</v>
      </c>
      <c r="G179" s="85">
        <v>114.58333333333333</v>
      </c>
      <c r="H179" s="85">
        <v>117.2361111111111</v>
      </c>
      <c r="I179" s="85">
        <v>115.83888888888889</v>
      </c>
      <c r="J179" s="85">
        <v>122.47222222222223</v>
      </c>
      <c r="K179" s="85">
        <v>102.22222222222223</v>
      </c>
      <c r="L179" s="85">
        <v>99.55555555555554</v>
      </c>
      <c r="M179" s="85">
        <v>103.25</v>
      </c>
      <c r="N179" s="85">
        <v>102.84722222222223</v>
      </c>
      <c r="O179" s="85">
        <v>105.64999999999999</v>
      </c>
      <c r="P179" s="86">
        <f t="shared" si="2"/>
        <v>109.70779320987656</v>
      </c>
    </row>
    <row r="180" spans="1:16" ht="21" customHeight="1">
      <c r="A180" s="472"/>
      <c r="B180" s="84" t="s">
        <v>311</v>
      </c>
      <c r="C180" s="39" t="s">
        <v>236</v>
      </c>
      <c r="D180" s="85">
        <v>221.27976190476193</v>
      </c>
      <c r="E180" s="85">
        <v>247.12301587301587</v>
      </c>
      <c r="F180" s="85">
        <v>246.42857142857144</v>
      </c>
      <c r="G180" s="85">
        <v>261.0119047619048</v>
      </c>
      <c r="H180" s="85">
        <v>247.76785714285717</v>
      </c>
      <c r="I180" s="85">
        <v>243.51190476190476</v>
      </c>
      <c r="J180" s="85">
        <v>232.25</v>
      </c>
      <c r="K180" s="85">
        <v>172.14285714285714</v>
      </c>
      <c r="L180" s="85">
        <v>316.42857142857144</v>
      </c>
      <c r="M180" s="85">
        <v>167.90214285714285</v>
      </c>
      <c r="N180" s="85">
        <v>207.14285714285714</v>
      </c>
      <c r="O180" s="85">
        <v>176.78571428571428</v>
      </c>
      <c r="P180" s="86">
        <f t="shared" si="2"/>
        <v>228.31459656084658</v>
      </c>
    </row>
    <row r="181" spans="1:16" ht="21" customHeight="1">
      <c r="A181" s="159"/>
      <c r="B181" s="84" t="s">
        <v>312</v>
      </c>
      <c r="C181" s="39" t="s">
        <v>236</v>
      </c>
      <c r="D181" s="85">
        <v>155.83333333333334</v>
      </c>
      <c r="E181" s="85">
        <v>162.5</v>
      </c>
      <c r="F181" s="85">
        <v>158.61111111111111</v>
      </c>
      <c r="G181" s="85">
        <v>170</v>
      </c>
      <c r="H181" s="85">
        <v>168.75</v>
      </c>
      <c r="I181" s="85">
        <v>175.5</v>
      </c>
      <c r="J181" s="85">
        <v>191.25</v>
      </c>
      <c r="K181" s="85">
        <v>182.91666666666669</v>
      </c>
      <c r="L181" s="85">
        <v>215.875</v>
      </c>
      <c r="M181" s="85">
        <v>230</v>
      </c>
      <c r="N181" s="85">
        <v>230.625</v>
      </c>
      <c r="O181" s="85">
        <v>212.5</v>
      </c>
      <c r="P181" s="86">
        <f t="shared" si="2"/>
        <v>187.86342592592595</v>
      </c>
    </row>
    <row r="182" spans="1:16" ht="21" customHeight="1">
      <c r="A182" s="87"/>
      <c r="B182" s="84" t="s">
        <v>239</v>
      </c>
      <c r="C182" s="39" t="s">
        <v>236</v>
      </c>
      <c r="D182" s="85">
        <v>57.587677469835796</v>
      </c>
      <c r="E182" s="85">
        <v>58.99825894342133</v>
      </c>
      <c r="F182" s="85">
        <v>60.14858855725906</v>
      </c>
      <c r="G182" s="85">
        <v>57.9114181710968</v>
      </c>
      <c r="H182" s="85">
        <v>59.489288211769335</v>
      </c>
      <c r="I182" s="85">
        <v>58.92884168329856</v>
      </c>
      <c r="J182" s="85">
        <v>68.67955260213493</v>
      </c>
      <c r="K182" s="85">
        <v>74.72487601681333</v>
      </c>
      <c r="L182" s="85">
        <v>80.8820351386495</v>
      </c>
      <c r="M182" s="85">
        <v>73.67487601681334</v>
      </c>
      <c r="N182" s="85">
        <v>73.14583333333334</v>
      </c>
      <c r="O182" s="85">
        <v>74.61250000000001</v>
      </c>
      <c r="P182" s="86">
        <f t="shared" si="2"/>
        <v>66.56531217870211</v>
      </c>
    </row>
    <row r="183" spans="1:16" ht="21" customHeight="1">
      <c r="A183" s="473" t="s">
        <v>240</v>
      </c>
      <c r="B183" s="84" t="s">
        <v>241</v>
      </c>
      <c r="C183" s="39" t="s">
        <v>236</v>
      </c>
      <c r="D183" s="85">
        <v>87.03472222222223</v>
      </c>
      <c r="E183" s="85">
        <v>91.14814814814815</v>
      </c>
      <c r="F183" s="85">
        <v>91.02777777777779</v>
      </c>
      <c r="G183" s="85">
        <v>96.08333333333333</v>
      </c>
      <c r="H183" s="85">
        <v>100.81944444444446</v>
      </c>
      <c r="I183" s="85">
        <v>99</v>
      </c>
      <c r="J183" s="85">
        <v>103.5</v>
      </c>
      <c r="K183" s="85">
        <v>105.04166666666667</v>
      </c>
      <c r="L183" s="85">
        <v>111.13333333333333</v>
      </c>
      <c r="M183" s="85">
        <v>109.45833333333333</v>
      </c>
      <c r="N183" s="85">
        <v>109.7638888888889</v>
      </c>
      <c r="O183" s="85">
        <v>116.59166666666665</v>
      </c>
      <c r="P183" s="86">
        <f t="shared" si="2"/>
        <v>101.71685956790122</v>
      </c>
    </row>
    <row r="184" spans="1:16" ht="21" customHeight="1">
      <c r="A184" s="471"/>
      <c r="B184" s="84" t="s">
        <v>242</v>
      </c>
      <c r="C184" s="39" t="s">
        <v>236</v>
      </c>
      <c r="D184" s="85">
        <v>64.59027777777777</v>
      </c>
      <c r="E184" s="85">
        <v>65.3611111111111</v>
      </c>
      <c r="F184" s="85">
        <v>66.68055555555556</v>
      </c>
      <c r="G184" s="85">
        <v>68.66666666666667</v>
      </c>
      <c r="H184" s="85">
        <v>74.41666666666667</v>
      </c>
      <c r="I184" s="85">
        <v>73.05555555555556</v>
      </c>
      <c r="J184" s="85">
        <v>73.97222222222221</v>
      </c>
      <c r="K184" s="85">
        <v>77.73611111111111</v>
      </c>
      <c r="L184" s="85">
        <v>76.08888888888889</v>
      </c>
      <c r="M184" s="85">
        <v>79.54166666666667</v>
      </c>
      <c r="N184" s="85">
        <v>81.11111111111113</v>
      </c>
      <c r="O184" s="85">
        <v>83.25</v>
      </c>
      <c r="P184" s="86">
        <f t="shared" si="2"/>
        <v>73.70590277777777</v>
      </c>
    </row>
    <row r="185" spans="1:16" ht="21" customHeight="1">
      <c r="A185" s="472"/>
      <c r="B185" s="84" t="s">
        <v>313</v>
      </c>
      <c r="C185" s="39" t="s">
        <v>236</v>
      </c>
      <c r="D185" s="85">
        <v>69.875</v>
      </c>
      <c r="E185" s="85">
        <v>74.18055555555556</v>
      </c>
      <c r="F185" s="85">
        <v>77.66666666666667</v>
      </c>
      <c r="G185" s="85">
        <v>79.6875</v>
      </c>
      <c r="H185" s="85">
        <v>82.4236111111111</v>
      </c>
      <c r="I185" s="85">
        <v>81.86666666666666</v>
      </c>
      <c r="J185" s="85">
        <v>83.58333333333333</v>
      </c>
      <c r="K185" s="85">
        <v>81.16666666666667</v>
      </c>
      <c r="L185" s="85">
        <v>87.16666666666667</v>
      </c>
      <c r="M185" s="85">
        <v>88.3888888888889</v>
      </c>
      <c r="N185" s="85">
        <v>93.5</v>
      </c>
      <c r="O185" s="85">
        <v>91.10833333333333</v>
      </c>
      <c r="P185" s="86">
        <f t="shared" si="2"/>
        <v>82.5511574074074</v>
      </c>
    </row>
    <row r="186" spans="1:16" ht="21" customHeight="1">
      <c r="A186" s="100"/>
      <c r="B186" s="101" t="s">
        <v>244</v>
      </c>
      <c r="C186" s="93" t="s">
        <v>21</v>
      </c>
      <c r="D186" s="85">
        <v>4662.5</v>
      </c>
      <c r="E186" s="85">
        <v>4820.833333333333</v>
      </c>
      <c r="F186" s="85">
        <v>4941.666666666667</v>
      </c>
      <c r="G186" s="85">
        <v>4754.166666666667</v>
      </c>
      <c r="H186" s="85">
        <v>4966.666666666667</v>
      </c>
      <c r="I186" s="85">
        <v>4970.833333333333</v>
      </c>
      <c r="J186" s="85">
        <v>4897.916666666667</v>
      </c>
      <c r="K186" s="85">
        <v>4487.5</v>
      </c>
      <c r="L186" s="85">
        <v>4800</v>
      </c>
      <c r="M186" s="85">
        <v>4612.5</v>
      </c>
      <c r="N186" s="85">
        <v>4887.5</v>
      </c>
      <c r="O186" s="85">
        <v>4887.5</v>
      </c>
      <c r="P186" s="86">
        <f t="shared" si="2"/>
        <v>4807.465277777778</v>
      </c>
    </row>
    <row r="187" spans="1:16" ht="21" customHeight="1">
      <c r="A187" s="102"/>
      <c r="B187" s="103" t="s">
        <v>245</v>
      </c>
      <c r="C187" s="39" t="s">
        <v>246</v>
      </c>
      <c r="D187" s="85">
        <v>22.159722222222225</v>
      </c>
      <c r="E187" s="85">
        <v>22.314814814814813</v>
      </c>
      <c r="F187" s="85">
        <v>22.791666666666668</v>
      </c>
      <c r="G187" s="85">
        <v>22.777777777777782</v>
      </c>
      <c r="H187" s="85">
        <v>22.8125</v>
      </c>
      <c r="I187" s="85">
        <v>23.077777777777772</v>
      </c>
      <c r="J187" s="85">
        <v>23.98611111111111</v>
      </c>
      <c r="K187" s="85">
        <v>24.569444444444443</v>
      </c>
      <c r="L187" s="85">
        <v>24.57777777777778</v>
      </c>
      <c r="M187" s="85">
        <v>24.666666666666668</v>
      </c>
      <c r="N187" s="85">
        <v>24.75</v>
      </c>
      <c r="O187" s="85">
        <v>24.791666666666668</v>
      </c>
      <c r="P187" s="86">
        <f t="shared" si="2"/>
        <v>23.60632716049383</v>
      </c>
    </row>
    <row r="188" spans="1:16" ht="6" customHeight="1">
      <c r="A188" s="381"/>
      <c r="B188" s="381"/>
      <c r="C188" s="382"/>
      <c r="D188" s="383"/>
      <c r="E188" s="383"/>
      <c r="F188" s="383"/>
      <c r="G188" s="383"/>
      <c r="H188" s="383"/>
      <c r="I188" s="383"/>
      <c r="J188" s="383"/>
      <c r="K188" s="383"/>
      <c r="L188" s="381"/>
      <c r="M188" s="381"/>
      <c r="N188" s="381"/>
      <c r="O188" s="381"/>
      <c r="P188" s="383"/>
    </row>
    <row r="189" spans="1:16" ht="18.75" customHeight="1">
      <c r="A189" s="61" t="s">
        <v>315</v>
      </c>
      <c r="B189" s="61"/>
      <c r="C189" s="164"/>
      <c r="D189" s="165"/>
      <c r="E189" s="165"/>
      <c r="F189" s="165"/>
      <c r="G189" s="36"/>
      <c r="H189" s="36"/>
      <c r="I189" s="36"/>
      <c r="J189" s="36"/>
      <c r="K189" s="109"/>
      <c r="L189" s="36"/>
      <c r="M189" s="36"/>
      <c r="N189" s="36"/>
      <c r="O189" s="36"/>
      <c r="P189" s="36"/>
    </row>
    <row r="190" spans="1:16" ht="14.25" customHeight="1">
      <c r="A190" s="61" t="s">
        <v>314</v>
      </c>
      <c r="B190" s="61"/>
      <c r="C190" s="16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2.75">
      <c r="A191" s="167"/>
      <c r="B191" s="61"/>
      <c r="C191" s="15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ht="12.75">
      <c r="A192" s="168" t="s">
        <v>108</v>
      </c>
      <c r="B192" s="168"/>
      <c r="C192" s="169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ht="12.75">
      <c r="A193" s="155"/>
      <c r="B193" s="156"/>
      <c r="C193" s="15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ht="12.75">
      <c r="A194" s="155"/>
      <c r="B194" s="156"/>
      <c r="C194" s="15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ht="12.75">
      <c r="A195" s="155"/>
      <c r="B195" s="156"/>
      <c r="C195" s="15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ht="12.75">
      <c r="A196" s="155"/>
      <c r="B196" s="156"/>
      <c r="C196" s="157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2.75">
      <c r="A197" s="155"/>
      <c r="B197" s="156"/>
      <c r="C197" s="157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ht="12.75">
      <c r="A198" s="155"/>
      <c r="B198" s="156"/>
      <c r="C198" s="15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ht="12.75">
      <c r="A199" s="155"/>
      <c r="B199" s="156"/>
      <c r="C199" s="15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ht="12.75">
      <c r="A200" s="155"/>
      <c r="B200" s="156"/>
      <c r="C200" s="157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</sheetData>
  <sheetProtection/>
  <mergeCells count="60">
    <mergeCell ref="D124:O124"/>
    <mergeCell ref="P124:P125"/>
    <mergeCell ref="A156:P156"/>
    <mergeCell ref="A157:P157"/>
    <mergeCell ref="A160:A161"/>
    <mergeCell ref="B160:B161"/>
    <mergeCell ref="C160:C161"/>
    <mergeCell ref="D160:O160"/>
    <mergeCell ref="P160:P161"/>
    <mergeCell ref="A139:A140"/>
    <mergeCell ref="A79:A80"/>
    <mergeCell ref="B79:B80"/>
    <mergeCell ref="C79:C80"/>
    <mergeCell ref="D79:O79"/>
    <mergeCell ref="P79:P80"/>
    <mergeCell ref="A120:P120"/>
    <mergeCell ref="A183:A185"/>
    <mergeCell ref="A35:P35"/>
    <mergeCell ref="A36:P36"/>
    <mergeCell ref="A39:A40"/>
    <mergeCell ref="B39:B40"/>
    <mergeCell ref="C39:C40"/>
    <mergeCell ref="D39:O39"/>
    <mergeCell ref="P39:P40"/>
    <mergeCell ref="A75:P75"/>
    <mergeCell ref="A76:P76"/>
    <mergeCell ref="A143:A144"/>
    <mergeCell ref="A146:A147"/>
    <mergeCell ref="A148:A149"/>
    <mergeCell ref="A151:A152"/>
    <mergeCell ref="A179:A180"/>
    <mergeCell ref="A81:A82"/>
    <mergeCell ref="A85:A86"/>
    <mergeCell ref="A104:A107"/>
    <mergeCell ref="A109:A111"/>
    <mergeCell ref="A128:A129"/>
    <mergeCell ref="A133:A138"/>
    <mergeCell ref="A121:P121"/>
    <mergeCell ref="A124:A125"/>
    <mergeCell ref="B124:B125"/>
    <mergeCell ref="C124:C125"/>
    <mergeCell ref="A45:A46"/>
    <mergeCell ref="A49:A50"/>
    <mergeCell ref="A53:A57"/>
    <mergeCell ref="A60:A61"/>
    <mergeCell ref="A62:A63"/>
    <mergeCell ref="A66:A67"/>
    <mergeCell ref="A10:A11"/>
    <mergeCell ref="A12:A13"/>
    <mergeCell ref="A18:A21"/>
    <mergeCell ref="A22:A23"/>
    <mergeCell ref="A28:A30"/>
    <mergeCell ref="A42:A44"/>
    <mergeCell ref="A3:P3"/>
    <mergeCell ref="A4:P4"/>
    <mergeCell ref="A7:A8"/>
    <mergeCell ref="B7:B8"/>
    <mergeCell ref="C7:C8"/>
    <mergeCell ref="D7:O7"/>
    <mergeCell ref="P7:P8"/>
  </mergeCells>
  <printOptions/>
  <pageMargins left="0.7" right="0.7" top="0.75" bottom="0.75" header="0.3" footer="0.3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29.140625" style="435" customWidth="1"/>
    <col min="2" max="2" width="16.8515625" style="436" customWidth="1"/>
    <col min="3" max="3" width="16.57421875" style="437" customWidth="1"/>
    <col min="4" max="15" width="14.00390625" style="438" customWidth="1"/>
    <col min="16" max="16" width="12.7109375" style="0" customWidth="1"/>
    <col min="17" max="17" width="3.8515625" style="0" customWidth="1"/>
  </cols>
  <sheetData>
    <row r="1" spans="1:16" ht="30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25.5" customHeight="1">
      <c r="A2" s="476" t="s">
        <v>509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</row>
    <row r="3" spans="1:16" ht="23.25" customHeight="1">
      <c r="A3" s="477" t="s">
        <v>510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6" ht="3" customHeight="1">
      <c r="A4" s="396"/>
      <c r="B4" s="397"/>
      <c r="C4" s="398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9"/>
    </row>
    <row r="5" spans="1:16" ht="34.5" customHeight="1">
      <c r="A5" s="478" t="s">
        <v>511</v>
      </c>
      <c r="B5" s="478" t="s">
        <v>151</v>
      </c>
      <c r="C5" s="478" t="s">
        <v>62</v>
      </c>
      <c r="D5" s="480" t="s">
        <v>512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  <c r="P5" s="478" t="s">
        <v>60</v>
      </c>
    </row>
    <row r="6" spans="1:16" ht="34.5" customHeight="1">
      <c r="A6" s="479"/>
      <c r="B6" s="479"/>
      <c r="C6" s="479"/>
      <c r="D6" s="400" t="s">
        <v>7</v>
      </c>
      <c r="E6" s="400" t="s">
        <v>8</v>
      </c>
      <c r="F6" s="400" t="s">
        <v>9</v>
      </c>
      <c r="G6" s="400" t="s">
        <v>10</v>
      </c>
      <c r="H6" s="400" t="s">
        <v>11</v>
      </c>
      <c r="I6" s="400" t="s">
        <v>12</v>
      </c>
      <c r="J6" s="400" t="s">
        <v>13</v>
      </c>
      <c r="K6" s="400" t="s">
        <v>14</v>
      </c>
      <c r="L6" s="400" t="s">
        <v>127</v>
      </c>
      <c r="M6" s="400" t="s">
        <v>128</v>
      </c>
      <c r="N6" s="400" t="s">
        <v>129</v>
      </c>
      <c r="O6" s="400" t="s">
        <v>130</v>
      </c>
      <c r="P6" s="479"/>
    </row>
    <row r="7" spans="1:16" ht="24" customHeight="1">
      <c r="A7" s="401" t="s">
        <v>63</v>
      </c>
      <c r="B7" s="401"/>
      <c r="C7" s="402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</row>
    <row r="8" spans="1:16" s="409" customFormat="1" ht="21" customHeight="1">
      <c r="A8" s="404" t="s">
        <v>152</v>
      </c>
      <c r="B8" s="405" t="s">
        <v>153</v>
      </c>
      <c r="C8" s="406" t="s">
        <v>131</v>
      </c>
      <c r="D8" s="407">
        <v>2732.078232719105</v>
      </c>
      <c r="E8" s="407">
        <v>2856.2894206087276</v>
      </c>
      <c r="F8" s="407">
        <v>2743.4329333975065</v>
      </c>
      <c r="G8" s="407">
        <v>2691.259287907957</v>
      </c>
      <c r="H8" s="407">
        <v>2775.3000874194563</v>
      </c>
      <c r="I8" s="407">
        <v>2718.566596076274</v>
      </c>
      <c r="J8" s="407">
        <v>2658.9189868292383</v>
      </c>
      <c r="K8" s="407">
        <v>2704.330789145581</v>
      </c>
      <c r="L8" s="407">
        <v>2693.7679922808948</v>
      </c>
      <c r="M8" s="407">
        <v>2689.0693756875685</v>
      </c>
      <c r="N8" s="407">
        <v>2629.3532728272826</v>
      </c>
      <c r="O8" s="407">
        <v>2702.515157071263</v>
      </c>
      <c r="P8" s="408">
        <f>AVERAGE(D8:O8)</f>
        <v>2716.2401776642378</v>
      </c>
    </row>
    <row r="9" spans="1:16" s="409" customFormat="1" ht="21" customHeight="1">
      <c r="A9" s="483" t="s">
        <v>155</v>
      </c>
      <c r="B9" s="405" t="s">
        <v>156</v>
      </c>
      <c r="C9" s="406" t="s">
        <v>19</v>
      </c>
      <c r="D9" s="407">
        <v>1125.9453125</v>
      </c>
      <c r="E9" s="407">
        <v>1240.9661458333333</v>
      </c>
      <c r="F9" s="407">
        <v>1413.0541666666668</v>
      </c>
      <c r="G9" s="407">
        <v>1505.3605034722223</v>
      </c>
      <c r="H9" s="407">
        <v>1453.8880208333335</v>
      </c>
      <c r="I9" s="407">
        <v>1522.0958333333333</v>
      </c>
      <c r="J9" s="407">
        <v>1296.1848958333333</v>
      </c>
      <c r="K9" s="407">
        <v>1231.047619047619</v>
      </c>
      <c r="L9" s="407">
        <v>1260.7796354166667</v>
      </c>
      <c r="M9" s="407">
        <v>1256.6890625</v>
      </c>
      <c r="N9" s="407">
        <v>1269.4179583333332</v>
      </c>
      <c r="O9" s="407">
        <v>1294.859375</v>
      </c>
      <c r="P9" s="408">
        <f aca="true" t="shared" si="0" ref="P9:P72">AVERAGE(D9:O9)</f>
        <v>1322.5240440641535</v>
      </c>
    </row>
    <row r="10" spans="1:16" s="409" customFormat="1" ht="21" customHeight="1">
      <c r="A10" s="484" t="s">
        <v>124</v>
      </c>
      <c r="B10" s="405" t="s">
        <v>513</v>
      </c>
      <c r="C10" s="406" t="s">
        <v>21</v>
      </c>
      <c r="D10" s="407">
        <v>10413.333333333332</v>
      </c>
      <c r="E10" s="407">
        <v>9475</v>
      </c>
      <c r="F10" s="407">
        <v>8276.666666666668</v>
      </c>
      <c r="G10" s="407">
        <v>9458.333333333332</v>
      </c>
      <c r="H10" s="407">
        <v>9399.305555555555</v>
      </c>
      <c r="I10" s="407">
        <v>8984.444444444443</v>
      </c>
      <c r="J10" s="407">
        <v>9150.833333333332</v>
      </c>
      <c r="K10" s="407">
        <v>8520.833333333332</v>
      </c>
      <c r="L10" s="407">
        <v>8916.666666666668</v>
      </c>
      <c r="M10" s="407">
        <v>9208.333333333334</v>
      </c>
      <c r="N10" s="407">
        <v>9601.666666666666</v>
      </c>
      <c r="O10" s="407">
        <v>9654.583333333332</v>
      </c>
      <c r="P10" s="408">
        <f t="shared" si="0"/>
        <v>9254.999999999998</v>
      </c>
    </row>
    <row r="11" spans="1:16" ht="24" customHeight="1">
      <c r="A11" s="401" t="s">
        <v>65</v>
      </c>
      <c r="B11" s="401"/>
      <c r="C11" s="402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</row>
    <row r="12" spans="1:16" s="409" customFormat="1" ht="21" customHeight="1">
      <c r="A12" s="410" t="s">
        <v>0</v>
      </c>
      <c r="B12" s="411"/>
      <c r="C12" s="406" t="s">
        <v>19</v>
      </c>
      <c r="D12" s="407">
        <v>893.7708333333334</v>
      </c>
      <c r="E12" s="407">
        <v>930.9166666666666</v>
      </c>
      <c r="F12" s="407">
        <v>984.6958333333334</v>
      </c>
      <c r="G12" s="407">
        <v>1035.5868055555557</v>
      </c>
      <c r="H12" s="407">
        <v>961.6141145833334</v>
      </c>
      <c r="I12" s="407">
        <v>1090.87375</v>
      </c>
      <c r="J12" s="407">
        <v>1007.27734375</v>
      </c>
      <c r="K12" s="407">
        <v>1245.4791666666665</v>
      </c>
      <c r="L12" s="407">
        <v>1381.2529761904764</v>
      </c>
      <c r="M12" s="407">
        <v>1359.7089285714287</v>
      </c>
      <c r="N12" s="407">
        <v>1358.9214285714286</v>
      </c>
      <c r="O12" s="407">
        <v>1218.0234375</v>
      </c>
      <c r="P12" s="408">
        <f t="shared" si="0"/>
        <v>1122.3434403935184</v>
      </c>
    </row>
    <row r="13" spans="1:16" s="409" customFormat="1" ht="21" customHeight="1">
      <c r="A13" s="410" t="s">
        <v>1</v>
      </c>
      <c r="B13" s="405"/>
      <c r="C13" s="406" t="s">
        <v>19</v>
      </c>
      <c r="D13" s="407">
        <v>1721.3125</v>
      </c>
      <c r="E13" s="407">
        <v>1829.080357142857</v>
      </c>
      <c r="F13" s="407">
        <v>1852.645238095238</v>
      </c>
      <c r="G13" s="407">
        <v>1721.7083333333335</v>
      </c>
      <c r="H13" s="407">
        <v>1763.1119791666667</v>
      </c>
      <c r="I13" s="407">
        <v>1991.9444444444443</v>
      </c>
      <c r="J13" s="407">
        <v>2020.625</v>
      </c>
      <c r="K13" s="407">
        <v>2080.7799999999997</v>
      </c>
      <c r="L13" s="407">
        <v>1862.3697916666667</v>
      </c>
      <c r="M13" s="407">
        <v>2263.597222222222</v>
      </c>
      <c r="N13" s="407">
        <v>2068.980952380952</v>
      </c>
      <c r="O13" s="407">
        <v>2256.122023809524</v>
      </c>
      <c r="P13" s="408">
        <f t="shared" si="0"/>
        <v>1952.6898201884921</v>
      </c>
    </row>
    <row r="14" spans="1:16" s="409" customFormat="1" ht="21" customHeight="1">
      <c r="A14" s="410" t="s">
        <v>117</v>
      </c>
      <c r="B14" s="405"/>
      <c r="C14" s="406" t="s">
        <v>19</v>
      </c>
      <c r="D14" s="407">
        <v>1439.388888888889</v>
      </c>
      <c r="E14" s="407">
        <v>1633.3333333333335</v>
      </c>
      <c r="F14" s="407">
        <v>1452.625</v>
      </c>
      <c r="G14" s="407">
        <v>1443</v>
      </c>
      <c r="H14" s="407">
        <v>1128.9375</v>
      </c>
      <c r="I14" s="407">
        <v>1050</v>
      </c>
      <c r="J14" s="407">
        <v>1194</v>
      </c>
      <c r="K14" s="407">
        <v>1137</v>
      </c>
      <c r="L14" s="407">
        <v>1206.25</v>
      </c>
      <c r="M14" s="407">
        <v>1375</v>
      </c>
      <c r="N14" s="407">
        <v>1647.5</v>
      </c>
      <c r="O14" s="407">
        <v>2456.25</v>
      </c>
      <c r="P14" s="408">
        <f t="shared" si="0"/>
        <v>1430.273726851852</v>
      </c>
    </row>
    <row r="15" spans="1:16" s="409" customFormat="1" ht="21" customHeight="1">
      <c r="A15" s="483" t="s">
        <v>293</v>
      </c>
      <c r="B15" s="405" t="s">
        <v>158</v>
      </c>
      <c r="C15" s="406" t="s">
        <v>19</v>
      </c>
      <c r="D15" s="407">
        <v>2543.055555555555</v>
      </c>
      <c r="E15" s="407">
        <v>2282.6793055555554</v>
      </c>
      <c r="F15" s="407">
        <v>2323.4</v>
      </c>
      <c r="G15" s="407">
        <v>2468.972222222222</v>
      </c>
      <c r="H15" s="407">
        <v>2487.222222222222</v>
      </c>
      <c r="I15" s="407">
        <v>2591.6666666666665</v>
      </c>
      <c r="J15" s="407">
        <v>2797.9166666666665</v>
      </c>
      <c r="K15" s="407">
        <v>3294.444444444444</v>
      </c>
      <c r="L15" s="407">
        <v>3448.6111111111113</v>
      </c>
      <c r="M15" s="407">
        <v>3929.1666666666665</v>
      </c>
      <c r="N15" s="407">
        <v>4223.333333333333</v>
      </c>
      <c r="O15" s="407">
        <v>4262.5</v>
      </c>
      <c r="P15" s="408">
        <f t="shared" si="0"/>
        <v>3054.414016203704</v>
      </c>
    </row>
    <row r="16" spans="1:16" s="409" customFormat="1" ht="21" customHeight="1">
      <c r="A16" s="485"/>
      <c r="B16" s="405" t="s">
        <v>159</v>
      </c>
      <c r="C16" s="406" t="s">
        <v>19</v>
      </c>
      <c r="D16" s="407">
        <v>2426.889880952381</v>
      </c>
      <c r="E16" s="407">
        <v>2328.1160714285716</v>
      </c>
      <c r="F16" s="407">
        <v>2462.477380952381</v>
      </c>
      <c r="G16" s="407">
        <v>2453.529761904762</v>
      </c>
      <c r="H16" s="407">
        <v>2565.1458333333335</v>
      </c>
      <c r="I16" s="407">
        <v>2676.580952380952</v>
      </c>
      <c r="J16" s="407">
        <v>2886.1904761904766</v>
      </c>
      <c r="K16" s="407">
        <v>3143.628571428572</v>
      </c>
      <c r="L16" s="407">
        <v>3347.3988095238096</v>
      </c>
      <c r="M16" s="407">
        <v>3520.690476190476</v>
      </c>
      <c r="N16" s="407">
        <v>3638.8095238095234</v>
      </c>
      <c r="O16" s="407">
        <v>4047.8333333333335</v>
      </c>
      <c r="P16" s="408">
        <f t="shared" si="0"/>
        <v>2958.1075892857148</v>
      </c>
    </row>
    <row r="17" spans="1:16" s="409" customFormat="1" ht="21" customHeight="1">
      <c r="A17" s="485"/>
      <c r="B17" s="405" t="s">
        <v>160</v>
      </c>
      <c r="C17" s="406" t="s">
        <v>19</v>
      </c>
      <c r="D17" s="407">
        <v>1225.0555555555554</v>
      </c>
      <c r="E17" s="407">
        <v>1386.15</v>
      </c>
      <c r="F17" s="407">
        <v>1641.375</v>
      </c>
      <c r="G17" s="407">
        <v>1620.8333333333333</v>
      </c>
      <c r="H17" s="407">
        <v>1637</v>
      </c>
      <c r="I17" s="407">
        <v>1882.5333333333333</v>
      </c>
      <c r="J17" s="407">
        <v>2227.0833333333335</v>
      </c>
      <c r="K17" s="407">
        <v>2351.6666666666665</v>
      </c>
      <c r="L17" s="407">
        <v>2396.7708333333335</v>
      </c>
      <c r="M17" s="407">
        <v>2513.125</v>
      </c>
      <c r="N17" s="407">
        <v>2760</v>
      </c>
      <c r="O17" s="407">
        <v>2927.7777777777774</v>
      </c>
      <c r="P17" s="408">
        <f t="shared" si="0"/>
        <v>2047.4475694444443</v>
      </c>
    </row>
    <row r="18" spans="1:16" s="409" customFormat="1" ht="21" customHeight="1">
      <c r="A18" s="484"/>
      <c r="B18" s="405" t="s">
        <v>161</v>
      </c>
      <c r="C18" s="406" t="s">
        <v>19</v>
      </c>
      <c r="D18" s="407">
        <v>2099.166666666667</v>
      </c>
      <c r="E18" s="407">
        <v>1989.5833333333333</v>
      </c>
      <c r="F18" s="407">
        <v>2221.25</v>
      </c>
      <c r="G18" s="407">
        <v>2264.166666666667</v>
      </c>
      <c r="H18" s="407">
        <v>2203.541666666667</v>
      </c>
      <c r="I18" s="407">
        <v>2381.166666666667</v>
      </c>
      <c r="J18" s="407">
        <v>2622.916666666667</v>
      </c>
      <c r="K18" s="407">
        <v>3006.666666666667</v>
      </c>
      <c r="L18" s="407">
        <v>2966.666666666667</v>
      </c>
      <c r="M18" s="407">
        <v>3201.666666666667</v>
      </c>
      <c r="N18" s="407">
        <v>3208.666666666667</v>
      </c>
      <c r="O18" s="407">
        <v>3312.9166666666665</v>
      </c>
      <c r="P18" s="408">
        <f t="shared" si="0"/>
        <v>2623.1979166666674</v>
      </c>
    </row>
    <row r="19" spans="1:16" s="409" customFormat="1" ht="21" customHeight="1">
      <c r="A19" s="483" t="s">
        <v>162</v>
      </c>
      <c r="B19" s="405" t="s">
        <v>163</v>
      </c>
      <c r="C19" s="406" t="s">
        <v>19</v>
      </c>
      <c r="D19" s="407">
        <v>533.3333333333334</v>
      </c>
      <c r="E19" s="407">
        <v>538.5416666666666</v>
      </c>
      <c r="F19" s="407">
        <v>562.5</v>
      </c>
      <c r="G19" s="407">
        <v>643.75</v>
      </c>
      <c r="H19" s="407">
        <v>543.0555555555555</v>
      </c>
      <c r="I19" s="407">
        <v>635.8333333333334</v>
      </c>
      <c r="J19" s="407">
        <v>985.4166666666666</v>
      </c>
      <c r="K19" s="407">
        <v>630</v>
      </c>
      <c r="L19" s="407">
        <v>956.25</v>
      </c>
      <c r="M19" s="407">
        <v>862.5</v>
      </c>
      <c r="N19" s="407">
        <v>930</v>
      </c>
      <c r="O19" s="407">
        <v>920.8333333333334</v>
      </c>
      <c r="P19" s="408">
        <f t="shared" si="0"/>
        <v>728.5011574074074</v>
      </c>
    </row>
    <row r="20" spans="1:16" s="409" customFormat="1" ht="21" customHeight="1">
      <c r="A20" s="484"/>
      <c r="B20" s="405" t="s">
        <v>164</v>
      </c>
      <c r="C20" s="406" t="s">
        <v>19</v>
      </c>
      <c r="D20" s="407">
        <v>847.0052083333334</v>
      </c>
      <c r="E20" s="407">
        <v>952.5989583333333</v>
      </c>
      <c r="F20" s="407">
        <v>986.9104166666667</v>
      </c>
      <c r="G20" s="407">
        <v>1021.8385416666665</v>
      </c>
      <c r="H20" s="407">
        <v>1152.3984375</v>
      </c>
      <c r="I20" s="407">
        <v>1291.5</v>
      </c>
      <c r="J20" s="407">
        <v>1403.1640625</v>
      </c>
      <c r="K20" s="407">
        <v>1410.13575</v>
      </c>
      <c r="L20" s="407">
        <v>1500.9192708333333</v>
      </c>
      <c r="M20" s="407">
        <v>1476.8124999999998</v>
      </c>
      <c r="N20" s="407">
        <v>1464.0125</v>
      </c>
      <c r="O20" s="407">
        <v>1482.9983072916668</v>
      </c>
      <c r="P20" s="408">
        <f t="shared" si="0"/>
        <v>1249.1911627604168</v>
      </c>
    </row>
    <row r="21" spans="1:16" s="409" customFormat="1" ht="21" customHeight="1">
      <c r="A21" s="412" t="s">
        <v>67</v>
      </c>
      <c r="B21" s="413"/>
      <c r="C21" s="406" t="s">
        <v>19</v>
      </c>
      <c r="D21" s="407">
        <v>2733.3333333333335</v>
      </c>
      <c r="E21" s="407">
        <v>2456.25</v>
      </c>
      <c r="F21" s="407">
        <v>2356.6666666666665</v>
      </c>
      <c r="G21" s="407">
        <v>2270.8333333333335</v>
      </c>
      <c r="H21" s="407">
        <v>2329.1666666666665</v>
      </c>
      <c r="I21" s="407">
        <v>2383.3333333333335</v>
      </c>
      <c r="J21" s="407">
        <v>2783.3333333333335</v>
      </c>
      <c r="K21" s="407">
        <v>3026.6666666666665</v>
      </c>
      <c r="L21" s="407">
        <v>2763.8888888888887</v>
      </c>
      <c r="M21" s="407">
        <v>3133.3333333333335</v>
      </c>
      <c r="N21" s="407">
        <v>2918.3333333333335</v>
      </c>
      <c r="O21" s="407">
        <v>3500</v>
      </c>
      <c r="P21" s="408">
        <f t="shared" si="0"/>
        <v>2721.2615740740744</v>
      </c>
    </row>
    <row r="22" spans="1:16" ht="24" customHeight="1">
      <c r="A22" s="401" t="s">
        <v>68</v>
      </c>
      <c r="B22" s="401"/>
      <c r="C22" s="402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</row>
    <row r="23" spans="1:16" s="409" customFormat="1" ht="21" customHeight="1">
      <c r="A23" s="412" t="s">
        <v>165</v>
      </c>
      <c r="B23" s="405"/>
      <c r="C23" s="406" t="s">
        <v>19</v>
      </c>
      <c r="D23" s="407">
        <v>1405.5833333333333</v>
      </c>
      <c r="E23" s="407">
        <v>1784.1904761904764</v>
      </c>
      <c r="F23" s="407">
        <v>2123.2458333333334</v>
      </c>
      <c r="G23" s="407">
        <v>2120.609375</v>
      </c>
      <c r="H23" s="407">
        <v>2051.831845238095</v>
      </c>
      <c r="I23" s="407">
        <v>1982.5238095238094</v>
      </c>
      <c r="J23" s="407">
        <v>2091.2499999999995</v>
      </c>
      <c r="K23" s="407">
        <v>2168.0553333333332</v>
      </c>
      <c r="L23" s="407">
        <v>2158.791666666667</v>
      </c>
      <c r="M23" s="407">
        <v>2409.5833333333335</v>
      </c>
      <c r="N23" s="407">
        <v>2506.1666666666665</v>
      </c>
      <c r="O23" s="407">
        <v>1365.6666666666667</v>
      </c>
      <c r="P23" s="408">
        <f t="shared" si="0"/>
        <v>2013.9581949404765</v>
      </c>
    </row>
    <row r="24" spans="1:16" s="409" customFormat="1" ht="21" customHeight="1">
      <c r="A24" s="483" t="s">
        <v>276</v>
      </c>
      <c r="B24" s="405" t="s">
        <v>166</v>
      </c>
      <c r="C24" s="406" t="s">
        <v>19</v>
      </c>
      <c r="D24" s="407">
        <v>4563.690476190476</v>
      </c>
      <c r="E24" s="407">
        <v>4118.489583333334</v>
      </c>
      <c r="F24" s="407">
        <v>4252.8125</v>
      </c>
      <c r="G24" s="407">
        <v>4543.229166666666</v>
      </c>
      <c r="H24" s="407">
        <v>4457.142857142858</v>
      </c>
      <c r="I24" s="407">
        <v>4491.666666666667</v>
      </c>
      <c r="J24" s="407">
        <v>4588.194444444444</v>
      </c>
      <c r="K24" s="407">
        <v>4671.666666666667</v>
      </c>
      <c r="L24" s="407">
        <v>4478.333333333334</v>
      </c>
      <c r="M24" s="407">
        <v>4423.958333333334</v>
      </c>
      <c r="N24" s="407">
        <v>4379.666666666667</v>
      </c>
      <c r="O24" s="407">
        <v>4312.5</v>
      </c>
      <c r="P24" s="408">
        <f t="shared" si="0"/>
        <v>4440.11255787037</v>
      </c>
    </row>
    <row r="25" spans="1:16" s="409" customFormat="1" ht="21" customHeight="1">
      <c r="A25" s="485"/>
      <c r="B25" s="405" t="s">
        <v>167</v>
      </c>
      <c r="C25" s="406" t="s">
        <v>19</v>
      </c>
      <c r="D25" s="407">
        <v>3325.3385416666665</v>
      </c>
      <c r="E25" s="407">
        <v>3375.6302083333335</v>
      </c>
      <c r="F25" s="407">
        <v>3499.6875</v>
      </c>
      <c r="G25" s="407">
        <v>3590.1875</v>
      </c>
      <c r="H25" s="407">
        <v>3519.6428571428573</v>
      </c>
      <c r="I25" s="407">
        <v>3319.285714285714</v>
      </c>
      <c r="J25" s="407">
        <v>3751.3888888888887</v>
      </c>
      <c r="K25" s="407">
        <v>3684.523809523809</v>
      </c>
      <c r="L25" s="407">
        <v>3635.8333333333335</v>
      </c>
      <c r="M25" s="407">
        <v>3496.875</v>
      </c>
      <c r="N25" s="407">
        <v>3562.5</v>
      </c>
      <c r="O25" s="407">
        <v>3642.386111111111</v>
      </c>
      <c r="P25" s="408">
        <f t="shared" si="0"/>
        <v>3533.6066220238095</v>
      </c>
    </row>
    <row r="26" spans="1:16" s="409" customFormat="1" ht="21" customHeight="1">
      <c r="A26" s="485"/>
      <c r="B26" s="405" t="s">
        <v>159</v>
      </c>
      <c r="C26" s="406" t="s">
        <v>19</v>
      </c>
      <c r="D26" s="407">
        <v>3250</v>
      </c>
      <c r="E26" s="407">
        <v>3708.333333333333</v>
      </c>
      <c r="F26" s="407"/>
      <c r="G26" s="407">
        <v>3750</v>
      </c>
      <c r="H26" s="407">
        <v>3625</v>
      </c>
      <c r="I26" s="407">
        <v>3587.5</v>
      </c>
      <c r="J26" s="407">
        <v>4441.666666666666</v>
      </c>
      <c r="K26" s="407">
        <v>4800</v>
      </c>
      <c r="L26" s="407">
        <v>2800</v>
      </c>
      <c r="M26" s="407"/>
      <c r="N26" s="407"/>
      <c r="O26" s="407"/>
      <c r="P26" s="408">
        <f t="shared" si="0"/>
        <v>3745.3125</v>
      </c>
    </row>
    <row r="27" spans="1:16" s="409" customFormat="1" ht="21" customHeight="1">
      <c r="A27" s="414"/>
      <c r="B27" s="405" t="s">
        <v>514</v>
      </c>
      <c r="C27" s="406" t="s">
        <v>19</v>
      </c>
      <c r="D27" s="407"/>
      <c r="E27" s="407">
        <v>3500</v>
      </c>
      <c r="F27" s="407">
        <v>4622.222222222222</v>
      </c>
      <c r="G27" s="407">
        <v>3906.3333333333335</v>
      </c>
      <c r="H27" s="407"/>
      <c r="I27" s="407">
        <v>2991.666666666667</v>
      </c>
      <c r="J27" s="407">
        <v>3550</v>
      </c>
      <c r="K27" s="407">
        <v>3787.5</v>
      </c>
      <c r="L27" s="407"/>
      <c r="M27" s="407">
        <v>4000</v>
      </c>
      <c r="N27" s="407">
        <v>4000</v>
      </c>
      <c r="O27" s="407"/>
      <c r="P27" s="408">
        <f t="shared" si="0"/>
        <v>3794.715277777778</v>
      </c>
    </row>
    <row r="28" spans="1:16" s="409" customFormat="1" ht="21" customHeight="1">
      <c r="A28" s="415" t="s">
        <v>48</v>
      </c>
      <c r="B28" s="405"/>
      <c r="C28" s="406" t="s">
        <v>19</v>
      </c>
      <c r="D28" s="407">
        <v>2568.75</v>
      </c>
      <c r="E28" s="407">
        <v>2768.75</v>
      </c>
      <c r="F28" s="407">
        <v>1950</v>
      </c>
      <c r="G28" s="407">
        <v>1625</v>
      </c>
      <c r="H28" s="407">
        <v>1950</v>
      </c>
      <c r="I28" s="407">
        <v>2980</v>
      </c>
      <c r="J28" s="407">
        <v>1700</v>
      </c>
      <c r="K28" s="407">
        <v>1650</v>
      </c>
      <c r="L28" s="407">
        <v>1612.5</v>
      </c>
      <c r="M28" s="407">
        <v>1887.5</v>
      </c>
      <c r="N28" s="407">
        <v>2350</v>
      </c>
      <c r="O28" s="407">
        <v>1750</v>
      </c>
      <c r="P28" s="408">
        <f t="shared" si="0"/>
        <v>2066.0416666666665</v>
      </c>
    </row>
    <row r="29" spans="1:16" s="409" customFormat="1" ht="21" customHeight="1">
      <c r="A29" s="415" t="s">
        <v>294</v>
      </c>
      <c r="B29" s="405"/>
      <c r="C29" s="406" t="s">
        <v>19</v>
      </c>
      <c r="D29" s="407"/>
      <c r="E29" s="407"/>
      <c r="F29" s="407"/>
      <c r="G29" s="407">
        <v>2500</v>
      </c>
      <c r="H29" s="407">
        <v>1718.75</v>
      </c>
      <c r="I29" s="407">
        <v>1725</v>
      </c>
      <c r="J29" s="407">
        <v>1868.75</v>
      </c>
      <c r="K29" s="407">
        <v>1550</v>
      </c>
      <c r="L29" s="407">
        <v>1800</v>
      </c>
      <c r="M29" s="407">
        <v>1233.3333333333333</v>
      </c>
      <c r="N29" s="407"/>
      <c r="O29" s="407"/>
      <c r="P29" s="408">
        <f t="shared" si="0"/>
        <v>1770.8333333333335</v>
      </c>
    </row>
    <row r="30" spans="1:16" s="409" customFormat="1" ht="24" customHeight="1">
      <c r="A30" s="401" t="s">
        <v>71</v>
      </c>
      <c r="B30" s="401"/>
      <c r="C30" s="402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</row>
    <row r="31" spans="1:16" s="409" customFormat="1" ht="21" customHeight="1">
      <c r="A31" s="483" t="s">
        <v>279</v>
      </c>
      <c r="B31" s="405" t="s">
        <v>169</v>
      </c>
      <c r="C31" s="406" t="s">
        <v>21</v>
      </c>
      <c r="D31" s="407">
        <v>7275.195312499999</v>
      </c>
      <c r="E31" s="407">
        <v>7859.151041666666</v>
      </c>
      <c r="F31" s="407">
        <v>8149.397916666667</v>
      </c>
      <c r="G31" s="407">
        <v>8098.901041666667</v>
      </c>
      <c r="H31" s="407">
        <v>8357.625</v>
      </c>
      <c r="I31" s="407">
        <v>9009.75625</v>
      </c>
      <c r="J31" s="407">
        <v>9284.369791666668</v>
      </c>
      <c r="K31" s="407">
        <v>9744.958333333332</v>
      </c>
      <c r="L31" s="407">
        <v>9812.525911458333</v>
      </c>
      <c r="M31" s="407">
        <v>10066.7109375</v>
      </c>
      <c r="N31" s="407">
        <v>11698.295833333334</v>
      </c>
      <c r="O31" s="407">
        <v>13019.921874999998</v>
      </c>
      <c r="P31" s="408">
        <f t="shared" si="0"/>
        <v>9364.734103732639</v>
      </c>
    </row>
    <row r="32" spans="1:16" s="409" customFormat="1" ht="21" customHeight="1">
      <c r="A32" s="485"/>
      <c r="B32" s="405" t="s">
        <v>170</v>
      </c>
      <c r="C32" s="406" t="s">
        <v>21</v>
      </c>
      <c r="D32" s="407">
        <v>3157.2500000000005</v>
      </c>
      <c r="E32" s="407">
        <v>3047.65625</v>
      </c>
      <c r="F32" s="407">
        <v>3143.6125</v>
      </c>
      <c r="G32" s="407">
        <v>3268.2361111111113</v>
      </c>
      <c r="H32" s="407">
        <v>3393.402777777778</v>
      </c>
      <c r="I32" s="407">
        <v>4122.94</v>
      </c>
      <c r="J32" s="407">
        <v>3789.1666666666665</v>
      </c>
      <c r="K32" s="407">
        <v>4650.3125</v>
      </c>
      <c r="L32" s="407">
        <v>4640.3166666666675</v>
      </c>
      <c r="M32" s="407">
        <v>4602.447916666667</v>
      </c>
      <c r="N32" s="407">
        <v>6404.541666666667</v>
      </c>
      <c r="O32" s="407">
        <v>7497.916666666666</v>
      </c>
      <c r="P32" s="408">
        <f t="shared" si="0"/>
        <v>4309.8166435185185</v>
      </c>
    </row>
    <row r="33" spans="1:16" s="409" customFormat="1" ht="21" customHeight="1">
      <c r="A33" s="483" t="s">
        <v>172</v>
      </c>
      <c r="B33" s="405" t="s">
        <v>173</v>
      </c>
      <c r="C33" s="416" t="s">
        <v>132</v>
      </c>
      <c r="D33" s="407">
        <v>240.02083333333334</v>
      </c>
      <c r="E33" s="407">
        <v>220.15234375</v>
      </c>
      <c r="F33" s="407">
        <v>236.56588541666665</v>
      </c>
      <c r="G33" s="407">
        <v>230.4296875</v>
      </c>
      <c r="H33" s="407">
        <v>234.19791666666666</v>
      </c>
      <c r="I33" s="407">
        <v>242.99479166666666</v>
      </c>
      <c r="J33" s="407">
        <v>211.10416666666666</v>
      </c>
      <c r="K33" s="407">
        <v>235.58398333333332</v>
      </c>
      <c r="L33" s="407">
        <v>243.76453125</v>
      </c>
      <c r="M33" s="407">
        <v>246.94687499999998</v>
      </c>
      <c r="N33" s="407">
        <v>269.1583333333333</v>
      </c>
      <c r="O33" s="407">
        <v>286.8822916666667</v>
      </c>
      <c r="P33" s="408">
        <f t="shared" si="0"/>
        <v>241.4834699652778</v>
      </c>
    </row>
    <row r="34" spans="1:16" s="409" customFormat="1" ht="21" customHeight="1">
      <c r="A34" s="485"/>
      <c r="B34" s="405" t="s">
        <v>174</v>
      </c>
      <c r="C34" s="406" t="s">
        <v>73</v>
      </c>
      <c r="D34" s="407">
        <v>427.72125</v>
      </c>
      <c r="E34" s="407">
        <v>421.85611111111115</v>
      </c>
      <c r="F34" s="407">
        <v>413.51116666666667</v>
      </c>
      <c r="G34" s="407">
        <v>409.0953333333334</v>
      </c>
      <c r="H34" s="407">
        <v>379.71375</v>
      </c>
      <c r="I34" s="407">
        <v>444.91173333333336</v>
      </c>
      <c r="J34" s="407">
        <v>442.77983333333333</v>
      </c>
      <c r="K34" s="407">
        <v>437.41186666666664</v>
      </c>
      <c r="L34" s="407">
        <v>435.28933333333333</v>
      </c>
      <c r="M34" s="407">
        <v>392.31375</v>
      </c>
      <c r="N34" s="407">
        <v>440.62786666666665</v>
      </c>
      <c r="O34" s="407">
        <v>447.63566666666674</v>
      </c>
      <c r="P34" s="408">
        <f t="shared" si="0"/>
        <v>424.40563842592604</v>
      </c>
    </row>
    <row r="35" spans="1:16" s="409" customFormat="1" ht="21" customHeight="1">
      <c r="A35" s="415" t="s">
        <v>43</v>
      </c>
      <c r="B35" s="405"/>
      <c r="C35" s="406" t="s">
        <v>74</v>
      </c>
      <c r="D35" s="407">
        <v>214.58333333333334</v>
      </c>
      <c r="E35" s="407">
        <v>176.0763888888889</v>
      </c>
      <c r="F35" s="407">
        <v>207.22916666666666</v>
      </c>
      <c r="G35" s="407">
        <v>226.5972222222222</v>
      </c>
      <c r="H35" s="407">
        <v>197.58928571428572</v>
      </c>
      <c r="I35" s="407">
        <v>202</v>
      </c>
      <c r="J35" s="407">
        <v>219.72222222222226</v>
      </c>
      <c r="K35" s="407">
        <v>207.31428571428572</v>
      </c>
      <c r="L35" s="407">
        <v>197.65277777777774</v>
      </c>
      <c r="M35" s="407">
        <v>199.54861111111111</v>
      </c>
      <c r="N35" s="407">
        <v>209.41666666666666</v>
      </c>
      <c r="O35" s="407">
        <v>234.30555555555554</v>
      </c>
      <c r="P35" s="408">
        <f t="shared" si="0"/>
        <v>207.66962632275133</v>
      </c>
    </row>
    <row r="36" spans="1:16" s="409" customFormat="1" ht="23.25" customHeight="1">
      <c r="A36" s="401" t="s">
        <v>75</v>
      </c>
      <c r="B36" s="401"/>
      <c r="C36" s="402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</row>
    <row r="37" spans="1:16" s="409" customFormat="1" ht="21" customHeight="1">
      <c r="A37" s="483" t="s">
        <v>175</v>
      </c>
      <c r="B37" s="411" t="s">
        <v>176</v>
      </c>
      <c r="C37" s="406" t="s">
        <v>21</v>
      </c>
      <c r="D37" s="407">
        <v>17368.377976190477</v>
      </c>
      <c r="E37" s="407">
        <v>17609.824404761905</v>
      </c>
      <c r="F37" s="407">
        <v>19600.002777777776</v>
      </c>
      <c r="G37" s="407">
        <v>19974.635416666668</v>
      </c>
      <c r="H37" s="407">
        <v>19464.583333333332</v>
      </c>
      <c r="I37" s="407">
        <v>19078.333333333332</v>
      </c>
      <c r="J37" s="407">
        <v>19781.25</v>
      </c>
      <c r="K37" s="407">
        <v>20905.170000000002</v>
      </c>
      <c r="L37" s="407">
        <v>20006.239583333332</v>
      </c>
      <c r="M37" s="407">
        <v>20766.569444444445</v>
      </c>
      <c r="N37" s="407">
        <v>20753.99166666667</v>
      </c>
      <c r="O37" s="407">
        <v>21451.159722222223</v>
      </c>
      <c r="P37" s="408">
        <f t="shared" si="0"/>
        <v>19730.011471560847</v>
      </c>
    </row>
    <row r="38" spans="1:16" s="409" customFormat="1" ht="21" customHeight="1">
      <c r="A38" s="484"/>
      <c r="B38" s="405" t="s">
        <v>177</v>
      </c>
      <c r="C38" s="406" t="s">
        <v>21</v>
      </c>
      <c r="D38" s="407">
        <v>17291.666666666668</v>
      </c>
      <c r="E38" s="407">
        <v>18520.833333333332</v>
      </c>
      <c r="F38" s="407">
        <v>20350</v>
      </c>
      <c r="G38" s="407">
        <v>19479.166666666668</v>
      </c>
      <c r="H38" s="407">
        <v>19083.333333333332</v>
      </c>
      <c r="I38" s="407">
        <v>18900</v>
      </c>
      <c r="J38" s="407">
        <v>19000</v>
      </c>
      <c r="K38" s="407">
        <v>18683.333333333332</v>
      </c>
      <c r="L38" s="407">
        <v>19166.666666666668</v>
      </c>
      <c r="M38" s="407">
        <v>18453.125</v>
      </c>
      <c r="N38" s="407">
        <v>18633.333333333332</v>
      </c>
      <c r="O38" s="407">
        <v>18541.666666666668</v>
      </c>
      <c r="P38" s="408">
        <f t="shared" si="0"/>
        <v>18841.927083333332</v>
      </c>
    </row>
    <row r="39" spans="1:16" s="409" customFormat="1" ht="21" customHeight="1">
      <c r="A39" s="410" t="s">
        <v>58</v>
      </c>
      <c r="B39" s="405"/>
      <c r="C39" s="406" t="s">
        <v>19</v>
      </c>
      <c r="D39" s="407">
        <v>2604.1666666666665</v>
      </c>
      <c r="E39" s="407">
        <v>3037.5</v>
      </c>
      <c r="F39" s="407">
        <v>2851.25</v>
      </c>
      <c r="G39" s="407">
        <v>2933.3333333333335</v>
      </c>
      <c r="H39" s="407">
        <v>2910.9375</v>
      </c>
      <c r="I39" s="407">
        <v>3026.666666666667</v>
      </c>
      <c r="J39" s="407">
        <v>2952.777777777778</v>
      </c>
      <c r="K39" s="407">
        <v>2901.111111111111</v>
      </c>
      <c r="L39" s="407">
        <v>2963.194444444445</v>
      </c>
      <c r="M39" s="407">
        <v>3078.125</v>
      </c>
      <c r="N39" s="407">
        <v>3125</v>
      </c>
      <c r="O39" s="407">
        <v>2959.0277777777774</v>
      </c>
      <c r="P39" s="408">
        <f t="shared" si="0"/>
        <v>2945.2575231481483</v>
      </c>
    </row>
    <row r="40" spans="1:16" s="409" customFormat="1" ht="24" customHeight="1">
      <c r="A40" s="401" t="s">
        <v>134</v>
      </c>
      <c r="B40" s="401"/>
      <c r="C40" s="402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</row>
    <row r="41" spans="1:16" s="409" customFormat="1" ht="21" customHeight="1">
      <c r="A41" s="483" t="s">
        <v>295</v>
      </c>
      <c r="B41" s="405" t="s">
        <v>179</v>
      </c>
      <c r="C41" s="406" t="s">
        <v>19</v>
      </c>
      <c r="D41" s="407">
        <v>461.28125</v>
      </c>
      <c r="E41" s="407">
        <v>1300.5735930735932</v>
      </c>
      <c r="F41" s="407">
        <v>1494.7510822510826</v>
      </c>
      <c r="G41" s="407">
        <v>1429.7727272727273</v>
      </c>
      <c r="H41" s="407">
        <v>985.320303030303</v>
      </c>
      <c r="I41" s="407">
        <v>1202.8055555555554</v>
      </c>
      <c r="J41" s="407">
        <v>1254.9450757575758</v>
      </c>
      <c r="K41" s="407">
        <v>887.6372727272728</v>
      </c>
      <c r="L41" s="407">
        <v>917.260101010101</v>
      </c>
      <c r="M41" s="407">
        <v>1305.239898989899</v>
      </c>
      <c r="N41" s="407">
        <v>1471.457142857143</v>
      </c>
      <c r="O41" s="407">
        <v>1727.6785714285713</v>
      </c>
      <c r="P41" s="408">
        <f t="shared" si="0"/>
        <v>1203.2268811628187</v>
      </c>
    </row>
    <row r="42" spans="1:16" s="409" customFormat="1" ht="21" customHeight="1">
      <c r="A42" s="485"/>
      <c r="B42" s="405" t="s">
        <v>180</v>
      </c>
      <c r="C42" s="406" t="s">
        <v>19</v>
      </c>
      <c r="D42" s="407">
        <v>3725</v>
      </c>
      <c r="E42" s="407">
        <v>4259.027777777777</v>
      </c>
      <c r="F42" s="407">
        <v>3393.5</v>
      </c>
      <c r="G42" s="407">
        <v>3099.166666666667</v>
      </c>
      <c r="H42" s="407">
        <v>2351.5</v>
      </c>
      <c r="I42" s="407">
        <v>2077.777777777778</v>
      </c>
      <c r="J42" s="407">
        <v>3110.3083333333334</v>
      </c>
      <c r="K42" s="407">
        <v>2798.721666666667</v>
      </c>
      <c r="L42" s="407">
        <v>2966.7619047619046</v>
      </c>
      <c r="M42" s="407">
        <v>2807.4947916666665</v>
      </c>
      <c r="N42" s="407">
        <v>2541.8416666666667</v>
      </c>
      <c r="O42" s="407">
        <v>3920.825</v>
      </c>
      <c r="P42" s="408">
        <f t="shared" si="0"/>
        <v>3087.6604654431217</v>
      </c>
    </row>
    <row r="43" spans="1:16" s="409" customFormat="1" ht="21" customHeight="1">
      <c r="A43" s="485"/>
      <c r="B43" s="405" t="s">
        <v>181</v>
      </c>
      <c r="C43" s="406" t="s">
        <v>19</v>
      </c>
      <c r="D43" s="407">
        <v>3064.5833333333335</v>
      </c>
      <c r="E43" s="407">
        <v>3362.0833333333335</v>
      </c>
      <c r="F43" s="407">
        <v>4096.779166666667</v>
      </c>
      <c r="G43" s="407">
        <v>3630.964285714286</v>
      </c>
      <c r="H43" s="407">
        <v>3978.8690476190473</v>
      </c>
      <c r="I43" s="407">
        <v>2629.4444444444443</v>
      </c>
      <c r="J43" s="407">
        <v>3583.134920634921</v>
      </c>
      <c r="K43" s="407">
        <v>3095.4606666666664</v>
      </c>
      <c r="L43" s="407">
        <v>3031.944444444445</v>
      </c>
      <c r="M43" s="407">
        <v>3986.1111111111113</v>
      </c>
      <c r="N43" s="407">
        <v>3173.6750000000006</v>
      </c>
      <c r="O43" s="407">
        <v>3749.410714285714</v>
      </c>
      <c r="P43" s="408">
        <f t="shared" si="0"/>
        <v>3448.5383723544983</v>
      </c>
    </row>
    <row r="44" spans="1:16" s="409" customFormat="1" ht="21" customHeight="1">
      <c r="A44" s="485"/>
      <c r="B44" s="405" t="s">
        <v>182</v>
      </c>
      <c r="C44" s="406" t="s">
        <v>19</v>
      </c>
      <c r="D44" s="407">
        <v>4152.777777777778</v>
      </c>
      <c r="E44" s="407">
        <v>3465.555555555555</v>
      </c>
      <c r="F44" s="407">
        <v>2335</v>
      </c>
      <c r="G44" s="407">
        <v>2453.1666666666665</v>
      </c>
      <c r="H44" s="407">
        <v>1778.125</v>
      </c>
      <c r="I44" s="407">
        <v>1507.777777777778</v>
      </c>
      <c r="J44" s="407">
        <v>1621.1875</v>
      </c>
      <c r="K44" s="407">
        <v>1522.75</v>
      </c>
      <c r="L44" s="407">
        <v>2166.0625</v>
      </c>
      <c r="M44" s="407">
        <v>2638.611111111111</v>
      </c>
      <c r="N44" s="407">
        <v>2899</v>
      </c>
      <c r="O44" s="407">
        <v>2618.75</v>
      </c>
      <c r="P44" s="408">
        <f t="shared" si="0"/>
        <v>2429.8969907407404</v>
      </c>
    </row>
    <row r="45" spans="1:16" s="409" customFormat="1" ht="21" customHeight="1">
      <c r="A45" s="484"/>
      <c r="B45" s="405" t="s">
        <v>183</v>
      </c>
      <c r="C45" s="406" t="s">
        <v>19</v>
      </c>
      <c r="D45" s="407">
        <v>2323.75</v>
      </c>
      <c r="E45" s="407">
        <v>3358.333333333333</v>
      </c>
      <c r="F45" s="407">
        <v>3217.777777777778</v>
      </c>
      <c r="G45" s="407">
        <v>3860</v>
      </c>
      <c r="H45" s="407">
        <v>4711.944444444444</v>
      </c>
      <c r="I45" s="407">
        <v>2444</v>
      </c>
      <c r="J45" s="407">
        <v>2730.625</v>
      </c>
      <c r="K45" s="407">
        <v>1845.5</v>
      </c>
      <c r="L45" s="407">
        <v>2215.5</v>
      </c>
      <c r="M45" s="407">
        <v>2238.8888888888887</v>
      </c>
      <c r="N45" s="407">
        <v>1997</v>
      </c>
      <c r="O45" s="407">
        <v>2144.444444444445</v>
      </c>
      <c r="P45" s="408">
        <f t="shared" si="0"/>
        <v>2757.3136574074074</v>
      </c>
    </row>
    <row r="46" spans="1:16" s="409" customFormat="1" ht="21" customHeight="1">
      <c r="A46" s="412" t="s">
        <v>339</v>
      </c>
      <c r="B46" s="405"/>
      <c r="C46" s="406" t="s">
        <v>19</v>
      </c>
      <c r="D46" s="407"/>
      <c r="E46" s="407"/>
      <c r="F46" s="407"/>
      <c r="G46" s="407"/>
      <c r="H46" s="407">
        <v>12000</v>
      </c>
      <c r="I46" s="407"/>
      <c r="J46" s="407"/>
      <c r="K46" s="407"/>
      <c r="L46" s="407"/>
      <c r="M46" s="407"/>
      <c r="N46" s="407"/>
      <c r="O46" s="407"/>
      <c r="P46" s="408">
        <f t="shared" si="0"/>
        <v>12000</v>
      </c>
    </row>
    <row r="47" spans="1:16" s="409" customFormat="1" ht="21" customHeight="1">
      <c r="A47" s="412" t="s">
        <v>3</v>
      </c>
      <c r="B47" s="405"/>
      <c r="C47" s="406" t="s">
        <v>19</v>
      </c>
      <c r="D47" s="407">
        <v>1494.353298611111</v>
      </c>
      <c r="E47" s="407">
        <v>1664.470486111111</v>
      </c>
      <c r="F47" s="407">
        <v>1300.87975</v>
      </c>
      <c r="G47" s="407">
        <v>1122.069375</v>
      </c>
      <c r="H47" s="407">
        <v>1120.037326388889</v>
      </c>
      <c r="I47" s="407">
        <v>917.2242222222222</v>
      </c>
      <c r="J47" s="407">
        <v>1155.631076388889</v>
      </c>
      <c r="K47" s="407">
        <v>1341.05625</v>
      </c>
      <c r="L47" s="407">
        <v>1297.7161458333335</v>
      </c>
      <c r="M47" s="407">
        <v>1223.0911458333333</v>
      </c>
      <c r="N47" s="407">
        <v>1423.2142857142858</v>
      </c>
      <c r="O47" s="407">
        <v>1424.953125</v>
      </c>
      <c r="P47" s="408">
        <f t="shared" si="0"/>
        <v>1290.3913739252646</v>
      </c>
    </row>
    <row r="48" spans="1:16" s="409" customFormat="1" ht="21" customHeight="1">
      <c r="A48" s="483" t="s">
        <v>4</v>
      </c>
      <c r="B48" s="405" t="s">
        <v>260</v>
      </c>
      <c r="C48" s="406" t="s">
        <v>19</v>
      </c>
      <c r="D48" s="407">
        <v>1148.884523809524</v>
      </c>
      <c r="E48" s="407">
        <v>1093.9107142857142</v>
      </c>
      <c r="F48" s="407">
        <v>1064.02</v>
      </c>
      <c r="G48" s="407">
        <v>1118.526388888889</v>
      </c>
      <c r="H48" s="407">
        <v>1041.8958333333333</v>
      </c>
      <c r="I48" s="407">
        <v>1097.7521428571429</v>
      </c>
      <c r="J48" s="407">
        <v>1075.8541666666667</v>
      </c>
      <c r="K48" s="407">
        <v>1271.1944444444443</v>
      </c>
      <c r="L48" s="407">
        <v>1152.5416666666667</v>
      </c>
      <c r="M48" s="407">
        <v>1197.3541666666667</v>
      </c>
      <c r="N48" s="407">
        <v>1212.6666666666667</v>
      </c>
      <c r="O48" s="407">
        <v>874.9805555555555</v>
      </c>
      <c r="P48" s="408">
        <f t="shared" si="0"/>
        <v>1112.4651058201057</v>
      </c>
    </row>
    <row r="49" spans="1:16" s="409" customFormat="1" ht="21" customHeight="1">
      <c r="A49" s="484" t="s">
        <v>79</v>
      </c>
      <c r="B49" s="405" t="s">
        <v>161</v>
      </c>
      <c r="C49" s="406" t="s">
        <v>19</v>
      </c>
      <c r="D49" s="407">
        <v>943.5</v>
      </c>
      <c r="E49" s="407">
        <v>1093.75</v>
      </c>
      <c r="F49" s="407">
        <v>1073.8</v>
      </c>
      <c r="G49" s="407">
        <v>1600</v>
      </c>
      <c r="H49" s="407">
        <v>782.75</v>
      </c>
      <c r="I49" s="407">
        <v>850</v>
      </c>
      <c r="J49" s="407"/>
      <c r="K49" s="407">
        <v>922.9166666666666</v>
      </c>
      <c r="L49" s="407"/>
      <c r="M49" s="407">
        <v>2000</v>
      </c>
      <c r="N49" s="407">
        <v>1228.5</v>
      </c>
      <c r="O49" s="407"/>
      <c r="P49" s="408">
        <f t="shared" si="0"/>
        <v>1166.1351851851853</v>
      </c>
    </row>
    <row r="50" spans="1:16" s="409" customFormat="1" ht="21" customHeight="1">
      <c r="A50" s="483" t="s">
        <v>184</v>
      </c>
      <c r="B50" s="405" t="s">
        <v>166</v>
      </c>
      <c r="C50" s="406" t="s">
        <v>19</v>
      </c>
      <c r="D50" s="407">
        <v>2327.5</v>
      </c>
      <c r="E50" s="407">
        <v>1834.0277777777776</v>
      </c>
      <c r="F50" s="407">
        <v>1740</v>
      </c>
      <c r="G50" s="407">
        <v>2155.6666666666665</v>
      </c>
      <c r="H50" s="407">
        <v>2212.5</v>
      </c>
      <c r="I50" s="407">
        <v>2103</v>
      </c>
      <c r="J50" s="407">
        <v>2595.833333333333</v>
      </c>
      <c r="K50" s="407">
        <v>2623.3333333333335</v>
      </c>
      <c r="L50" s="407">
        <v>2665.8333333333335</v>
      </c>
      <c r="M50" s="407">
        <v>2270</v>
      </c>
      <c r="N50" s="407">
        <v>3000</v>
      </c>
      <c r="O50" s="407">
        <v>2600</v>
      </c>
      <c r="P50" s="408">
        <f t="shared" si="0"/>
        <v>2343.974537037037</v>
      </c>
    </row>
    <row r="51" spans="1:16" s="409" customFormat="1" ht="21" customHeight="1">
      <c r="A51" s="484"/>
      <c r="B51" s="405" t="s">
        <v>81</v>
      </c>
      <c r="C51" s="406" t="s">
        <v>19</v>
      </c>
      <c r="D51" s="407">
        <v>3156.25</v>
      </c>
      <c r="E51" s="407">
        <v>2950</v>
      </c>
      <c r="F51" s="407">
        <v>3000</v>
      </c>
      <c r="G51" s="407">
        <v>3100</v>
      </c>
      <c r="H51" s="407">
        <v>2612.5</v>
      </c>
      <c r="I51" s="407">
        <v>2490</v>
      </c>
      <c r="J51" s="407">
        <v>2375</v>
      </c>
      <c r="K51" s="407">
        <v>2500</v>
      </c>
      <c r="L51" s="407">
        <v>2275</v>
      </c>
      <c r="M51" s="407">
        <v>3000</v>
      </c>
      <c r="N51" s="407">
        <v>3350</v>
      </c>
      <c r="O51" s="407"/>
      <c r="P51" s="408">
        <f t="shared" si="0"/>
        <v>2800.7954545454545</v>
      </c>
    </row>
    <row r="52" spans="1:16" s="409" customFormat="1" ht="21" customHeight="1">
      <c r="A52" s="412" t="s">
        <v>16</v>
      </c>
      <c r="B52" s="405"/>
      <c r="C52" s="406" t="s">
        <v>19</v>
      </c>
      <c r="D52" s="407">
        <v>1891.6666666666665</v>
      </c>
      <c r="E52" s="407">
        <v>1483.3333333333333</v>
      </c>
      <c r="F52" s="407">
        <v>1120</v>
      </c>
      <c r="G52" s="407">
        <v>886.6666666666666</v>
      </c>
      <c r="H52" s="407">
        <v>556.25</v>
      </c>
      <c r="I52" s="407">
        <v>686.6666666666666</v>
      </c>
      <c r="J52" s="407">
        <v>641.6666666666666</v>
      </c>
      <c r="K52" s="407">
        <v>653.3333333333334</v>
      </c>
      <c r="L52" s="407">
        <v>661.1111111111112</v>
      </c>
      <c r="M52" s="407">
        <v>600</v>
      </c>
      <c r="N52" s="407">
        <v>990</v>
      </c>
      <c r="O52" s="407">
        <v>1145.8333333333333</v>
      </c>
      <c r="P52" s="408">
        <f t="shared" si="0"/>
        <v>943.0439814814816</v>
      </c>
    </row>
    <row r="53" spans="1:16" s="409" customFormat="1" ht="21" customHeight="1">
      <c r="A53" s="417"/>
      <c r="B53" s="405" t="s">
        <v>296</v>
      </c>
      <c r="C53" s="406" t="s">
        <v>19</v>
      </c>
      <c r="D53" s="407">
        <v>13500</v>
      </c>
      <c r="E53" s="407">
        <v>12000</v>
      </c>
      <c r="F53" s="407">
        <v>4833.333333333333</v>
      </c>
      <c r="G53" s="407">
        <v>4500</v>
      </c>
      <c r="H53" s="407">
        <v>6500</v>
      </c>
      <c r="I53" s="407">
        <v>10000</v>
      </c>
      <c r="J53" s="407"/>
      <c r="K53" s="407"/>
      <c r="L53" s="407"/>
      <c r="M53" s="407"/>
      <c r="N53" s="407"/>
      <c r="O53" s="407"/>
      <c r="P53" s="408">
        <f t="shared" si="0"/>
        <v>8555.555555555555</v>
      </c>
    </row>
    <row r="54" spans="1:16" s="409" customFormat="1" ht="21" customHeight="1">
      <c r="A54" s="485" t="s">
        <v>297</v>
      </c>
      <c r="B54" s="405" t="s">
        <v>186</v>
      </c>
      <c r="C54" s="418" t="s">
        <v>515</v>
      </c>
      <c r="D54" s="407">
        <v>19250</v>
      </c>
      <c r="E54" s="407">
        <v>14681.25</v>
      </c>
      <c r="F54" s="407">
        <v>12245.238095238095</v>
      </c>
      <c r="G54" s="407">
        <v>15595.238095238095</v>
      </c>
      <c r="H54" s="407">
        <v>13604.166666666668</v>
      </c>
      <c r="I54" s="407">
        <v>10697.619047619048</v>
      </c>
      <c r="J54" s="407">
        <v>14333.333333333334</v>
      </c>
      <c r="K54" s="407">
        <v>13200</v>
      </c>
      <c r="L54" s="407">
        <v>13500</v>
      </c>
      <c r="M54" s="407">
        <v>13250</v>
      </c>
      <c r="N54" s="407">
        <v>9400</v>
      </c>
      <c r="O54" s="407">
        <v>9750</v>
      </c>
      <c r="P54" s="408">
        <f t="shared" si="0"/>
        <v>13292.237103174602</v>
      </c>
    </row>
    <row r="55" spans="1:16" s="409" customFormat="1" ht="21" customHeight="1">
      <c r="A55" s="484"/>
      <c r="B55" s="405" t="s">
        <v>187</v>
      </c>
      <c r="C55" s="418" t="s">
        <v>515</v>
      </c>
      <c r="D55" s="407">
        <v>11068.452380952382</v>
      </c>
      <c r="E55" s="407">
        <v>10198.412698412698</v>
      </c>
      <c r="F55" s="407">
        <v>10523.809523809525</v>
      </c>
      <c r="G55" s="407">
        <v>9953.741496598639</v>
      </c>
      <c r="H55" s="407">
        <v>10967.80045351474</v>
      </c>
      <c r="I55" s="407">
        <v>15805.328798185941</v>
      </c>
      <c r="J55" s="407">
        <v>18623.937074829933</v>
      </c>
      <c r="K55" s="407">
        <v>16248.677248677252</v>
      </c>
      <c r="L55" s="407">
        <v>18302.125850340137</v>
      </c>
      <c r="M55" s="407">
        <v>16105.15873015873</v>
      </c>
      <c r="N55" s="407">
        <v>17036.111111111113</v>
      </c>
      <c r="O55" s="407">
        <v>13790.391156462585</v>
      </c>
      <c r="P55" s="408">
        <f t="shared" si="0"/>
        <v>14051.995543587807</v>
      </c>
    </row>
    <row r="56" spans="1:16" s="409" customFormat="1" ht="21" customHeight="1">
      <c r="A56" s="419" t="s">
        <v>40</v>
      </c>
      <c r="B56" s="405"/>
      <c r="C56" s="406" t="s">
        <v>19</v>
      </c>
      <c r="D56" s="407">
        <v>720.3125</v>
      </c>
      <c r="E56" s="407">
        <v>921.2083333333333</v>
      </c>
      <c r="F56" s="407">
        <v>594.4</v>
      </c>
      <c r="G56" s="407">
        <v>633.5034722222222</v>
      </c>
      <c r="H56" s="407">
        <v>516.0416666666666</v>
      </c>
      <c r="I56" s="407">
        <v>580.0625</v>
      </c>
      <c r="J56" s="407">
        <v>785.75</v>
      </c>
      <c r="K56" s="407">
        <v>700.4375</v>
      </c>
      <c r="L56" s="407">
        <v>851.3</v>
      </c>
      <c r="M56" s="407">
        <v>963.888888888889</v>
      </c>
      <c r="N56" s="407">
        <v>894.6</v>
      </c>
      <c r="O56" s="407">
        <v>1010.375</v>
      </c>
      <c r="P56" s="408">
        <f t="shared" si="0"/>
        <v>764.3233217592593</v>
      </c>
    </row>
    <row r="57" spans="1:16" s="409" customFormat="1" ht="21" customHeight="1">
      <c r="A57" s="419" t="s">
        <v>39</v>
      </c>
      <c r="B57" s="405"/>
      <c r="C57" s="406" t="s">
        <v>19</v>
      </c>
      <c r="D57" s="407">
        <v>364.7083333333333</v>
      </c>
      <c r="E57" s="407">
        <v>615.1041666666666</v>
      </c>
      <c r="F57" s="407">
        <v>818.6666666666667</v>
      </c>
      <c r="G57" s="407">
        <v>422.89583333333337</v>
      </c>
      <c r="H57" s="407">
        <v>502.0833333333333</v>
      </c>
      <c r="I57" s="407">
        <v>653.3333333333334</v>
      </c>
      <c r="J57" s="407">
        <v>604.9768518518518</v>
      </c>
      <c r="K57" s="407">
        <v>371.1666666666667</v>
      </c>
      <c r="L57" s="407">
        <v>540.3310185185186</v>
      </c>
      <c r="M57" s="407">
        <v>890.9413580246915</v>
      </c>
      <c r="N57" s="407">
        <v>851.3111111111111</v>
      </c>
      <c r="O57" s="407">
        <v>794.5104166666666</v>
      </c>
      <c r="P57" s="408">
        <f t="shared" si="0"/>
        <v>619.1690907921811</v>
      </c>
    </row>
    <row r="58" spans="1:16" s="409" customFormat="1" ht="21" customHeight="1">
      <c r="A58" s="419" t="s">
        <v>38</v>
      </c>
      <c r="B58" s="405"/>
      <c r="C58" s="406" t="s">
        <v>19</v>
      </c>
      <c r="D58" s="407">
        <v>2195.833333333333</v>
      </c>
      <c r="E58" s="407">
        <v>1912.5</v>
      </c>
      <c r="F58" s="407">
        <v>1903.3333333333333</v>
      </c>
      <c r="G58" s="407">
        <v>1912.5</v>
      </c>
      <c r="H58" s="407">
        <v>1900</v>
      </c>
      <c r="I58" s="407">
        <v>1900</v>
      </c>
      <c r="J58" s="407">
        <v>1850</v>
      </c>
      <c r="K58" s="407">
        <v>2020</v>
      </c>
      <c r="L58" s="407">
        <v>2066.6666666666665</v>
      </c>
      <c r="M58" s="407">
        <v>1862.5</v>
      </c>
      <c r="N58" s="407">
        <v>1870</v>
      </c>
      <c r="O58" s="407">
        <v>1933.3333333333335</v>
      </c>
      <c r="P58" s="408">
        <f t="shared" si="0"/>
        <v>1943.8888888888887</v>
      </c>
    </row>
    <row r="59" spans="1:16" s="409" customFormat="1" ht="21" customHeight="1">
      <c r="A59" s="483" t="s">
        <v>188</v>
      </c>
      <c r="B59" s="405" t="s">
        <v>189</v>
      </c>
      <c r="C59" s="406" t="s">
        <v>83</v>
      </c>
      <c r="D59" s="407">
        <v>9166.666666666668</v>
      </c>
      <c r="E59" s="407">
        <v>8041.666666666667</v>
      </c>
      <c r="F59" s="407">
        <v>6266.666666666667</v>
      </c>
      <c r="G59" s="407">
        <v>8111.111111111112</v>
      </c>
      <c r="H59" s="407">
        <v>8000</v>
      </c>
      <c r="I59" s="407">
        <v>7416.666666666667</v>
      </c>
      <c r="J59" s="407">
        <v>8000</v>
      </c>
      <c r="K59" s="407">
        <v>6344.444444444444</v>
      </c>
      <c r="L59" s="407">
        <v>7500</v>
      </c>
      <c r="M59" s="407">
        <v>7888.88888888889</v>
      </c>
      <c r="N59" s="407">
        <v>9895.833333333334</v>
      </c>
      <c r="O59" s="407">
        <v>9583.333333333334</v>
      </c>
      <c r="P59" s="408">
        <f t="shared" si="0"/>
        <v>8017.939814814814</v>
      </c>
    </row>
    <row r="60" spans="1:16" s="409" customFormat="1" ht="21" customHeight="1">
      <c r="A60" s="484"/>
      <c r="B60" s="405" t="s">
        <v>190</v>
      </c>
      <c r="C60" s="406" t="s">
        <v>21</v>
      </c>
      <c r="D60" s="407">
        <v>6500</v>
      </c>
      <c r="E60" s="407">
        <v>7333.333333333333</v>
      </c>
      <c r="F60" s="407">
        <v>5900</v>
      </c>
      <c r="G60" s="407">
        <v>5000</v>
      </c>
      <c r="H60" s="407">
        <v>4500</v>
      </c>
      <c r="I60" s="407">
        <v>7500</v>
      </c>
      <c r="J60" s="407">
        <v>8000</v>
      </c>
      <c r="K60" s="407"/>
      <c r="L60" s="407"/>
      <c r="M60" s="407">
        <v>7000</v>
      </c>
      <c r="N60" s="407">
        <v>6000</v>
      </c>
      <c r="O60" s="407">
        <v>5500</v>
      </c>
      <c r="P60" s="408">
        <f t="shared" si="0"/>
        <v>6323.333333333333</v>
      </c>
    </row>
    <row r="61" spans="1:16" s="409" customFormat="1" ht="21" customHeight="1">
      <c r="A61" s="419" t="s">
        <v>5</v>
      </c>
      <c r="B61" s="405"/>
      <c r="C61" s="406" t="s">
        <v>19</v>
      </c>
      <c r="D61" s="407">
        <v>2375</v>
      </c>
      <c r="E61" s="407">
        <v>883.3333333333334</v>
      </c>
      <c r="F61" s="407">
        <v>406.90000000000003</v>
      </c>
      <c r="G61" s="407">
        <v>426.5833333333333</v>
      </c>
      <c r="H61" s="407">
        <v>378.7083333333333</v>
      </c>
      <c r="I61" s="407">
        <v>416.6666666666667</v>
      </c>
      <c r="J61" s="407">
        <v>533.3333333333334</v>
      </c>
      <c r="K61" s="407">
        <v>556.6666666666666</v>
      </c>
      <c r="L61" s="407">
        <v>636.1111111111112</v>
      </c>
      <c r="M61" s="407">
        <v>575</v>
      </c>
      <c r="N61" s="407">
        <v>780</v>
      </c>
      <c r="O61" s="407">
        <v>1000</v>
      </c>
      <c r="P61" s="408">
        <f t="shared" si="0"/>
        <v>747.3585648148149</v>
      </c>
    </row>
    <row r="62" spans="1:16" s="409" customFormat="1" ht="21" customHeight="1">
      <c r="A62" s="419" t="s">
        <v>6</v>
      </c>
      <c r="B62" s="405"/>
      <c r="C62" s="406" t="s">
        <v>21</v>
      </c>
      <c r="D62" s="407">
        <v>35625</v>
      </c>
      <c r="E62" s="407">
        <v>33750</v>
      </c>
      <c r="F62" s="407">
        <v>35808.333333333336</v>
      </c>
      <c r="G62" s="407">
        <v>33125</v>
      </c>
      <c r="H62" s="407">
        <v>38937.5</v>
      </c>
      <c r="I62" s="407">
        <v>33250</v>
      </c>
      <c r="J62" s="407">
        <v>34791.66666666667</v>
      </c>
      <c r="K62" s="407">
        <v>36000</v>
      </c>
      <c r="L62" s="407">
        <v>36875</v>
      </c>
      <c r="M62" s="407">
        <v>34125</v>
      </c>
      <c r="N62" s="407">
        <v>36750</v>
      </c>
      <c r="O62" s="407">
        <v>32500</v>
      </c>
      <c r="P62" s="408">
        <f t="shared" si="0"/>
        <v>35128.125</v>
      </c>
    </row>
    <row r="63" spans="1:16" s="409" customFormat="1" ht="21" customHeight="1">
      <c r="A63" s="483" t="s">
        <v>277</v>
      </c>
      <c r="B63" s="405" t="s">
        <v>191</v>
      </c>
      <c r="C63" s="406" t="s">
        <v>19</v>
      </c>
      <c r="D63" s="407">
        <v>656.0833333333334</v>
      </c>
      <c r="E63" s="407">
        <v>638.8888888888888</v>
      </c>
      <c r="F63" s="407">
        <v>936.6666666666666</v>
      </c>
      <c r="G63" s="407">
        <v>1358.3333333333333</v>
      </c>
      <c r="H63" s="407">
        <v>1962.5</v>
      </c>
      <c r="I63" s="407">
        <v>1333.3333333333335</v>
      </c>
      <c r="J63" s="407">
        <v>1075</v>
      </c>
      <c r="K63" s="407">
        <v>1221.6666666666667</v>
      </c>
      <c r="L63" s="407">
        <v>1487.5</v>
      </c>
      <c r="M63" s="407">
        <v>1883.3333333333333</v>
      </c>
      <c r="N63" s="407">
        <v>2053.3333333333335</v>
      </c>
      <c r="O63" s="407">
        <v>1725</v>
      </c>
      <c r="P63" s="408">
        <f t="shared" si="0"/>
        <v>1360.9699074074074</v>
      </c>
    </row>
    <row r="64" spans="1:16" s="409" customFormat="1" ht="21" customHeight="1">
      <c r="A64" s="484"/>
      <c r="B64" s="405" t="s">
        <v>192</v>
      </c>
      <c r="C64" s="406" t="s">
        <v>19</v>
      </c>
      <c r="D64" s="407">
        <v>1273.75</v>
      </c>
      <c r="E64" s="407">
        <v>1202.2222222222222</v>
      </c>
      <c r="F64" s="407">
        <v>1185.5</v>
      </c>
      <c r="G64" s="407">
        <v>1710.8333333333333</v>
      </c>
      <c r="H64" s="407">
        <v>1727.4305555555557</v>
      </c>
      <c r="I64" s="407">
        <v>1238.3333333333333</v>
      </c>
      <c r="J64" s="407">
        <v>947.9166666666666</v>
      </c>
      <c r="K64" s="407">
        <v>1037.5</v>
      </c>
      <c r="L64" s="407">
        <v>1098.8095238095239</v>
      </c>
      <c r="M64" s="407">
        <v>1247.222222222222</v>
      </c>
      <c r="N64" s="407">
        <v>1736.6666666666667</v>
      </c>
      <c r="O64" s="407">
        <v>1414.0625</v>
      </c>
      <c r="P64" s="408">
        <f t="shared" si="0"/>
        <v>1318.3539186507937</v>
      </c>
    </row>
    <row r="65" spans="1:16" s="409" customFormat="1" ht="21" customHeight="1">
      <c r="A65" s="419" t="s">
        <v>37</v>
      </c>
      <c r="B65" s="405"/>
      <c r="C65" s="406" t="s">
        <v>19</v>
      </c>
      <c r="D65" s="407">
        <v>1369</v>
      </c>
      <c r="E65" s="407">
        <v>1283.3333333333333</v>
      </c>
      <c r="F65" s="407">
        <v>2000</v>
      </c>
      <c r="G65" s="407">
        <v>1937.5</v>
      </c>
      <c r="H65" s="407">
        <v>1794.375</v>
      </c>
      <c r="I65" s="407">
        <v>1574.4</v>
      </c>
      <c r="J65" s="407">
        <v>1666.6666666666667</v>
      </c>
      <c r="K65" s="407">
        <v>1320</v>
      </c>
      <c r="L65" s="407">
        <v>1500</v>
      </c>
      <c r="M65" s="407">
        <v>1625</v>
      </c>
      <c r="N65" s="407">
        <v>2200</v>
      </c>
      <c r="O65" s="407">
        <v>2000</v>
      </c>
      <c r="P65" s="408">
        <f t="shared" si="0"/>
        <v>1689.189583333333</v>
      </c>
    </row>
    <row r="66" spans="1:16" s="409" customFormat="1" ht="21" customHeight="1">
      <c r="A66" s="419" t="s">
        <v>36</v>
      </c>
      <c r="B66" s="405"/>
      <c r="C66" s="406" t="s">
        <v>19</v>
      </c>
      <c r="D66" s="407">
        <v>1937.5</v>
      </c>
      <c r="E66" s="407">
        <v>1550</v>
      </c>
      <c r="F66" s="407">
        <v>2300</v>
      </c>
      <c r="G66" s="407">
        <v>2437.5</v>
      </c>
      <c r="H66" s="407">
        <v>2083.3333333333335</v>
      </c>
      <c r="I66" s="407">
        <v>1900</v>
      </c>
      <c r="J66" s="407">
        <v>1916.6666666666667</v>
      </c>
      <c r="K66" s="407">
        <v>1900</v>
      </c>
      <c r="L66" s="407">
        <v>1712.5</v>
      </c>
      <c r="M66" s="407">
        <v>1700</v>
      </c>
      <c r="N66" s="407">
        <v>2500</v>
      </c>
      <c r="O66" s="407">
        <v>2257.5</v>
      </c>
      <c r="P66" s="408">
        <f t="shared" si="0"/>
        <v>2016.25</v>
      </c>
    </row>
    <row r="67" spans="1:16" s="409" customFormat="1" ht="21" customHeight="1">
      <c r="A67" s="419" t="s">
        <v>516</v>
      </c>
      <c r="B67" s="405"/>
      <c r="C67" s="406" t="s">
        <v>19</v>
      </c>
      <c r="D67" s="407">
        <v>843.75</v>
      </c>
      <c r="E67" s="407">
        <v>748.75</v>
      </c>
      <c r="F67" s="407">
        <v>590.4</v>
      </c>
      <c r="G67" s="407">
        <v>672</v>
      </c>
      <c r="H67" s="407">
        <v>526.5</v>
      </c>
      <c r="I67" s="407">
        <v>785.5</v>
      </c>
      <c r="J67" s="407">
        <v>960.3333333333333</v>
      </c>
      <c r="K67" s="407">
        <v>678</v>
      </c>
      <c r="L67" s="407">
        <v>525</v>
      </c>
      <c r="M67" s="407">
        <v>950</v>
      </c>
      <c r="N67" s="407">
        <v>1250</v>
      </c>
      <c r="O67" s="407">
        <v>1293</v>
      </c>
      <c r="P67" s="408">
        <f t="shared" si="0"/>
        <v>818.6027777777778</v>
      </c>
    </row>
    <row r="68" spans="1:16" s="409" customFormat="1" ht="21" customHeight="1">
      <c r="A68" s="419" t="s">
        <v>31</v>
      </c>
      <c r="B68" s="405"/>
      <c r="C68" s="406" t="s">
        <v>21</v>
      </c>
      <c r="D68" s="407">
        <v>5110</v>
      </c>
      <c r="E68" s="407">
        <v>6148.4375</v>
      </c>
      <c r="F68" s="407">
        <v>5849.5</v>
      </c>
      <c r="G68" s="407">
        <v>6233.125</v>
      </c>
      <c r="H68" s="407">
        <v>5423.374999999999</v>
      </c>
      <c r="I68" s="407">
        <v>5591.666666666667</v>
      </c>
      <c r="J68" s="407">
        <v>7500</v>
      </c>
      <c r="K68" s="407">
        <v>6813.333333333334</v>
      </c>
      <c r="L68" s="407">
        <v>6291.666666666667</v>
      </c>
      <c r="M68" s="407">
        <v>6443.916666666666</v>
      </c>
      <c r="N68" s="407">
        <v>5798.875</v>
      </c>
      <c r="O68" s="407">
        <v>5890.5625</v>
      </c>
      <c r="P68" s="408">
        <f t="shared" si="0"/>
        <v>6091.20486111111</v>
      </c>
    </row>
    <row r="69" spans="1:16" s="409" customFormat="1" ht="21" customHeight="1">
      <c r="A69" s="419" t="s">
        <v>35</v>
      </c>
      <c r="B69" s="405"/>
      <c r="C69" s="406" t="s">
        <v>19</v>
      </c>
      <c r="D69" s="407">
        <v>1056.25</v>
      </c>
      <c r="E69" s="407">
        <v>1791.6666666666667</v>
      </c>
      <c r="F69" s="407">
        <v>2116.6666666666665</v>
      </c>
      <c r="G69" s="407">
        <v>1712.5</v>
      </c>
      <c r="H69" s="407">
        <v>1708.3333333333335</v>
      </c>
      <c r="I69" s="407">
        <v>1485</v>
      </c>
      <c r="J69" s="407">
        <v>1237.5</v>
      </c>
      <c r="K69" s="407">
        <v>1354.4444444444443</v>
      </c>
      <c r="L69" s="407">
        <v>1488.1944444444443</v>
      </c>
      <c r="M69" s="407">
        <v>1295.8333333333333</v>
      </c>
      <c r="N69" s="407">
        <v>1776.6666666666667</v>
      </c>
      <c r="O69" s="407">
        <v>1962.5</v>
      </c>
      <c r="P69" s="408">
        <f t="shared" si="0"/>
        <v>1582.1296296296298</v>
      </c>
    </row>
    <row r="70" spans="1:16" s="409" customFormat="1" ht="21" customHeight="1">
      <c r="A70" s="419" t="s">
        <v>34</v>
      </c>
      <c r="B70" s="405"/>
      <c r="C70" s="406" t="s">
        <v>19</v>
      </c>
      <c r="D70" s="407">
        <v>2145.3125</v>
      </c>
      <c r="E70" s="407">
        <v>2470.3125</v>
      </c>
      <c r="F70" s="407">
        <v>3124.375</v>
      </c>
      <c r="G70" s="407">
        <v>3250</v>
      </c>
      <c r="H70" s="407">
        <v>2609.375</v>
      </c>
      <c r="I70" s="407">
        <v>2560</v>
      </c>
      <c r="J70" s="407">
        <v>2268.75</v>
      </c>
      <c r="K70" s="407">
        <v>2062.275</v>
      </c>
      <c r="L70" s="407">
        <v>2251.6857291666665</v>
      </c>
      <c r="M70" s="407">
        <v>2056.25</v>
      </c>
      <c r="N70" s="407">
        <v>2065</v>
      </c>
      <c r="O70" s="407">
        <v>2128.125</v>
      </c>
      <c r="P70" s="408">
        <f t="shared" si="0"/>
        <v>2415.955060763889</v>
      </c>
    </row>
    <row r="71" spans="1:16" s="409" customFormat="1" ht="21" customHeight="1">
      <c r="A71" s="420" t="s">
        <v>122</v>
      </c>
      <c r="B71" s="421"/>
      <c r="C71" s="406" t="s">
        <v>19</v>
      </c>
      <c r="D71" s="407">
        <v>925</v>
      </c>
      <c r="E71" s="407">
        <v>1237.5</v>
      </c>
      <c r="F71" s="407">
        <v>1157.5</v>
      </c>
      <c r="G71" s="407">
        <v>862.5</v>
      </c>
      <c r="H71" s="407">
        <v>950</v>
      </c>
      <c r="I71" s="407">
        <v>1060</v>
      </c>
      <c r="J71" s="407">
        <v>975</v>
      </c>
      <c r="K71" s="407">
        <v>1097.5</v>
      </c>
      <c r="L71" s="407">
        <v>1125</v>
      </c>
      <c r="M71" s="407">
        <v>1016.6666666666667</v>
      </c>
      <c r="N71" s="407">
        <v>950</v>
      </c>
      <c r="O71" s="407">
        <v>1056.25</v>
      </c>
      <c r="P71" s="408">
        <f t="shared" si="0"/>
        <v>1034.4097222222222</v>
      </c>
    </row>
    <row r="72" spans="1:16" s="409" customFormat="1" ht="21" customHeight="1">
      <c r="A72" s="420" t="s">
        <v>85</v>
      </c>
      <c r="B72" s="421"/>
      <c r="C72" s="406" t="s">
        <v>19</v>
      </c>
      <c r="D72" s="407">
        <v>2129.1666666666665</v>
      </c>
      <c r="E72" s="407">
        <v>2552.777777777778</v>
      </c>
      <c r="F72" s="407">
        <v>2138.3333333333335</v>
      </c>
      <c r="G72" s="407">
        <v>2200</v>
      </c>
      <c r="H72" s="407">
        <v>2066.6666666666665</v>
      </c>
      <c r="I72" s="407">
        <v>1955.5555555555554</v>
      </c>
      <c r="J72" s="407">
        <v>1986.111111111111</v>
      </c>
      <c r="K72" s="407">
        <v>1988.8888888888887</v>
      </c>
      <c r="L72" s="407">
        <v>1843.75</v>
      </c>
      <c r="M72" s="407">
        <v>1943.75</v>
      </c>
      <c r="N72" s="407">
        <v>1955</v>
      </c>
      <c r="O72" s="407">
        <v>2006.25</v>
      </c>
      <c r="P72" s="408">
        <f t="shared" si="0"/>
        <v>2063.8541666666665</v>
      </c>
    </row>
    <row r="73" spans="1:16" s="409" customFormat="1" ht="21" customHeight="1">
      <c r="A73" s="420" t="s">
        <v>33</v>
      </c>
      <c r="B73" s="421"/>
      <c r="C73" s="406" t="s">
        <v>19</v>
      </c>
      <c r="D73" s="407">
        <v>1887.5</v>
      </c>
      <c r="E73" s="407">
        <v>2058.3333333333335</v>
      </c>
      <c r="F73" s="407">
        <v>1537.5</v>
      </c>
      <c r="G73" s="407">
        <v>1833.3333333333333</v>
      </c>
      <c r="H73" s="407">
        <v>1800</v>
      </c>
      <c r="I73" s="407">
        <v>1724.4444444444446</v>
      </c>
      <c r="J73" s="407">
        <v>1100</v>
      </c>
      <c r="K73" s="407">
        <v>1120</v>
      </c>
      <c r="L73" s="407">
        <v>1125</v>
      </c>
      <c r="M73" s="407">
        <v>1058.3333333333333</v>
      </c>
      <c r="N73" s="407">
        <v>1030</v>
      </c>
      <c r="O73" s="407">
        <v>975</v>
      </c>
      <c r="P73" s="408">
        <f aca="true" t="shared" si="1" ref="P73:P136">AVERAGE(D73:O73)</f>
        <v>1437.4537037037037</v>
      </c>
    </row>
    <row r="74" spans="1:16" s="409" customFormat="1" ht="21" customHeight="1">
      <c r="A74" s="420" t="s">
        <v>86</v>
      </c>
      <c r="B74" s="421"/>
      <c r="C74" s="406" t="s">
        <v>19</v>
      </c>
      <c r="D74" s="407">
        <v>2833.3333333333335</v>
      </c>
      <c r="E74" s="407">
        <v>3750</v>
      </c>
      <c r="F74" s="407">
        <v>4606.25</v>
      </c>
      <c r="G74" s="407">
        <v>3643.75</v>
      </c>
      <c r="H74" s="407">
        <v>3100</v>
      </c>
      <c r="I74" s="407">
        <v>3360</v>
      </c>
      <c r="J74" s="407">
        <v>3408.333333333333</v>
      </c>
      <c r="K74" s="407">
        <v>3450</v>
      </c>
      <c r="L74" s="407">
        <v>2695.833333333333</v>
      </c>
      <c r="M74" s="407">
        <v>3233.333333333333</v>
      </c>
      <c r="N74" s="407">
        <v>3680</v>
      </c>
      <c r="O74" s="407">
        <v>3283.333333333333</v>
      </c>
      <c r="P74" s="408">
        <f t="shared" si="1"/>
        <v>3420.3472222222226</v>
      </c>
    </row>
    <row r="75" spans="1:16" s="409" customFormat="1" ht="21" customHeight="1">
      <c r="A75" s="420" t="s">
        <v>302</v>
      </c>
      <c r="B75" s="421"/>
      <c r="C75" s="406" t="s">
        <v>19</v>
      </c>
      <c r="D75" s="407"/>
      <c r="E75" s="407"/>
      <c r="F75" s="407">
        <v>4000</v>
      </c>
      <c r="G75" s="407">
        <v>4333.333333333333</v>
      </c>
      <c r="H75" s="407"/>
      <c r="I75" s="407">
        <v>4375</v>
      </c>
      <c r="J75" s="407"/>
      <c r="K75" s="407"/>
      <c r="L75" s="407"/>
      <c r="M75" s="407"/>
      <c r="N75" s="407">
        <v>4750</v>
      </c>
      <c r="O75" s="407"/>
      <c r="P75" s="408">
        <f t="shared" si="1"/>
        <v>4364.583333333333</v>
      </c>
    </row>
    <row r="76" spans="1:16" s="409" customFormat="1" ht="21" customHeight="1">
      <c r="A76" s="420" t="s">
        <v>87</v>
      </c>
      <c r="B76" s="421"/>
      <c r="C76" s="406" t="s">
        <v>19</v>
      </c>
      <c r="D76" s="407">
        <v>1525</v>
      </c>
      <c r="E76" s="407">
        <v>1475</v>
      </c>
      <c r="F76" s="407">
        <v>1320</v>
      </c>
      <c r="G76" s="407">
        <v>1554.1666666666667</v>
      </c>
      <c r="H76" s="407">
        <v>1637.5</v>
      </c>
      <c r="I76" s="407">
        <v>1290</v>
      </c>
      <c r="J76" s="407">
        <v>1225</v>
      </c>
      <c r="K76" s="407">
        <v>1210</v>
      </c>
      <c r="L76" s="407">
        <v>1350</v>
      </c>
      <c r="M76" s="407">
        <v>1400</v>
      </c>
      <c r="N76" s="407">
        <v>1400</v>
      </c>
      <c r="O76" s="407">
        <v>1525</v>
      </c>
      <c r="P76" s="408">
        <f t="shared" si="1"/>
        <v>1409.3055555555557</v>
      </c>
    </row>
    <row r="77" spans="1:16" s="409" customFormat="1" ht="21" customHeight="1">
      <c r="A77" s="420" t="s">
        <v>136</v>
      </c>
      <c r="B77" s="421"/>
      <c r="C77" s="406" t="s">
        <v>19</v>
      </c>
      <c r="D77" s="407">
        <v>8000</v>
      </c>
      <c r="E77" s="407">
        <v>6250</v>
      </c>
      <c r="F77" s="407">
        <v>12500</v>
      </c>
      <c r="G77" s="407">
        <v>9000</v>
      </c>
      <c r="H77" s="407">
        <v>5850</v>
      </c>
      <c r="I77" s="407">
        <v>6200</v>
      </c>
      <c r="J77" s="407"/>
      <c r="K77" s="407"/>
      <c r="L77" s="407">
        <v>10000</v>
      </c>
      <c r="M77" s="407"/>
      <c r="N77" s="407"/>
      <c r="O77" s="407"/>
      <c r="P77" s="408">
        <f t="shared" si="1"/>
        <v>8257.142857142857</v>
      </c>
    </row>
    <row r="78" spans="1:16" s="409" customFormat="1" ht="21" customHeight="1">
      <c r="A78" s="420" t="s">
        <v>298</v>
      </c>
      <c r="B78" s="421"/>
      <c r="C78" s="406" t="s">
        <v>19</v>
      </c>
      <c r="D78" s="407"/>
      <c r="E78" s="407">
        <v>1833.3333333333333</v>
      </c>
      <c r="F78" s="407">
        <v>850</v>
      </c>
      <c r="G78" s="407">
        <v>525</v>
      </c>
      <c r="H78" s="407">
        <v>633.3333333333334</v>
      </c>
      <c r="I78" s="407">
        <v>750</v>
      </c>
      <c r="J78" s="407">
        <v>750</v>
      </c>
      <c r="K78" s="407">
        <v>750</v>
      </c>
      <c r="L78" s="407">
        <v>750</v>
      </c>
      <c r="M78" s="407">
        <v>750</v>
      </c>
      <c r="N78" s="407"/>
      <c r="O78" s="407"/>
      <c r="P78" s="408">
        <f t="shared" si="1"/>
        <v>843.5185185185185</v>
      </c>
    </row>
    <row r="79" spans="1:16" s="409" customFormat="1" ht="21" customHeight="1">
      <c r="A79" s="420" t="s">
        <v>88</v>
      </c>
      <c r="B79" s="421"/>
      <c r="C79" s="406" t="s">
        <v>19</v>
      </c>
      <c r="D79" s="407">
        <v>7000</v>
      </c>
      <c r="E79" s="407">
        <v>6250</v>
      </c>
      <c r="F79" s="407">
        <v>6750</v>
      </c>
      <c r="G79" s="407">
        <v>9000</v>
      </c>
      <c r="H79" s="407">
        <v>9000</v>
      </c>
      <c r="I79" s="407">
        <v>7100</v>
      </c>
      <c r="J79" s="407">
        <v>6625</v>
      </c>
      <c r="K79" s="407">
        <v>5000</v>
      </c>
      <c r="L79" s="407">
        <v>3800</v>
      </c>
      <c r="M79" s="407">
        <v>3533.3333333333335</v>
      </c>
      <c r="N79" s="407">
        <v>3825</v>
      </c>
      <c r="O79" s="407">
        <v>3400</v>
      </c>
      <c r="P79" s="408">
        <f t="shared" si="1"/>
        <v>5940.277777777778</v>
      </c>
    </row>
    <row r="80" spans="1:16" s="409" customFormat="1" ht="24" customHeight="1">
      <c r="A80" s="401" t="s">
        <v>138</v>
      </c>
      <c r="B80" s="401"/>
      <c r="C80" s="402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</row>
    <row r="81" spans="1:16" s="409" customFormat="1" ht="21" customHeight="1">
      <c r="A81" s="483" t="s">
        <v>299</v>
      </c>
      <c r="B81" s="421" t="s">
        <v>179</v>
      </c>
      <c r="C81" s="406" t="s">
        <v>19</v>
      </c>
      <c r="D81" s="407">
        <v>2200</v>
      </c>
      <c r="E81" s="407">
        <v>1325</v>
      </c>
      <c r="F81" s="407">
        <v>2330</v>
      </c>
      <c r="G81" s="407">
        <v>2666.6666666666665</v>
      </c>
      <c r="H81" s="407">
        <v>2400</v>
      </c>
      <c r="I81" s="407">
        <v>1990</v>
      </c>
      <c r="J81" s="407">
        <v>1925</v>
      </c>
      <c r="K81" s="407">
        <v>1581.25</v>
      </c>
      <c r="L81" s="407">
        <v>1650</v>
      </c>
      <c r="M81" s="407">
        <v>1275</v>
      </c>
      <c r="N81" s="407">
        <v>1480</v>
      </c>
      <c r="O81" s="407"/>
      <c r="P81" s="408">
        <f t="shared" si="1"/>
        <v>1892.992424242424</v>
      </c>
    </row>
    <row r="82" spans="1:16" s="409" customFormat="1" ht="21" customHeight="1">
      <c r="A82" s="485"/>
      <c r="B82" s="421" t="s">
        <v>183</v>
      </c>
      <c r="C82" s="406" t="s">
        <v>19</v>
      </c>
      <c r="D82" s="407">
        <v>2000</v>
      </c>
      <c r="E82" s="407"/>
      <c r="F82" s="407">
        <v>2600</v>
      </c>
      <c r="G82" s="407"/>
      <c r="H82" s="407">
        <v>2800</v>
      </c>
      <c r="I82" s="407"/>
      <c r="J82" s="407"/>
      <c r="K82" s="407"/>
      <c r="L82" s="407"/>
      <c r="M82" s="407"/>
      <c r="N82" s="407"/>
      <c r="O82" s="407"/>
      <c r="P82" s="408">
        <f t="shared" si="1"/>
        <v>2466.6666666666665</v>
      </c>
    </row>
    <row r="83" spans="1:16" s="409" customFormat="1" ht="21" customHeight="1">
      <c r="A83" s="484"/>
      <c r="B83" s="421" t="s">
        <v>196</v>
      </c>
      <c r="C83" s="406" t="s">
        <v>19</v>
      </c>
      <c r="D83" s="407">
        <v>1200</v>
      </c>
      <c r="E83" s="407">
        <v>2175</v>
      </c>
      <c r="F83" s="407">
        <v>2500</v>
      </c>
      <c r="G83" s="407"/>
      <c r="H83" s="407">
        <v>3000</v>
      </c>
      <c r="I83" s="407">
        <v>2980</v>
      </c>
      <c r="J83" s="407">
        <v>3000</v>
      </c>
      <c r="K83" s="407"/>
      <c r="L83" s="407"/>
      <c r="M83" s="407"/>
      <c r="N83" s="407"/>
      <c r="O83" s="407"/>
      <c r="P83" s="408">
        <f t="shared" si="1"/>
        <v>2475.8333333333335</v>
      </c>
    </row>
    <row r="84" spans="1:16" s="409" customFormat="1" ht="21" customHeight="1">
      <c r="A84" s="420" t="s">
        <v>517</v>
      </c>
      <c r="B84" s="421"/>
      <c r="C84" s="406" t="s">
        <v>19</v>
      </c>
      <c r="D84" s="407"/>
      <c r="E84" s="407"/>
      <c r="F84" s="407"/>
      <c r="G84" s="407"/>
      <c r="H84" s="407"/>
      <c r="I84" s="407">
        <v>1000</v>
      </c>
      <c r="J84" s="407"/>
      <c r="K84" s="407">
        <v>1575</v>
      </c>
      <c r="L84" s="407">
        <v>1600</v>
      </c>
      <c r="M84" s="407">
        <v>1600</v>
      </c>
      <c r="N84" s="407">
        <v>1600</v>
      </c>
      <c r="O84" s="407">
        <v>1625</v>
      </c>
      <c r="P84" s="408">
        <f t="shared" si="1"/>
        <v>1500</v>
      </c>
    </row>
    <row r="85" spans="1:16" s="409" customFormat="1" ht="21" customHeight="1">
      <c r="A85" s="483" t="s">
        <v>283</v>
      </c>
      <c r="B85" s="421" t="s">
        <v>191</v>
      </c>
      <c r="C85" s="406" t="s">
        <v>19</v>
      </c>
      <c r="D85" s="407">
        <v>1100</v>
      </c>
      <c r="E85" s="407">
        <v>925</v>
      </c>
      <c r="F85" s="407">
        <v>920</v>
      </c>
      <c r="G85" s="407">
        <v>1050</v>
      </c>
      <c r="H85" s="407">
        <v>1000</v>
      </c>
      <c r="I85" s="407">
        <v>1025</v>
      </c>
      <c r="J85" s="407">
        <v>1000</v>
      </c>
      <c r="K85" s="407">
        <v>850</v>
      </c>
      <c r="L85" s="407">
        <v>625</v>
      </c>
      <c r="M85" s="407">
        <v>975</v>
      </c>
      <c r="N85" s="407">
        <v>1150</v>
      </c>
      <c r="O85" s="407">
        <v>1625</v>
      </c>
      <c r="P85" s="408">
        <f t="shared" si="1"/>
        <v>1020.4166666666666</v>
      </c>
    </row>
    <row r="86" spans="1:16" s="409" customFormat="1" ht="21" customHeight="1">
      <c r="A86" s="484"/>
      <c r="B86" s="421" t="s">
        <v>198</v>
      </c>
      <c r="C86" s="406" t="s">
        <v>19</v>
      </c>
      <c r="D86" s="407">
        <v>900</v>
      </c>
      <c r="E86" s="407">
        <v>1087.5</v>
      </c>
      <c r="F86" s="407">
        <v>1000</v>
      </c>
      <c r="G86" s="407">
        <v>1200</v>
      </c>
      <c r="H86" s="407">
        <v>1200</v>
      </c>
      <c r="I86" s="407">
        <v>1083.3333333333333</v>
      </c>
      <c r="J86" s="407">
        <v>726</v>
      </c>
      <c r="K86" s="407">
        <v>925</v>
      </c>
      <c r="L86" s="407">
        <v>625</v>
      </c>
      <c r="M86" s="407">
        <v>975</v>
      </c>
      <c r="N86" s="407">
        <v>1150</v>
      </c>
      <c r="O86" s="407">
        <v>1500</v>
      </c>
      <c r="P86" s="408">
        <f t="shared" si="1"/>
        <v>1030.986111111111</v>
      </c>
    </row>
    <row r="87" spans="1:16" s="409" customFormat="1" ht="21" customHeight="1">
      <c r="A87" s="420" t="s">
        <v>518</v>
      </c>
      <c r="B87" s="421"/>
      <c r="C87" s="406" t="s">
        <v>19</v>
      </c>
      <c r="D87" s="407"/>
      <c r="E87" s="407"/>
      <c r="F87" s="407"/>
      <c r="G87" s="407"/>
      <c r="H87" s="407"/>
      <c r="I87" s="407">
        <v>800</v>
      </c>
      <c r="J87" s="407"/>
      <c r="K87" s="407">
        <v>850</v>
      </c>
      <c r="L87" s="407">
        <v>850</v>
      </c>
      <c r="M87" s="407">
        <v>616.6666666666666</v>
      </c>
      <c r="N87" s="407">
        <v>650</v>
      </c>
      <c r="O87" s="407">
        <v>800</v>
      </c>
      <c r="P87" s="408">
        <f t="shared" si="1"/>
        <v>761.111111111111</v>
      </c>
    </row>
    <row r="88" spans="1:16" s="409" customFormat="1" ht="21" customHeight="1">
      <c r="A88" s="420" t="s">
        <v>302</v>
      </c>
      <c r="B88" s="421"/>
      <c r="C88" s="406" t="s">
        <v>19</v>
      </c>
      <c r="D88" s="407">
        <v>3750</v>
      </c>
      <c r="E88" s="407">
        <v>3125</v>
      </c>
      <c r="F88" s="407">
        <v>4000</v>
      </c>
      <c r="G88" s="407">
        <v>4500</v>
      </c>
      <c r="H88" s="407">
        <v>5000</v>
      </c>
      <c r="I88" s="407"/>
      <c r="J88" s="407">
        <v>3625</v>
      </c>
      <c r="K88" s="407">
        <v>5300</v>
      </c>
      <c r="L88" s="407">
        <v>4125</v>
      </c>
      <c r="M88" s="407">
        <v>4666.666666666667</v>
      </c>
      <c r="N88" s="407">
        <v>4666.666666666667</v>
      </c>
      <c r="O88" s="407">
        <v>4875</v>
      </c>
      <c r="P88" s="408">
        <f t="shared" si="1"/>
        <v>4330.30303030303</v>
      </c>
    </row>
    <row r="89" spans="1:16" s="409" customFormat="1" ht="22.5" customHeight="1">
      <c r="A89" s="401" t="s">
        <v>89</v>
      </c>
      <c r="B89" s="401"/>
      <c r="C89" s="402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</row>
    <row r="90" spans="1:16" s="409" customFormat="1" ht="21" customHeight="1">
      <c r="A90" s="419" t="s">
        <v>201</v>
      </c>
      <c r="B90" s="405"/>
      <c r="C90" s="406" t="s">
        <v>19</v>
      </c>
      <c r="D90" s="407">
        <v>10000</v>
      </c>
      <c r="E90" s="407">
        <v>9000</v>
      </c>
      <c r="F90" s="407">
        <v>12000</v>
      </c>
      <c r="G90" s="407"/>
      <c r="H90" s="407"/>
      <c r="I90" s="407"/>
      <c r="J90" s="407"/>
      <c r="K90" s="407"/>
      <c r="L90" s="407"/>
      <c r="M90" s="407">
        <v>9937.5</v>
      </c>
      <c r="N90" s="407">
        <v>8805</v>
      </c>
      <c r="O90" s="407">
        <v>9000</v>
      </c>
      <c r="P90" s="408">
        <f t="shared" si="1"/>
        <v>9790.416666666666</v>
      </c>
    </row>
    <row r="91" spans="1:16" s="409" customFormat="1" ht="21" customHeight="1">
      <c r="A91" s="483" t="s">
        <v>202</v>
      </c>
      <c r="B91" s="405" t="s">
        <v>203</v>
      </c>
      <c r="C91" s="406" t="s">
        <v>19</v>
      </c>
      <c r="D91" s="407">
        <v>5569.791666666667</v>
      </c>
      <c r="E91" s="407">
        <v>5903.489583333333</v>
      </c>
      <c r="F91" s="407">
        <v>5647.083333333333</v>
      </c>
      <c r="G91" s="407">
        <v>5815.625</v>
      </c>
      <c r="H91" s="407">
        <v>5265.885416666667</v>
      </c>
      <c r="I91" s="407">
        <v>5130.625</v>
      </c>
      <c r="J91" s="407">
        <v>5397.916666666667</v>
      </c>
      <c r="K91" s="407">
        <v>5311.944444444444</v>
      </c>
      <c r="L91" s="407">
        <v>4738.020833333333</v>
      </c>
      <c r="M91" s="407">
        <v>4645.3125</v>
      </c>
      <c r="N91" s="407">
        <v>4671.875</v>
      </c>
      <c r="O91" s="407">
        <v>4664.84375</v>
      </c>
      <c r="P91" s="408">
        <f t="shared" si="1"/>
        <v>5230.201099537037</v>
      </c>
    </row>
    <row r="92" spans="1:16" s="409" customFormat="1" ht="21" customHeight="1">
      <c r="A92" s="484" t="s">
        <v>90</v>
      </c>
      <c r="B92" s="405" t="s">
        <v>204</v>
      </c>
      <c r="C92" s="406" t="s">
        <v>19</v>
      </c>
      <c r="D92" s="407">
        <v>6710.635416666666</v>
      </c>
      <c r="E92" s="407">
        <v>6787.895833333333</v>
      </c>
      <c r="F92" s="407">
        <v>6618.1625</v>
      </c>
      <c r="G92" s="407">
        <v>6686.171875</v>
      </c>
      <c r="H92" s="407">
        <v>6598.229166666667</v>
      </c>
      <c r="I92" s="407">
        <v>6393.1875</v>
      </c>
      <c r="J92" s="407">
        <v>6512.1875</v>
      </c>
      <c r="K92" s="407">
        <v>6089.7625</v>
      </c>
      <c r="L92" s="407">
        <v>5290.276041666667</v>
      </c>
      <c r="M92" s="407">
        <v>5040.416666666666</v>
      </c>
      <c r="N92" s="407">
        <v>4915.783333333333</v>
      </c>
      <c r="O92" s="407">
        <v>4982.216666666667</v>
      </c>
      <c r="P92" s="408">
        <f t="shared" si="1"/>
        <v>6052.077083333333</v>
      </c>
    </row>
    <row r="93" spans="1:16" s="409" customFormat="1" ht="21" customHeight="1">
      <c r="A93" s="419" t="s">
        <v>396</v>
      </c>
      <c r="B93" s="405"/>
      <c r="C93" s="406" t="s">
        <v>19</v>
      </c>
      <c r="D93" s="407">
        <v>2575</v>
      </c>
      <c r="E93" s="407">
        <v>3600</v>
      </c>
      <c r="F93" s="407">
        <v>3550</v>
      </c>
      <c r="G93" s="407"/>
      <c r="H93" s="407">
        <v>7500</v>
      </c>
      <c r="I93" s="407">
        <v>9000</v>
      </c>
      <c r="J93" s="407">
        <v>10000</v>
      </c>
      <c r="K93" s="407">
        <v>8000</v>
      </c>
      <c r="L93" s="407">
        <v>7000</v>
      </c>
      <c r="M93" s="407"/>
      <c r="N93" s="407"/>
      <c r="O93" s="407">
        <v>5750</v>
      </c>
      <c r="P93" s="408">
        <f t="shared" si="1"/>
        <v>6330.555555555556</v>
      </c>
    </row>
    <row r="94" spans="1:16" s="409" customFormat="1" ht="21" customHeight="1">
      <c r="A94" s="419" t="s">
        <v>28</v>
      </c>
      <c r="B94" s="405"/>
      <c r="C94" s="406" t="s">
        <v>19</v>
      </c>
      <c r="D94" s="407">
        <v>6250</v>
      </c>
      <c r="E94" s="407">
        <v>10000</v>
      </c>
      <c r="F94" s="407">
        <v>6000</v>
      </c>
      <c r="G94" s="407">
        <v>7625</v>
      </c>
      <c r="H94" s="407">
        <v>8041.666666666666</v>
      </c>
      <c r="I94" s="407">
        <v>7166.666666666666</v>
      </c>
      <c r="J94" s="407">
        <v>7516.666666666666</v>
      </c>
      <c r="K94" s="407">
        <v>5550</v>
      </c>
      <c r="L94" s="407">
        <v>8000</v>
      </c>
      <c r="M94" s="407"/>
      <c r="N94" s="407"/>
      <c r="O94" s="407"/>
      <c r="P94" s="408">
        <f t="shared" si="1"/>
        <v>7350</v>
      </c>
    </row>
    <row r="95" spans="1:16" s="409" customFormat="1" ht="23.25" customHeight="1">
      <c r="A95" s="401" t="s">
        <v>91</v>
      </c>
      <c r="B95" s="401"/>
      <c r="C95" s="402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</row>
    <row r="96" spans="1:16" s="409" customFormat="1" ht="21" customHeight="1">
      <c r="A96" s="483" t="s">
        <v>265</v>
      </c>
      <c r="B96" s="405" t="s">
        <v>207</v>
      </c>
      <c r="C96" s="406" t="s">
        <v>21</v>
      </c>
      <c r="D96" s="407">
        <v>9653.819444444445</v>
      </c>
      <c r="E96" s="407">
        <v>9916.666666666666</v>
      </c>
      <c r="F96" s="407">
        <v>9350</v>
      </c>
      <c r="G96" s="407">
        <v>6750</v>
      </c>
      <c r="H96" s="407"/>
      <c r="I96" s="407">
        <v>7625</v>
      </c>
      <c r="J96" s="407">
        <v>7515</v>
      </c>
      <c r="K96" s="407">
        <v>6243.416666666667</v>
      </c>
      <c r="L96" s="407">
        <v>4972.916666666667</v>
      </c>
      <c r="M96" s="407">
        <v>5853.823333333333</v>
      </c>
      <c r="N96" s="407">
        <v>7423.225555555555</v>
      </c>
      <c r="O96" s="407">
        <v>4759.375</v>
      </c>
      <c r="P96" s="408">
        <f t="shared" si="1"/>
        <v>7278.4766666666665</v>
      </c>
    </row>
    <row r="97" spans="1:16" s="409" customFormat="1" ht="21" customHeight="1">
      <c r="A97" s="485"/>
      <c r="B97" s="405" t="s">
        <v>208</v>
      </c>
      <c r="C97" s="406" t="s">
        <v>21</v>
      </c>
      <c r="D97" s="407">
        <v>22500</v>
      </c>
      <c r="E97" s="407"/>
      <c r="F97" s="407">
        <v>26500</v>
      </c>
      <c r="G97" s="407">
        <v>37500</v>
      </c>
      <c r="H97" s="407">
        <v>44875</v>
      </c>
      <c r="I97" s="407">
        <v>37500</v>
      </c>
      <c r="J97" s="407">
        <v>30000</v>
      </c>
      <c r="K97" s="407"/>
      <c r="L97" s="407">
        <v>30500</v>
      </c>
      <c r="M97" s="407">
        <v>18000</v>
      </c>
      <c r="N97" s="407">
        <v>18666.666666666668</v>
      </c>
      <c r="O97" s="407"/>
      <c r="P97" s="408">
        <f t="shared" si="1"/>
        <v>29560.185185185186</v>
      </c>
    </row>
    <row r="98" spans="1:16" s="409" customFormat="1" ht="21" customHeight="1">
      <c r="A98" s="485"/>
      <c r="B98" s="405" t="s">
        <v>303</v>
      </c>
      <c r="C98" s="406" t="s">
        <v>21</v>
      </c>
      <c r="D98" s="407">
        <v>11304.791666666666</v>
      </c>
      <c r="E98" s="407">
        <v>12050.555555555557</v>
      </c>
      <c r="F98" s="407">
        <v>18796.666666666664</v>
      </c>
      <c r="G98" s="407">
        <v>22875</v>
      </c>
      <c r="H98" s="407">
        <v>30375</v>
      </c>
      <c r="I98" s="407">
        <v>27666.666666666668</v>
      </c>
      <c r="J98" s="407">
        <v>28333.333333333332</v>
      </c>
      <c r="K98" s="407">
        <v>30000</v>
      </c>
      <c r="L98" s="407">
        <v>17166.666666666664</v>
      </c>
      <c r="M98" s="407">
        <v>14541.6875</v>
      </c>
      <c r="N98" s="407">
        <v>9619.416666666666</v>
      </c>
      <c r="O98" s="407">
        <v>9981.5</v>
      </c>
      <c r="P98" s="408">
        <f t="shared" si="1"/>
        <v>19392.607060185186</v>
      </c>
    </row>
    <row r="99" spans="1:16" s="409" customFormat="1" ht="21" customHeight="1">
      <c r="A99" s="485"/>
      <c r="B99" s="405" t="s">
        <v>210</v>
      </c>
      <c r="C99" s="406" t="s">
        <v>21</v>
      </c>
      <c r="D99" s="407">
        <v>35000</v>
      </c>
      <c r="E99" s="407"/>
      <c r="F99" s="407"/>
      <c r="G99" s="407"/>
      <c r="H99" s="407">
        <v>33691.666666666664</v>
      </c>
      <c r="I99" s="407">
        <v>37066.666666666664</v>
      </c>
      <c r="J99" s="407">
        <v>27942.1875</v>
      </c>
      <c r="K99" s="407">
        <v>15144</v>
      </c>
      <c r="L99" s="407">
        <v>11805.555555555555</v>
      </c>
      <c r="M99" s="407">
        <v>16333.333333333334</v>
      </c>
      <c r="N99" s="407">
        <v>8000</v>
      </c>
      <c r="O99" s="407">
        <v>13000</v>
      </c>
      <c r="P99" s="408">
        <f t="shared" si="1"/>
        <v>21998.15663580247</v>
      </c>
    </row>
    <row r="100" spans="1:16" s="409" customFormat="1" ht="21" customHeight="1">
      <c r="A100" s="485"/>
      <c r="B100" s="405" t="s">
        <v>211</v>
      </c>
      <c r="C100" s="406" t="s">
        <v>21</v>
      </c>
      <c r="D100" s="407"/>
      <c r="E100" s="407">
        <v>20000</v>
      </c>
      <c r="F100" s="407">
        <v>22500</v>
      </c>
      <c r="G100" s="407">
        <v>30625</v>
      </c>
      <c r="H100" s="407">
        <v>35500</v>
      </c>
      <c r="I100" s="407"/>
      <c r="J100" s="407"/>
      <c r="K100" s="407"/>
      <c r="L100" s="407"/>
      <c r="M100" s="407"/>
      <c r="N100" s="407"/>
      <c r="O100" s="407"/>
      <c r="P100" s="408">
        <f t="shared" si="1"/>
        <v>27156.25</v>
      </c>
    </row>
    <row r="101" spans="1:16" s="409" customFormat="1" ht="21" customHeight="1">
      <c r="A101" s="484"/>
      <c r="B101" s="409" t="s">
        <v>304</v>
      </c>
      <c r="C101" s="406" t="s">
        <v>21</v>
      </c>
      <c r="D101" s="407"/>
      <c r="E101" s="407"/>
      <c r="F101" s="407"/>
      <c r="G101" s="407">
        <v>32000</v>
      </c>
      <c r="H101" s="407">
        <v>35312.5</v>
      </c>
      <c r="I101" s="407">
        <v>40925</v>
      </c>
      <c r="J101" s="407">
        <v>22540.625</v>
      </c>
      <c r="K101" s="407">
        <v>11680</v>
      </c>
      <c r="L101" s="407">
        <v>10000</v>
      </c>
      <c r="M101" s="407">
        <v>10000</v>
      </c>
      <c r="N101" s="407">
        <v>14000</v>
      </c>
      <c r="O101" s="407"/>
      <c r="P101" s="408">
        <f t="shared" si="1"/>
        <v>22057.265625</v>
      </c>
    </row>
    <row r="102" spans="1:16" s="409" customFormat="1" ht="21" customHeight="1">
      <c r="A102" s="483" t="s">
        <v>15</v>
      </c>
      <c r="B102" s="405" t="s">
        <v>212</v>
      </c>
      <c r="C102" s="406" t="s">
        <v>21</v>
      </c>
      <c r="D102" s="407">
        <v>9750</v>
      </c>
      <c r="E102" s="407">
        <v>11916.666666666666</v>
      </c>
      <c r="F102" s="407">
        <v>10200</v>
      </c>
      <c r="G102" s="407">
        <v>13100</v>
      </c>
      <c r="H102" s="407"/>
      <c r="I102" s="407">
        <v>15912.5</v>
      </c>
      <c r="J102" s="407"/>
      <c r="K102" s="407"/>
      <c r="L102" s="407">
        <v>11833.333333333332</v>
      </c>
      <c r="M102" s="407"/>
      <c r="N102" s="407"/>
      <c r="O102" s="407">
        <v>10541.666666666668</v>
      </c>
      <c r="P102" s="408">
        <f t="shared" si="1"/>
        <v>11893.452380952382</v>
      </c>
    </row>
    <row r="103" spans="1:16" s="409" customFormat="1" ht="21" customHeight="1">
      <c r="A103" s="484" t="s">
        <v>120</v>
      </c>
      <c r="B103" s="405" t="s">
        <v>213</v>
      </c>
      <c r="C103" s="406" t="s">
        <v>21</v>
      </c>
      <c r="D103" s="407">
        <v>24511.011904761905</v>
      </c>
      <c r="E103" s="407">
        <v>32358.333333333336</v>
      </c>
      <c r="F103" s="407">
        <v>28397.291666666664</v>
      </c>
      <c r="G103" s="407">
        <v>28231.770833333332</v>
      </c>
      <c r="H103" s="407">
        <v>33678.125</v>
      </c>
      <c r="I103" s="407">
        <v>30094.375000000004</v>
      </c>
      <c r="J103" s="407">
        <v>28358.59375</v>
      </c>
      <c r="K103" s="407">
        <v>29327.291666666664</v>
      </c>
      <c r="L103" s="407">
        <v>34477.666666666664</v>
      </c>
      <c r="M103" s="407">
        <v>30969.798611111113</v>
      </c>
      <c r="N103" s="407">
        <v>30462.777777777777</v>
      </c>
      <c r="O103" s="407">
        <v>32008.68055555556</v>
      </c>
      <c r="P103" s="408">
        <f t="shared" si="1"/>
        <v>30239.643063822747</v>
      </c>
    </row>
    <row r="104" spans="1:16" s="409" customFormat="1" ht="21" customHeight="1">
      <c r="A104" s="419" t="s">
        <v>519</v>
      </c>
      <c r="B104" s="405"/>
      <c r="C104" s="406" t="s">
        <v>21</v>
      </c>
      <c r="D104" s="407">
        <v>22187.5</v>
      </c>
      <c r="E104" s="407">
        <v>24718.75</v>
      </c>
      <c r="F104" s="407">
        <v>27283.333333333332</v>
      </c>
      <c r="G104" s="407">
        <v>38125</v>
      </c>
      <c r="H104" s="407">
        <v>28020.833333333332</v>
      </c>
      <c r="I104" s="407">
        <v>23000</v>
      </c>
      <c r="J104" s="407">
        <v>24028.125</v>
      </c>
      <c r="K104" s="407">
        <v>21600</v>
      </c>
      <c r="L104" s="407">
        <v>29833.333333333332</v>
      </c>
      <c r="M104" s="407">
        <v>37916.666666666664</v>
      </c>
      <c r="N104" s="407">
        <v>39050</v>
      </c>
      <c r="O104" s="407">
        <v>41958.333333333336</v>
      </c>
      <c r="P104" s="408">
        <f t="shared" si="1"/>
        <v>29810.15625</v>
      </c>
    </row>
    <row r="105" spans="1:16" s="409" customFormat="1" ht="21" customHeight="1">
      <c r="A105" s="419" t="s">
        <v>218</v>
      </c>
      <c r="B105" s="405"/>
      <c r="C105" s="406" t="s">
        <v>21</v>
      </c>
      <c r="D105" s="407">
        <v>57916.666666666664</v>
      </c>
      <c r="E105" s="407">
        <v>60361.1111111111</v>
      </c>
      <c r="F105" s="407">
        <v>91166.66666666667</v>
      </c>
      <c r="G105" s="407">
        <v>104125</v>
      </c>
      <c r="H105" s="407">
        <v>86406.25</v>
      </c>
      <c r="I105" s="407">
        <v>79666.66666666667</v>
      </c>
      <c r="J105" s="407">
        <v>81191.66666666666</v>
      </c>
      <c r="K105" s="407">
        <v>73875</v>
      </c>
      <c r="L105" s="407">
        <v>88672.5</v>
      </c>
      <c r="M105" s="407">
        <v>90930.55555555556</v>
      </c>
      <c r="N105" s="407">
        <v>84475</v>
      </c>
      <c r="O105" s="407">
        <v>77694.44444444445</v>
      </c>
      <c r="P105" s="408">
        <f t="shared" si="1"/>
        <v>81373.46064814815</v>
      </c>
    </row>
    <row r="106" spans="1:16" s="409" customFormat="1" ht="21" customHeight="1">
      <c r="A106" s="419" t="s">
        <v>520</v>
      </c>
      <c r="B106" s="405"/>
      <c r="C106" s="406" t="s">
        <v>21</v>
      </c>
      <c r="D106" s="407">
        <v>8000</v>
      </c>
      <c r="E106" s="407"/>
      <c r="F106" s="407">
        <v>13000</v>
      </c>
      <c r="G106" s="407">
        <v>8250</v>
      </c>
      <c r="H106" s="407">
        <v>7900</v>
      </c>
      <c r="I106" s="407">
        <v>8775</v>
      </c>
      <c r="J106" s="407">
        <v>8333.333333333334</v>
      </c>
      <c r="K106" s="407">
        <v>8412.5</v>
      </c>
      <c r="L106" s="407">
        <v>7950</v>
      </c>
      <c r="M106" s="407"/>
      <c r="N106" s="407"/>
      <c r="O106" s="407"/>
      <c r="P106" s="408">
        <f t="shared" si="1"/>
        <v>8827.604166666668</v>
      </c>
    </row>
    <row r="107" spans="1:16" s="409" customFormat="1" ht="21" customHeight="1">
      <c r="A107" s="419" t="s">
        <v>223</v>
      </c>
      <c r="B107" s="405"/>
      <c r="C107" s="406" t="s">
        <v>21</v>
      </c>
      <c r="D107" s="407">
        <v>4610</v>
      </c>
      <c r="E107" s="407">
        <v>5141.65</v>
      </c>
      <c r="F107" s="407">
        <v>4778.233333333333</v>
      </c>
      <c r="G107" s="407">
        <v>4718.75</v>
      </c>
      <c r="H107" s="407">
        <v>5659.166666666667</v>
      </c>
      <c r="I107" s="407">
        <v>5536.906666666667</v>
      </c>
      <c r="J107" s="407">
        <v>5089.375</v>
      </c>
      <c r="K107" s="407">
        <v>5494.675</v>
      </c>
      <c r="L107" s="407">
        <v>5598.9</v>
      </c>
      <c r="M107" s="407">
        <v>5250.55</v>
      </c>
      <c r="N107" s="407">
        <v>5159.675</v>
      </c>
      <c r="O107" s="407">
        <v>5134.40625</v>
      </c>
      <c r="P107" s="408">
        <f t="shared" si="1"/>
        <v>5181.023993055556</v>
      </c>
    </row>
    <row r="108" spans="1:16" s="409" customFormat="1" ht="21" customHeight="1">
      <c r="A108" s="483" t="s">
        <v>224</v>
      </c>
      <c r="B108" s="405" t="s">
        <v>521</v>
      </c>
      <c r="C108" s="406" t="s">
        <v>21</v>
      </c>
      <c r="D108" s="407">
        <v>2746.6435185185182</v>
      </c>
      <c r="E108" s="407">
        <v>3158.3928571428573</v>
      </c>
      <c r="F108" s="407">
        <v>4252.460317460317</v>
      </c>
      <c r="G108" s="407">
        <v>5163.869047619048</v>
      </c>
      <c r="H108" s="407">
        <v>2066.1388888888887</v>
      </c>
      <c r="I108" s="407"/>
      <c r="J108" s="407"/>
      <c r="K108" s="407">
        <v>1333.825</v>
      </c>
      <c r="L108" s="407">
        <v>2224.05</v>
      </c>
      <c r="M108" s="407">
        <v>2070.3512499999997</v>
      </c>
      <c r="N108" s="407">
        <v>2060</v>
      </c>
      <c r="O108" s="407">
        <v>3504.077380952381</v>
      </c>
      <c r="P108" s="408">
        <f t="shared" si="1"/>
        <v>2857.980826058201</v>
      </c>
    </row>
    <row r="109" spans="1:16" s="409" customFormat="1" ht="21" customHeight="1">
      <c r="A109" s="485" t="s">
        <v>142</v>
      </c>
      <c r="B109" s="405" t="s">
        <v>226</v>
      </c>
      <c r="C109" s="406" t="s">
        <v>21</v>
      </c>
      <c r="D109" s="407">
        <v>3831.7395833333335</v>
      </c>
      <c r="E109" s="407">
        <v>5017.578125</v>
      </c>
      <c r="F109" s="407">
        <v>4710.981000000001</v>
      </c>
      <c r="G109" s="407">
        <v>5453.645833333333</v>
      </c>
      <c r="H109" s="407">
        <v>3486.879583333333</v>
      </c>
      <c r="I109" s="407">
        <v>2298.7190773809525</v>
      </c>
      <c r="J109" s="407">
        <v>1627.3291666666669</v>
      </c>
      <c r="K109" s="407">
        <v>1916.5913333333335</v>
      </c>
      <c r="L109" s="407">
        <v>2735.773809523809</v>
      </c>
      <c r="M109" s="407">
        <v>2446.651785714286</v>
      </c>
      <c r="N109" s="407">
        <v>2747.598888888889</v>
      </c>
      <c r="O109" s="407">
        <v>3089.8809523809527</v>
      </c>
      <c r="P109" s="408">
        <f t="shared" si="1"/>
        <v>3280.2807615740744</v>
      </c>
    </row>
    <row r="110" spans="1:16" s="409" customFormat="1" ht="21" customHeight="1">
      <c r="A110" s="483" t="s">
        <v>227</v>
      </c>
      <c r="B110" s="405" t="s">
        <v>228</v>
      </c>
      <c r="C110" s="406" t="s">
        <v>21</v>
      </c>
      <c r="D110" s="407">
        <v>3144.5</v>
      </c>
      <c r="E110" s="407">
        <v>3185.234375</v>
      </c>
      <c r="F110" s="407">
        <v>3696.3249999999994</v>
      </c>
      <c r="G110" s="407">
        <v>3766.148809523809</v>
      </c>
      <c r="H110" s="407">
        <v>4546.428571428572</v>
      </c>
      <c r="I110" s="407">
        <v>4113</v>
      </c>
      <c r="J110" s="407">
        <v>3877.3809523809527</v>
      </c>
      <c r="K110" s="407">
        <v>3730.0817142857145</v>
      </c>
      <c r="L110" s="407">
        <v>3013.7621875</v>
      </c>
      <c r="M110" s="407">
        <v>2602.9685119047617</v>
      </c>
      <c r="N110" s="407">
        <v>2790.9313333333334</v>
      </c>
      <c r="O110" s="407">
        <v>3054.0997817460316</v>
      </c>
      <c r="P110" s="408">
        <f t="shared" si="1"/>
        <v>3460.0717697585983</v>
      </c>
    </row>
    <row r="111" spans="1:16" s="409" customFormat="1" ht="21" customHeight="1">
      <c r="A111" s="485" t="s">
        <v>121</v>
      </c>
      <c r="B111" s="405" t="s">
        <v>229</v>
      </c>
      <c r="C111" s="406" t="s">
        <v>21</v>
      </c>
      <c r="D111" s="407">
        <v>4042.7916666666665</v>
      </c>
      <c r="E111" s="407">
        <v>4076.041666666667</v>
      </c>
      <c r="F111" s="407">
        <v>4669</v>
      </c>
      <c r="G111" s="407">
        <v>4651.785714285715</v>
      </c>
      <c r="H111" s="407">
        <v>4757.291666666667</v>
      </c>
      <c r="I111" s="407">
        <v>4769.375</v>
      </c>
      <c r="J111" s="407">
        <v>4729.166666666667</v>
      </c>
      <c r="K111" s="407">
        <v>4818.75</v>
      </c>
      <c r="L111" s="407">
        <v>3396.25</v>
      </c>
      <c r="M111" s="407">
        <v>3795</v>
      </c>
      <c r="N111" s="407">
        <v>3824.988888888889</v>
      </c>
      <c r="O111" s="407">
        <v>3775.65</v>
      </c>
      <c r="P111" s="408">
        <f t="shared" si="1"/>
        <v>4275.507605820106</v>
      </c>
    </row>
    <row r="112" spans="1:16" s="409" customFormat="1" ht="21" customHeight="1">
      <c r="A112" s="419" t="s">
        <v>98</v>
      </c>
      <c r="B112" s="405"/>
      <c r="C112" s="406" t="s">
        <v>21</v>
      </c>
      <c r="D112" s="407">
        <v>3037.5</v>
      </c>
      <c r="E112" s="407">
        <v>3500</v>
      </c>
      <c r="F112" s="407">
        <v>3350.666666666667</v>
      </c>
      <c r="G112" s="407">
        <v>3583.333333333333</v>
      </c>
      <c r="H112" s="407">
        <v>4666.666666666666</v>
      </c>
      <c r="I112" s="407"/>
      <c r="J112" s="407"/>
      <c r="K112" s="407"/>
      <c r="L112" s="407"/>
      <c r="M112" s="407">
        <v>3249</v>
      </c>
      <c r="N112" s="407">
        <v>3145.8</v>
      </c>
      <c r="O112" s="407">
        <v>3709.5</v>
      </c>
      <c r="P112" s="408">
        <f t="shared" si="1"/>
        <v>3530.308333333333</v>
      </c>
    </row>
    <row r="113" spans="1:16" s="409" customFormat="1" ht="21" customHeight="1">
      <c r="A113" s="483" t="s">
        <v>230</v>
      </c>
      <c r="B113" s="405" t="s">
        <v>308</v>
      </c>
      <c r="C113" s="406" t="s">
        <v>21</v>
      </c>
      <c r="D113" s="407">
        <v>34916.666666666664</v>
      </c>
      <c r="E113" s="407">
        <v>34166.666666666664</v>
      </c>
      <c r="F113" s="407">
        <v>33533.333333333336</v>
      </c>
      <c r="G113" s="407">
        <v>31483.333333333332</v>
      </c>
      <c r="H113" s="407">
        <v>31627.766666666666</v>
      </c>
      <c r="I113" s="407">
        <v>29883.333333333332</v>
      </c>
      <c r="J113" s="407">
        <v>39416.66666666667</v>
      </c>
      <c r="K113" s="407">
        <v>47550</v>
      </c>
      <c r="L113" s="407">
        <v>49333.333333333336</v>
      </c>
      <c r="M113" s="407">
        <v>46000</v>
      </c>
      <c r="N113" s="407">
        <v>36000</v>
      </c>
      <c r="O113" s="407">
        <v>41375</v>
      </c>
      <c r="P113" s="408">
        <f t="shared" si="1"/>
        <v>37940.50833333333</v>
      </c>
    </row>
    <row r="114" spans="1:16" s="409" customFormat="1" ht="21" customHeight="1">
      <c r="A114" s="484" t="s">
        <v>99</v>
      </c>
      <c r="B114" s="405" t="s">
        <v>522</v>
      </c>
      <c r="C114" s="406" t="s">
        <v>21</v>
      </c>
      <c r="D114" s="407">
        <v>20875</v>
      </c>
      <c r="E114" s="407">
        <v>19312.5</v>
      </c>
      <c r="F114" s="407">
        <v>20500</v>
      </c>
      <c r="G114" s="407">
        <v>27166.666666666664</v>
      </c>
      <c r="H114" s="407">
        <v>26000</v>
      </c>
      <c r="I114" s="407">
        <v>22500</v>
      </c>
      <c r="J114" s="407">
        <v>27500</v>
      </c>
      <c r="K114" s="407">
        <v>24200</v>
      </c>
      <c r="L114" s="407">
        <v>24875</v>
      </c>
      <c r="M114" s="407">
        <v>25000</v>
      </c>
      <c r="N114" s="407">
        <v>16725</v>
      </c>
      <c r="O114" s="407">
        <v>24000</v>
      </c>
      <c r="P114" s="408">
        <f t="shared" si="1"/>
        <v>23221.18055555555</v>
      </c>
    </row>
    <row r="115" spans="1:16" s="409" customFormat="1" ht="21" customHeight="1">
      <c r="A115" s="412" t="s">
        <v>25</v>
      </c>
      <c r="B115" s="405"/>
      <c r="C115" s="406" t="s">
        <v>21</v>
      </c>
      <c r="D115" s="407">
        <v>3598.875</v>
      </c>
      <c r="E115" s="407">
        <v>4199.984375</v>
      </c>
      <c r="F115" s="407">
        <v>4604.33125</v>
      </c>
      <c r="G115" s="407">
        <v>5107.145833333334</v>
      </c>
      <c r="H115" s="407">
        <v>5037.244791666667</v>
      </c>
      <c r="I115" s="407">
        <v>5029.704166666667</v>
      </c>
      <c r="J115" s="407">
        <v>4983.072916666666</v>
      </c>
      <c r="K115" s="407">
        <v>5443.058333333333</v>
      </c>
      <c r="L115" s="407">
        <v>5559.328125</v>
      </c>
      <c r="M115" s="407">
        <v>5801.518229166666</v>
      </c>
      <c r="N115" s="407">
        <v>6293.325000000001</v>
      </c>
      <c r="O115" s="407">
        <v>6489.729166666667</v>
      </c>
      <c r="P115" s="408">
        <f t="shared" si="1"/>
        <v>5178.9430989583325</v>
      </c>
    </row>
    <row r="116" spans="1:16" s="409" customFormat="1" ht="21" customHeight="1">
      <c r="A116" s="412" t="s">
        <v>20</v>
      </c>
      <c r="B116" s="405"/>
      <c r="C116" s="406" t="s">
        <v>21</v>
      </c>
      <c r="D116" s="407">
        <v>3458.3333333333335</v>
      </c>
      <c r="E116" s="407">
        <v>3472.222222222222</v>
      </c>
      <c r="F116" s="407">
        <v>3473.3333333333335</v>
      </c>
      <c r="G116" s="407">
        <v>5000</v>
      </c>
      <c r="H116" s="407">
        <v>3000</v>
      </c>
      <c r="I116" s="407">
        <v>3000</v>
      </c>
      <c r="J116" s="407">
        <v>3000</v>
      </c>
      <c r="K116" s="407">
        <v>3000</v>
      </c>
      <c r="L116" s="407"/>
      <c r="M116" s="407">
        <v>3500</v>
      </c>
      <c r="N116" s="407">
        <v>3216.6666666666665</v>
      </c>
      <c r="O116" s="407">
        <v>3942.5</v>
      </c>
      <c r="P116" s="408">
        <f t="shared" si="1"/>
        <v>3460.277777777778</v>
      </c>
    </row>
    <row r="117" spans="1:16" s="409" customFormat="1" ht="21" customHeight="1">
      <c r="A117" s="412" t="s">
        <v>24</v>
      </c>
      <c r="B117" s="405"/>
      <c r="C117" s="406" t="s">
        <v>19</v>
      </c>
      <c r="D117" s="407">
        <v>6000</v>
      </c>
      <c r="E117" s="407">
        <v>6375</v>
      </c>
      <c r="F117" s="407">
        <v>5700</v>
      </c>
      <c r="G117" s="407">
        <v>5375</v>
      </c>
      <c r="H117" s="407">
        <v>5375</v>
      </c>
      <c r="I117" s="407">
        <v>5450</v>
      </c>
      <c r="J117" s="407">
        <v>5750</v>
      </c>
      <c r="K117" s="407">
        <v>5900</v>
      </c>
      <c r="L117" s="407">
        <v>5750</v>
      </c>
      <c r="M117" s="407">
        <v>5500</v>
      </c>
      <c r="N117" s="407">
        <v>5000</v>
      </c>
      <c r="O117" s="407">
        <v>5125</v>
      </c>
      <c r="P117" s="408">
        <f t="shared" si="1"/>
        <v>5608.333333333333</v>
      </c>
    </row>
    <row r="118" spans="1:16" s="409" customFormat="1" ht="21" customHeight="1">
      <c r="A118" s="412" t="s">
        <v>23</v>
      </c>
      <c r="B118" s="405"/>
      <c r="C118" s="406" t="s">
        <v>143</v>
      </c>
      <c r="D118" s="407">
        <v>737.5</v>
      </c>
      <c r="E118" s="407">
        <v>750</v>
      </c>
      <c r="F118" s="407">
        <v>750</v>
      </c>
      <c r="G118" s="407">
        <v>500</v>
      </c>
      <c r="H118" s="407">
        <v>312.5</v>
      </c>
      <c r="I118" s="407">
        <v>495</v>
      </c>
      <c r="J118" s="407">
        <v>462.3125</v>
      </c>
      <c r="K118" s="407">
        <v>503.125</v>
      </c>
      <c r="L118" s="407">
        <v>534.375</v>
      </c>
      <c r="M118" s="407">
        <v>790</v>
      </c>
      <c r="N118" s="407">
        <v>1050</v>
      </c>
      <c r="O118" s="407">
        <v>680</v>
      </c>
      <c r="P118" s="408">
        <f t="shared" si="1"/>
        <v>630.4010416666666</v>
      </c>
    </row>
    <row r="119" spans="1:16" s="409" customFormat="1" ht="21" customHeight="1">
      <c r="A119" s="412" t="s">
        <v>22</v>
      </c>
      <c r="B119" s="405"/>
      <c r="C119" s="406" t="s">
        <v>21</v>
      </c>
      <c r="D119" s="407">
        <v>68750</v>
      </c>
      <c r="E119" s="407">
        <v>73750</v>
      </c>
      <c r="F119" s="407">
        <v>77000</v>
      </c>
      <c r="G119" s="407">
        <v>73125</v>
      </c>
      <c r="H119" s="407">
        <v>67187.5</v>
      </c>
      <c r="I119" s="407">
        <v>71083.33333333333</v>
      </c>
      <c r="J119" s="407">
        <v>62083.33333333333</v>
      </c>
      <c r="K119" s="407">
        <v>72000</v>
      </c>
      <c r="L119" s="407">
        <v>78125</v>
      </c>
      <c r="M119" s="407">
        <v>76250</v>
      </c>
      <c r="N119" s="407">
        <v>79375</v>
      </c>
      <c r="O119" s="407">
        <v>85625</v>
      </c>
      <c r="P119" s="408">
        <f t="shared" si="1"/>
        <v>73696.18055555555</v>
      </c>
    </row>
    <row r="120" spans="1:16" s="409" customFormat="1" ht="21" customHeight="1">
      <c r="A120" s="412" t="s">
        <v>54</v>
      </c>
      <c r="B120" s="405"/>
      <c r="C120" s="406" t="s">
        <v>21</v>
      </c>
      <c r="D120" s="407">
        <v>24333.333333333332</v>
      </c>
      <c r="E120" s="407">
        <v>24000</v>
      </c>
      <c r="F120" s="407">
        <v>46000</v>
      </c>
      <c r="G120" s="407">
        <v>19912.5</v>
      </c>
      <c r="H120" s="407">
        <v>20000</v>
      </c>
      <c r="I120" s="407">
        <v>18326</v>
      </c>
      <c r="J120" s="407">
        <v>16750</v>
      </c>
      <c r="K120" s="407">
        <v>19887.5</v>
      </c>
      <c r="L120" s="407">
        <v>16125</v>
      </c>
      <c r="M120" s="407">
        <v>14500</v>
      </c>
      <c r="N120" s="407">
        <v>15000</v>
      </c>
      <c r="O120" s="407">
        <v>15166.666666666668</v>
      </c>
      <c r="P120" s="408">
        <f t="shared" si="1"/>
        <v>20833.416666666664</v>
      </c>
    </row>
    <row r="121" spans="1:16" s="409" customFormat="1" ht="21" customHeight="1">
      <c r="A121" s="412" t="s">
        <v>46</v>
      </c>
      <c r="B121" s="405"/>
      <c r="C121" s="406" t="s">
        <v>19</v>
      </c>
      <c r="D121" s="407">
        <v>4250</v>
      </c>
      <c r="E121" s="407">
        <v>4250</v>
      </c>
      <c r="F121" s="407">
        <v>4250</v>
      </c>
      <c r="G121" s="407">
        <v>4812.5</v>
      </c>
      <c r="H121" s="407">
        <v>4750</v>
      </c>
      <c r="I121" s="407">
        <v>4450</v>
      </c>
      <c r="J121" s="407">
        <v>4250</v>
      </c>
      <c r="K121" s="407">
        <v>4175</v>
      </c>
      <c r="L121" s="407">
        <v>4250</v>
      </c>
      <c r="M121" s="407">
        <v>4250</v>
      </c>
      <c r="N121" s="407">
        <v>4550</v>
      </c>
      <c r="O121" s="407">
        <v>4625</v>
      </c>
      <c r="P121" s="408">
        <f t="shared" si="1"/>
        <v>4405.208333333333</v>
      </c>
    </row>
    <row r="122" spans="1:16" s="409" customFormat="1" ht="21" customHeight="1">
      <c r="A122" s="412" t="s">
        <v>102</v>
      </c>
      <c r="B122" s="405"/>
      <c r="C122" s="406" t="s">
        <v>21</v>
      </c>
      <c r="D122" s="407">
        <v>81750</v>
      </c>
      <c r="E122" s="407">
        <v>74750.00000000004</v>
      </c>
      <c r="F122" s="407">
        <v>72000</v>
      </c>
      <c r="G122" s="407">
        <v>84000</v>
      </c>
      <c r="H122" s="407"/>
      <c r="I122" s="407">
        <v>105000</v>
      </c>
      <c r="J122" s="407">
        <v>87750</v>
      </c>
      <c r="K122" s="407">
        <v>80300</v>
      </c>
      <c r="L122" s="407">
        <v>87353.25</v>
      </c>
      <c r="M122" s="407">
        <v>88631.25</v>
      </c>
      <c r="N122" s="407">
        <v>84562.5</v>
      </c>
      <c r="O122" s="407">
        <v>90570</v>
      </c>
      <c r="P122" s="408">
        <f t="shared" si="1"/>
        <v>85151.54545454546</v>
      </c>
    </row>
    <row r="123" spans="1:16" s="409" customFormat="1" ht="21" customHeight="1">
      <c r="A123" s="412" t="s">
        <v>523</v>
      </c>
      <c r="B123" s="405"/>
      <c r="C123" s="406" t="s">
        <v>21</v>
      </c>
      <c r="D123" s="407">
        <v>2500</v>
      </c>
      <c r="E123" s="407">
        <v>2500</v>
      </c>
      <c r="F123" s="407">
        <v>2550</v>
      </c>
      <c r="G123" s="407">
        <v>2625</v>
      </c>
      <c r="H123" s="407">
        <v>2781.25</v>
      </c>
      <c r="I123" s="407">
        <v>2525</v>
      </c>
      <c r="J123" s="407">
        <v>3312.5</v>
      </c>
      <c r="K123" s="407">
        <v>3375</v>
      </c>
      <c r="L123" s="407">
        <v>3125</v>
      </c>
      <c r="M123" s="407">
        <v>2500</v>
      </c>
      <c r="N123" s="407">
        <v>3125</v>
      </c>
      <c r="O123" s="407">
        <v>2958.333333333333</v>
      </c>
      <c r="P123" s="408">
        <f t="shared" si="1"/>
        <v>2823.090277777778</v>
      </c>
    </row>
    <row r="124" spans="1:16" s="409" customFormat="1" ht="23.25" customHeight="1">
      <c r="A124" s="401" t="s">
        <v>105</v>
      </c>
      <c r="B124" s="401"/>
      <c r="C124" s="402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</row>
    <row r="125" spans="1:16" s="409" customFormat="1" ht="21" customHeight="1">
      <c r="A125" s="412" t="s">
        <v>18</v>
      </c>
      <c r="B125" s="405"/>
      <c r="C125" s="406" t="s">
        <v>407</v>
      </c>
      <c r="D125" s="407">
        <v>140.83333333333331</v>
      </c>
      <c r="E125" s="407">
        <v>149.16666666666666</v>
      </c>
      <c r="F125" s="407">
        <v>155.83333333333334</v>
      </c>
      <c r="G125" s="407">
        <v>164.125</v>
      </c>
      <c r="H125" s="407">
        <v>155.41666666666669</v>
      </c>
      <c r="I125" s="407">
        <v>146.83333333333331</v>
      </c>
      <c r="J125" s="407">
        <v>144.16666666666666</v>
      </c>
      <c r="K125" s="407">
        <v>156</v>
      </c>
      <c r="L125" s="407">
        <v>146.97916666666669</v>
      </c>
      <c r="M125" s="407">
        <v>153.33333333333334</v>
      </c>
      <c r="N125" s="407">
        <v>153.33333333333334</v>
      </c>
      <c r="O125" s="407">
        <v>143.33333333333331</v>
      </c>
      <c r="P125" s="408">
        <f t="shared" si="1"/>
        <v>150.77951388888889</v>
      </c>
    </row>
    <row r="126" spans="1:16" s="409" customFormat="1" ht="21" customHeight="1">
      <c r="A126" s="412" t="s">
        <v>310</v>
      </c>
      <c r="B126" s="405"/>
      <c r="C126" s="406" t="s">
        <v>19</v>
      </c>
      <c r="D126" s="407">
        <v>4112.5</v>
      </c>
      <c r="E126" s="407">
        <v>4289.583333333334</v>
      </c>
      <c r="F126" s="407">
        <v>4031.6666666666665</v>
      </c>
      <c r="G126" s="407">
        <v>4808.333333333333</v>
      </c>
      <c r="H126" s="407">
        <v>7333.333333333333</v>
      </c>
      <c r="I126" s="407">
        <v>3740</v>
      </c>
      <c r="J126" s="407">
        <v>3300</v>
      </c>
      <c r="K126" s="407">
        <v>4243.333333333333</v>
      </c>
      <c r="L126" s="407">
        <v>3975</v>
      </c>
      <c r="M126" s="407">
        <v>3516.6666666666665</v>
      </c>
      <c r="N126" s="407">
        <v>3341.6666666666665</v>
      </c>
      <c r="O126" s="407">
        <v>3358.3333333333335</v>
      </c>
      <c r="P126" s="408">
        <f t="shared" si="1"/>
        <v>4170.868055555556</v>
      </c>
    </row>
    <row r="127" spans="1:16" s="409" customFormat="1" ht="21" customHeight="1">
      <c r="A127" s="412" t="s">
        <v>107</v>
      </c>
      <c r="B127" s="405"/>
      <c r="C127" s="406" t="s">
        <v>19</v>
      </c>
      <c r="D127" s="407">
        <v>5993.75</v>
      </c>
      <c r="E127" s="407">
        <v>5365.625</v>
      </c>
      <c r="F127" s="407">
        <v>5408.333333333334</v>
      </c>
      <c r="G127" s="407">
        <v>6308.333333333333</v>
      </c>
      <c r="H127" s="407">
        <v>6666.666666666667</v>
      </c>
      <c r="I127" s="407">
        <v>5731.25</v>
      </c>
      <c r="J127" s="407">
        <v>4250</v>
      </c>
      <c r="K127" s="407">
        <v>3812.5</v>
      </c>
      <c r="L127" s="407">
        <v>4500</v>
      </c>
      <c r="M127" s="407">
        <v>5500</v>
      </c>
      <c r="N127" s="407">
        <v>6354.166666666666</v>
      </c>
      <c r="O127" s="407">
        <v>6166.666666666667</v>
      </c>
      <c r="P127" s="408">
        <f t="shared" si="1"/>
        <v>5504.774305555556</v>
      </c>
    </row>
    <row r="128" spans="1:16" s="409" customFormat="1" ht="21" customHeight="1">
      <c r="A128" s="412" t="s">
        <v>147</v>
      </c>
      <c r="B128" s="405"/>
      <c r="C128" s="406" t="s">
        <v>19</v>
      </c>
      <c r="D128" s="407">
        <v>375</v>
      </c>
      <c r="E128" s="407">
        <v>350</v>
      </c>
      <c r="F128" s="407">
        <v>350</v>
      </c>
      <c r="G128" s="407"/>
      <c r="H128" s="407">
        <v>337.5</v>
      </c>
      <c r="I128" s="407">
        <v>350</v>
      </c>
      <c r="J128" s="407">
        <v>350</v>
      </c>
      <c r="K128" s="407"/>
      <c r="L128" s="407">
        <v>350</v>
      </c>
      <c r="M128" s="407">
        <v>350</v>
      </c>
      <c r="N128" s="407">
        <v>362.5</v>
      </c>
      <c r="O128" s="407">
        <v>450</v>
      </c>
      <c r="P128" s="408">
        <f t="shared" si="1"/>
        <v>362.5</v>
      </c>
    </row>
    <row r="129" spans="1:16" s="409" customFormat="1" ht="21" customHeight="1">
      <c r="A129" s="412" t="s">
        <v>114</v>
      </c>
      <c r="B129" s="405"/>
      <c r="C129" s="406" t="s">
        <v>19</v>
      </c>
      <c r="D129" s="407">
        <v>612.5</v>
      </c>
      <c r="E129" s="407">
        <v>625</v>
      </c>
      <c r="F129" s="407">
        <v>625</v>
      </c>
      <c r="G129" s="407">
        <v>625</v>
      </c>
      <c r="H129" s="407">
        <v>625</v>
      </c>
      <c r="I129" s="407">
        <v>625</v>
      </c>
      <c r="J129" s="407">
        <v>625</v>
      </c>
      <c r="K129" s="407">
        <v>1000</v>
      </c>
      <c r="L129" s="407">
        <v>1000</v>
      </c>
      <c r="M129" s="407">
        <v>1000</v>
      </c>
      <c r="N129" s="407">
        <v>1000</v>
      </c>
      <c r="O129" s="407">
        <v>1000</v>
      </c>
      <c r="P129" s="408">
        <f t="shared" si="1"/>
        <v>780.2083333333334</v>
      </c>
    </row>
    <row r="130" spans="1:16" s="409" customFormat="1" ht="21" customHeight="1">
      <c r="A130" s="412" t="s">
        <v>148</v>
      </c>
      <c r="B130" s="405"/>
      <c r="C130" s="406" t="s">
        <v>19</v>
      </c>
      <c r="D130" s="407">
        <v>3533.3333333333335</v>
      </c>
      <c r="E130" s="407">
        <v>3550</v>
      </c>
      <c r="F130" s="407">
        <v>3600</v>
      </c>
      <c r="G130" s="407">
        <v>3600</v>
      </c>
      <c r="H130" s="407">
        <v>3700</v>
      </c>
      <c r="I130" s="407">
        <v>3600</v>
      </c>
      <c r="J130" s="407">
        <v>3575</v>
      </c>
      <c r="K130" s="407">
        <v>3520</v>
      </c>
      <c r="L130" s="407">
        <v>3566.6666666666665</v>
      </c>
      <c r="M130" s="407"/>
      <c r="N130" s="407"/>
      <c r="O130" s="407">
        <v>3600</v>
      </c>
      <c r="P130" s="408">
        <f t="shared" si="1"/>
        <v>3584.5</v>
      </c>
    </row>
    <row r="131" spans="1:16" s="409" customFormat="1" ht="22.5" customHeight="1">
      <c r="A131" s="401" t="s">
        <v>233</v>
      </c>
      <c r="B131" s="401"/>
      <c r="C131" s="402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16" s="409" customFormat="1" ht="21" customHeight="1">
      <c r="A132" s="483" t="s">
        <v>234</v>
      </c>
      <c r="B132" s="405" t="s">
        <v>504</v>
      </c>
      <c r="C132" s="406" t="s">
        <v>236</v>
      </c>
      <c r="D132" s="407">
        <v>114.25</v>
      </c>
      <c r="E132" s="407">
        <v>120.08333333333333</v>
      </c>
      <c r="F132" s="407">
        <v>125.32222222222224</v>
      </c>
      <c r="G132" s="407">
        <v>131.93055555555557</v>
      </c>
      <c r="H132" s="407">
        <v>133.01388888888889</v>
      </c>
      <c r="I132" s="407">
        <v>135.25555555555556</v>
      </c>
      <c r="J132" s="407">
        <v>136.6527777777778</v>
      </c>
      <c r="K132" s="407">
        <v>137.37777777777777</v>
      </c>
      <c r="L132" s="407">
        <v>140.66666666666666</v>
      </c>
      <c r="M132" s="407">
        <v>143.23611111111111</v>
      </c>
      <c r="N132" s="407">
        <v>142.92777777777778</v>
      </c>
      <c r="O132" s="407">
        <v>153</v>
      </c>
      <c r="P132" s="408">
        <f t="shared" si="1"/>
        <v>134.4763888888889</v>
      </c>
    </row>
    <row r="133" spans="1:16" s="409" customFormat="1" ht="21" customHeight="1">
      <c r="A133" s="484"/>
      <c r="B133" s="405" t="s">
        <v>311</v>
      </c>
      <c r="C133" s="406" t="s">
        <v>236</v>
      </c>
      <c r="D133" s="407">
        <v>221.42857142857142</v>
      </c>
      <c r="E133" s="407">
        <v>228.57142857142858</v>
      </c>
      <c r="F133" s="407">
        <v>285.7142857142857</v>
      </c>
      <c r="G133" s="407">
        <v>262.8571428571429</v>
      </c>
      <c r="H133" s="407">
        <v>285.7142857142857</v>
      </c>
      <c r="I133" s="407">
        <v>314.6428571428571</v>
      </c>
      <c r="J133" s="407">
        <v>428.57142857142856</v>
      </c>
      <c r="K133" s="407">
        <v>387.78571428571433</v>
      </c>
      <c r="L133" s="407">
        <v>365</v>
      </c>
      <c r="M133" s="407">
        <v>471.42857142857144</v>
      </c>
      <c r="N133" s="407">
        <v>500</v>
      </c>
      <c r="O133" s="407">
        <v>500</v>
      </c>
      <c r="P133" s="408">
        <f t="shared" si="1"/>
        <v>354.30952380952385</v>
      </c>
    </row>
    <row r="134" spans="1:16" s="409" customFormat="1" ht="21" customHeight="1">
      <c r="A134" s="412" t="s">
        <v>524</v>
      </c>
      <c r="B134" s="405"/>
      <c r="C134" s="406" t="s">
        <v>236</v>
      </c>
      <c r="D134" s="407">
        <v>220</v>
      </c>
      <c r="E134" s="407">
        <v>271.875</v>
      </c>
      <c r="F134" s="407">
        <v>281.66666666666663</v>
      </c>
      <c r="G134" s="407">
        <v>306.875</v>
      </c>
      <c r="H134" s="407">
        <v>303.125</v>
      </c>
      <c r="I134" s="407">
        <v>300.5</v>
      </c>
      <c r="J134" s="407">
        <v>299.79166666666663</v>
      </c>
      <c r="K134" s="407">
        <v>309.5</v>
      </c>
      <c r="L134" s="407">
        <v>307.5</v>
      </c>
      <c r="M134" s="407">
        <v>306.45833333333337</v>
      </c>
      <c r="N134" s="407">
        <v>302.5</v>
      </c>
      <c r="O134" s="407">
        <v>305.833333333333</v>
      </c>
      <c r="P134" s="408">
        <f t="shared" si="1"/>
        <v>292.96874999999994</v>
      </c>
    </row>
    <row r="135" spans="1:16" s="409" customFormat="1" ht="21" customHeight="1">
      <c r="A135" s="412" t="s">
        <v>239</v>
      </c>
      <c r="B135" s="405"/>
      <c r="C135" s="406" t="s">
        <v>236</v>
      </c>
      <c r="D135" s="407">
        <v>76.15833333333335</v>
      </c>
      <c r="E135" s="407">
        <v>77.15</v>
      </c>
      <c r="F135" s="407">
        <v>102.08000000000001</v>
      </c>
      <c r="G135" s="407">
        <v>107.8</v>
      </c>
      <c r="H135" s="407">
        <v>109.08333333333334</v>
      </c>
      <c r="I135" s="407">
        <v>116.01333333333332</v>
      </c>
      <c r="J135" s="407">
        <v>105.78333333333333</v>
      </c>
      <c r="K135" s="407">
        <v>87.34</v>
      </c>
      <c r="L135" s="407">
        <v>89.97083333333335</v>
      </c>
      <c r="M135" s="407">
        <v>86.44166666666668</v>
      </c>
      <c r="N135" s="407">
        <v>89.90666666666667</v>
      </c>
      <c r="O135" s="407">
        <v>102.94166666666666</v>
      </c>
      <c r="P135" s="408">
        <f t="shared" si="1"/>
        <v>95.88909722222222</v>
      </c>
    </row>
    <row r="136" spans="1:16" s="409" customFormat="1" ht="21" customHeight="1">
      <c r="A136" s="483" t="s">
        <v>240</v>
      </c>
      <c r="B136" s="405" t="s">
        <v>241</v>
      </c>
      <c r="C136" s="406" t="s">
        <v>236</v>
      </c>
      <c r="D136" s="407">
        <v>116.75</v>
      </c>
      <c r="E136" s="407">
        <v>118.95833333333333</v>
      </c>
      <c r="F136" s="407">
        <v>120.61666666666667</v>
      </c>
      <c r="G136" s="407">
        <v>124.04166666666667</v>
      </c>
      <c r="H136" s="407">
        <v>124.77083333333333</v>
      </c>
      <c r="I136" s="407">
        <v>138.83333333333334</v>
      </c>
      <c r="J136" s="407">
        <v>126.95833333333333</v>
      </c>
      <c r="K136" s="407">
        <v>118</v>
      </c>
      <c r="L136" s="407">
        <v>123.375</v>
      </c>
      <c r="M136" s="407">
        <v>123.6875</v>
      </c>
      <c r="N136" s="407">
        <v>124.59999999999998</v>
      </c>
      <c r="O136" s="407">
        <v>123.06944444444444</v>
      </c>
      <c r="P136" s="408">
        <f t="shared" si="1"/>
        <v>123.63842592592592</v>
      </c>
    </row>
    <row r="137" spans="1:16" s="409" customFormat="1" ht="21" customHeight="1">
      <c r="A137" s="485"/>
      <c r="B137" s="405" t="s">
        <v>242</v>
      </c>
      <c r="C137" s="406" t="s">
        <v>236</v>
      </c>
      <c r="D137" s="407">
        <v>84.58333333333333</v>
      </c>
      <c r="E137" s="407">
        <v>90.70833333333333</v>
      </c>
      <c r="F137" s="407">
        <v>95.3</v>
      </c>
      <c r="G137" s="407">
        <v>97.6875</v>
      </c>
      <c r="H137" s="407">
        <v>95.41666666666667</v>
      </c>
      <c r="I137" s="407">
        <v>94.46666666666665</v>
      </c>
      <c r="J137" s="407">
        <v>95.125</v>
      </c>
      <c r="K137" s="407">
        <v>96.10000000000001</v>
      </c>
      <c r="L137" s="407">
        <v>91.83333333333333</v>
      </c>
      <c r="M137" s="407">
        <v>92.375</v>
      </c>
      <c r="N137" s="407">
        <v>93.13333333333333</v>
      </c>
      <c r="O137" s="407">
        <v>91.34722222222223</v>
      </c>
      <c r="P137" s="408">
        <f>AVERAGE(D137:O137)</f>
        <v>93.1730324074074</v>
      </c>
    </row>
    <row r="138" spans="1:16" s="409" customFormat="1" ht="21" customHeight="1">
      <c r="A138" s="484"/>
      <c r="B138" s="405" t="s">
        <v>313</v>
      </c>
      <c r="C138" s="406" t="s">
        <v>236</v>
      </c>
      <c r="D138" s="407">
        <v>95.45833333333333</v>
      </c>
      <c r="E138" s="407">
        <v>101.58333333333333</v>
      </c>
      <c r="F138" s="407">
        <v>102.58333333333333</v>
      </c>
      <c r="G138" s="407">
        <v>102.4375</v>
      </c>
      <c r="H138" s="407">
        <v>102.54166666666667</v>
      </c>
      <c r="I138" s="407">
        <v>107.3</v>
      </c>
      <c r="J138" s="407">
        <v>108.56944444444444</v>
      </c>
      <c r="K138" s="407">
        <v>107.06666666666668</v>
      </c>
      <c r="L138" s="407">
        <v>105.41666666666667</v>
      </c>
      <c r="M138" s="407">
        <v>105.125</v>
      </c>
      <c r="N138" s="407">
        <v>105.46666666666665</v>
      </c>
      <c r="O138" s="407">
        <v>104.41666666666667</v>
      </c>
      <c r="P138" s="408">
        <f>AVERAGE(D138:O138)</f>
        <v>103.99710648148151</v>
      </c>
    </row>
    <row r="139" spans="1:16" s="409" customFormat="1" ht="21" customHeight="1">
      <c r="A139" s="412" t="s">
        <v>244</v>
      </c>
      <c r="B139" s="422"/>
      <c r="C139" s="416" t="s">
        <v>21</v>
      </c>
      <c r="D139" s="407">
        <v>5225</v>
      </c>
      <c r="E139" s="407">
        <v>4793.75</v>
      </c>
      <c r="F139" s="407">
        <v>4745</v>
      </c>
      <c r="G139" s="407">
        <v>4600</v>
      </c>
      <c r="H139" s="407">
        <v>4391.666666666667</v>
      </c>
      <c r="I139" s="407">
        <v>4757.733333333334</v>
      </c>
      <c r="J139" s="407">
        <v>4800</v>
      </c>
      <c r="K139" s="407">
        <v>4956.666666666666</v>
      </c>
      <c r="L139" s="407">
        <v>4804.166666666667</v>
      </c>
      <c r="M139" s="407">
        <v>4433.333333333334</v>
      </c>
      <c r="N139" s="407">
        <v>4246.666666666667</v>
      </c>
      <c r="O139" s="407">
        <v>5050</v>
      </c>
      <c r="P139" s="408">
        <f>AVERAGE(D139:O139)</f>
        <v>4733.665277777777</v>
      </c>
    </row>
    <row r="140" spans="1:16" s="409" customFormat="1" ht="21" customHeight="1">
      <c r="A140" s="412" t="s">
        <v>245</v>
      </c>
      <c r="B140" s="423"/>
      <c r="C140" s="406" t="s">
        <v>246</v>
      </c>
      <c r="D140" s="407">
        <v>25.041666666666668</v>
      </c>
      <c r="E140" s="407">
        <v>25.652777777777775</v>
      </c>
      <c r="F140" s="407">
        <v>26</v>
      </c>
      <c r="G140" s="407">
        <v>25.9375</v>
      </c>
      <c r="H140" s="407">
        <v>26.145833333333332</v>
      </c>
      <c r="I140" s="407">
        <v>26.741666666666664</v>
      </c>
      <c r="J140" s="407">
        <v>26.8125</v>
      </c>
      <c r="K140" s="407">
        <v>26.166666666666668</v>
      </c>
      <c r="L140" s="407">
        <v>25.583333333333332</v>
      </c>
      <c r="M140" s="407">
        <v>26.208333333333332</v>
      </c>
      <c r="N140" s="407">
        <v>26.166666666666668</v>
      </c>
      <c r="O140" s="407">
        <v>26.166666666666668</v>
      </c>
      <c r="P140" s="408">
        <f>AVERAGE(D140:O140)</f>
        <v>26.051967592592593</v>
      </c>
    </row>
    <row r="141" spans="1:16" ht="6" customHeight="1">
      <c r="A141" s="424"/>
      <c r="B141" s="424"/>
      <c r="C141" s="425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</row>
    <row r="142" spans="1:16" ht="18" customHeight="1">
      <c r="A142" s="427" t="s">
        <v>525</v>
      </c>
      <c r="B142" s="427"/>
      <c r="C142" s="428"/>
      <c r="D142" s="429"/>
      <c r="E142" s="429"/>
      <c r="F142" s="429"/>
      <c r="G142" s="429"/>
      <c r="H142" s="429"/>
      <c r="I142" s="429"/>
      <c r="J142" s="429"/>
      <c r="K142" s="429"/>
      <c r="L142" s="429"/>
      <c r="M142" s="429"/>
      <c r="N142" s="429"/>
      <c r="O142" s="429"/>
      <c r="P142" s="430"/>
    </row>
    <row r="143" spans="1:16" ht="18" customHeight="1">
      <c r="A143" s="427" t="s">
        <v>526</v>
      </c>
      <c r="B143" s="427"/>
      <c r="C143" s="431"/>
      <c r="D143" s="432"/>
      <c r="E143" s="432"/>
      <c r="F143" s="432"/>
      <c r="G143" s="432"/>
      <c r="H143" s="432"/>
      <c r="I143" s="432"/>
      <c r="J143" s="432"/>
      <c r="K143" s="432"/>
      <c r="L143" s="432"/>
      <c r="M143" s="432"/>
      <c r="N143" s="432"/>
      <c r="O143" s="432"/>
      <c r="P143" s="5"/>
    </row>
    <row r="144" spans="1:16" ht="18" customHeight="1">
      <c r="A144" s="427" t="s">
        <v>527</v>
      </c>
      <c r="B144" s="427"/>
      <c r="C144" s="394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5"/>
    </row>
    <row r="145" spans="1:16" ht="18" customHeight="1">
      <c r="A145" s="427"/>
      <c r="B145" s="427"/>
      <c r="C145" s="394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5"/>
    </row>
    <row r="146" spans="1:16" ht="18" customHeight="1">
      <c r="A146" s="433" t="s">
        <v>108</v>
      </c>
      <c r="B146" s="433"/>
      <c r="C146" s="434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5"/>
    </row>
    <row r="147" spans="1:16" ht="18" customHeight="1">
      <c r="A147" s="392"/>
      <c r="B147" s="393"/>
      <c r="C147" s="394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5"/>
    </row>
    <row r="148" spans="1:16" ht="18" customHeight="1">
      <c r="A148" s="392"/>
      <c r="B148" s="393"/>
      <c r="C148" s="394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5"/>
    </row>
    <row r="149" spans="1:16" ht="12.75">
      <c r="A149" s="392"/>
      <c r="B149" s="393"/>
      <c r="C149" s="394"/>
      <c r="D149" s="395"/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  <c r="O149" s="395"/>
      <c r="P149" s="5"/>
    </row>
    <row r="150" spans="1:16" ht="12.75">
      <c r="A150" s="392"/>
      <c r="B150" s="393"/>
      <c r="C150" s="394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395"/>
      <c r="P150" s="5"/>
    </row>
    <row r="151" spans="1:16" ht="12.75">
      <c r="A151" s="392"/>
      <c r="B151" s="393"/>
      <c r="C151" s="394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5"/>
    </row>
  </sheetData>
  <sheetProtection/>
  <mergeCells count="31">
    <mergeCell ref="A108:A109"/>
    <mergeCell ref="A110:A111"/>
    <mergeCell ref="A113:A114"/>
    <mergeCell ref="A132:A133"/>
    <mergeCell ref="A136:A138"/>
    <mergeCell ref="A63:A64"/>
    <mergeCell ref="A81:A83"/>
    <mergeCell ref="A85:A86"/>
    <mergeCell ref="A91:A92"/>
    <mergeCell ref="A96:A101"/>
    <mergeCell ref="A102:A103"/>
    <mergeCell ref="A37:A38"/>
    <mergeCell ref="A41:A45"/>
    <mergeCell ref="A48:A49"/>
    <mergeCell ref="A50:A51"/>
    <mergeCell ref="A54:A55"/>
    <mergeCell ref="A59:A60"/>
    <mergeCell ref="A9:A10"/>
    <mergeCell ref="A15:A18"/>
    <mergeCell ref="A19:A20"/>
    <mergeCell ref="A24:A26"/>
    <mergeCell ref="A31:A32"/>
    <mergeCell ref="A33:A34"/>
    <mergeCell ref="A1:P1"/>
    <mergeCell ref="A2:P2"/>
    <mergeCell ref="A3:P3"/>
    <mergeCell ref="A5:A6"/>
    <mergeCell ref="B5:B6"/>
    <mergeCell ref="C5:C6"/>
    <mergeCell ref="D5:O5"/>
    <mergeCell ref="P5:P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34"/>
  <sheetViews>
    <sheetView tabSelected="1" zoomScalePageLayoutView="0" workbookViewId="0" topLeftCell="A185">
      <selection activeCell="I10" sqref="I10"/>
    </sheetView>
  </sheetViews>
  <sheetFormatPr defaultColWidth="11.421875" defaultRowHeight="12.75"/>
  <cols>
    <col min="1" max="1" width="29.7109375" style="111" customWidth="1"/>
    <col min="2" max="2" width="22.00390625" style="74" customWidth="1"/>
    <col min="3" max="3" width="20.57421875" style="75" customWidth="1"/>
    <col min="4" max="13" width="12.28125" style="25" customWidth="1"/>
    <col min="14" max="14" width="13.00390625" style="25" customWidth="1"/>
    <col min="15" max="15" width="12.57421875" style="25" customWidth="1"/>
    <col min="16" max="16" width="11.8515625" style="0" customWidth="1"/>
  </cols>
  <sheetData>
    <row r="1" spans="1:16" ht="12.75">
      <c r="A1" s="79"/>
      <c r="B1" s="56"/>
      <c r="C1" s="5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6" ht="25.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1:16" ht="21" customHeight="1">
      <c r="A3" s="458" t="s">
        <v>528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 ht="9" customHeight="1">
      <c r="A4" s="439"/>
      <c r="B4" s="58"/>
      <c r="C4" s="59"/>
      <c r="D4" s="58"/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</row>
    <row r="5" spans="1:16" ht="9" customHeight="1">
      <c r="A5" s="439"/>
      <c r="B5" s="58"/>
      <c r="C5" s="59"/>
      <c r="D5" s="58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</row>
    <row r="6" spans="1:16" ht="30" customHeight="1">
      <c r="A6" s="486" t="s">
        <v>511</v>
      </c>
      <c r="B6" s="486" t="s">
        <v>151</v>
      </c>
      <c r="C6" s="486" t="s">
        <v>62</v>
      </c>
      <c r="D6" s="487" t="s">
        <v>26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6" t="s">
        <v>60</v>
      </c>
    </row>
    <row r="7" spans="1:16" ht="33" customHeight="1">
      <c r="A7" s="486"/>
      <c r="B7" s="486"/>
      <c r="C7" s="486"/>
      <c r="D7" s="488" t="s">
        <v>7</v>
      </c>
      <c r="E7" s="488" t="s">
        <v>8</v>
      </c>
      <c r="F7" s="488" t="s">
        <v>9</v>
      </c>
      <c r="G7" s="488" t="s">
        <v>10</v>
      </c>
      <c r="H7" s="488" t="s">
        <v>11</v>
      </c>
      <c r="I7" s="488" t="s">
        <v>12</v>
      </c>
      <c r="J7" s="488" t="s">
        <v>13</v>
      </c>
      <c r="K7" s="488" t="s">
        <v>14</v>
      </c>
      <c r="L7" s="488" t="s">
        <v>529</v>
      </c>
      <c r="M7" s="488" t="s">
        <v>530</v>
      </c>
      <c r="N7" s="488" t="s">
        <v>531</v>
      </c>
      <c r="O7" s="488" t="s">
        <v>532</v>
      </c>
      <c r="P7" s="486"/>
    </row>
    <row r="8" spans="1:16" s="5" customFormat="1" ht="19.5" customHeight="1">
      <c r="A8" s="489" t="s">
        <v>533</v>
      </c>
      <c r="B8" s="490"/>
      <c r="C8" s="491"/>
      <c r="D8" s="492"/>
      <c r="E8" s="492"/>
      <c r="F8" s="492"/>
      <c r="G8" s="492"/>
      <c r="H8" s="492"/>
      <c r="I8" s="492"/>
      <c r="J8" s="492"/>
      <c r="K8" s="492"/>
      <c r="L8" s="490"/>
      <c r="M8" s="491"/>
      <c r="N8" s="492"/>
      <c r="O8" s="492"/>
      <c r="P8" s="492"/>
    </row>
    <row r="9" spans="1:16" ht="21" customHeight="1">
      <c r="A9" s="104" t="s">
        <v>63</v>
      </c>
      <c r="B9" s="104"/>
      <c r="C9" s="493"/>
      <c r="D9" s="494"/>
      <c r="E9" s="494"/>
      <c r="F9" s="494"/>
      <c r="G9" s="494"/>
      <c r="H9" s="494"/>
      <c r="I9" s="494"/>
      <c r="J9" s="494"/>
      <c r="K9" s="494"/>
      <c r="L9" s="104"/>
      <c r="M9" s="493"/>
      <c r="N9" s="494"/>
      <c r="O9" s="494"/>
      <c r="P9" s="494"/>
    </row>
    <row r="10" spans="1:16" s="8" customFormat="1" ht="21" customHeight="1">
      <c r="A10" s="459" t="s">
        <v>152</v>
      </c>
      <c r="B10" s="84" t="s">
        <v>153</v>
      </c>
      <c r="C10" s="39" t="s">
        <v>131</v>
      </c>
      <c r="D10" s="63">
        <v>2728.9911389805648</v>
      </c>
      <c r="E10" s="63">
        <v>2651.040222772277</v>
      </c>
      <c r="F10" s="63">
        <v>2554.158292079208</v>
      </c>
      <c r="G10" s="63">
        <v>2764.006270627063</v>
      </c>
      <c r="H10" s="63">
        <v>2901.104612394573</v>
      </c>
      <c r="I10" s="63">
        <v>3598.232454162083</v>
      </c>
      <c r="J10" s="63">
        <v>2947.1707874954163</v>
      </c>
      <c r="K10" s="63">
        <v>2862.3003987898787</v>
      </c>
      <c r="L10" s="63">
        <v>2825.131167491749</v>
      </c>
      <c r="M10" s="63">
        <v>2873.6707397475857</v>
      </c>
      <c r="N10" s="63">
        <v>2868.3105824471336</v>
      </c>
      <c r="O10" s="63">
        <v>2927.5521077374406</v>
      </c>
      <c r="P10" s="17">
        <f>AVERAGE(D10:O10)</f>
        <v>2875.1390645604147</v>
      </c>
    </row>
    <row r="11" spans="1:16" s="8" customFormat="1" ht="21" customHeight="1">
      <c r="A11" s="464"/>
      <c r="B11" s="84" t="s">
        <v>154</v>
      </c>
      <c r="C11" s="39" t="s">
        <v>109</v>
      </c>
      <c r="D11" s="63"/>
      <c r="E11" s="63"/>
      <c r="F11" s="63">
        <v>2547.9700000000003</v>
      </c>
      <c r="G11" s="63">
        <v>2703.363091309131</v>
      </c>
      <c r="H11" s="63">
        <v>2659.76</v>
      </c>
      <c r="I11" s="63">
        <v>2663.875</v>
      </c>
      <c r="J11" s="63">
        <v>2697.2083333333335</v>
      </c>
      <c r="K11" s="63">
        <v>2674.116666666667</v>
      </c>
      <c r="L11" s="63">
        <v>2759.4184027777774</v>
      </c>
      <c r="M11" s="63">
        <v>2773.3697916666665</v>
      </c>
      <c r="N11" s="63">
        <v>2688.8749999999995</v>
      </c>
      <c r="O11" s="63">
        <v>3060.9375</v>
      </c>
      <c r="P11" s="17">
        <f>AVERAGE(D11:O11)</f>
        <v>2722.889378575358</v>
      </c>
    </row>
    <row r="12" spans="1:16" s="8" customFormat="1" ht="21" customHeight="1">
      <c r="A12" s="459" t="s">
        <v>155</v>
      </c>
      <c r="B12" s="84" t="s">
        <v>156</v>
      </c>
      <c r="C12" s="39" t="s">
        <v>19</v>
      </c>
      <c r="D12" s="63">
        <v>1363.7994791666667</v>
      </c>
      <c r="E12" s="63">
        <v>1413.7214583333332</v>
      </c>
      <c r="F12" s="63">
        <v>1495.3908333333334</v>
      </c>
      <c r="G12" s="63">
        <v>1546.8802083333333</v>
      </c>
      <c r="H12" s="63">
        <v>1568.6371875</v>
      </c>
      <c r="I12" s="63">
        <v>1538.6432291666665</v>
      </c>
      <c r="J12" s="63">
        <v>1561.2187500000002</v>
      </c>
      <c r="K12" s="63">
        <v>1533.03125</v>
      </c>
      <c r="L12" s="63">
        <v>1482.703125</v>
      </c>
      <c r="M12" s="63">
        <v>1492.7977430555554</v>
      </c>
      <c r="N12" s="63">
        <v>1568.2375000000002</v>
      </c>
      <c r="O12" s="63">
        <v>1501.8437499999998</v>
      </c>
      <c r="P12" s="17">
        <f>AVERAGE(D12:O12)</f>
        <v>1505.5753761574072</v>
      </c>
    </row>
    <row r="13" spans="1:16" s="8" customFormat="1" ht="20.25" customHeight="1">
      <c r="A13" s="464" t="s">
        <v>124</v>
      </c>
      <c r="B13" s="84" t="s">
        <v>157</v>
      </c>
      <c r="C13" s="39" t="s">
        <v>21</v>
      </c>
      <c r="D13" s="63">
        <v>8356.944444444443</v>
      </c>
      <c r="E13" s="63">
        <v>7556.547619047619</v>
      </c>
      <c r="F13" s="63">
        <v>8067.380952380953</v>
      </c>
      <c r="G13" s="63">
        <v>9078.47222222222</v>
      </c>
      <c r="H13" s="63">
        <v>8095.555555555555</v>
      </c>
      <c r="I13" s="63">
        <v>8033.333333333333</v>
      </c>
      <c r="J13" s="63">
        <v>8532.833333333332</v>
      </c>
      <c r="K13" s="63">
        <v>7258.928571428572</v>
      </c>
      <c r="L13" s="63">
        <v>10643.75</v>
      </c>
      <c r="M13" s="63">
        <v>8757.500000000002</v>
      </c>
      <c r="N13" s="63">
        <v>8719.166666666666</v>
      </c>
      <c r="O13" s="63">
        <v>8711.805555555555</v>
      </c>
      <c r="P13" s="17">
        <f>AVERAGE(D13:O13)</f>
        <v>8484.35152116402</v>
      </c>
    </row>
    <row r="14" spans="1:16" s="8" customFormat="1" ht="21" customHeight="1" hidden="1">
      <c r="A14" s="89"/>
      <c r="B14" s="84" t="s">
        <v>17</v>
      </c>
      <c r="C14" s="39" t="s">
        <v>19</v>
      </c>
      <c r="D14" s="63" t="e">
        <f>'[1]NACIONAL'!C14</f>
        <v>#DIV/0!</v>
      </c>
      <c r="E14" s="63" t="e">
        <f>'[1]NACIONAL'!D14</f>
        <v>#DIV/0!</v>
      </c>
      <c r="F14" s="63" t="e">
        <f>'[1]NACIONAL'!E14</f>
        <v>#DIV/0!</v>
      </c>
      <c r="G14" s="63" t="e">
        <f>'[1]NACIONAL'!F14</f>
        <v>#DIV/0!</v>
      </c>
      <c r="H14" s="63" t="e">
        <f>'[1]NACIONAL'!G14</f>
        <v>#DIV/0!</v>
      </c>
      <c r="I14" s="63" t="e">
        <f>'[1]NACIONAL'!H14</f>
        <v>#DIV/0!</v>
      </c>
      <c r="J14" s="63" t="e">
        <f>'[1]NACIONAL'!I14</f>
        <v>#DIV/0!</v>
      </c>
      <c r="K14" s="63" t="e">
        <f>'[1]NACIONAL'!J14</f>
        <v>#DIV/0!</v>
      </c>
      <c r="L14" s="63" t="e">
        <f>'[1]NACIONAL'!K14</f>
        <v>#DIV/0!</v>
      </c>
      <c r="M14" s="63" t="e">
        <f>'[1]NACIONAL'!L14</f>
        <v>#DIV/0!</v>
      </c>
      <c r="N14" s="63">
        <v>0</v>
      </c>
      <c r="O14" s="63"/>
      <c r="P14" s="17" t="e">
        <f>AVERAGE(D14:O14)</f>
        <v>#DIV/0!</v>
      </c>
    </row>
    <row r="15" spans="1:16" ht="21" customHeight="1">
      <c r="A15" s="104" t="s">
        <v>65</v>
      </c>
      <c r="B15" s="104"/>
      <c r="C15" s="493"/>
      <c r="D15" s="494"/>
      <c r="E15" s="494"/>
      <c r="F15" s="494"/>
      <c r="G15" s="494"/>
      <c r="H15" s="494"/>
      <c r="I15" s="494"/>
      <c r="J15" s="494"/>
      <c r="K15" s="494"/>
      <c r="L15" s="104"/>
      <c r="M15" s="493"/>
      <c r="N15" s="494"/>
      <c r="O15" s="494"/>
      <c r="P15" s="494"/>
    </row>
    <row r="16" spans="1:16" s="8" customFormat="1" ht="21" customHeight="1">
      <c r="A16" s="87"/>
      <c r="B16" s="88" t="s">
        <v>0</v>
      </c>
      <c r="C16" s="39" t="s">
        <v>19</v>
      </c>
      <c r="D16" s="63">
        <v>1168.3420833333334</v>
      </c>
      <c r="E16" s="63">
        <v>1137.0489583333333</v>
      </c>
      <c r="F16" s="63">
        <v>1027.912</v>
      </c>
      <c r="G16" s="63">
        <v>1216.5026041666667</v>
      </c>
      <c r="H16" s="63">
        <v>1177.994375</v>
      </c>
      <c r="I16" s="63">
        <v>1097.34375</v>
      </c>
      <c r="J16" s="63">
        <v>1272.4875</v>
      </c>
      <c r="K16" s="63">
        <v>1433.6375</v>
      </c>
      <c r="L16" s="63">
        <v>1598.5980902777778</v>
      </c>
      <c r="M16" s="63">
        <v>1586.0881944444443</v>
      </c>
      <c r="N16" s="63">
        <v>1520.2083333333333</v>
      </c>
      <c r="O16" s="63">
        <v>1447.578125</v>
      </c>
      <c r="P16" s="17">
        <f aca="true" t="shared" si="0" ref="P16:P79">AVERAGE(D16:O16)</f>
        <v>1306.9784594907408</v>
      </c>
    </row>
    <row r="17" spans="1:16" s="8" customFormat="1" ht="21" customHeight="1">
      <c r="A17" s="87"/>
      <c r="B17" s="84" t="s">
        <v>1</v>
      </c>
      <c r="C17" s="39" t="s">
        <v>19</v>
      </c>
      <c r="D17" s="63">
        <v>2182.421875</v>
      </c>
      <c r="E17" s="63">
        <v>1980.9895833333335</v>
      </c>
      <c r="F17" s="63">
        <v>2270.4686458333335</v>
      </c>
      <c r="G17" s="63">
        <v>2168.714285714286</v>
      </c>
      <c r="H17" s="63">
        <v>2280.6441666666665</v>
      </c>
      <c r="I17" s="63">
        <v>2103.9226190476193</v>
      </c>
      <c r="J17" s="63">
        <v>2511.8053571428572</v>
      </c>
      <c r="K17" s="63">
        <v>2885.9523809523807</v>
      </c>
      <c r="L17" s="63">
        <v>3340.625</v>
      </c>
      <c r="M17" s="63">
        <v>2924.7976190476193</v>
      </c>
      <c r="N17" s="63">
        <v>3153.1666666666665</v>
      </c>
      <c r="O17" s="63">
        <v>2603.432291666667</v>
      </c>
      <c r="P17" s="17">
        <f t="shared" si="0"/>
        <v>2533.911707589286</v>
      </c>
    </row>
    <row r="18" spans="1:16" s="8" customFormat="1" ht="21" customHeight="1">
      <c r="A18" s="87"/>
      <c r="B18" s="84" t="s">
        <v>117</v>
      </c>
      <c r="C18" s="39" t="s">
        <v>19</v>
      </c>
      <c r="D18" s="63">
        <v>1959.375</v>
      </c>
      <c r="E18" s="63">
        <v>1410</v>
      </c>
      <c r="F18" s="63">
        <v>1786</v>
      </c>
      <c r="G18" s="63">
        <v>1559.1666666666667</v>
      </c>
      <c r="H18" s="63">
        <v>1588.1916666666666</v>
      </c>
      <c r="I18" s="63">
        <v>1581.25</v>
      </c>
      <c r="J18" s="63">
        <v>1887.5</v>
      </c>
      <c r="K18" s="63">
        <v>2260</v>
      </c>
      <c r="L18" s="63">
        <v>1911.5625</v>
      </c>
      <c r="M18" s="63">
        <v>1847.5</v>
      </c>
      <c r="N18" s="63">
        <v>2275</v>
      </c>
      <c r="O18" s="63">
        <v>2460.416666666667</v>
      </c>
      <c r="P18" s="17">
        <f t="shared" si="0"/>
        <v>1877.1635416666668</v>
      </c>
    </row>
    <row r="19" spans="1:16" s="8" customFormat="1" ht="21" customHeight="1">
      <c r="A19" s="459" t="s">
        <v>280</v>
      </c>
      <c r="B19" s="84" t="s">
        <v>158</v>
      </c>
      <c r="C19" s="39" t="s">
        <v>19</v>
      </c>
      <c r="D19" s="63">
        <v>4412.152777777778</v>
      </c>
      <c r="E19" s="63">
        <v>4420.833333333333</v>
      </c>
      <c r="F19" s="63">
        <v>3895.5</v>
      </c>
      <c r="G19" s="63">
        <v>4196.354166666667</v>
      </c>
      <c r="H19" s="63">
        <v>4492.291666666666</v>
      </c>
      <c r="I19" s="63">
        <v>4393.75</v>
      </c>
      <c r="J19" s="63">
        <v>4887.5</v>
      </c>
      <c r="K19" s="63">
        <v>5319</v>
      </c>
      <c r="L19" s="63">
        <v>5625</v>
      </c>
      <c r="M19" s="63">
        <v>5652.083333333333</v>
      </c>
      <c r="N19" s="63">
        <v>6157.333333333334</v>
      </c>
      <c r="O19" s="63">
        <v>5210.9375</v>
      </c>
      <c r="P19" s="17">
        <f t="shared" si="0"/>
        <v>4888.561342592593</v>
      </c>
    </row>
    <row r="20" spans="1:16" s="8" customFormat="1" ht="21" customHeight="1">
      <c r="A20" s="460"/>
      <c r="B20" s="84" t="s">
        <v>159</v>
      </c>
      <c r="C20" s="39" t="s">
        <v>19</v>
      </c>
      <c r="D20" s="63">
        <v>3954.9192708333335</v>
      </c>
      <c r="E20" s="63">
        <v>4095.4913194444443</v>
      </c>
      <c r="F20" s="63">
        <v>4157.745833333333</v>
      </c>
      <c r="G20" s="63">
        <v>4197.859375</v>
      </c>
      <c r="H20" s="63">
        <v>4403.516666666666</v>
      </c>
      <c r="I20" s="63">
        <v>4321.015625</v>
      </c>
      <c r="J20" s="63">
        <v>4581.547619047619</v>
      </c>
      <c r="K20" s="63">
        <v>4839.150000000001</v>
      </c>
      <c r="L20" s="63">
        <v>4964.732142857143</v>
      </c>
      <c r="M20" s="63">
        <v>4847.708333333334</v>
      </c>
      <c r="N20" s="63">
        <v>4913.214285714285</v>
      </c>
      <c r="O20" s="63">
        <v>5144.125</v>
      </c>
      <c r="P20" s="17">
        <f t="shared" si="0"/>
        <v>4535.085455935847</v>
      </c>
    </row>
    <row r="21" spans="1:16" s="8" customFormat="1" ht="21" customHeight="1">
      <c r="A21" s="460"/>
      <c r="B21" s="84" t="s">
        <v>160</v>
      </c>
      <c r="C21" s="39" t="s">
        <v>19</v>
      </c>
      <c r="D21" s="63">
        <v>2812.3753333333334</v>
      </c>
      <c r="E21" s="63">
        <v>3253.75</v>
      </c>
      <c r="F21" s="63">
        <v>3617.916666666667</v>
      </c>
      <c r="G21" s="63">
        <v>3248.3333333333335</v>
      </c>
      <c r="H21" s="63">
        <v>3545.833333333333</v>
      </c>
      <c r="I21" s="63">
        <v>3248.958333333333</v>
      </c>
      <c r="J21" s="63">
        <v>3342.1875</v>
      </c>
      <c r="K21" s="63">
        <v>2845.416666666667</v>
      </c>
      <c r="L21" s="63">
        <v>3344.375</v>
      </c>
      <c r="M21" s="63">
        <v>2904.1666666666665</v>
      </c>
      <c r="N21" s="63">
        <v>3004.833333333333</v>
      </c>
      <c r="O21" s="63">
        <v>2962.0833333333335</v>
      </c>
      <c r="P21" s="17">
        <f t="shared" si="0"/>
        <v>3177.5191250000007</v>
      </c>
    </row>
    <row r="22" spans="1:16" s="8" customFormat="1" ht="21" customHeight="1">
      <c r="A22" s="464"/>
      <c r="B22" s="84" t="s">
        <v>161</v>
      </c>
      <c r="C22" s="39" t="s">
        <v>19</v>
      </c>
      <c r="D22" s="63">
        <v>3697.9166666666665</v>
      </c>
      <c r="E22" s="63">
        <v>3775</v>
      </c>
      <c r="F22" s="63">
        <v>3594.666666666667</v>
      </c>
      <c r="G22" s="63">
        <v>3586.6666666666665</v>
      </c>
      <c r="H22" s="63">
        <v>3409.1666666666665</v>
      </c>
      <c r="I22" s="63">
        <v>3296.4166666666665</v>
      </c>
      <c r="J22" s="63">
        <v>3597.9166666666665</v>
      </c>
      <c r="K22" s="63">
        <v>4029.333333333333</v>
      </c>
      <c r="L22" s="63">
        <v>4244.166666666666</v>
      </c>
      <c r="M22" s="63">
        <v>4400</v>
      </c>
      <c r="N22" s="63">
        <v>5013</v>
      </c>
      <c r="O22" s="63">
        <v>5444.166666666667</v>
      </c>
      <c r="P22" s="17">
        <f t="shared" si="0"/>
        <v>4007.368055555555</v>
      </c>
    </row>
    <row r="23" spans="1:16" s="8" customFormat="1" ht="21" customHeight="1">
      <c r="A23" s="459" t="s">
        <v>162</v>
      </c>
      <c r="B23" s="84" t="s">
        <v>163</v>
      </c>
      <c r="C23" s="39" t="s">
        <v>19</v>
      </c>
      <c r="D23" s="63">
        <v>975</v>
      </c>
      <c r="E23" s="63">
        <v>1658.3333333333333</v>
      </c>
      <c r="F23" s="63">
        <v>1124.4444444444446</v>
      </c>
      <c r="G23" s="63">
        <v>1204.1666666666667</v>
      </c>
      <c r="H23" s="63">
        <v>2403.125</v>
      </c>
      <c r="I23" s="63">
        <v>1561.6666666666665</v>
      </c>
      <c r="J23" s="63">
        <v>1525</v>
      </c>
      <c r="K23" s="63">
        <v>1478.3333333333333</v>
      </c>
      <c r="L23" s="63">
        <v>1556.25</v>
      </c>
      <c r="M23" s="63">
        <v>1704.1666666666665</v>
      </c>
      <c r="N23" s="63">
        <v>1666.6666666666667</v>
      </c>
      <c r="O23" s="63">
        <v>1871.875</v>
      </c>
      <c r="P23" s="17">
        <f t="shared" si="0"/>
        <v>1560.7523148148148</v>
      </c>
    </row>
    <row r="24" spans="1:16" s="8" customFormat="1" ht="21" customHeight="1">
      <c r="A24" s="464"/>
      <c r="B24" s="84" t="s">
        <v>164</v>
      </c>
      <c r="C24" s="39" t="s">
        <v>19</v>
      </c>
      <c r="D24" s="63">
        <v>1565.2708333333333</v>
      </c>
      <c r="E24" s="63">
        <v>1589.7473958333333</v>
      </c>
      <c r="F24" s="63">
        <v>1661.6979166666667</v>
      </c>
      <c r="G24" s="63">
        <v>1744.5156250000002</v>
      </c>
      <c r="H24" s="63">
        <v>1754.4729166666666</v>
      </c>
      <c r="I24" s="63">
        <v>1786.18359375</v>
      </c>
      <c r="J24" s="63">
        <v>1806.0690972222221</v>
      </c>
      <c r="K24" s="63">
        <v>1763.7520833333333</v>
      </c>
      <c r="L24" s="63">
        <v>1809.3567708333333</v>
      </c>
      <c r="M24" s="63">
        <v>1850.3414930555552</v>
      </c>
      <c r="N24" s="63">
        <v>1681.3745833333332</v>
      </c>
      <c r="O24" s="63">
        <v>1656.21875</v>
      </c>
      <c r="P24" s="17">
        <f t="shared" si="0"/>
        <v>1722.4167549189815</v>
      </c>
    </row>
    <row r="25" spans="1:16" s="8" customFormat="1" ht="21" customHeight="1">
      <c r="A25" s="89"/>
      <c r="B25" s="90" t="s">
        <v>67</v>
      </c>
      <c r="C25" s="39" t="s">
        <v>19</v>
      </c>
      <c r="D25" s="63">
        <v>3616.6666666666665</v>
      </c>
      <c r="E25" s="63">
        <v>4061.111111111111</v>
      </c>
      <c r="F25" s="63">
        <v>3500</v>
      </c>
      <c r="G25" s="63">
        <v>3577.777777777778</v>
      </c>
      <c r="H25" s="63">
        <v>4400</v>
      </c>
      <c r="I25" s="63">
        <v>4000</v>
      </c>
      <c r="J25" s="63">
        <v>4562.5</v>
      </c>
      <c r="K25" s="63">
        <v>3639.5416666666665</v>
      </c>
      <c r="L25" s="63">
        <v>5375</v>
      </c>
      <c r="M25" s="63">
        <v>5750</v>
      </c>
      <c r="N25" s="63">
        <v>6437.5</v>
      </c>
      <c r="O25" s="63"/>
      <c r="P25" s="17">
        <f t="shared" si="0"/>
        <v>4447.281565656565</v>
      </c>
    </row>
    <row r="26" spans="1:16" ht="21" customHeight="1">
      <c r="A26" s="104" t="s">
        <v>68</v>
      </c>
      <c r="B26" s="104"/>
      <c r="C26" s="493"/>
      <c r="D26" s="494"/>
      <c r="E26" s="494"/>
      <c r="F26" s="494"/>
      <c r="G26" s="494"/>
      <c r="H26" s="494"/>
      <c r="I26" s="494"/>
      <c r="J26" s="494"/>
      <c r="K26" s="494"/>
      <c r="L26" s="104"/>
      <c r="M26" s="493"/>
      <c r="N26" s="494"/>
      <c r="O26" s="494"/>
      <c r="P26" s="494"/>
    </row>
    <row r="27" spans="1:16" s="8" customFormat="1" ht="21" customHeight="1">
      <c r="A27" s="87"/>
      <c r="B27" s="88" t="s">
        <v>69</v>
      </c>
      <c r="C27" s="39" t="s">
        <v>19</v>
      </c>
      <c r="D27" s="63">
        <f>'[1]NACIONAL'!C27</f>
        <v>2500</v>
      </c>
      <c r="E27" s="65"/>
      <c r="F27" s="63"/>
      <c r="G27" s="63"/>
      <c r="H27" s="63"/>
      <c r="I27" s="63"/>
      <c r="J27" s="63"/>
      <c r="K27" s="63">
        <f>'[1]NACIONAL'!J27</f>
        <v>2250</v>
      </c>
      <c r="L27" s="63"/>
      <c r="M27" s="63"/>
      <c r="N27" s="63">
        <v>3050</v>
      </c>
      <c r="O27" s="63"/>
      <c r="P27" s="17">
        <f t="shared" si="0"/>
        <v>2600</v>
      </c>
    </row>
    <row r="28" spans="1:16" s="8" customFormat="1" ht="21" customHeight="1">
      <c r="A28" s="459" t="s">
        <v>534</v>
      </c>
      <c r="B28" s="84" t="s">
        <v>535</v>
      </c>
      <c r="C28" s="39" t="s">
        <v>19</v>
      </c>
      <c r="D28" s="63">
        <f>'[1]NACIONAL'!C28</f>
        <v>1817.3795833333331</v>
      </c>
      <c r="E28" s="65">
        <f>'[1]NACIONAL'!D28</f>
        <v>1824.7958333333333</v>
      </c>
      <c r="F28" s="63">
        <f>'[1]NACIONAL'!E28</f>
        <v>1950.39625</v>
      </c>
      <c r="G28" s="63">
        <f>'[1]NACIONAL'!F28</f>
        <v>1924.8690476190477</v>
      </c>
      <c r="H28" s="63">
        <f>'[1]NACIONAL'!G28</f>
        <v>1946.9166666666667</v>
      </c>
      <c r="I28" s="63">
        <f>'[1]NACIONAL'!H28</f>
        <v>2062.952380952381</v>
      </c>
      <c r="J28" s="63">
        <f>'[1]NACIONAL'!I28</f>
        <v>2113.6041666666665</v>
      </c>
      <c r="K28" s="63">
        <f>'[1]NACIONAL'!J28</f>
        <v>2160.8250000000003</v>
      </c>
      <c r="L28" s="63">
        <f>'[1]NACIONAL'!K28</f>
        <v>2182.472222222222</v>
      </c>
      <c r="M28" s="63">
        <f>'[1]NACIONAL'!L28</f>
        <v>2210.3935185185187</v>
      </c>
      <c r="N28" s="63">
        <v>2425</v>
      </c>
      <c r="O28" s="63">
        <v>2383.671875</v>
      </c>
      <c r="P28" s="17">
        <f t="shared" si="0"/>
        <v>2083.6063786926807</v>
      </c>
    </row>
    <row r="29" spans="1:16" s="8" customFormat="1" ht="21" customHeight="1">
      <c r="A29" s="464" t="s">
        <v>536</v>
      </c>
      <c r="B29" s="84" t="s">
        <v>537</v>
      </c>
      <c r="C29" s="39" t="s">
        <v>19</v>
      </c>
      <c r="D29" s="63">
        <f>'[1]NACIONAL'!C29</f>
        <v>3000</v>
      </c>
      <c r="E29" s="65">
        <f>'[1]NACIONAL'!D29</f>
        <v>3100</v>
      </c>
      <c r="F29" s="63">
        <f>'[1]NACIONAL'!E29</f>
        <v>3433.3333333333335</v>
      </c>
      <c r="G29" s="63"/>
      <c r="H29" s="63">
        <f>'[1]NACIONAL'!G29</f>
        <v>2892.5</v>
      </c>
      <c r="I29" s="63">
        <f>'[1]NACIONAL'!H29</f>
        <v>3400</v>
      </c>
      <c r="J29" s="63">
        <f>'[1]NACIONAL'!I29</f>
        <v>2550</v>
      </c>
      <c r="K29" s="63">
        <f>'[1]NACIONAL'!J29</f>
        <v>2575</v>
      </c>
      <c r="L29" s="63">
        <f>'[1]NACIONAL'!K29</f>
        <v>3700</v>
      </c>
      <c r="M29" s="63"/>
      <c r="N29" s="63"/>
      <c r="O29" s="63"/>
      <c r="P29" s="17">
        <f t="shared" si="0"/>
        <v>3081.354166666667</v>
      </c>
    </row>
    <row r="30" spans="1:16" s="8" customFormat="1" ht="21" customHeight="1">
      <c r="A30" s="459" t="s">
        <v>276</v>
      </c>
      <c r="B30" s="84" t="s">
        <v>166</v>
      </c>
      <c r="C30" s="39" t="s">
        <v>19</v>
      </c>
      <c r="D30" s="63">
        <f>'[1]NACIONAL'!C30</f>
        <v>4481.354166666666</v>
      </c>
      <c r="E30" s="65">
        <f>'[1]NACIONAL'!D30</f>
        <v>4421.704861111111</v>
      </c>
      <c r="F30" s="63">
        <f>'[1]NACIONAL'!E30</f>
        <v>4426.216666666667</v>
      </c>
      <c r="G30" s="63">
        <f>'[1]NACIONAL'!F30</f>
        <v>4441.5328125</v>
      </c>
      <c r="H30" s="63">
        <f>'[1]NACIONAL'!G30</f>
        <v>4200.555555555556</v>
      </c>
      <c r="I30" s="63">
        <f>'[1]NACIONAL'!H30</f>
        <v>4193.666666666667</v>
      </c>
      <c r="J30" s="63">
        <f>'[1]NACIONAL'!I30</f>
        <v>4335.178571428572</v>
      </c>
      <c r="K30" s="63">
        <f>'[1]NACIONAL'!J30</f>
        <v>4273.4</v>
      </c>
      <c r="L30" s="63">
        <f>'[1]NACIONAL'!K30</f>
        <v>4617.048611111111</v>
      </c>
      <c r="M30" s="63">
        <f>'[1]NACIONAL'!L30</f>
        <v>3905.6875</v>
      </c>
      <c r="N30" s="63">
        <v>4458.625</v>
      </c>
      <c r="O30" s="63">
        <v>4400.689814814815</v>
      </c>
      <c r="P30" s="17">
        <f t="shared" si="0"/>
        <v>4346.305018876764</v>
      </c>
    </row>
    <row r="31" spans="1:16" s="8" customFormat="1" ht="21" customHeight="1">
      <c r="A31" s="460"/>
      <c r="B31" s="84" t="s">
        <v>167</v>
      </c>
      <c r="C31" s="39" t="s">
        <v>19</v>
      </c>
      <c r="D31" s="63">
        <f>'[1]NACIONAL'!C31</f>
        <v>3714.6339285714284</v>
      </c>
      <c r="E31" s="65">
        <f>'[1]NACIONAL'!D31</f>
        <v>3678.639756944445</v>
      </c>
      <c r="F31" s="63">
        <f>'[1]NACIONAL'!E31</f>
        <v>3775.4483333333337</v>
      </c>
      <c r="G31" s="63">
        <f>'[1]NACIONAL'!F31</f>
        <v>3779.2244791666667</v>
      </c>
      <c r="H31" s="63">
        <f>'[1]NACIONAL'!G31</f>
        <v>3767.6190476190473</v>
      </c>
      <c r="I31" s="63">
        <f>'[1]NACIONAL'!H31</f>
        <v>3843.736111111111</v>
      </c>
      <c r="J31" s="63">
        <f>'[1]NACIONAL'!I31</f>
        <v>3817.9464285714284</v>
      </c>
      <c r="K31" s="63">
        <f>'[1]NACIONAL'!J31</f>
        <v>3899.9166666666665</v>
      </c>
      <c r="L31" s="63">
        <f>'[1]NACIONAL'!K31</f>
        <v>3788.75</v>
      </c>
      <c r="M31" s="63">
        <f>'[1]NACIONAL'!L31</f>
        <v>3821.875</v>
      </c>
      <c r="N31" s="63">
        <v>3572.604166666667</v>
      </c>
      <c r="O31" s="63">
        <v>3611.631944444445</v>
      </c>
      <c r="P31" s="17">
        <f t="shared" si="0"/>
        <v>3756.002155257936</v>
      </c>
    </row>
    <row r="32" spans="1:16" s="8" customFormat="1" ht="21" customHeight="1">
      <c r="A32" s="460"/>
      <c r="B32" s="84" t="s">
        <v>159</v>
      </c>
      <c r="C32" s="39" t="s">
        <v>19</v>
      </c>
      <c r="D32" s="63">
        <f>'[1]NACIONAL'!C32</f>
        <v>5666.666666666667</v>
      </c>
      <c r="E32" s="65">
        <f>'[1]NACIONAL'!D32</f>
        <v>3600</v>
      </c>
      <c r="F32" s="63">
        <f>'[1]NACIONAL'!E32</f>
        <v>3820.8333333333335</v>
      </c>
      <c r="G32" s="63">
        <f>'[1]NACIONAL'!F32</f>
        <v>3704.1666666666665</v>
      </c>
      <c r="H32" s="63">
        <f>'[1]NACIONAL'!G32</f>
        <v>3300</v>
      </c>
      <c r="I32" s="63"/>
      <c r="J32" s="63">
        <f>'[1]NACIONAL'!I32</f>
        <v>3100</v>
      </c>
      <c r="K32" s="63">
        <f>'[1]NACIONAL'!J32</f>
        <v>3658.2291666666665</v>
      </c>
      <c r="L32" s="63">
        <f>'[1]NACIONAL'!K32</f>
        <v>3200</v>
      </c>
      <c r="M32" s="63">
        <f>'[1]NACIONAL'!L32</f>
        <v>3450</v>
      </c>
      <c r="N32" s="63">
        <v>3266.6666666666665</v>
      </c>
      <c r="O32" s="63">
        <v>3290</v>
      </c>
      <c r="P32" s="17">
        <f t="shared" si="0"/>
        <v>3641.505681818182</v>
      </c>
    </row>
    <row r="33" spans="1:16" s="8" customFormat="1" ht="21" customHeight="1">
      <c r="A33" s="464"/>
      <c r="B33" s="84" t="s">
        <v>168</v>
      </c>
      <c r="C33" s="39" t="s">
        <v>19</v>
      </c>
      <c r="D33" s="63">
        <f>'[1]NACIONAL'!C33</f>
        <v>4370.277777777777</v>
      </c>
      <c r="E33" s="65">
        <f>'[1]NACIONAL'!D33</f>
        <v>3620.3125</v>
      </c>
      <c r="F33" s="63">
        <f>'[1]NACIONAL'!E33</f>
        <v>4194</v>
      </c>
      <c r="G33" s="63">
        <f>'[1]NACIONAL'!F33</f>
        <v>3801.5</v>
      </c>
      <c r="H33" s="63">
        <f>'[1]NACIONAL'!G33</f>
        <v>3794.7999999999997</v>
      </c>
      <c r="I33" s="63">
        <f>'[1]NACIONAL'!H33</f>
        <v>3765.8333333333335</v>
      </c>
      <c r="J33" s="63">
        <f>'[1]NACIONAL'!I33</f>
        <v>3907.5</v>
      </c>
      <c r="K33" s="63">
        <f>'[1]NACIONAL'!J33</f>
        <v>3748.3333333333335</v>
      </c>
      <c r="L33" s="63">
        <f>'[1]NACIONAL'!K33</f>
        <v>3765</v>
      </c>
      <c r="M33" s="63">
        <f>'[1]NACIONAL'!L33</f>
        <v>3777.5</v>
      </c>
      <c r="N33" s="63">
        <v>3560</v>
      </c>
      <c r="O33" s="63">
        <v>3725</v>
      </c>
      <c r="P33" s="17">
        <f t="shared" si="0"/>
        <v>3835.8380787037036</v>
      </c>
    </row>
    <row r="34" spans="1:16" s="8" customFormat="1" ht="21" customHeight="1">
      <c r="A34" s="87"/>
      <c r="B34" s="84" t="s">
        <v>48</v>
      </c>
      <c r="C34" s="39" t="s">
        <v>19</v>
      </c>
      <c r="D34" s="63">
        <f>'[1]NACIONAL'!C34</f>
        <v>1837.5</v>
      </c>
      <c r="E34" s="65">
        <f>'[1]NACIONAL'!D34</f>
        <v>2062.5</v>
      </c>
      <c r="F34" s="63">
        <f>'[1]NACIONAL'!E34</f>
        <v>1780</v>
      </c>
      <c r="G34" s="63">
        <f>'[1]NACIONAL'!F34</f>
        <v>1737.5</v>
      </c>
      <c r="H34" s="63">
        <f>'[1]NACIONAL'!G34</f>
        <v>1393.125</v>
      </c>
      <c r="I34" s="63">
        <f>'[1]NACIONAL'!H34</f>
        <v>3300</v>
      </c>
      <c r="J34" s="63">
        <f>'[1]NACIONAL'!I34</f>
        <v>2002</v>
      </c>
      <c r="K34" s="63">
        <f>'[1]NACIONAL'!J34</f>
        <v>2275</v>
      </c>
      <c r="L34" s="63">
        <f>'[1]NACIONAL'!K34</f>
        <v>2900</v>
      </c>
      <c r="M34" s="63">
        <f>'[1]NACIONAL'!L34</f>
        <v>2300</v>
      </c>
      <c r="N34" s="63">
        <v>2400</v>
      </c>
      <c r="O34" s="63">
        <v>2550</v>
      </c>
      <c r="P34" s="17">
        <f t="shared" si="0"/>
        <v>2211.46875</v>
      </c>
    </row>
    <row r="35" spans="1:16" s="8" customFormat="1" ht="21" customHeight="1">
      <c r="A35" s="87"/>
      <c r="B35" s="84" t="s">
        <v>70</v>
      </c>
      <c r="C35" s="39" t="s">
        <v>19</v>
      </c>
      <c r="D35" s="63">
        <f>'[1]NACIONAL'!C35</f>
        <v>1000</v>
      </c>
      <c r="E35" s="65"/>
      <c r="F35" s="63"/>
      <c r="G35" s="63">
        <f>'[1]NACIONAL'!F35</f>
        <v>1000</v>
      </c>
      <c r="H35" s="63">
        <f>'[1]NACIONAL'!G35</f>
        <v>2134.375</v>
      </c>
      <c r="I35" s="63">
        <f>'[1]NACIONAL'!H35</f>
        <v>1201.3333333333335</v>
      </c>
      <c r="J35" s="63">
        <f>'[1]NACIONAL'!I35</f>
        <v>1900</v>
      </c>
      <c r="K35" s="63">
        <f>'[1]NACIONAL'!J35</f>
        <v>1125</v>
      </c>
      <c r="L35" s="63">
        <f>'[1]NACIONAL'!K35</f>
        <v>1975</v>
      </c>
      <c r="M35" s="63">
        <f>'[1]NACIONAL'!L35</f>
        <v>2600</v>
      </c>
      <c r="N35" s="63">
        <v>1200</v>
      </c>
      <c r="O35" s="63">
        <v>4000</v>
      </c>
      <c r="P35" s="17">
        <f t="shared" si="0"/>
        <v>1813.5708333333337</v>
      </c>
    </row>
    <row r="36" spans="1:16" s="8" customFormat="1" ht="21" customHeight="1">
      <c r="A36" s="104" t="s">
        <v>71</v>
      </c>
      <c r="B36" s="104"/>
      <c r="C36" s="493"/>
      <c r="D36" s="494"/>
      <c r="E36" s="494"/>
      <c r="F36" s="494"/>
      <c r="G36" s="494"/>
      <c r="H36" s="494"/>
      <c r="I36" s="494"/>
      <c r="J36" s="494"/>
      <c r="K36" s="494"/>
      <c r="L36" s="104"/>
      <c r="M36" s="493"/>
      <c r="N36" s="494"/>
      <c r="O36" s="494"/>
      <c r="P36" s="494"/>
    </row>
    <row r="37" spans="1:16" s="8" customFormat="1" ht="21" customHeight="1">
      <c r="A37" s="459" t="s">
        <v>279</v>
      </c>
      <c r="B37" s="84" t="s">
        <v>169</v>
      </c>
      <c r="C37" s="39" t="s">
        <v>21</v>
      </c>
      <c r="D37" s="63">
        <f>'[1]NACIONAL'!C37</f>
        <v>14076.825520833334</v>
      </c>
      <c r="E37" s="65">
        <f>'[1]NACIONAL'!D37</f>
        <v>12848.617187500002</v>
      </c>
      <c r="F37" s="63">
        <f>'[1]NACIONAL'!E37</f>
        <v>12495.197916666666</v>
      </c>
      <c r="G37" s="63">
        <f>'[1]NACIONAL'!F37</f>
        <v>12488.473958333334</v>
      </c>
      <c r="H37" s="63">
        <f>'[1]NACIONAL'!G37</f>
        <v>11545.01875</v>
      </c>
      <c r="I37" s="63">
        <f>'[1]NACIONAL'!H37</f>
        <v>12104.770833333334</v>
      </c>
      <c r="J37" s="63">
        <f>'[1]NACIONAL'!I37</f>
        <v>12241.111111111111</v>
      </c>
      <c r="K37" s="63">
        <f>'[1]NACIONAL'!J37</f>
        <v>12718.964583333334</v>
      </c>
      <c r="L37" s="63">
        <f>'[1]NACIONAL'!K37</f>
        <v>14126.7109375</v>
      </c>
      <c r="M37" s="63">
        <f>'[1]NACIONAL'!L37</f>
        <v>14092.092881944443</v>
      </c>
      <c r="N37" s="63">
        <v>13309.434427083334</v>
      </c>
      <c r="O37" s="63">
        <v>12699.810494791665</v>
      </c>
      <c r="P37" s="17">
        <f t="shared" si="0"/>
        <v>12895.585716869211</v>
      </c>
    </row>
    <row r="38" spans="1:16" s="8" customFormat="1" ht="21" customHeight="1">
      <c r="A38" s="460"/>
      <c r="B38" s="84" t="s">
        <v>170</v>
      </c>
      <c r="C38" s="39" t="s">
        <v>21</v>
      </c>
      <c r="D38" s="63">
        <f>'[1]NACIONAL'!C38</f>
        <v>7308.604666666668</v>
      </c>
      <c r="E38" s="65">
        <f>'[1]NACIONAL'!D38</f>
        <v>5983.697333333333</v>
      </c>
      <c r="F38" s="63">
        <f>'[1]NACIONAL'!E38</f>
        <v>4949.6230000000005</v>
      </c>
      <c r="G38" s="63">
        <f>'[1]NACIONAL'!F38</f>
        <v>7527.473958333334</v>
      </c>
      <c r="H38" s="63">
        <f>'[1]NACIONAL'!G38</f>
        <v>5116.45</v>
      </c>
      <c r="I38" s="63">
        <f>'[1]NACIONAL'!H38</f>
        <v>6085.266666666666</v>
      </c>
      <c r="J38" s="63">
        <f>'[1]NACIONAL'!I38</f>
        <v>6536.636111111111</v>
      </c>
      <c r="K38" s="63">
        <f>'[1]NACIONAL'!J38</f>
        <v>6027.066666666667</v>
      </c>
      <c r="L38" s="63">
        <f>'[1]NACIONAL'!K38</f>
        <v>6892.96875</v>
      </c>
      <c r="M38" s="63">
        <f>'[1]NACIONAL'!L38</f>
        <v>7126.635416666667</v>
      </c>
      <c r="N38" s="63">
        <v>5780.666666666666</v>
      </c>
      <c r="O38" s="63">
        <v>4573.541666666666</v>
      </c>
      <c r="P38" s="17">
        <f t="shared" si="0"/>
        <v>6159.052575231482</v>
      </c>
    </row>
    <row r="39" spans="1:16" s="8" customFormat="1" ht="21" customHeight="1">
      <c r="A39" s="464"/>
      <c r="B39" s="84" t="s">
        <v>171</v>
      </c>
      <c r="C39" s="39" t="s">
        <v>21</v>
      </c>
      <c r="D39" s="63"/>
      <c r="E39" s="65"/>
      <c r="F39" s="63">
        <f>'[1]NACIONAL'!E39</f>
        <v>7044</v>
      </c>
      <c r="G39" s="63">
        <f>'[1]NACIONAL'!F39</f>
        <v>9187.5</v>
      </c>
      <c r="H39" s="63">
        <f>'[1]NACIONAL'!G39</f>
        <v>8600</v>
      </c>
      <c r="I39" s="63">
        <f>'[1]NACIONAL'!H39</f>
        <v>8000</v>
      </c>
      <c r="J39" s="63">
        <f>'[1]NACIONAL'!I39</f>
        <v>9000</v>
      </c>
      <c r="K39" s="63">
        <f>'[1]NACIONAL'!J39</f>
        <v>7500</v>
      </c>
      <c r="L39" s="63">
        <f>'[1]NACIONAL'!K39</f>
        <v>9587.5</v>
      </c>
      <c r="M39" s="63">
        <f>'[1]NACIONAL'!L39</f>
        <v>6837.5</v>
      </c>
      <c r="N39" s="63">
        <v>5750</v>
      </c>
      <c r="O39" s="63">
        <v>8625</v>
      </c>
      <c r="P39" s="17">
        <f t="shared" si="0"/>
        <v>8013.15</v>
      </c>
    </row>
    <row r="40" spans="1:16" s="8" customFormat="1" ht="21" customHeight="1">
      <c r="A40" s="459" t="s">
        <v>172</v>
      </c>
      <c r="B40" s="84" t="s">
        <v>173</v>
      </c>
      <c r="C40" s="341" t="s">
        <v>132</v>
      </c>
      <c r="D40" s="63">
        <f>'[1]NACIONAL'!C40</f>
        <v>416.3408854166667</v>
      </c>
      <c r="E40" s="65">
        <f>'[1]NACIONAL'!D40</f>
        <v>321.86859375</v>
      </c>
      <c r="F40" s="63">
        <f>'[1]NACIONAL'!E40</f>
        <v>311.93125</v>
      </c>
      <c r="G40" s="63">
        <f>'[1]NACIONAL'!F40</f>
        <v>296.80859375</v>
      </c>
      <c r="H40" s="63">
        <f>'[1]NACIONAL'!G40</f>
        <v>251.0071</v>
      </c>
      <c r="I40" s="63">
        <f>'[1]NACIONAL'!H40</f>
        <v>287.6979166666667</v>
      </c>
      <c r="J40" s="63">
        <f>'[1]NACIONAL'!I40</f>
        <v>246.36492621527776</v>
      </c>
      <c r="K40" s="63">
        <f>'[1]NACIONAL'!J40</f>
        <v>284.75604166666665</v>
      </c>
      <c r="L40" s="63">
        <f>'[1]NACIONAL'!K40</f>
        <v>272.1140625</v>
      </c>
      <c r="M40" s="63">
        <f>'[1]NACIONAL'!L40</f>
        <v>275.43663194444446</v>
      </c>
      <c r="N40" s="63">
        <v>273.43333333333334</v>
      </c>
      <c r="O40" s="63">
        <v>291.5493598090278</v>
      </c>
      <c r="P40" s="17">
        <f t="shared" si="0"/>
        <v>294.1090579210069</v>
      </c>
    </row>
    <row r="41" spans="1:16" s="8" customFormat="1" ht="21" customHeight="1">
      <c r="A41" s="460"/>
      <c r="B41" s="84" t="s">
        <v>174</v>
      </c>
      <c r="C41" s="39" t="s">
        <v>73</v>
      </c>
      <c r="D41" s="63">
        <f>'[1]NACIONAL'!C41</f>
        <v>453.1551666666667</v>
      </c>
      <c r="E41" s="65">
        <f>'[1]NACIONAL'!D41</f>
        <v>456.2526666666667</v>
      </c>
      <c r="F41" s="63">
        <f>'[1]NACIONAL'!E41</f>
        <v>452.47440000000006</v>
      </c>
      <c r="G41" s="63">
        <f>'[1]NACIONAL'!F41</f>
        <v>443.16349999999994</v>
      </c>
      <c r="H41" s="63">
        <f>'[1]NACIONAL'!G41</f>
        <v>442.4148666666667</v>
      </c>
      <c r="I41" s="63">
        <f>'[1]NACIONAL'!H41</f>
        <v>444.223</v>
      </c>
      <c r="J41" s="63">
        <f>'[1]NACIONAL'!I41</f>
        <v>463.9403333333334</v>
      </c>
      <c r="K41" s="63">
        <f>'[1]NACIONAL'!J41</f>
        <v>468.4268</v>
      </c>
      <c r="L41" s="63">
        <f>'[1]NACIONAL'!K41</f>
        <v>472.4828333333333</v>
      </c>
      <c r="M41" s="63">
        <f>'[1]NACIONAL'!L41</f>
        <v>458.87600000000003</v>
      </c>
      <c r="N41" s="63">
        <v>424.536375</v>
      </c>
      <c r="O41" s="63">
        <v>443.1634583333333</v>
      </c>
      <c r="P41" s="17">
        <f t="shared" si="0"/>
        <v>451.92578333333336</v>
      </c>
    </row>
    <row r="42" spans="1:16" s="8" customFormat="1" ht="21" customHeight="1">
      <c r="A42" s="87"/>
      <c r="B42" s="84" t="s">
        <v>43</v>
      </c>
      <c r="C42" s="39" t="s">
        <v>74</v>
      </c>
      <c r="D42" s="63">
        <f>'[1]NACIONAL'!C42</f>
        <v>252.11805555555557</v>
      </c>
      <c r="E42" s="65">
        <f>'[1]NACIONAL'!D42</f>
        <v>238.39285714285714</v>
      </c>
      <c r="F42" s="63">
        <f>'[1]NACIONAL'!E42</f>
        <v>239.33333333333334</v>
      </c>
      <c r="G42" s="63">
        <f>'[1]NACIONAL'!F42</f>
        <v>247.15277777777774</v>
      </c>
      <c r="H42" s="63">
        <f>'[1]NACIONAL'!G42</f>
        <v>258.32222222222225</v>
      </c>
      <c r="I42" s="63">
        <f>'[1]NACIONAL'!H42</f>
        <v>241.61805555555554</v>
      </c>
      <c r="J42" s="63">
        <f>'[1]NACIONAL'!I42</f>
        <v>235.2619047619048</v>
      </c>
      <c r="K42" s="63">
        <f>'[1]NACIONAL'!J42</f>
        <v>256.8611111111111</v>
      </c>
      <c r="L42" s="63">
        <f>'[1]NACIONAL'!K42</f>
        <v>233.33333333333334</v>
      </c>
      <c r="M42" s="63">
        <f>'[1]NACIONAL'!L42</f>
        <v>280.38690476190476</v>
      </c>
      <c r="N42" s="63">
        <v>231.13888888888889</v>
      </c>
      <c r="O42" s="63">
        <v>225.44642857142858</v>
      </c>
      <c r="P42" s="17">
        <f t="shared" si="0"/>
        <v>244.94715608465606</v>
      </c>
    </row>
    <row r="43" spans="1:16" s="8" customFormat="1" ht="21" customHeight="1">
      <c r="A43" s="104" t="s">
        <v>75</v>
      </c>
      <c r="B43" s="104"/>
      <c r="C43" s="493"/>
      <c r="D43" s="494"/>
      <c r="E43" s="494"/>
      <c r="F43" s="494"/>
      <c r="G43" s="494"/>
      <c r="H43" s="494"/>
      <c r="I43" s="494"/>
      <c r="J43" s="494"/>
      <c r="K43" s="494"/>
      <c r="L43" s="104"/>
      <c r="M43" s="493"/>
      <c r="N43" s="494"/>
      <c r="O43" s="494"/>
      <c r="P43" s="494"/>
    </row>
    <row r="44" spans="1:16" s="8" customFormat="1" ht="21" customHeight="1">
      <c r="A44" s="459" t="s">
        <v>175</v>
      </c>
      <c r="B44" s="88" t="s">
        <v>176</v>
      </c>
      <c r="C44" s="39" t="s">
        <v>21</v>
      </c>
      <c r="D44" s="63">
        <v>22824.99402777778</v>
      </c>
      <c r="E44" s="65">
        <v>19899.301805555555</v>
      </c>
      <c r="F44" s="63">
        <v>21060.571666666667</v>
      </c>
      <c r="G44" s="63">
        <v>21270.746527777777</v>
      </c>
      <c r="H44" s="63">
        <v>22992.619444444445</v>
      </c>
      <c r="I44" s="63">
        <v>22643.020833333332</v>
      </c>
      <c r="J44" s="63">
        <v>19418.125</v>
      </c>
      <c r="K44" s="63">
        <v>23023.05555555556</v>
      </c>
      <c r="L44" s="63">
        <v>24728.125</v>
      </c>
      <c r="M44" s="63">
        <v>23246.52777777778</v>
      </c>
      <c r="N44" s="63">
        <v>24043.25</v>
      </c>
      <c r="O44" s="63">
        <v>23686.49305555555</v>
      </c>
      <c r="P44" s="17">
        <f t="shared" si="0"/>
        <v>22403.069224537034</v>
      </c>
    </row>
    <row r="45" spans="1:16" s="8" customFormat="1" ht="21" customHeight="1">
      <c r="A45" s="464"/>
      <c r="B45" s="84" t="s">
        <v>177</v>
      </c>
      <c r="C45" s="39" t="s">
        <v>21</v>
      </c>
      <c r="D45" s="63">
        <v>18968.75</v>
      </c>
      <c r="E45" s="65">
        <v>19218.75</v>
      </c>
      <c r="F45" s="63">
        <v>19825</v>
      </c>
      <c r="G45" s="63">
        <v>20112.5</v>
      </c>
      <c r="H45" s="63">
        <v>20933.333333333332</v>
      </c>
      <c r="I45" s="63">
        <v>22402.777777777777</v>
      </c>
      <c r="J45" s="63">
        <v>21656.25</v>
      </c>
      <c r="K45" s="63">
        <v>21533.333333333332</v>
      </c>
      <c r="L45" s="63">
        <v>24250</v>
      </c>
      <c r="M45" s="63">
        <v>22920</v>
      </c>
      <c r="N45" s="63">
        <v>22453.333333333336</v>
      </c>
      <c r="O45" s="63">
        <v>22316.666666666664</v>
      </c>
      <c r="P45" s="17">
        <f t="shared" si="0"/>
        <v>21382.557870370372</v>
      </c>
    </row>
    <row r="46" spans="1:16" s="8" customFormat="1" ht="21" customHeight="1">
      <c r="A46" s="87"/>
      <c r="B46" s="84" t="s">
        <v>58</v>
      </c>
      <c r="C46" s="39" t="s">
        <v>19</v>
      </c>
      <c r="D46" s="63">
        <v>2792.916666666667</v>
      </c>
      <c r="E46" s="65">
        <v>3293.75</v>
      </c>
      <c r="F46" s="63">
        <v>4575.833333333333</v>
      </c>
      <c r="G46" s="63">
        <v>4081.944444444445</v>
      </c>
      <c r="H46" s="63">
        <v>3212.5</v>
      </c>
      <c r="I46" s="63">
        <v>3159.375</v>
      </c>
      <c r="J46" s="63">
        <v>2937.5</v>
      </c>
      <c r="K46" s="63">
        <v>3390.555555555556</v>
      </c>
      <c r="L46" s="63">
        <v>3511.111111111111</v>
      </c>
      <c r="M46" s="63">
        <v>3809.722222222222</v>
      </c>
      <c r="N46" s="63">
        <v>4213.194444444444</v>
      </c>
      <c r="O46" s="63">
        <v>3475.6944444444443</v>
      </c>
      <c r="P46" s="17">
        <f t="shared" si="0"/>
        <v>3537.8414351851848</v>
      </c>
    </row>
    <row r="47" spans="1:16" s="8" customFormat="1" ht="21" customHeight="1">
      <c r="A47" s="87"/>
      <c r="B47" s="84" t="s">
        <v>538</v>
      </c>
      <c r="C47" s="39" t="s">
        <v>19</v>
      </c>
      <c r="D47" s="63"/>
      <c r="E47" s="65"/>
      <c r="F47" s="63"/>
      <c r="G47" s="63"/>
      <c r="H47" s="63"/>
      <c r="I47" s="63"/>
      <c r="J47" s="63"/>
      <c r="K47" s="63"/>
      <c r="L47" s="63"/>
      <c r="M47" s="63">
        <v>5000</v>
      </c>
      <c r="N47" s="63"/>
      <c r="O47" s="63"/>
      <c r="P47" s="17">
        <f t="shared" si="0"/>
        <v>5000</v>
      </c>
    </row>
    <row r="48" spans="1:16" s="8" customFormat="1" ht="21" customHeight="1" hidden="1">
      <c r="A48" s="495"/>
      <c r="B48" s="496" t="s">
        <v>539</v>
      </c>
      <c r="C48" s="39" t="s">
        <v>19</v>
      </c>
      <c r="D48" s="63" t="e">
        <f>'[1]NACIONAL'!C48</f>
        <v>#DIV/0!</v>
      </c>
      <c r="E48" s="65" t="e">
        <f>'[1]NACIONAL'!D48</f>
        <v>#DIV/0!</v>
      </c>
      <c r="F48" s="63" t="e">
        <f>'[1]NACIONAL'!E48</f>
        <v>#DIV/0!</v>
      </c>
      <c r="G48" s="63" t="e">
        <f>'[1]NACIONAL'!F48</f>
        <v>#DIV/0!</v>
      </c>
      <c r="H48" s="63" t="e">
        <f>'[1]NACIONAL'!G48</f>
        <v>#DIV/0!</v>
      </c>
      <c r="I48" s="63" t="e">
        <f>'[1]NACIONAL'!H48</f>
        <v>#DIV/0!</v>
      </c>
      <c r="J48" s="63" t="e">
        <f>'[1]NACIONAL'!I48</f>
        <v>#DIV/0!</v>
      </c>
      <c r="K48" s="63" t="e">
        <f>'[1]NACIONAL'!J48</f>
        <v>#DIV/0!</v>
      </c>
      <c r="L48" s="63" t="e">
        <f>'[1]NACIONAL'!K48</f>
        <v>#DIV/0!</v>
      </c>
      <c r="M48" s="63" t="e">
        <f>'[1]NACIONAL'!L48</f>
        <v>#DIV/0!</v>
      </c>
      <c r="N48" s="63">
        <v>0</v>
      </c>
      <c r="O48" s="63"/>
      <c r="P48" s="17" t="e">
        <f t="shared" si="0"/>
        <v>#DIV/0!</v>
      </c>
    </row>
    <row r="49" spans="1:16" s="8" customFormat="1" ht="21" customHeight="1" hidden="1">
      <c r="A49" s="87"/>
      <c r="B49" s="84" t="s">
        <v>540</v>
      </c>
      <c r="C49" s="39" t="s">
        <v>19</v>
      </c>
      <c r="D49" s="63" t="e">
        <f>'[1]NACIONAL'!C49</f>
        <v>#DIV/0!</v>
      </c>
      <c r="E49" s="63" t="e">
        <f>'[1]NACIONAL'!D49</f>
        <v>#DIV/0!</v>
      </c>
      <c r="F49" s="63" t="e">
        <f>'[1]NACIONAL'!E49</f>
        <v>#DIV/0!</v>
      </c>
      <c r="G49" s="63" t="e">
        <f>'[1]NACIONAL'!F49</f>
        <v>#DIV/0!</v>
      </c>
      <c r="H49" s="63" t="e">
        <f>'[1]NACIONAL'!G49</f>
        <v>#DIV/0!</v>
      </c>
      <c r="I49" s="63" t="e">
        <f>'[1]NACIONAL'!H49</f>
        <v>#DIV/0!</v>
      </c>
      <c r="J49" s="63" t="e">
        <f>'[1]NACIONAL'!I49</f>
        <v>#DIV/0!</v>
      </c>
      <c r="K49" s="63" t="e">
        <f>'[1]NACIONAL'!J49</f>
        <v>#DIV/0!</v>
      </c>
      <c r="L49" s="63" t="e">
        <f>'[1]NACIONAL'!K49</f>
        <v>#DIV/0!</v>
      </c>
      <c r="M49" s="63" t="e">
        <f>'[1]NACIONAL'!L49</f>
        <v>#DIV/0!</v>
      </c>
      <c r="N49" s="63">
        <v>0</v>
      </c>
      <c r="O49" s="63"/>
      <c r="P49" s="17" t="e">
        <f t="shared" si="0"/>
        <v>#DIV/0!</v>
      </c>
    </row>
    <row r="50" spans="1:16" s="8" customFormat="1" ht="21" customHeight="1">
      <c r="A50" s="104" t="s">
        <v>134</v>
      </c>
      <c r="B50" s="104"/>
      <c r="C50" s="493"/>
      <c r="D50" s="494"/>
      <c r="E50" s="494"/>
      <c r="F50" s="494"/>
      <c r="G50" s="494"/>
      <c r="H50" s="494"/>
      <c r="I50" s="494"/>
      <c r="J50" s="494"/>
      <c r="K50" s="494"/>
      <c r="L50" s="104"/>
      <c r="M50" s="493"/>
      <c r="N50" s="494"/>
      <c r="O50" s="494"/>
      <c r="P50" s="494"/>
    </row>
    <row r="51" spans="1:16" s="8" customFormat="1" ht="21" customHeight="1">
      <c r="A51" s="459" t="s">
        <v>178</v>
      </c>
      <c r="B51" s="84" t="s">
        <v>179</v>
      </c>
      <c r="C51" s="39" t="s">
        <v>19</v>
      </c>
      <c r="D51" s="63">
        <v>998.8685714285714</v>
      </c>
      <c r="E51" s="65">
        <v>1244.0006250000001</v>
      </c>
      <c r="F51" s="63">
        <v>1547.9680952380952</v>
      </c>
      <c r="G51" s="63">
        <v>1148.2161458333333</v>
      </c>
      <c r="H51" s="63">
        <v>1086.6291666666668</v>
      </c>
      <c r="I51" s="63">
        <v>1413.4880952380952</v>
      </c>
      <c r="J51" s="63">
        <v>1695.2021875</v>
      </c>
      <c r="K51" s="63">
        <v>1733.8285714285714</v>
      </c>
      <c r="L51" s="63">
        <v>1885.2430555555554</v>
      </c>
      <c r="M51" s="63">
        <v>2217.738095238095</v>
      </c>
      <c r="N51" s="63">
        <v>2298.9375</v>
      </c>
      <c r="O51" s="63">
        <v>3127.87121875</v>
      </c>
      <c r="P51" s="17">
        <f t="shared" si="0"/>
        <v>1699.8326106564152</v>
      </c>
    </row>
    <row r="52" spans="1:16" s="8" customFormat="1" ht="21" customHeight="1">
      <c r="A52" s="460"/>
      <c r="B52" s="84" t="s">
        <v>180</v>
      </c>
      <c r="C52" s="39" t="s">
        <v>19</v>
      </c>
      <c r="D52" s="63">
        <v>4396.72619047619</v>
      </c>
      <c r="E52" s="65">
        <v>3708.0355555555557</v>
      </c>
      <c r="F52" s="63">
        <v>4239.741666666667</v>
      </c>
      <c r="G52" s="63">
        <v>3974.140625</v>
      </c>
      <c r="H52" s="63">
        <v>3399.7958333333336</v>
      </c>
      <c r="I52" s="63">
        <v>3203.3229166666665</v>
      </c>
      <c r="J52" s="63">
        <v>3658.6309523809527</v>
      </c>
      <c r="K52" s="63">
        <v>3722.6190476190473</v>
      </c>
      <c r="L52" s="63">
        <v>3535.833333333333</v>
      </c>
      <c r="M52" s="63">
        <v>2863.8888888888887</v>
      </c>
      <c r="N52" s="63">
        <v>3814.285714285714</v>
      </c>
      <c r="O52" s="63">
        <v>4511.160714285715</v>
      </c>
      <c r="P52" s="17">
        <f t="shared" si="0"/>
        <v>3752.3484532076727</v>
      </c>
    </row>
    <row r="53" spans="1:16" s="8" customFormat="1" ht="21" customHeight="1">
      <c r="A53" s="460"/>
      <c r="B53" s="84" t="s">
        <v>181</v>
      </c>
      <c r="C53" s="39" t="s">
        <v>19</v>
      </c>
      <c r="D53" s="63">
        <v>4774.023809523809</v>
      </c>
      <c r="E53" s="65">
        <v>4586.333333333333</v>
      </c>
      <c r="F53" s="63">
        <v>4928.616666666667</v>
      </c>
      <c r="G53" s="63">
        <v>5102.171875</v>
      </c>
      <c r="H53" s="63">
        <v>5111.138888888889</v>
      </c>
      <c r="I53" s="63">
        <v>4321.898809523809</v>
      </c>
      <c r="J53" s="63">
        <v>5976.25</v>
      </c>
      <c r="K53" s="63">
        <v>4941.395833333333</v>
      </c>
      <c r="L53" s="63">
        <v>4617.261904761905</v>
      </c>
      <c r="M53" s="63">
        <v>3651.884920634921</v>
      </c>
      <c r="N53" s="63">
        <v>4829.52380952381</v>
      </c>
      <c r="O53" s="63">
        <v>4244.321696428572</v>
      </c>
      <c r="P53" s="17">
        <f t="shared" si="0"/>
        <v>4757.068462301587</v>
      </c>
    </row>
    <row r="54" spans="1:16" s="8" customFormat="1" ht="21" customHeight="1">
      <c r="A54" s="460"/>
      <c r="B54" s="84" t="s">
        <v>182</v>
      </c>
      <c r="C54" s="39" t="s">
        <v>19</v>
      </c>
      <c r="D54" s="63">
        <v>2744.1666666666665</v>
      </c>
      <c r="E54" s="65">
        <v>2833.3333333333335</v>
      </c>
      <c r="F54" s="63">
        <v>2407.2916666666665</v>
      </c>
      <c r="G54" s="63">
        <v>1577.326388888889</v>
      </c>
      <c r="H54" s="63">
        <v>3146.006944444444</v>
      </c>
      <c r="I54" s="63">
        <v>2127.7023809523807</v>
      </c>
      <c r="J54" s="63">
        <v>2346.815476190476</v>
      </c>
      <c r="K54" s="63">
        <v>3400.714285714286</v>
      </c>
      <c r="L54" s="63">
        <v>2912.5</v>
      </c>
      <c r="M54" s="63">
        <v>3261.805555555556</v>
      </c>
      <c r="N54" s="63">
        <v>3594.285714285714</v>
      </c>
      <c r="O54" s="63">
        <v>3780.9523809523807</v>
      </c>
      <c r="P54" s="17">
        <f t="shared" si="0"/>
        <v>2844.4083994708994</v>
      </c>
    </row>
    <row r="55" spans="1:16" s="8" customFormat="1" ht="21" customHeight="1">
      <c r="A55" s="460"/>
      <c r="B55" s="84" t="s">
        <v>183</v>
      </c>
      <c r="C55" s="39" t="s">
        <v>19</v>
      </c>
      <c r="D55" s="63">
        <v>1979.1666666666667</v>
      </c>
      <c r="E55" s="65">
        <v>1866.6666666666667</v>
      </c>
      <c r="F55" s="63">
        <v>3050</v>
      </c>
      <c r="G55" s="63">
        <v>1909</v>
      </c>
      <c r="H55" s="63">
        <v>1530</v>
      </c>
      <c r="I55" s="63">
        <v>1511.0666666666666</v>
      </c>
      <c r="J55" s="63">
        <v>2179.6</v>
      </c>
      <c r="K55" s="63">
        <v>2416.575</v>
      </c>
      <c r="L55" s="63">
        <v>2452.5</v>
      </c>
      <c r="M55" s="63">
        <v>2567.7083333333335</v>
      </c>
      <c r="N55" s="63">
        <v>2148.90625</v>
      </c>
      <c r="O55" s="63">
        <v>2698.9583333333335</v>
      </c>
      <c r="P55" s="17">
        <f t="shared" si="0"/>
        <v>2192.5123263888886</v>
      </c>
    </row>
    <row r="56" spans="1:16" s="8" customFormat="1" ht="21" customHeight="1">
      <c r="A56" s="464"/>
      <c r="B56" s="84" t="s">
        <v>541</v>
      </c>
      <c r="C56" s="39" t="s">
        <v>19</v>
      </c>
      <c r="D56" s="63">
        <v>3950</v>
      </c>
      <c r="E56" s="65">
        <v>2687.5</v>
      </c>
      <c r="F56" s="63">
        <v>3163.333333333333</v>
      </c>
      <c r="G56" s="63">
        <v>4000</v>
      </c>
      <c r="H56" s="63">
        <v>3169.444444444444</v>
      </c>
      <c r="I56" s="63">
        <v>687.5</v>
      </c>
      <c r="J56" s="63">
        <v>1390</v>
      </c>
      <c r="K56" s="63">
        <v>2200</v>
      </c>
      <c r="L56" s="63">
        <v>3000</v>
      </c>
      <c r="M56" s="63">
        <v>8237.5</v>
      </c>
      <c r="N56" s="63">
        <v>6360</v>
      </c>
      <c r="O56" s="63">
        <v>7833.333333333333</v>
      </c>
      <c r="P56" s="17">
        <f t="shared" si="0"/>
        <v>3889.8842592592596</v>
      </c>
    </row>
    <row r="57" spans="1:16" s="8" customFormat="1" ht="21" customHeight="1">
      <c r="A57" s="94"/>
      <c r="B57" s="22" t="s">
        <v>78</v>
      </c>
      <c r="C57" s="39" t="s">
        <v>19</v>
      </c>
      <c r="D57" s="63"/>
      <c r="E57" s="65"/>
      <c r="F57" s="63"/>
      <c r="G57" s="63">
        <v>10000</v>
      </c>
      <c r="H57" s="63"/>
      <c r="I57" s="63">
        <v>10500</v>
      </c>
      <c r="J57" s="63">
        <v>7000</v>
      </c>
      <c r="K57" s="63"/>
      <c r="L57" s="63">
        <v>8000</v>
      </c>
      <c r="M57" s="63"/>
      <c r="N57" s="63"/>
      <c r="O57" s="63">
        <v>2000</v>
      </c>
      <c r="P57" s="17">
        <f t="shared" si="0"/>
        <v>7500</v>
      </c>
    </row>
    <row r="58" spans="1:16" s="8" customFormat="1" ht="21" customHeight="1">
      <c r="A58" s="87"/>
      <c r="B58" s="84" t="s">
        <v>3</v>
      </c>
      <c r="C58" s="39" t="s">
        <v>19</v>
      </c>
      <c r="D58" s="63">
        <v>1483.6067708333333</v>
      </c>
      <c r="E58" s="65">
        <v>1530.4973958333335</v>
      </c>
      <c r="F58" s="63">
        <v>1652.2875000000001</v>
      </c>
      <c r="G58" s="63">
        <v>1790.9427083333335</v>
      </c>
      <c r="H58" s="63">
        <v>1834.1875</v>
      </c>
      <c r="I58" s="63">
        <v>2066.325520833333</v>
      </c>
      <c r="J58" s="63">
        <v>1831.9878472222222</v>
      </c>
      <c r="K58" s="63">
        <v>993.7454166666666</v>
      </c>
      <c r="L58" s="63">
        <v>884.4127604166666</v>
      </c>
      <c r="M58" s="63">
        <v>1179.4934895833335</v>
      </c>
      <c r="N58" s="63">
        <v>976.4125</v>
      </c>
      <c r="O58" s="63">
        <v>1056.9496527777778</v>
      </c>
      <c r="P58" s="17">
        <f t="shared" si="0"/>
        <v>1440.0707552083334</v>
      </c>
    </row>
    <row r="59" spans="1:16" s="8" customFormat="1" ht="21" customHeight="1">
      <c r="A59" s="459" t="s">
        <v>4</v>
      </c>
      <c r="B59" s="84" t="s">
        <v>4</v>
      </c>
      <c r="C59" s="39" t="s">
        <v>19</v>
      </c>
      <c r="D59" s="63">
        <v>1442.8326666666667</v>
      </c>
      <c r="E59" s="65">
        <v>1264.7777777777778</v>
      </c>
      <c r="F59" s="63">
        <v>1211.647619047619</v>
      </c>
      <c r="G59" s="63">
        <v>1352.7619047619048</v>
      </c>
      <c r="H59" s="63">
        <v>1325.1666666666667</v>
      </c>
      <c r="I59" s="63">
        <v>1487.7083333333333</v>
      </c>
      <c r="J59" s="63">
        <v>1525.9375</v>
      </c>
      <c r="K59" s="63">
        <v>1497.2383333333332</v>
      </c>
      <c r="L59" s="63">
        <v>1398.2291666666667</v>
      </c>
      <c r="M59" s="63">
        <v>1382.4930555555557</v>
      </c>
      <c r="N59" s="63">
        <v>1626.9166666666665</v>
      </c>
      <c r="O59" s="63">
        <v>1511.6013194444447</v>
      </c>
      <c r="P59" s="17">
        <f t="shared" si="0"/>
        <v>1418.9425841600525</v>
      </c>
    </row>
    <row r="60" spans="1:16" s="8" customFormat="1" ht="21" customHeight="1">
      <c r="A60" s="464" t="s">
        <v>79</v>
      </c>
      <c r="B60" s="84" t="s">
        <v>79</v>
      </c>
      <c r="C60" s="39" t="s">
        <v>19</v>
      </c>
      <c r="D60" s="63">
        <v>493.56875</v>
      </c>
      <c r="E60" s="65">
        <v>834.4549999999999</v>
      </c>
      <c r="F60" s="63">
        <v>936.67</v>
      </c>
      <c r="G60" s="63"/>
      <c r="H60" s="63">
        <v>994.825</v>
      </c>
      <c r="I60" s="63">
        <v>1269.7083333333333</v>
      </c>
      <c r="J60" s="63">
        <v>1359.98125</v>
      </c>
      <c r="K60" s="63">
        <v>1255.3916666666667</v>
      </c>
      <c r="L60" s="63">
        <v>1221.687037037037</v>
      </c>
      <c r="M60" s="63">
        <v>1440.9722222222224</v>
      </c>
      <c r="N60" s="63">
        <v>1477.1041666666667</v>
      </c>
      <c r="O60" s="63">
        <v>1346.513888888889</v>
      </c>
      <c r="P60" s="17">
        <f t="shared" si="0"/>
        <v>1148.261574074074</v>
      </c>
    </row>
    <row r="61" spans="1:16" s="8" customFormat="1" ht="21" customHeight="1">
      <c r="A61" s="459" t="s">
        <v>184</v>
      </c>
      <c r="B61" s="84" t="s">
        <v>166</v>
      </c>
      <c r="C61" s="39" t="s">
        <v>19</v>
      </c>
      <c r="D61" s="63">
        <v>2534.6875</v>
      </c>
      <c r="E61" s="65">
        <v>1910.1266666666668</v>
      </c>
      <c r="F61" s="63">
        <v>1998.0666666666666</v>
      </c>
      <c r="G61" s="63">
        <v>1735.2083333333333</v>
      </c>
      <c r="H61" s="63">
        <v>1590.5</v>
      </c>
      <c r="I61" s="63">
        <v>1971.7604166666665</v>
      </c>
      <c r="J61" s="63">
        <v>2270.277777777778</v>
      </c>
      <c r="K61" s="63">
        <v>2482.444444444444</v>
      </c>
      <c r="L61" s="63">
        <v>2736.979166666667</v>
      </c>
      <c r="M61" s="63">
        <v>2400</v>
      </c>
      <c r="N61" s="63">
        <v>2791.6666666666665</v>
      </c>
      <c r="O61" s="63">
        <v>2684.375</v>
      </c>
      <c r="P61" s="17">
        <f t="shared" si="0"/>
        <v>2258.841053240741</v>
      </c>
    </row>
    <row r="62" spans="1:16" s="8" customFormat="1" ht="21" customHeight="1">
      <c r="A62" s="464"/>
      <c r="B62" s="84" t="s">
        <v>81</v>
      </c>
      <c r="C62" s="39" t="s">
        <v>19</v>
      </c>
      <c r="D62" s="63">
        <v>4750</v>
      </c>
      <c r="E62" s="65">
        <v>3500</v>
      </c>
      <c r="F62" s="63">
        <v>3568.333333333333</v>
      </c>
      <c r="G62" s="63">
        <v>3187.5</v>
      </c>
      <c r="H62" s="63">
        <v>2783.3333333333335</v>
      </c>
      <c r="I62" s="63">
        <v>3625</v>
      </c>
      <c r="J62" s="63">
        <v>2500</v>
      </c>
      <c r="K62" s="63">
        <v>1365</v>
      </c>
      <c r="L62" s="63">
        <v>1800</v>
      </c>
      <c r="M62" s="63"/>
      <c r="N62" s="63">
        <v>4250</v>
      </c>
      <c r="O62" s="63"/>
      <c r="P62" s="17">
        <f t="shared" si="0"/>
        <v>3132.9166666666665</v>
      </c>
    </row>
    <row r="63" spans="1:16" s="8" customFormat="1" ht="21" customHeight="1">
      <c r="A63" s="87"/>
      <c r="B63" s="84" t="s">
        <v>16</v>
      </c>
      <c r="C63" s="39" t="s">
        <v>19</v>
      </c>
      <c r="D63" s="63">
        <v>1183.3333333333333</v>
      </c>
      <c r="E63" s="65">
        <v>891.6666666666666</v>
      </c>
      <c r="F63" s="63">
        <v>713</v>
      </c>
      <c r="G63" s="63">
        <v>778.78125</v>
      </c>
      <c r="H63" s="63">
        <v>756.1111111111112</v>
      </c>
      <c r="I63" s="63">
        <v>980.8333333333334</v>
      </c>
      <c r="J63" s="63">
        <v>1236.111111111111</v>
      </c>
      <c r="K63" s="63">
        <v>1338.125</v>
      </c>
      <c r="L63" s="63">
        <v>1208.3333333333333</v>
      </c>
      <c r="M63" s="63">
        <v>1566.6666666666667</v>
      </c>
      <c r="N63" s="63">
        <v>1470</v>
      </c>
      <c r="O63" s="63">
        <v>1954.2083333333333</v>
      </c>
      <c r="P63" s="17">
        <f t="shared" si="0"/>
        <v>1173.0975115740741</v>
      </c>
    </row>
    <row r="64" spans="1:16" s="8" customFormat="1" ht="21" customHeight="1">
      <c r="A64" s="459" t="s">
        <v>185</v>
      </c>
      <c r="B64" s="84" t="s">
        <v>296</v>
      </c>
      <c r="C64" s="39" t="s">
        <v>19</v>
      </c>
      <c r="D64" s="63"/>
      <c r="E64" s="65"/>
      <c r="F64" s="63">
        <v>3000</v>
      </c>
      <c r="G64" s="63"/>
      <c r="H64" s="63"/>
      <c r="I64" s="63"/>
      <c r="J64" s="63">
        <v>7000</v>
      </c>
      <c r="K64" s="63"/>
      <c r="L64" s="63"/>
      <c r="M64" s="63"/>
      <c r="N64" s="63"/>
      <c r="O64" s="63"/>
      <c r="P64" s="17">
        <f t="shared" si="0"/>
        <v>5000</v>
      </c>
    </row>
    <row r="65" spans="1:16" s="8" customFormat="1" ht="21" customHeight="1">
      <c r="A65" s="460"/>
      <c r="B65" s="84" t="s">
        <v>186</v>
      </c>
      <c r="C65" s="39" t="s">
        <v>82</v>
      </c>
      <c r="D65" s="63">
        <v>7250</v>
      </c>
      <c r="E65" s="65">
        <v>11700.833333333332</v>
      </c>
      <c r="F65" s="63">
        <v>8800</v>
      </c>
      <c r="G65" s="63">
        <v>11875</v>
      </c>
      <c r="H65" s="63">
        <v>10750</v>
      </c>
      <c r="I65" s="63"/>
      <c r="J65" s="63"/>
      <c r="K65" s="63">
        <v>14937.5</v>
      </c>
      <c r="L65" s="63">
        <v>17445.3125</v>
      </c>
      <c r="M65" s="63">
        <v>20333.333333333336</v>
      </c>
      <c r="N65" s="63">
        <v>21900</v>
      </c>
      <c r="O65" s="63">
        <v>20645.833333333332</v>
      </c>
      <c r="P65" s="17">
        <f t="shared" si="0"/>
        <v>14563.78125</v>
      </c>
    </row>
    <row r="66" spans="1:16" s="8" customFormat="1" ht="21" customHeight="1">
      <c r="A66" s="464"/>
      <c r="B66" s="84" t="s">
        <v>187</v>
      </c>
      <c r="C66" s="39" t="s">
        <v>82</v>
      </c>
      <c r="D66" s="63">
        <v>16766.666666666668</v>
      </c>
      <c r="E66" s="65">
        <v>15820.14739229025</v>
      </c>
      <c r="F66" s="63">
        <v>13490.84888435374</v>
      </c>
      <c r="G66" s="63">
        <v>13788.988095238094</v>
      </c>
      <c r="H66" s="63">
        <v>22737.14285714286</v>
      </c>
      <c r="I66" s="63">
        <v>28105.178571428572</v>
      </c>
      <c r="J66" s="63">
        <v>28683.05555555556</v>
      </c>
      <c r="K66" s="63">
        <v>23221.809523809523</v>
      </c>
      <c r="L66" s="63">
        <v>27208.14484126984</v>
      </c>
      <c r="M66" s="63">
        <v>37059.14351851852</v>
      </c>
      <c r="N66" s="63">
        <v>36614.030612244904</v>
      </c>
      <c r="O66" s="63">
        <v>24422.482993197278</v>
      </c>
      <c r="P66" s="17">
        <f t="shared" si="0"/>
        <v>23993.136625976316</v>
      </c>
    </row>
    <row r="67" spans="1:16" s="8" customFormat="1" ht="21" customHeight="1">
      <c r="A67" s="87"/>
      <c r="B67" s="84" t="s">
        <v>118</v>
      </c>
      <c r="C67" s="39" t="s">
        <v>19</v>
      </c>
      <c r="D67" s="63">
        <v>2200</v>
      </c>
      <c r="E67" s="65">
        <v>2300</v>
      </c>
      <c r="F67" s="63">
        <v>3526.25</v>
      </c>
      <c r="G67" s="63">
        <v>2768.75</v>
      </c>
      <c r="H67" s="63">
        <v>2630</v>
      </c>
      <c r="I67" s="63">
        <v>2175</v>
      </c>
      <c r="J67" s="63">
        <v>1000</v>
      </c>
      <c r="K67" s="63">
        <v>2591.6666666666665</v>
      </c>
      <c r="L67" s="63">
        <v>1500</v>
      </c>
      <c r="M67" s="63">
        <v>1500</v>
      </c>
      <c r="N67" s="63">
        <v>2858.3333333333335</v>
      </c>
      <c r="O67" s="63">
        <v>3037.5</v>
      </c>
      <c r="P67" s="17">
        <f t="shared" si="0"/>
        <v>2340.625</v>
      </c>
    </row>
    <row r="68" spans="1:16" s="8" customFormat="1" ht="21" customHeight="1">
      <c r="A68" s="87"/>
      <c r="B68" s="84" t="s">
        <v>41</v>
      </c>
      <c r="C68" s="39" t="s">
        <v>82</v>
      </c>
      <c r="D68" s="63">
        <v>6300</v>
      </c>
      <c r="E68" s="65">
        <v>6295.238095238095</v>
      </c>
      <c r="F68" s="63">
        <v>5150</v>
      </c>
      <c r="G68" s="63">
        <v>4612.5</v>
      </c>
      <c r="H68" s="63">
        <v>3185</v>
      </c>
      <c r="I68" s="63">
        <v>9575</v>
      </c>
      <c r="J68" s="63">
        <v>1100</v>
      </c>
      <c r="K68" s="63">
        <v>5200</v>
      </c>
      <c r="L68" s="63">
        <v>4541.666666666667</v>
      </c>
      <c r="M68" s="63">
        <v>5750</v>
      </c>
      <c r="N68" s="63">
        <v>5090</v>
      </c>
      <c r="O68" s="63">
        <v>3300</v>
      </c>
      <c r="P68" s="17">
        <f t="shared" si="0"/>
        <v>5008.28373015873</v>
      </c>
    </row>
    <row r="69" spans="1:16" s="8" customFormat="1" ht="21" customHeight="1">
      <c r="A69" s="87"/>
      <c r="B69" s="84" t="s">
        <v>40</v>
      </c>
      <c r="C69" s="39" t="s">
        <v>19</v>
      </c>
      <c r="D69" s="63">
        <v>987.3214285714286</v>
      </c>
      <c r="E69" s="65">
        <v>1030.9027777777776</v>
      </c>
      <c r="F69" s="63">
        <v>1106.2857142857142</v>
      </c>
      <c r="G69" s="63">
        <v>1285.982142857143</v>
      </c>
      <c r="H69" s="63">
        <v>1270</v>
      </c>
      <c r="I69" s="63">
        <v>1259.9652777777778</v>
      </c>
      <c r="J69" s="63">
        <v>1263.4910714285713</v>
      </c>
      <c r="K69" s="63">
        <v>1045.1770833333333</v>
      </c>
      <c r="L69" s="63">
        <v>1183.263888888889</v>
      </c>
      <c r="M69" s="63">
        <v>1258.8587962962963</v>
      </c>
      <c r="N69" s="63">
        <v>1567</v>
      </c>
      <c r="O69" s="63">
        <v>1073.5416666666667</v>
      </c>
      <c r="P69" s="17">
        <f t="shared" si="0"/>
        <v>1194.3158206569663</v>
      </c>
    </row>
    <row r="70" spans="1:16" s="8" customFormat="1" ht="21" customHeight="1">
      <c r="A70" s="87"/>
      <c r="B70" s="84" t="s">
        <v>39</v>
      </c>
      <c r="C70" s="39" t="s">
        <v>19</v>
      </c>
      <c r="D70" s="63">
        <v>523.9583333333334</v>
      </c>
      <c r="E70" s="65">
        <v>875.7433333333333</v>
      </c>
      <c r="F70" s="63">
        <v>732.0163777777777</v>
      </c>
      <c r="G70" s="63">
        <v>507.3958333333333</v>
      </c>
      <c r="H70" s="63">
        <v>594.5</v>
      </c>
      <c r="I70" s="63">
        <v>690.9722222222222</v>
      </c>
      <c r="J70" s="63">
        <v>460.55555555555554</v>
      </c>
      <c r="K70" s="63">
        <v>317.77777777777777</v>
      </c>
      <c r="L70" s="63">
        <v>617.1296296296297</v>
      </c>
      <c r="M70" s="63">
        <v>810.2083333333334</v>
      </c>
      <c r="N70" s="63">
        <v>1141.9444444444443</v>
      </c>
      <c r="O70" s="63">
        <v>845.4166666666666</v>
      </c>
      <c r="P70" s="17">
        <f t="shared" si="0"/>
        <v>676.4682089506173</v>
      </c>
    </row>
    <row r="71" spans="1:16" s="8" customFormat="1" ht="21" customHeight="1">
      <c r="A71" s="87"/>
      <c r="B71" s="84" t="s">
        <v>38</v>
      </c>
      <c r="C71" s="39" t="s">
        <v>19</v>
      </c>
      <c r="D71" s="63">
        <v>4503.333333333333</v>
      </c>
      <c r="E71" s="65">
        <v>2625</v>
      </c>
      <c r="F71" s="63">
        <v>2410</v>
      </c>
      <c r="G71" s="63">
        <v>2600</v>
      </c>
      <c r="H71" s="63">
        <v>2770</v>
      </c>
      <c r="I71" s="63">
        <v>2712.5</v>
      </c>
      <c r="J71" s="63">
        <v>2483.333333333333</v>
      </c>
      <c r="K71" s="63">
        <v>2025</v>
      </c>
      <c r="L71" s="63">
        <v>3418.75</v>
      </c>
      <c r="M71" s="63">
        <v>3458.3333333333335</v>
      </c>
      <c r="N71" s="63">
        <v>3225</v>
      </c>
      <c r="O71" s="63">
        <v>2908.3333333333335</v>
      </c>
      <c r="P71" s="17">
        <f t="shared" si="0"/>
        <v>2928.298611111111</v>
      </c>
    </row>
    <row r="72" spans="1:16" s="8" customFormat="1" ht="21" customHeight="1">
      <c r="A72" s="459" t="s">
        <v>188</v>
      </c>
      <c r="B72" s="84" t="s">
        <v>189</v>
      </c>
      <c r="C72" s="39" t="s">
        <v>83</v>
      </c>
      <c r="D72" s="63">
        <v>7083.334444444445</v>
      </c>
      <c r="E72" s="65">
        <v>7388.88888888889</v>
      </c>
      <c r="F72" s="63">
        <v>14101.039583333333</v>
      </c>
      <c r="G72" s="63">
        <v>6761.111111111111</v>
      </c>
      <c r="H72" s="63">
        <v>6627.083333333334</v>
      </c>
      <c r="I72" s="63">
        <v>5895.138888888889</v>
      </c>
      <c r="J72" s="63"/>
      <c r="K72" s="63">
        <v>10436</v>
      </c>
      <c r="L72" s="63">
        <v>7475.833333333333</v>
      </c>
      <c r="M72" s="63">
        <v>6069.1203703703695</v>
      </c>
      <c r="N72" s="63">
        <v>10888.888888888889</v>
      </c>
      <c r="O72" s="63">
        <v>10614.583333333332</v>
      </c>
      <c r="P72" s="17">
        <f t="shared" si="0"/>
        <v>8485.547470538719</v>
      </c>
    </row>
    <row r="73" spans="1:16" s="8" customFormat="1" ht="21" customHeight="1">
      <c r="A73" s="464"/>
      <c r="B73" s="84" t="s">
        <v>190</v>
      </c>
      <c r="C73" s="39" t="s">
        <v>21</v>
      </c>
      <c r="D73" s="63">
        <v>13875</v>
      </c>
      <c r="E73" s="65">
        <v>5000</v>
      </c>
      <c r="F73" s="63">
        <v>18000</v>
      </c>
      <c r="G73" s="63">
        <v>4750</v>
      </c>
      <c r="H73" s="63">
        <v>4370</v>
      </c>
      <c r="I73" s="63">
        <v>2708.3333333333335</v>
      </c>
      <c r="J73" s="63">
        <v>3537.5</v>
      </c>
      <c r="K73" s="63">
        <v>6210</v>
      </c>
      <c r="L73" s="63">
        <v>20231.25</v>
      </c>
      <c r="M73" s="63">
        <v>5516.666666666667</v>
      </c>
      <c r="N73" s="63">
        <v>7025</v>
      </c>
      <c r="O73" s="63">
        <v>4887.5</v>
      </c>
      <c r="P73" s="17">
        <f t="shared" si="0"/>
        <v>8009.270833333335</v>
      </c>
    </row>
    <row r="74" spans="1:16" s="8" customFormat="1" ht="21" customHeight="1">
      <c r="A74" s="87"/>
      <c r="B74" s="84" t="s">
        <v>5</v>
      </c>
      <c r="C74" s="39" t="s">
        <v>19</v>
      </c>
      <c r="D74" s="63">
        <v>800</v>
      </c>
      <c r="E74" s="65">
        <v>513.125</v>
      </c>
      <c r="F74" s="63">
        <v>535.5833333333334</v>
      </c>
      <c r="G74" s="63">
        <v>820.1666666666666</v>
      </c>
      <c r="H74" s="63">
        <v>867.1111111111112</v>
      </c>
      <c r="I74" s="63">
        <v>882.6666666666666</v>
      </c>
      <c r="J74" s="63">
        <v>920.8333333333333</v>
      </c>
      <c r="K74" s="63">
        <v>857.35</v>
      </c>
      <c r="L74" s="63">
        <v>793.9583333333334</v>
      </c>
      <c r="M74" s="63">
        <v>895.3125</v>
      </c>
      <c r="N74" s="63">
        <v>787.5</v>
      </c>
      <c r="O74" s="63">
        <v>1047.2222222222224</v>
      </c>
      <c r="P74" s="17">
        <f t="shared" si="0"/>
        <v>810.0690972222222</v>
      </c>
    </row>
    <row r="75" spans="1:16" s="8" customFormat="1" ht="21" customHeight="1">
      <c r="A75" s="87"/>
      <c r="B75" s="84" t="s">
        <v>6</v>
      </c>
      <c r="C75" s="39" t="s">
        <v>21</v>
      </c>
      <c r="D75" s="63">
        <v>27187.5</v>
      </c>
      <c r="E75" s="65">
        <v>30625</v>
      </c>
      <c r="F75" s="63">
        <v>27325</v>
      </c>
      <c r="G75" s="63">
        <v>35677.083333333336</v>
      </c>
      <c r="H75" s="63">
        <v>34233.333333333336</v>
      </c>
      <c r="I75" s="63">
        <v>48250</v>
      </c>
      <c r="J75" s="63">
        <v>59041.66666666667</v>
      </c>
      <c r="K75" s="63">
        <v>46250</v>
      </c>
      <c r="L75" s="63">
        <v>54062.5</v>
      </c>
      <c r="M75" s="63">
        <v>46250</v>
      </c>
      <c r="N75" s="63">
        <v>18478.25</v>
      </c>
      <c r="O75" s="63">
        <v>31812.5</v>
      </c>
      <c r="P75" s="17">
        <f t="shared" si="0"/>
        <v>38266.069444444445</v>
      </c>
    </row>
    <row r="76" spans="1:16" s="8" customFormat="1" ht="21" customHeight="1">
      <c r="A76" s="459" t="s">
        <v>277</v>
      </c>
      <c r="B76" s="84" t="s">
        <v>191</v>
      </c>
      <c r="C76" s="39" t="s">
        <v>19</v>
      </c>
      <c r="D76" s="63">
        <v>1180.9375</v>
      </c>
      <c r="E76" s="65">
        <v>707.375</v>
      </c>
      <c r="F76" s="63">
        <v>807.48</v>
      </c>
      <c r="G76" s="63">
        <v>1077.6666666666665</v>
      </c>
      <c r="H76" s="63">
        <v>1101.5666666666668</v>
      </c>
      <c r="I76" s="63">
        <v>2006.0416666666667</v>
      </c>
      <c r="J76" s="63">
        <v>2266.233333333333</v>
      </c>
      <c r="K76" s="63">
        <v>1501.48</v>
      </c>
      <c r="L76" s="63">
        <v>1991.888888888889</v>
      </c>
      <c r="M76" s="63">
        <v>1539.6875</v>
      </c>
      <c r="N76" s="63">
        <v>1786.5277777777776</v>
      </c>
      <c r="O76" s="63">
        <v>2149.166666666667</v>
      </c>
      <c r="P76" s="17">
        <f t="shared" si="0"/>
        <v>1509.6709722222222</v>
      </c>
    </row>
    <row r="77" spans="1:16" s="8" customFormat="1" ht="21" customHeight="1">
      <c r="A77" s="464"/>
      <c r="B77" s="84" t="s">
        <v>192</v>
      </c>
      <c r="C77" s="39" t="s">
        <v>19</v>
      </c>
      <c r="D77" s="63">
        <v>971.5833333333334</v>
      </c>
      <c r="E77" s="65">
        <v>715.0342857142857</v>
      </c>
      <c r="F77" s="63">
        <v>830.04</v>
      </c>
      <c r="G77" s="63">
        <v>1002.0238095238094</v>
      </c>
      <c r="H77" s="63">
        <v>1135.8333333333333</v>
      </c>
      <c r="I77" s="63">
        <v>1707.0416666666667</v>
      </c>
      <c r="J77" s="63">
        <v>1879.3994444444445</v>
      </c>
      <c r="K77" s="63">
        <v>1370.6833333333334</v>
      </c>
      <c r="L77" s="63">
        <v>1071.5625</v>
      </c>
      <c r="M77" s="63">
        <v>755.46875</v>
      </c>
      <c r="N77" s="63">
        <v>1422.861111111111</v>
      </c>
      <c r="O77" s="63">
        <v>1881.25</v>
      </c>
      <c r="P77" s="17">
        <f t="shared" si="0"/>
        <v>1228.565130621693</v>
      </c>
    </row>
    <row r="78" spans="1:16" s="8" customFormat="1" ht="21" customHeight="1">
      <c r="A78" s="87"/>
      <c r="B78" s="84" t="s">
        <v>37</v>
      </c>
      <c r="C78" s="39" t="s">
        <v>19</v>
      </c>
      <c r="D78" s="63">
        <v>1200</v>
      </c>
      <c r="E78" s="65">
        <v>1633.33</v>
      </c>
      <c r="F78" s="63">
        <v>2118</v>
      </c>
      <c r="G78" s="63">
        <v>1831.25</v>
      </c>
      <c r="H78" s="63">
        <v>2000</v>
      </c>
      <c r="I78" s="63">
        <v>2500</v>
      </c>
      <c r="J78" s="63">
        <v>2462.5</v>
      </c>
      <c r="K78" s="63">
        <v>1797</v>
      </c>
      <c r="L78" s="63">
        <v>2125</v>
      </c>
      <c r="M78" s="63">
        <v>2375</v>
      </c>
      <c r="N78" s="63">
        <v>2225</v>
      </c>
      <c r="O78" s="63">
        <v>1566.6666666666667</v>
      </c>
      <c r="P78" s="17">
        <f t="shared" si="0"/>
        <v>1986.1455555555558</v>
      </c>
    </row>
    <row r="79" spans="1:16" s="8" customFormat="1" ht="21" customHeight="1">
      <c r="A79" s="87"/>
      <c r="B79" s="84" t="s">
        <v>36</v>
      </c>
      <c r="C79" s="39" t="s">
        <v>19</v>
      </c>
      <c r="D79" s="63">
        <v>1486.875</v>
      </c>
      <c r="E79" s="65">
        <v>1350</v>
      </c>
      <c r="F79" s="63">
        <v>1881.38</v>
      </c>
      <c r="G79" s="63">
        <v>1839.375</v>
      </c>
      <c r="H79" s="63">
        <v>2225</v>
      </c>
      <c r="I79" s="63">
        <v>3275</v>
      </c>
      <c r="J79" s="63">
        <v>2661.9166666666665</v>
      </c>
      <c r="K79" s="63">
        <v>2415</v>
      </c>
      <c r="L79" s="63">
        <v>2881.25</v>
      </c>
      <c r="M79" s="63">
        <v>2687.5</v>
      </c>
      <c r="N79" s="63">
        <v>2787.5</v>
      </c>
      <c r="O79" s="63">
        <v>1700</v>
      </c>
      <c r="P79" s="17">
        <f t="shared" si="0"/>
        <v>2265.8997222222224</v>
      </c>
    </row>
    <row r="80" spans="1:16" s="8" customFormat="1" ht="21" customHeight="1">
      <c r="A80" s="459" t="s">
        <v>32</v>
      </c>
      <c r="B80" s="84" t="s">
        <v>189</v>
      </c>
      <c r="C80" s="39" t="s">
        <v>19</v>
      </c>
      <c r="D80" s="63">
        <v>1190</v>
      </c>
      <c r="E80" s="65">
        <v>774.75</v>
      </c>
      <c r="F80" s="63">
        <v>1205</v>
      </c>
      <c r="G80" s="63">
        <v>1038.3333333333333</v>
      </c>
      <c r="H80" s="63">
        <v>1271</v>
      </c>
      <c r="I80" s="63">
        <v>1236.25</v>
      </c>
      <c r="J80" s="63">
        <v>1275</v>
      </c>
      <c r="K80" s="63">
        <v>1323.3333333333333</v>
      </c>
      <c r="L80" s="63">
        <v>1233.125</v>
      </c>
      <c r="M80" s="63">
        <v>1239.3055555555557</v>
      </c>
      <c r="N80" s="63">
        <v>2042.5</v>
      </c>
      <c r="O80" s="63">
        <v>1412.5</v>
      </c>
      <c r="P80" s="17">
        <f aca="true" t="shared" si="1" ref="P80:P170">AVERAGE(D80:O80)</f>
        <v>1270.0914351851852</v>
      </c>
    </row>
    <row r="81" spans="1:16" s="8" customFormat="1" ht="21" customHeight="1">
      <c r="A81" s="464"/>
      <c r="B81" s="84" t="s">
        <v>193</v>
      </c>
      <c r="C81" s="39" t="s">
        <v>19</v>
      </c>
      <c r="D81" s="63"/>
      <c r="E81" s="65">
        <v>1500</v>
      </c>
      <c r="F81" s="63"/>
      <c r="G81" s="63">
        <v>1000</v>
      </c>
      <c r="H81" s="63"/>
      <c r="I81" s="63"/>
      <c r="J81" s="63">
        <v>1600</v>
      </c>
      <c r="K81" s="63">
        <v>1600</v>
      </c>
      <c r="L81" s="63"/>
      <c r="M81" s="63">
        <v>3500</v>
      </c>
      <c r="N81" s="63">
        <v>3575</v>
      </c>
      <c r="O81" s="63">
        <v>1200</v>
      </c>
      <c r="P81" s="17">
        <f t="shared" si="1"/>
        <v>1996.4285714285713</v>
      </c>
    </row>
    <row r="82" spans="1:16" s="8" customFormat="1" ht="20.25" customHeight="1">
      <c r="A82" s="87"/>
      <c r="B82" s="84" t="s">
        <v>31</v>
      </c>
      <c r="C82" s="39" t="s">
        <v>21</v>
      </c>
      <c r="D82" s="63">
        <v>6417.4375</v>
      </c>
      <c r="E82" s="65">
        <v>5965.635416666666</v>
      </c>
      <c r="F82" s="63">
        <v>6403.458333333334</v>
      </c>
      <c r="G82" s="63">
        <v>6671.608333333333</v>
      </c>
      <c r="H82" s="63">
        <v>7733.333333333333</v>
      </c>
      <c r="I82" s="63">
        <v>6916.666666666667</v>
      </c>
      <c r="J82" s="63">
        <v>7178.472222222222</v>
      </c>
      <c r="K82" s="63">
        <v>8664.583333333334</v>
      </c>
      <c r="L82" s="63">
        <v>8224.722222222223</v>
      </c>
      <c r="M82" s="63">
        <v>7558.716666666665</v>
      </c>
      <c r="N82" s="63">
        <v>7276.041666666667</v>
      </c>
      <c r="O82" s="63">
        <v>7638.216666666665</v>
      </c>
      <c r="P82" s="17">
        <f t="shared" si="1"/>
        <v>7220.741030092591</v>
      </c>
    </row>
    <row r="83" spans="1:16" s="8" customFormat="1" ht="21" customHeight="1" hidden="1">
      <c r="A83" s="87"/>
      <c r="B83" s="84" t="s">
        <v>115</v>
      </c>
      <c r="C83" s="39" t="s">
        <v>19</v>
      </c>
      <c r="D83" s="63" t="e">
        <v>#DIV/0!</v>
      </c>
      <c r="E83" s="65" t="e">
        <v>#DIV/0!</v>
      </c>
      <c r="F83" s="63" t="e">
        <v>#DIV/0!</v>
      </c>
      <c r="G83" s="63" t="e">
        <v>#DIV/0!</v>
      </c>
      <c r="H83" s="63" t="e">
        <v>#DIV/0!</v>
      </c>
      <c r="I83" s="63" t="e">
        <v>#DIV/0!</v>
      </c>
      <c r="J83" s="63" t="e">
        <v>#DIV/0!</v>
      </c>
      <c r="K83" s="63" t="e">
        <v>#DIV/0!</v>
      </c>
      <c r="L83" s="63" t="e">
        <v>#DIV/0!</v>
      </c>
      <c r="M83" s="63" t="e">
        <v>#DIV/0!</v>
      </c>
      <c r="N83" s="63" t="e">
        <v>#DIV/0!</v>
      </c>
      <c r="O83" s="63" t="e">
        <v>#DIV/0!</v>
      </c>
      <c r="P83" s="17" t="e">
        <f t="shared" si="1"/>
        <v>#DIV/0!</v>
      </c>
    </row>
    <row r="84" spans="1:16" s="8" customFormat="1" ht="21" customHeight="1">
      <c r="A84" s="87"/>
      <c r="B84" s="84" t="s">
        <v>110</v>
      </c>
      <c r="C84" s="39" t="s">
        <v>19</v>
      </c>
      <c r="D84" s="63">
        <v>2500</v>
      </c>
      <c r="E84" s="65"/>
      <c r="F84" s="63"/>
      <c r="G84" s="63"/>
      <c r="H84" s="63">
        <v>35000</v>
      </c>
      <c r="I84" s="63">
        <v>55000</v>
      </c>
      <c r="J84" s="63">
        <v>17000</v>
      </c>
      <c r="K84" s="63">
        <v>14833.333333333334</v>
      </c>
      <c r="L84" s="63">
        <v>20000</v>
      </c>
      <c r="M84" s="63">
        <v>21000</v>
      </c>
      <c r="N84" s="63">
        <v>20000</v>
      </c>
      <c r="O84" s="63">
        <v>20000</v>
      </c>
      <c r="P84" s="17">
        <f t="shared" si="1"/>
        <v>22814.814814814814</v>
      </c>
    </row>
    <row r="85" spans="1:16" s="8" customFormat="1" ht="21" customHeight="1">
      <c r="A85" s="87"/>
      <c r="B85" s="84" t="s">
        <v>35</v>
      </c>
      <c r="C85" s="39" t="s">
        <v>19</v>
      </c>
      <c r="D85" s="63">
        <v>1687.5</v>
      </c>
      <c r="E85" s="65">
        <v>1993.75</v>
      </c>
      <c r="F85" s="63">
        <v>2110</v>
      </c>
      <c r="G85" s="63">
        <v>1756.25</v>
      </c>
      <c r="H85" s="63">
        <v>1770</v>
      </c>
      <c r="I85" s="63">
        <v>1725</v>
      </c>
      <c r="J85" s="63">
        <v>1433.3333333333335</v>
      </c>
      <c r="K85" s="63">
        <v>969.1666666666667</v>
      </c>
      <c r="L85" s="63">
        <v>1050</v>
      </c>
      <c r="M85" s="63">
        <v>979.1666666666666</v>
      </c>
      <c r="N85" s="63">
        <v>1270</v>
      </c>
      <c r="O85" s="63">
        <v>1473.611111111111</v>
      </c>
      <c r="P85" s="17">
        <f t="shared" si="1"/>
        <v>1518.1481481481478</v>
      </c>
    </row>
    <row r="86" spans="1:16" s="8" customFormat="1" ht="21" customHeight="1">
      <c r="A86" s="87"/>
      <c r="B86" s="84" t="s">
        <v>34</v>
      </c>
      <c r="C86" s="39" t="s">
        <v>19</v>
      </c>
      <c r="D86" s="63">
        <v>2431.25</v>
      </c>
      <c r="E86" s="65">
        <v>2606.25</v>
      </c>
      <c r="F86" s="63">
        <v>2847.5</v>
      </c>
      <c r="G86" s="63">
        <v>2234.375</v>
      </c>
      <c r="H86" s="63">
        <v>2131.666666666667</v>
      </c>
      <c r="I86" s="63">
        <v>2152.0833333333335</v>
      </c>
      <c r="J86" s="63">
        <v>2491.6666666666665</v>
      </c>
      <c r="K86" s="63">
        <v>2505</v>
      </c>
      <c r="L86" s="63">
        <v>2221.875</v>
      </c>
      <c r="M86" s="63">
        <v>2203.125</v>
      </c>
      <c r="N86" s="63">
        <v>2684.1666666666665</v>
      </c>
      <c r="O86" s="63">
        <v>3016.4621875000003</v>
      </c>
      <c r="P86" s="17">
        <f t="shared" si="1"/>
        <v>2460.4517100694447</v>
      </c>
    </row>
    <row r="87" spans="1:16" s="8" customFormat="1" ht="21" customHeight="1">
      <c r="A87" s="95"/>
      <c r="B87" s="51" t="s">
        <v>122</v>
      </c>
      <c r="C87" s="39" t="s">
        <v>19</v>
      </c>
      <c r="D87" s="63">
        <v>943.75</v>
      </c>
      <c r="E87" s="65">
        <v>1318.75</v>
      </c>
      <c r="F87" s="63">
        <v>1275</v>
      </c>
      <c r="G87" s="63">
        <v>1025</v>
      </c>
      <c r="H87" s="63">
        <v>1100</v>
      </c>
      <c r="I87" s="63">
        <v>1456.25</v>
      </c>
      <c r="J87" s="63">
        <v>1608.3333333333335</v>
      </c>
      <c r="K87" s="63">
        <v>1650</v>
      </c>
      <c r="L87" s="63">
        <v>1775</v>
      </c>
      <c r="M87" s="63">
        <v>1656.25</v>
      </c>
      <c r="N87" s="63">
        <v>1240</v>
      </c>
      <c r="O87" s="63">
        <v>1306.25</v>
      </c>
      <c r="P87" s="17">
        <f t="shared" si="1"/>
        <v>1362.8819444444446</v>
      </c>
    </row>
    <row r="88" spans="1:16" s="8" customFormat="1" ht="21" customHeight="1">
      <c r="A88" s="95"/>
      <c r="B88" s="51" t="s">
        <v>85</v>
      </c>
      <c r="C88" s="39" t="s">
        <v>19</v>
      </c>
      <c r="D88" s="63">
        <v>1922.9166666666665</v>
      </c>
      <c r="E88" s="65">
        <v>3025</v>
      </c>
      <c r="F88" s="63">
        <v>3264.444444444444</v>
      </c>
      <c r="G88" s="63">
        <v>3136.111111111111</v>
      </c>
      <c r="H88" s="63">
        <v>2408.333333333333</v>
      </c>
      <c r="I88" s="63">
        <v>2300</v>
      </c>
      <c r="J88" s="63">
        <v>2519.4444444444443</v>
      </c>
      <c r="K88" s="63">
        <v>2500</v>
      </c>
      <c r="L88" s="63">
        <v>2606.25</v>
      </c>
      <c r="M88" s="63">
        <v>2793.75</v>
      </c>
      <c r="N88" s="63">
        <v>2453.333333333333</v>
      </c>
      <c r="O88" s="63">
        <v>2635.416666666667</v>
      </c>
      <c r="P88" s="17">
        <f t="shared" si="1"/>
        <v>2630.4166666666665</v>
      </c>
    </row>
    <row r="89" spans="1:16" s="8" customFormat="1" ht="21" customHeight="1">
      <c r="A89" s="95"/>
      <c r="B89" s="51" t="s">
        <v>33</v>
      </c>
      <c r="C89" s="39" t="s">
        <v>19</v>
      </c>
      <c r="D89" s="63">
        <v>950</v>
      </c>
      <c r="E89" s="65">
        <v>1200</v>
      </c>
      <c r="F89" s="63">
        <v>1225</v>
      </c>
      <c r="G89" s="63">
        <v>1287.5</v>
      </c>
      <c r="H89" s="63">
        <v>1250</v>
      </c>
      <c r="I89" s="63">
        <v>1375</v>
      </c>
      <c r="J89" s="63">
        <v>1325</v>
      </c>
      <c r="K89" s="63">
        <v>1250</v>
      </c>
      <c r="L89" s="63">
        <v>1525</v>
      </c>
      <c r="M89" s="63">
        <v>1287.5</v>
      </c>
      <c r="N89" s="63">
        <v>1350</v>
      </c>
      <c r="O89" s="63">
        <v>1466.6666666666665</v>
      </c>
      <c r="P89" s="17">
        <f t="shared" si="1"/>
        <v>1290.9722222222222</v>
      </c>
    </row>
    <row r="90" spans="1:16" s="8" customFormat="1" ht="21" customHeight="1">
      <c r="A90" s="95"/>
      <c r="B90" s="51" t="s">
        <v>86</v>
      </c>
      <c r="C90" s="39" t="s">
        <v>19</v>
      </c>
      <c r="D90" s="63">
        <v>2800</v>
      </c>
      <c r="E90" s="65">
        <v>2850</v>
      </c>
      <c r="F90" s="63">
        <v>4440</v>
      </c>
      <c r="G90" s="63">
        <v>5166.666666666667</v>
      </c>
      <c r="H90" s="63">
        <v>2450</v>
      </c>
      <c r="I90" s="63">
        <v>3191.666666666667</v>
      </c>
      <c r="J90" s="63">
        <v>3125</v>
      </c>
      <c r="K90" s="63">
        <v>3510</v>
      </c>
      <c r="L90" s="63">
        <v>4000</v>
      </c>
      <c r="M90" s="63">
        <v>2412.5</v>
      </c>
      <c r="N90" s="63">
        <v>2375</v>
      </c>
      <c r="O90" s="63">
        <v>3825</v>
      </c>
      <c r="P90" s="17">
        <f t="shared" si="1"/>
        <v>3345.4861111111113</v>
      </c>
    </row>
    <row r="91" spans="1:16" s="8" customFormat="1" ht="21" customHeight="1">
      <c r="A91" s="95"/>
      <c r="B91" s="51" t="s">
        <v>302</v>
      </c>
      <c r="C91" s="39" t="s">
        <v>19</v>
      </c>
      <c r="D91" s="63">
        <v>1600</v>
      </c>
      <c r="E91" s="65"/>
      <c r="F91" s="63">
        <v>4250</v>
      </c>
      <c r="G91" s="63">
        <v>4625</v>
      </c>
      <c r="H91" s="63">
        <v>4700</v>
      </c>
      <c r="I91" s="63"/>
      <c r="J91" s="63">
        <v>5500</v>
      </c>
      <c r="K91" s="63">
        <v>6000</v>
      </c>
      <c r="L91" s="63"/>
      <c r="M91" s="63"/>
      <c r="N91" s="63">
        <v>2500</v>
      </c>
      <c r="O91" s="63"/>
      <c r="P91" s="17">
        <f t="shared" si="1"/>
        <v>4167.857142857143</v>
      </c>
    </row>
    <row r="92" spans="1:16" s="8" customFormat="1" ht="21" customHeight="1">
      <c r="A92" s="95"/>
      <c r="B92" s="51" t="s">
        <v>146</v>
      </c>
      <c r="C92" s="39" t="s">
        <v>19</v>
      </c>
      <c r="D92" s="63"/>
      <c r="E92" s="65"/>
      <c r="F92" s="63"/>
      <c r="G92" s="63"/>
      <c r="H92" s="63">
        <v>400</v>
      </c>
      <c r="I92" s="63"/>
      <c r="J92" s="63"/>
      <c r="K92" s="63"/>
      <c r="L92" s="63">
        <v>1650</v>
      </c>
      <c r="M92" s="63"/>
      <c r="N92" s="63"/>
      <c r="O92" s="63"/>
      <c r="P92" s="17">
        <f t="shared" si="1"/>
        <v>1025</v>
      </c>
    </row>
    <row r="93" spans="1:16" s="8" customFormat="1" ht="21" customHeight="1">
      <c r="A93" s="95"/>
      <c r="B93" s="51" t="s">
        <v>87</v>
      </c>
      <c r="C93" s="39" t="s">
        <v>19</v>
      </c>
      <c r="D93" s="63">
        <v>1312.5</v>
      </c>
      <c r="E93" s="65">
        <v>1818.75</v>
      </c>
      <c r="F93" s="63">
        <v>2200</v>
      </c>
      <c r="G93" s="63">
        <v>1500</v>
      </c>
      <c r="H93" s="63">
        <v>1480</v>
      </c>
      <c r="I93" s="63">
        <v>1550</v>
      </c>
      <c r="J93" s="63">
        <v>1466.6666666666667</v>
      </c>
      <c r="K93" s="63">
        <v>1475</v>
      </c>
      <c r="L93" s="63">
        <v>1650</v>
      </c>
      <c r="M93" s="63">
        <v>1733.3333333333333</v>
      </c>
      <c r="N93" s="63"/>
      <c r="O93" s="63">
        <v>1462.5</v>
      </c>
      <c r="P93" s="17">
        <f t="shared" si="1"/>
        <v>1604.4318181818182</v>
      </c>
    </row>
    <row r="94" spans="1:16" s="8" customFormat="1" ht="21" customHeight="1">
      <c r="A94" s="95"/>
      <c r="B94" s="51" t="s">
        <v>136</v>
      </c>
      <c r="C94" s="39" t="s">
        <v>19</v>
      </c>
      <c r="D94" s="63"/>
      <c r="E94" s="65">
        <v>2000</v>
      </c>
      <c r="F94" s="63"/>
      <c r="G94" s="63"/>
      <c r="H94" s="63">
        <v>3625</v>
      </c>
      <c r="I94" s="63">
        <v>8500</v>
      </c>
      <c r="J94" s="63"/>
      <c r="K94" s="63"/>
      <c r="L94" s="63"/>
      <c r="M94" s="63">
        <v>10750</v>
      </c>
      <c r="N94" s="63">
        <v>6000</v>
      </c>
      <c r="O94" s="63">
        <v>5700</v>
      </c>
      <c r="P94" s="17">
        <f t="shared" si="1"/>
        <v>6095.833333333333</v>
      </c>
    </row>
    <row r="95" spans="1:16" s="8" customFormat="1" ht="21" customHeight="1">
      <c r="A95" s="95"/>
      <c r="B95" s="51" t="s">
        <v>298</v>
      </c>
      <c r="C95" s="39" t="s">
        <v>19</v>
      </c>
      <c r="D95" s="63"/>
      <c r="E95" s="65"/>
      <c r="F95" s="63"/>
      <c r="G95" s="63"/>
      <c r="H95" s="63"/>
      <c r="I95" s="63"/>
      <c r="J95" s="63"/>
      <c r="K95" s="63"/>
      <c r="L95" s="63"/>
      <c r="M95" s="63">
        <v>900</v>
      </c>
      <c r="N95" s="63">
        <v>1140</v>
      </c>
      <c r="O95" s="63">
        <v>700</v>
      </c>
      <c r="P95" s="17">
        <f t="shared" si="1"/>
        <v>913.3333333333334</v>
      </c>
    </row>
    <row r="96" spans="1:16" s="8" customFormat="1" ht="21" customHeight="1">
      <c r="A96" s="95"/>
      <c r="B96" s="51" t="s">
        <v>137</v>
      </c>
      <c r="C96" s="39" t="s">
        <v>19</v>
      </c>
      <c r="D96" s="63">
        <v>2000</v>
      </c>
      <c r="E96" s="65">
        <v>2000</v>
      </c>
      <c r="F96" s="63">
        <v>2700</v>
      </c>
      <c r="G96" s="63">
        <v>3000</v>
      </c>
      <c r="H96" s="63">
        <v>6283.333333333333</v>
      </c>
      <c r="I96" s="63">
        <v>6750</v>
      </c>
      <c r="J96" s="63">
        <v>6416.666666666667</v>
      </c>
      <c r="K96" s="63">
        <v>5195.833333333333</v>
      </c>
      <c r="L96" s="63">
        <v>4500</v>
      </c>
      <c r="M96" s="63">
        <v>2000</v>
      </c>
      <c r="N96" s="63">
        <v>6750</v>
      </c>
      <c r="O96" s="63">
        <v>1500</v>
      </c>
      <c r="P96" s="17">
        <f t="shared" si="1"/>
        <v>4091.319444444445</v>
      </c>
    </row>
    <row r="97" spans="1:16" s="8" customFormat="1" ht="21" customHeight="1">
      <c r="A97" s="95"/>
      <c r="B97" s="51" t="s">
        <v>88</v>
      </c>
      <c r="C97" s="39" t="s">
        <v>19</v>
      </c>
      <c r="D97" s="63">
        <v>3000</v>
      </c>
      <c r="E97" s="65">
        <v>3000</v>
      </c>
      <c r="F97" s="63">
        <v>3000</v>
      </c>
      <c r="G97" s="63">
        <v>3000</v>
      </c>
      <c r="H97" s="63">
        <v>3000</v>
      </c>
      <c r="I97" s="63">
        <v>2333.3333333333335</v>
      </c>
      <c r="J97" s="63">
        <v>2000</v>
      </c>
      <c r="K97" s="63">
        <v>2200</v>
      </c>
      <c r="L97" s="63">
        <v>2625</v>
      </c>
      <c r="M97" s="63">
        <v>2850</v>
      </c>
      <c r="N97" s="63">
        <v>2950</v>
      </c>
      <c r="O97" s="63">
        <v>4375</v>
      </c>
      <c r="P97" s="17">
        <f t="shared" si="1"/>
        <v>2861.111111111111</v>
      </c>
    </row>
    <row r="98" spans="1:16" s="8" customFormat="1" ht="21" customHeight="1">
      <c r="A98" s="95"/>
      <c r="B98" s="51" t="s">
        <v>542</v>
      </c>
      <c r="C98" s="39" t="s">
        <v>19</v>
      </c>
      <c r="D98" s="63"/>
      <c r="E98" s="65"/>
      <c r="F98" s="63"/>
      <c r="G98" s="63"/>
      <c r="H98" s="63"/>
      <c r="I98" s="63">
        <f>'[1]NACIONAL'!H98</f>
        <v>600</v>
      </c>
      <c r="J98" s="63"/>
      <c r="K98" s="63"/>
      <c r="L98" s="63"/>
      <c r="M98" s="63"/>
      <c r="N98" s="63"/>
      <c r="O98" s="63"/>
      <c r="P98" s="17">
        <f t="shared" si="1"/>
        <v>600</v>
      </c>
    </row>
    <row r="99" spans="1:16" s="8" customFormat="1" ht="1.5" customHeight="1" hidden="1">
      <c r="A99" s="87"/>
      <c r="B99" s="84" t="s">
        <v>543</v>
      </c>
      <c r="C99" s="39" t="s">
        <v>19</v>
      </c>
      <c r="D99" s="63" t="e">
        <f>'[1]NACIONAL'!C99</f>
        <v>#DIV/0!</v>
      </c>
      <c r="E99" s="65" t="e">
        <f>'[1]NACIONAL'!D99</f>
        <v>#DIV/0!</v>
      </c>
      <c r="F99" s="63" t="e">
        <f>'[1]NACIONAL'!E99</f>
        <v>#DIV/0!</v>
      </c>
      <c r="G99" s="63" t="e">
        <f>'[1]NACIONAL'!F99</f>
        <v>#DIV/0!</v>
      </c>
      <c r="H99" s="63" t="e">
        <f>'[1]NACIONAL'!G99</f>
        <v>#DIV/0!</v>
      </c>
      <c r="I99" s="63" t="e">
        <f>'[1]NACIONAL'!H99</f>
        <v>#DIV/0!</v>
      </c>
      <c r="J99" s="63" t="e">
        <f>'[1]NACIONAL'!I99</f>
        <v>#DIV/0!</v>
      </c>
      <c r="K99" s="63" t="e">
        <f>'[1]NACIONAL'!J99</f>
        <v>#DIV/0!</v>
      </c>
      <c r="L99" s="63" t="e">
        <f>'[1]NACIONAL'!K99</f>
        <v>#DIV/0!</v>
      </c>
      <c r="M99" s="63" t="e">
        <f>'[1]NACIONAL'!L99</f>
        <v>#DIV/0!</v>
      </c>
      <c r="N99" s="63">
        <v>0</v>
      </c>
      <c r="O99" s="63"/>
      <c r="P99" s="17" t="e">
        <f t="shared" si="1"/>
        <v>#DIV/0!</v>
      </c>
    </row>
    <row r="100" spans="1:16" s="8" customFormat="1" ht="1.5" customHeight="1" hidden="1">
      <c r="A100" s="87"/>
      <c r="B100" s="84" t="s">
        <v>194</v>
      </c>
      <c r="C100" s="39" t="s">
        <v>19</v>
      </c>
      <c r="D100" s="63" t="e">
        <f>'[1]NACIONAL'!C100</f>
        <v>#DIV/0!</v>
      </c>
      <c r="E100" s="65" t="e">
        <f>'[1]NACIONAL'!D100</f>
        <v>#DIV/0!</v>
      </c>
      <c r="F100" s="63" t="e">
        <f>'[1]NACIONAL'!E100</f>
        <v>#DIV/0!</v>
      </c>
      <c r="G100" s="63" t="e">
        <f>'[1]NACIONAL'!F100</f>
        <v>#DIV/0!</v>
      </c>
      <c r="H100" s="63" t="e">
        <f>'[1]NACIONAL'!G100</f>
        <v>#DIV/0!</v>
      </c>
      <c r="I100" s="63" t="e">
        <f>'[1]NACIONAL'!H100</f>
        <v>#DIV/0!</v>
      </c>
      <c r="J100" s="63" t="e">
        <f>'[1]NACIONAL'!I100</f>
        <v>#DIV/0!</v>
      </c>
      <c r="K100" s="63" t="e">
        <f>'[1]NACIONAL'!J100</f>
        <v>#DIV/0!</v>
      </c>
      <c r="L100" s="63" t="e">
        <f>'[1]NACIONAL'!K100</f>
        <v>#DIV/0!</v>
      </c>
      <c r="M100" s="63" t="e">
        <f>'[1]NACIONAL'!L100</f>
        <v>#DIV/0!</v>
      </c>
      <c r="N100" s="63">
        <v>0</v>
      </c>
      <c r="O100" s="63"/>
      <c r="P100" s="17" t="e">
        <f t="shared" si="1"/>
        <v>#DIV/0!</v>
      </c>
    </row>
    <row r="101" spans="1:16" s="8" customFormat="1" ht="21" customHeight="1">
      <c r="A101" s="104" t="s">
        <v>138</v>
      </c>
      <c r="B101" s="104"/>
      <c r="C101" s="493"/>
      <c r="D101" s="494"/>
      <c r="E101" s="494"/>
      <c r="F101" s="494"/>
      <c r="G101" s="494"/>
      <c r="H101" s="494"/>
      <c r="I101" s="494"/>
      <c r="J101" s="494"/>
      <c r="K101" s="494"/>
      <c r="L101" s="104"/>
      <c r="M101" s="493"/>
      <c r="N101" s="494"/>
      <c r="O101" s="494"/>
      <c r="P101" s="494"/>
    </row>
    <row r="102" spans="1:16" s="8" customFormat="1" ht="21" customHeight="1">
      <c r="A102" s="459" t="s">
        <v>178</v>
      </c>
      <c r="B102" s="96" t="s">
        <v>179</v>
      </c>
      <c r="C102" s="39" t="s">
        <v>19</v>
      </c>
      <c r="D102" s="63">
        <v>1350</v>
      </c>
      <c r="E102" s="65">
        <v>1633.3333333333333</v>
      </c>
      <c r="F102" s="63">
        <v>2587.5</v>
      </c>
      <c r="G102" s="63">
        <v>2618.75</v>
      </c>
      <c r="H102" s="63">
        <v>2350</v>
      </c>
      <c r="I102" s="63">
        <v>1066.6666666666667</v>
      </c>
      <c r="J102" s="63">
        <v>2116.6666666666665</v>
      </c>
      <c r="K102" s="63">
        <v>2002.5</v>
      </c>
      <c r="L102" s="63">
        <v>2333.3333333333335</v>
      </c>
      <c r="M102" s="63">
        <v>2150</v>
      </c>
      <c r="N102" s="63">
        <v>2296.15375</v>
      </c>
      <c r="O102" s="63">
        <v>4291.666666666666</v>
      </c>
      <c r="P102" s="17">
        <f t="shared" si="1"/>
        <v>2233.047534722222</v>
      </c>
    </row>
    <row r="103" spans="1:16" s="8" customFormat="1" ht="21" customHeight="1">
      <c r="A103" s="460"/>
      <c r="B103" s="96" t="s">
        <v>181</v>
      </c>
      <c r="C103" s="39" t="s">
        <v>19</v>
      </c>
      <c r="D103" s="63"/>
      <c r="E103" s="65">
        <v>6500</v>
      </c>
      <c r="F103" s="63"/>
      <c r="G103" s="63"/>
      <c r="H103" s="63">
        <v>3200</v>
      </c>
      <c r="I103" s="63">
        <v>450</v>
      </c>
      <c r="J103" s="63">
        <v>10000</v>
      </c>
      <c r="K103" s="63"/>
      <c r="L103" s="63">
        <v>2250</v>
      </c>
      <c r="M103" s="63">
        <v>2800</v>
      </c>
      <c r="N103" s="63">
        <v>3104</v>
      </c>
      <c r="O103" s="63">
        <v>900</v>
      </c>
      <c r="P103" s="17">
        <f t="shared" si="1"/>
        <v>3650.5</v>
      </c>
    </row>
    <row r="104" spans="1:16" s="8" customFormat="1" ht="21" customHeight="1">
      <c r="A104" s="460"/>
      <c r="B104" s="96" t="s">
        <v>183</v>
      </c>
      <c r="C104" s="39" t="s">
        <v>19</v>
      </c>
      <c r="D104" s="63"/>
      <c r="E104" s="65"/>
      <c r="F104" s="63">
        <v>6000</v>
      </c>
      <c r="G104" s="63">
        <v>5312.5</v>
      </c>
      <c r="H104" s="63">
        <v>2995</v>
      </c>
      <c r="I104" s="63">
        <v>550</v>
      </c>
      <c r="J104" s="63"/>
      <c r="K104" s="63">
        <v>2944</v>
      </c>
      <c r="L104" s="63">
        <v>4433.333333333333</v>
      </c>
      <c r="M104" s="63"/>
      <c r="N104" s="63">
        <v>4000</v>
      </c>
      <c r="O104" s="63"/>
      <c r="P104" s="17">
        <f t="shared" si="1"/>
        <v>3747.833333333333</v>
      </c>
    </row>
    <row r="105" spans="1:16" s="8" customFormat="1" ht="21" customHeight="1">
      <c r="A105" s="460"/>
      <c r="B105" s="96" t="s">
        <v>195</v>
      </c>
      <c r="C105" s="39" t="s">
        <v>19</v>
      </c>
      <c r="D105" s="63"/>
      <c r="E105" s="65"/>
      <c r="F105" s="63"/>
      <c r="G105" s="63"/>
      <c r="H105" s="63">
        <v>3200</v>
      </c>
      <c r="I105" s="63"/>
      <c r="J105" s="63"/>
      <c r="K105" s="63"/>
      <c r="L105" s="63">
        <v>4500</v>
      </c>
      <c r="M105" s="63"/>
      <c r="N105" s="63"/>
      <c r="O105" s="63"/>
      <c r="P105" s="17">
        <f t="shared" si="1"/>
        <v>3850</v>
      </c>
    </row>
    <row r="106" spans="1:16" s="8" customFormat="1" ht="21" customHeight="1">
      <c r="A106" s="464"/>
      <c r="B106" s="96" t="s">
        <v>196</v>
      </c>
      <c r="C106" s="39" t="s">
        <v>19</v>
      </c>
      <c r="D106" s="63"/>
      <c r="E106" s="65">
        <v>1200</v>
      </c>
      <c r="F106" s="63"/>
      <c r="G106" s="63"/>
      <c r="H106" s="63"/>
      <c r="I106" s="63"/>
      <c r="J106" s="63"/>
      <c r="K106" s="63"/>
      <c r="L106" s="63"/>
      <c r="M106" s="63">
        <v>3000</v>
      </c>
      <c r="N106" s="63">
        <v>3000</v>
      </c>
      <c r="O106" s="63">
        <v>9500</v>
      </c>
      <c r="P106" s="17">
        <f t="shared" si="1"/>
        <v>4175</v>
      </c>
    </row>
    <row r="107" spans="1:16" s="8" customFormat="1" ht="21" customHeight="1">
      <c r="A107" s="459" t="s">
        <v>4</v>
      </c>
      <c r="B107" s="96" t="s">
        <v>161</v>
      </c>
      <c r="C107" s="39" t="s">
        <v>19</v>
      </c>
      <c r="D107" s="63"/>
      <c r="E107" s="65">
        <v>1500</v>
      </c>
      <c r="F107" s="63"/>
      <c r="G107" s="63"/>
      <c r="H107" s="63">
        <v>1362.5</v>
      </c>
      <c r="I107" s="63"/>
      <c r="J107" s="63"/>
      <c r="K107" s="63">
        <v>1531.3333333333333</v>
      </c>
      <c r="L107" s="63"/>
      <c r="M107" s="63">
        <v>1800</v>
      </c>
      <c r="N107" s="63">
        <v>1850</v>
      </c>
      <c r="O107" s="63"/>
      <c r="P107" s="17">
        <f t="shared" si="1"/>
        <v>1608.7666666666667</v>
      </c>
    </row>
    <row r="108" spans="1:16" s="8" customFormat="1" ht="21" customHeight="1">
      <c r="A108" s="464" t="s">
        <v>79</v>
      </c>
      <c r="B108" s="96" t="s">
        <v>197</v>
      </c>
      <c r="C108" s="39" t="s">
        <v>19</v>
      </c>
      <c r="D108" s="63">
        <v>1600</v>
      </c>
      <c r="E108" s="65">
        <v>1600</v>
      </c>
      <c r="F108" s="63">
        <v>1600</v>
      </c>
      <c r="G108" s="63">
        <v>1400</v>
      </c>
      <c r="H108" s="63">
        <v>1000</v>
      </c>
      <c r="I108" s="63"/>
      <c r="J108" s="63"/>
      <c r="K108" s="63"/>
      <c r="L108" s="63"/>
      <c r="M108" s="63"/>
      <c r="N108" s="63"/>
      <c r="O108" s="63"/>
      <c r="P108" s="17">
        <f t="shared" si="1"/>
        <v>1440</v>
      </c>
    </row>
    <row r="109" spans="1:16" s="8" customFormat="1" ht="21" customHeight="1">
      <c r="A109" s="459" t="s">
        <v>283</v>
      </c>
      <c r="B109" s="96" t="s">
        <v>191</v>
      </c>
      <c r="C109" s="39" t="s">
        <v>19</v>
      </c>
      <c r="D109" s="63">
        <v>3500</v>
      </c>
      <c r="E109" s="65">
        <v>2000</v>
      </c>
      <c r="F109" s="63">
        <v>2525</v>
      </c>
      <c r="G109" s="63">
        <v>2225</v>
      </c>
      <c r="H109" s="63">
        <v>2020</v>
      </c>
      <c r="I109" s="63">
        <v>2500</v>
      </c>
      <c r="J109" s="63">
        <v>2892</v>
      </c>
      <c r="K109" s="63">
        <v>1640</v>
      </c>
      <c r="L109" s="63"/>
      <c r="M109" s="63"/>
      <c r="N109" s="63"/>
      <c r="O109" s="63"/>
      <c r="P109" s="17">
        <f t="shared" si="1"/>
        <v>2412.75</v>
      </c>
    </row>
    <row r="110" spans="1:16" s="8" customFormat="1" ht="20.25" customHeight="1">
      <c r="A110" s="460"/>
      <c r="B110" s="97" t="s">
        <v>198</v>
      </c>
      <c r="C110" s="39" t="s">
        <v>19</v>
      </c>
      <c r="D110" s="63">
        <v>1975</v>
      </c>
      <c r="E110" s="65">
        <v>1350</v>
      </c>
      <c r="F110" s="63">
        <v>2250</v>
      </c>
      <c r="G110" s="63">
        <v>1200</v>
      </c>
      <c r="H110" s="63">
        <v>860</v>
      </c>
      <c r="I110" s="63">
        <v>750</v>
      </c>
      <c r="J110" s="63">
        <v>750</v>
      </c>
      <c r="K110" s="63">
        <v>1038.3333333333335</v>
      </c>
      <c r="L110" s="63">
        <v>2125</v>
      </c>
      <c r="M110" s="63">
        <v>1575</v>
      </c>
      <c r="N110" s="63"/>
      <c r="O110" s="63"/>
      <c r="P110" s="17">
        <f t="shared" si="1"/>
        <v>1387.3333333333335</v>
      </c>
    </row>
    <row r="111" spans="1:16" s="8" customFormat="1" ht="21" customHeight="1" hidden="1">
      <c r="A111" s="464"/>
      <c r="B111" s="97" t="s">
        <v>301</v>
      </c>
      <c r="C111" s="39" t="s">
        <v>19</v>
      </c>
      <c r="D111" s="63" t="e">
        <v>#DIV/0!</v>
      </c>
      <c r="E111" s="65" t="e">
        <v>#DIV/0!</v>
      </c>
      <c r="F111" s="63" t="e">
        <v>#DIV/0!</v>
      </c>
      <c r="G111" s="63" t="e">
        <v>#DIV/0!</v>
      </c>
      <c r="H111" s="63" t="e">
        <v>#DIV/0!</v>
      </c>
      <c r="I111" s="63" t="e">
        <v>#DIV/0!</v>
      </c>
      <c r="J111" s="63" t="e">
        <v>#DIV/0!</v>
      </c>
      <c r="K111" s="63" t="e">
        <v>#DIV/0!</v>
      </c>
      <c r="L111" s="63" t="e">
        <v>#DIV/0!</v>
      </c>
      <c r="M111" s="63" t="e">
        <v>#DIV/0!</v>
      </c>
      <c r="N111" s="63" t="e">
        <v>#DIV/0!</v>
      </c>
      <c r="O111" s="63" t="e">
        <v>#DIV/0!</v>
      </c>
      <c r="P111" s="17" t="e">
        <f t="shared" si="1"/>
        <v>#DIV/0!</v>
      </c>
    </row>
    <row r="112" spans="1:16" s="8" customFormat="1" ht="21" customHeight="1">
      <c r="A112" s="459" t="s">
        <v>544</v>
      </c>
      <c r="B112" s="97" t="s">
        <v>257</v>
      </c>
      <c r="C112" s="39" t="s">
        <v>19</v>
      </c>
      <c r="D112" s="63"/>
      <c r="E112" s="65"/>
      <c r="F112" s="63">
        <v>500</v>
      </c>
      <c r="G112" s="63">
        <v>1066.6666666666667</v>
      </c>
      <c r="H112" s="63">
        <v>800</v>
      </c>
      <c r="I112" s="63">
        <v>800</v>
      </c>
      <c r="J112" s="63"/>
      <c r="K112" s="63">
        <v>500</v>
      </c>
      <c r="L112" s="63"/>
      <c r="M112" s="63">
        <v>650</v>
      </c>
      <c r="N112" s="63">
        <v>1500</v>
      </c>
      <c r="O112" s="63">
        <v>1333.3333333333333</v>
      </c>
      <c r="P112" s="17">
        <f t="shared" si="1"/>
        <v>893.75</v>
      </c>
    </row>
    <row r="113" spans="1:16" s="8" customFormat="1" ht="21" customHeight="1">
      <c r="A113" s="464" t="s">
        <v>146</v>
      </c>
      <c r="B113" s="97" t="s">
        <v>258</v>
      </c>
      <c r="C113" s="39" t="s">
        <v>19</v>
      </c>
      <c r="D113" s="63">
        <v>800</v>
      </c>
      <c r="E113" s="65">
        <v>700</v>
      </c>
      <c r="F113" s="63">
        <v>600</v>
      </c>
      <c r="G113" s="63">
        <v>600</v>
      </c>
      <c r="H113" s="63">
        <v>980</v>
      </c>
      <c r="I113" s="63">
        <v>800</v>
      </c>
      <c r="J113" s="63"/>
      <c r="K113" s="63"/>
      <c r="L113" s="63">
        <v>700</v>
      </c>
      <c r="M113" s="63"/>
      <c r="N113" s="63"/>
      <c r="O113" s="63"/>
      <c r="P113" s="17">
        <f t="shared" si="1"/>
        <v>740</v>
      </c>
    </row>
    <row r="114" spans="1:16" s="8" customFormat="1" ht="20.25" customHeight="1">
      <c r="A114" s="459" t="s">
        <v>545</v>
      </c>
      <c r="B114" s="97" t="s">
        <v>173</v>
      </c>
      <c r="C114" s="39" t="s">
        <v>19</v>
      </c>
      <c r="D114" s="63">
        <v>8000</v>
      </c>
      <c r="E114" s="65">
        <v>7250</v>
      </c>
      <c r="F114" s="63">
        <v>7400</v>
      </c>
      <c r="G114" s="63">
        <v>8333.333333333334</v>
      </c>
      <c r="H114" s="63">
        <v>5972.5</v>
      </c>
      <c r="I114" s="63">
        <v>2750</v>
      </c>
      <c r="J114" s="63">
        <v>3225</v>
      </c>
      <c r="K114" s="63">
        <v>3100</v>
      </c>
      <c r="L114" s="63"/>
      <c r="M114" s="63"/>
      <c r="N114" s="63"/>
      <c r="O114" s="63"/>
      <c r="P114" s="17">
        <f t="shared" si="1"/>
        <v>5753.854166666667</v>
      </c>
    </row>
    <row r="115" spans="1:16" s="8" customFormat="1" ht="21" customHeight="1" hidden="1">
      <c r="A115" s="464" t="s">
        <v>136</v>
      </c>
      <c r="B115" s="97" t="s">
        <v>546</v>
      </c>
      <c r="C115" s="39" t="s">
        <v>19</v>
      </c>
      <c r="D115" s="63" t="e">
        <v>#DIV/0!</v>
      </c>
      <c r="E115" s="65" t="e">
        <v>#DIV/0!</v>
      </c>
      <c r="F115" s="63" t="e">
        <v>#DIV/0!</v>
      </c>
      <c r="G115" s="63" t="e">
        <v>#DIV/0!</v>
      </c>
      <c r="H115" s="63" t="e">
        <v>#DIV/0!</v>
      </c>
      <c r="I115" s="63" t="e">
        <v>#DIV/0!</v>
      </c>
      <c r="J115" s="63" t="e">
        <v>#DIV/0!</v>
      </c>
      <c r="K115" s="63" t="e">
        <v>#DIV/0!</v>
      </c>
      <c r="L115" s="63" t="e">
        <v>#DIV/0!</v>
      </c>
      <c r="M115" s="63" t="e">
        <v>#DIV/0!</v>
      </c>
      <c r="N115" s="63" t="e">
        <v>#DIV/0!</v>
      </c>
      <c r="O115" s="63" t="e">
        <v>#DIV/0!</v>
      </c>
      <c r="P115" s="17" t="e">
        <f t="shared" si="1"/>
        <v>#DIV/0!</v>
      </c>
    </row>
    <row r="116" spans="1:16" s="8" customFormat="1" ht="21" customHeight="1">
      <c r="A116" s="98"/>
      <c r="B116" s="97" t="s">
        <v>35</v>
      </c>
      <c r="C116" s="39" t="s">
        <v>19</v>
      </c>
      <c r="D116" s="63">
        <v>975</v>
      </c>
      <c r="E116" s="65"/>
      <c r="F116" s="63"/>
      <c r="G116" s="63"/>
      <c r="H116" s="63"/>
      <c r="I116" s="63"/>
      <c r="J116" s="63"/>
      <c r="K116" s="63">
        <v>1000</v>
      </c>
      <c r="L116" s="63">
        <v>1400</v>
      </c>
      <c r="M116" s="63"/>
      <c r="N116" s="63">
        <v>925</v>
      </c>
      <c r="O116" s="63"/>
      <c r="P116" s="17">
        <f t="shared" si="1"/>
        <v>1075</v>
      </c>
    </row>
    <row r="117" spans="1:16" s="8" customFormat="1" ht="21" customHeight="1">
      <c r="A117" s="98"/>
      <c r="B117" s="97" t="s">
        <v>34</v>
      </c>
      <c r="C117" s="39" t="s">
        <v>19</v>
      </c>
      <c r="D117" s="63">
        <v>2756.25</v>
      </c>
      <c r="E117" s="65"/>
      <c r="F117" s="63"/>
      <c r="G117" s="63"/>
      <c r="H117" s="63"/>
      <c r="I117" s="63"/>
      <c r="J117" s="63">
        <v>3000</v>
      </c>
      <c r="K117" s="63">
        <v>2000</v>
      </c>
      <c r="L117" s="63"/>
      <c r="M117" s="63">
        <v>3000</v>
      </c>
      <c r="N117" s="63">
        <v>2976.76125</v>
      </c>
      <c r="O117" s="63">
        <v>4310.895833333334</v>
      </c>
      <c r="P117" s="17">
        <f t="shared" si="1"/>
        <v>3007.317847222222</v>
      </c>
    </row>
    <row r="118" spans="1:16" s="8" customFormat="1" ht="21" customHeight="1">
      <c r="A118" s="98"/>
      <c r="B118" s="97" t="s">
        <v>122</v>
      </c>
      <c r="C118" s="39" t="s">
        <v>19</v>
      </c>
      <c r="D118" s="63"/>
      <c r="E118" s="65"/>
      <c r="F118" s="63"/>
      <c r="G118" s="63"/>
      <c r="H118" s="63"/>
      <c r="I118" s="63"/>
      <c r="J118" s="63"/>
      <c r="K118" s="63">
        <v>2000</v>
      </c>
      <c r="L118" s="63"/>
      <c r="M118" s="63"/>
      <c r="N118" s="63">
        <v>900</v>
      </c>
      <c r="O118" s="63"/>
      <c r="P118" s="17">
        <f t="shared" si="1"/>
        <v>1450</v>
      </c>
    </row>
    <row r="119" spans="1:16" s="8" customFormat="1" ht="21" customHeight="1">
      <c r="A119" s="98"/>
      <c r="B119" s="97" t="s">
        <v>85</v>
      </c>
      <c r="C119" s="39" t="s">
        <v>19</v>
      </c>
      <c r="D119" s="63"/>
      <c r="E119" s="65">
        <v>2500</v>
      </c>
      <c r="F119" s="63"/>
      <c r="G119" s="63"/>
      <c r="H119" s="63"/>
      <c r="I119" s="63">
        <v>2800</v>
      </c>
      <c r="J119" s="63"/>
      <c r="K119" s="63"/>
      <c r="L119" s="63">
        <v>2750</v>
      </c>
      <c r="M119" s="63"/>
      <c r="N119" s="63">
        <v>3500</v>
      </c>
      <c r="O119" s="63"/>
      <c r="P119" s="17">
        <f t="shared" si="1"/>
        <v>2887.5</v>
      </c>
    </row>
    <row r="120" spans="1:16" s="8" customFormat="1" ht="20.25" customHeight="1">
      <c r="A120" s="98"/>
      <c r="B120" s="97" t="s">
        <v>33</v>
      </c>
      <c r="C120" s="39" t="s">
        <v>19</v>
      </c>
      <c r="D120" s="63"/>
      <c r="E120" s="65"/>
      <c r="F120" s="63">
        <v>1000</v>
      </c>
      <c r="G120" s="63"/>
      <c r="H120" s="63"/>
      <c r="I120" s="63"/>
      <c r="J120" s="63">
        <v>1200</v>
      </c>
      <c r="K120" s="63"/>
      <c r="L120" s="63">
        <v>1200</v>
      </c>
      <c r="M120" s="63"/>
      <c r="N120" s="63">
        <v>1200</v>
      </c>
      <c r="O120" s="63"/>
      <c r="P120" s="17">
        <f t="shared" si="1"/>
        <v>1150</v>
      </c>
    </row>
    <row r="121" spans="1:16" s="8" customFormat="1" ht="21" customHeight="1" hidden="1">
      <c r="A121" s="98"/>
      <c r="B121" s="97" t="s">
        <v>86</v>
      </c>
      <c r="C121" s="39" t="s">
        <v>19</v>
      </c>
      <c r="D121" s="63" t="e">
        <v>#DIV/0!</v>
      </c>
      <c r="E121" s="65" t="e">
        <v>#DIV/0!</v>
      </c>
      <c r="F121" s="63" t="e">
        <v>#DIV/0!</v>
      </c>
      <c r="G121" s="63" t="e">
        <v>#DIV/0!</v>
      </c>
      <c r="H121" s="63" t="e">
        <v>#DIV/0!</v>
      </c>
      <c r="I121" s="63" t="e">
        <v>#DIV/0!</v>
      </c>
      <c r="J121" s="63" t="e">
        <v>#DIV/0!</v>
      </c>
      <c r="K121" s="63" t="e">
        <v>#DIV/0!</v>
      </c>
      <c r="L121" s="63" t="e">
        <v>#DIV/0!</v>
      </c>
      <c r="M121" s="63" t="e">
        <v>#DIV/0!</v>
      </c>
      <c r="N121" s="63" t="e">
        <v>#DIV/0!</v>
      </c>
      <c r="O121" s="63" t="e">
        <v>#DIV/0!</v>
      </c>
      <c r="P121" s="17" t="e">
        <f t="shared" si="1"/>
        <v>#DIV/0!</v>
      </c>
    </row>
    <row r="122" spans="1:16" s="8" customFormat="1" ht="21" customHeight="1">
      <c r="A122" s="98"/>
      <c r="B122" s="97" t="s">
        <v>302</v>
      </c>
      <c r="C122" s="39" t="s">
        <v>19</v>
      </c>
      <c r="D122" s="63">
        <v>5000</v>
      </c>
      <c r="E122" s="65">
        <v>4750</v>
      </c>
      <c r="F122" s="63">
        <v>5000</v>
      </c>
      <c r="G122" s="63"/>
      <c r="H122" s="63"/>
      <c r="I122" s="63"/>
      <c r="J122" s="63"/>
      <c r="K122" s="63">
        <v>5166.666666666667</v>
      </c>
      <c r="L122" s="63">
        <v>5000</v>
      </c>
      <c r="M122" s="63">
        <v>5000</v>
      </c>
      <c r="N122" s="63">
        <v>5100</v>
      </c>
      <c r="O122" s="63">
        <v>5275</v>
      </c>
      <c r="P122" s="17">
        <f t="shared" si="1"/>
        <v>5036.458333333334</v>
      </c>
    </row>
    <row r="123" spans="1:16" s="8" customFormat="1" ht="21" customHeight="1">
      <c r="A123" s="98"/>
      <c r="B123" s="97" t="s">
        <v>298</v>
      </c>
      <c r="C123" s="39" t="s">
        <v>19</v>
      </c>
      <c r="D123" s="63">
        <v>4500</v>
      </c>
      <c r="E123" s="65">
        <v>5000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17">
        <f t="shared" si="1"/>
        <v>4750</v>
      </c>
    </row>
    <row r="124" spans="1:16" s="8" customFormat="1" ht="21" customHeight="1">
      <c r="A124" s="98"/>
      <c r="B124" s="97" t="s">
        <v>137</v>
      </c>
      <c r="C124" s="39" t="s">
        <v>19</v>
      </c>
      <c r="D124" s="63"/>
      <c r="E124" s="65"/>
      <c r="F124" s="63"/>
      <c r="G124" s="63"/>
      <c r="H124" s="63"/>
      <c r="I124" s="63"/>
      <c r="J124" s="63">
        <v>9000</v>
      </c>
      <c r="K124" s="63">
        <v>9800</v>
      </c>
      <c r="L124" s="63"/>
      <c r="M124" s="63">
        <v>6800</v>
      </c>
      <c r="N124" s="63">
        <v>9250</v>
      </c>
      <c r="O124" s="63"/>
      <c r="P124" s="17">
        <f t="shared" si="1"/>
        <v>8712.5</v>
      </c>
    </row>
    <row r="125" spans="1:16" s="8" customFormat="1" ht="21" customHeight="1">
      <c r="A125" s="98"/>
      <c r="B125" s="97" t="s">
        <v>88</v>
      </c>
      <c r="C125" s="39" t="s">
        <v>19</v>
      </c>
      <c r="D125" s="63">
        <v>6250</v>
      </c>
      <c r="E125" s="65">
        <v>5562.5</v>
      </c>
      <c r="F125" s="63">
        <v>4200</v>
      </c>
      <c r="G125" s="63">
        <v>4000</v>
      </c>
      <c r="H125" s="63">
        <v>4000</v>
      </c>
      <c r="I125" s="63">
        <v>4000</v>
      </c>
      <c r="J125" s="63">
        <v>4000</v>
      </c>
      <c r="K125" s="63">
        <v>4000</v>
      </c>
      <c r="L125" s="63">
        <v>4000</v>
      </c>
      <c r="M125" s="63">
        <v>3750</v>
      </c>
      <c r="N125" s="63">
        <v>3050</v>
      </c>
      <c r="O125" s="63">
        <v>7000</v>
      </c>
      <c r="P125" s="17">
        <f t="shared" si="1"/>
        <v>4484.375</v>
      </c>
    </row>
    <row r="126" spans="1:16" s="8" customFormat="1" ht="1.5" customHeight="1" hidden="1">
      <c r="A126" s="98"/>
      <c r="B126" s="97" t="s">
        <v>542</v>
      </c>
      <c r="C126" s="39" t="s">
        <v>19</v>
      </c>
      <c r="D126" s="63" t="e">
        <f>'[1]NACIONAL'!C126</f>
        <v>#DIV/0!</v>
      </c>
      <c r="E126" s="65" t="e">
        <f>'[1]NACIONAL'!D126</f>
        <v>#DIV/0!</v>
      </c>
      <c r="F126" s="63" t="e">
        <f>'[1]NACIONAL'!E126</f>
        <v>#DIV/0!</v>
      </c>
      <c r="G126" s="63" t="e">
        <f>'[1]NACIONAL'!F126</f>
        <v>#DIV/0!</v>
      </c>
      <c r="H126" s="63" t="e">
        <f>'[1]NACIONAL'!G126</f>
        <v>#DIV/0!</v>
      </c>
      <c r="I126" s="63" t="e">
        <f>'[1]NACIONAL'!H126</f>
        <v>#DIV/0!</v>
      </c>
      <c r="J126" s="63" t="e">
        <f>'[1]NACIONAL'!I126</f>
        <v>#DIV/0!</v>
      </c>
      <c r="K126" s="63" t="e">
        <f>'[1]NACIONAL'!J126</f>
        <v>#DIV/0!</v>
      </c>
      <c r="L126" s="63" t="e">
        <f>'[1]NACIONAL'!K126</f>
        <v>#DIV/0!</v>
      </c>
      <c r="M126" s="63" t="e">
        <f>'[1]NACIONAL'!L126</f>
        <v>#DIV/0!</v>
      </c>
      <c r="N126" s="63">
        <v>0</v>
      </c>
      <c r="O126" s="63"/>
      <c r="P126" s="17" t="e">
        <f t="shared" si="1"/>
        <v>#DIV/0!</v>
      </c>
    </row>
    <row r="127" spans="1:16" s="8" customFormat="1" ht="1.5" customHeight="1" hidden="1">
      <c r="A127" s="98"/>
      <c r="B127" s="97" t="s">
        <v>543</v>
      </c>
      <c r="C127" s="39" t="s">
        <v>19</v>
      </c>
      <c r="D127" s="63" t="e">
        <f>'[1]NACIONAL'!C127</f>
        <v>#DIV/0!</v>
      </c>
      <c r="E127" s="65" t="e">
        <f>'[1]NACIONAL'!D127</f>
        <v>#DIV/0!</v>
      </c>
      <c r="F127" s="63" t="e">
        <f>'[1]NACIONAL'!E127</f>
        <v>#DIV/0!</v>
      </c>
      <c r="G127" s="63" t="e">
        <f>'[1]NACIONAL'!F127</f>
        <v>#DIV/0!</v>
      </c>
      <c r="H127" s="63" t="e">
        <f>'[1]NACIONAL'!G127</f>
        <v>#DIV/0!</v>
      </c>
      <c r="I127" s="63" t="e">
        <f>'[1]NACIONAL'!H127</f>
        <v>#DIV/0!</v>
      </c>
      <c r="J127" s="63" t="e">
        <f>'[1]NACIONAL'!I127</f>
        <v>#DIV/0!</v>
      </c>
      <c r="K127" s="63" t="e">
        <f>'[1]NACIONAL'!J127</f>
        <v>#DIV/0!</v>
      </c>
      <c r="L127" s="63" t="e">
        <f>'[1]NACIONAL'!K127</f>
        <v>#DIV/0!</v>
      </c>
      <c r="M127" s="63" t="e">
        <f>'[1]NACIONAL'!L127</f>
        <v>#DIV/0!</v>
      </c>
      <c r="N127" s="63">
        <v>0</v>
      </c>
      <c r="O127" s="63"/>
      <c r="P127" s="17" t="e">
        <f t="shared" si="1"/>
        <v>#DIV/0!</v>
      </c>
    </row>
    <row r="128" spans="1:16" s="8" customFormat="1" ht="1.5" customHeight="1" hidden="1">
      <c r="A128" s="98"/>
      <c r="B128" s="97" t="s">
        <v>194</v>
      </c>
      <c r="C128" s="39" t="s">
        <v>19</v>
      </c>
      <c r="D128" s="63" t="e">
        <f>'[1]NACIONAL'!C128</f>
        <v>#DIV/0!</v>
      </c>
      <c r="E128" s="65" t="e">
        <f>'[1]NACIONAL'!D128</f>
        <v>#DIV/0!</v>
      </c>
      <c r="F128" s="63" t="e">
        <f>'[1]NACIONAL'!E128</f>
        <v>#DIV/0!</v>
      </c>
      <c r="G128" s="63" t="e">
        <f>'[1]NACIONAL'!F128</f>
        <v>#DIV/0!</v>
      </c>
      <c r="H128" s="63" t="e">
        <f>'[1]NACIONAL'!G128</f>
        <v>#DIV/0!</v>
      </c>
      <c r="I128" s="63" t="e">
        <f>'[1]NACIONAL'!H128</f>
        <v>#DIV/0!</v>
      </c>
      <c r="J128" s="63" t="e">
        <f>'[1]NACIONAL'!I128</f>
        <v>#DIV/0!</v>
      </c>
      <c r="K128" s="63" t="e">
        <f>'[1]NACIONAL'!J128</f>
        <v>#DIV/0!</v>
      </c>
      <c r="L128" s="63" t="e">
        <f>'[1]NACIONAL'!K128</f>
        <v>#DIV/0!</v>
      </c>
      <c r="M128" s="63" t="e">
        <f>'[1]NACIONAL'!L128</f>
        <v>#DIV/0!</v>
      </c>
      <c r="N128" s="63">
        <v>0</v>
      </c>
      <c r="O128" s="63"/>
      <c r="P128" s="17" t="e">
        <f t="shared" si="1"/>
        <v>#DIV/0!</v>
      </c>
    </row>
    <row r="129" spans="1:16" s="8" customFormat="1" ht="21" customHeight="1">
      <c r="A129" s="104" t="s">
        <v>89</v>
      </c>
      <c r="B129" s="104"/>
      <c r="C129" s="493"/>
      <c r="D129" s="494"/>
      <c r="E129" s="494"/>
      <c r="F129" s="494"/>
      <c r="G129" s="494"/>
      <c r="H129" s="494"/>
      <c r="I129" s="494"/>
      <c r="J129" s="494"/>
      <c r="K129" s="494"/>
      <c r="L129" s="104"/>
      <c r="M129" s="493"/>
      <c r="N129" s="494"/>
      <c r="O129" s="494"/>
      <c r="P129" s="494"/>
    </row>
    <row r="130" spans="1:16" s="8" customFormat="1" ht="21" customHeight="1">
      <c r="A130" s="87"/>
      <c r="B130" s="84" t="s">
        <v>201</v>
      </c>
      <c r="C130" s="39" t="s">
        <v>19</v>
      </c>
      <c r="D130" s="63">
        <v>8375</v>
      </c>
      <c r="E130" s="65">
        <v>8500</v>
      </c>
      <c r="F130" s="63">
        <v>8000</v>
      </c>
      <c r="G130" s="63">
        <v>8000</v>
      </c>
      <c r="H130" s="63"/>
      <c r="I130" s="63">
        <v>7000</v>
      </c>
      <c r="J130" s="63">
        <v>10500</v>
      </c>
      <c r="K130" s="63">
        <v>10000</v>
      </c>
      <c r="L130" s="63">
        <v>8900</v>
      </c>
      <c r="M130" s="63">
        <v>8687.5</v>
      </c>
      <c r="N130" s="63">
        <v>7993.333333333333</v>
      </c>
      <c r="O130" s="63">
        <v>10291.666666666666</v>
      </c>
      <c r="P130" s="17">
        <f t="shared" si="1"/>
        <v>8749.772727272728</v>
      </c>
    </row>
    <row r="131" spans="1:16" s="8" customFormat="1" ht="21" customHeight="1">
      <c r="A131" s="459" t="s">
        <v>202</v>
      </c>
      <c r="B131" s="84" t="s">
        <v>203</v>
      </c>
      <c r="C131" s="39" t="s">
        <v>19</v>
      </c>
      <c r="D131" s="63">
        <v>4734.375</v>
      </c>
      <c r="E131" s="65">
        <v>4885.677083333334</v>
      </c>
      <c r="F131" s="63">
        <v>5067.916666666666</v>
      </c>
      <c r="G131" s="63">
        <v>5186.458333333333</v>
      </c>
      <c r="H131" s="63">
        <v>5210.833333333334</v>
      </c>
      <c r="I131" s="63">
        <v>5551.73611111111</v>
      </c>
      <c r="J131" s="63">
        <v>5322.829861111111</v>
      </c>
      <c r="K131" s="63">
        <v>5361.666666666667</v>
      </c>
      <c r="L131" s="63">
        <v>5396.55</v>
      </c>
      <c r="M131" s="63">
        <v>5919.097222222223</v>
      </c>
      <c r="N131" s="63">
        <v>5929.583333333333</v>
      </c>
      <c r="O131" s="63">
        <v>5467.1875</v>
      </c>
      <c r="P131" s="17">
        <f t="shared" si="1"/>
        <v>5336.159259259259</v>
      </c>
    </row>
    <row r="132" spans="1:16" s="8" customFormat="1" ht="21" customHeight="1">
      <c r="A132" s="464" t="s">
        <v>90</v>
      </c>
      <c r="B132" s="84" t="s">
        <v>204</v>
      </c>
      <c r="C132" s="39" t="s">
        <v>19</v>
      </c>
      <c r="D132" s="63">
        <v>4827.8125</v>
      </c>
      <c r="E132" s="65">
        <v>5008.453125</v>
      </c>
      <c r="F132" s="63">
        <v>5093.208333333334</v>
      </c>
      <c r="G132" s="63">
        <v>5288.880208333333</v>
      </c>
      <c r="H132" s="63">
        <v>5398.541666666666</v>
      </c>
      <c r="I132" s="63">
        <v>5921.302083333333</v>
      </c>
      <c r="J132" s="63">
        <v>5739.34375</v>
      </c>
      <c r="K132" s="63">
        <v>5847.083333333334</v>
      </c>
      <c r="L132" s="63">
        <v>5992.166666666666</v>
      </c>
      <c r="M132" s="63">
        <v>6179.427083333333</v>
      </c>
      <c r="N132" s="63">
        <v>6517</v>
      </c>
      <c r="O132" s="63">
        <v>6182.5</v>
      </c>
      <c r="P132" s="17">
        <f t="shared" si="1"/>
        <v>5666.309895833333</v>
      </c>
    </row>
    <row r="133" spans="1:16" s="8" customFormat="1" ht="21" customHeight="1">
      <c r="A133" s="87"/>
      <c r="B133" s="84" t="s">
        <v>205</v>
      </c>
      <c r="C133" s="39" t="s">
        <v>19</v>
      </c>
      <c r="D133" s="63">
        <v>12166.666666666666</v>
      </c>
      <c r="E133" s="65">
        <v>3500</v>
      </c>
      <c r="F133" s="63">
        <v>4200</v>
      </c>
      <c r="G133" s="63">
        <v>5000</v>
      </c>
      <c r="H133" s="63">
        <v>5000</v>
      </c>
      <c r="I133" s="63">
        <v>5000</v>
      </c>
      <c r="J133" s="63">
        <v>10000</v>
      </c>
      <c r="K133" s="63">
        <v>7000</v>
      </c>
      <c r="L133" s="63">
        <v>10280</v>
      </c>
      <c r="M133" s="63">
        <v>2725</v>
      </c>
      <c r="N133" s="63">
        <v>15833.333333333334</v>
      </c>
      <c r="O133" s="63">
        <v>14625</v>
      </c>
      <c r="P133" s="17">
        <f t="shared" si="1"/>
        <v>7944.166666666667</v>
      </c>
    </row>
    <row r="134" spans="1:16" s="8" customFormat="1" ht="21" customHeight="1">
      <c r="A134" s="87"/>
      <c r="B134" s="84" t="s">
        <v>206</v>
      </c>
      <c r="C134" s="39" t="s">
        <v>19</v>
      </c>
      <c r="D134" s="63"/>
      <c r="E134" s="65">
        <v>2736.6666666666665</v>
      </c>
      <c r="F134" s="63">
        <v>3470</v>
      </c>
      <c r="G134" s="63">
        <v>5962.5</v>
      </c>
      <c r="H134" s="63">
        <v>5233.333333333334</v>
      </c>
      <c r="I134" s="63">
        <v>12375</v>
      </c>
      <c r="J134" s="63">
        <v>9050</v>
      </c>
      <c r="K134" s="63">
        <v>7250</v>
      </c>
      <c r="L134" s="63"/>
      <c r="M134" s="63">
        <v>12000</v>
      </c>
      <c r="N134" s="63">
        <v>12000</v>
      </c>
      <c r="O134" s="63">
        <v>4000</v>
      </c>
      <c r="P134" s="17">
        <f t="shared" si="1"/>
        <v>7407.75</v>
      </c>
    </row>
    <row r="135" spans="1:16" s="8" customFormat="1" ht="21" customHeight="1">
      <c r="A135" s="104" t="s">
        <v>91</v>
      </c>
      <c r="B135" s="104"/>
      <c r="C135" s="493"/>
      <c r="D135" s="494"/>
      <c r="E135" s="494"/>
      <c r="F135" s="494"/>
      <c r="G135" s="494"/>
      <c r="H135" s="494"/>
      <c r="I135" s="494"/>
      <c r="J135" s="494"/>
      <c r="K135" s="494"/>
      <c r="L135" s="104"/>
      <c r="M135" s="493"/>
      <c r="N135" s="494"/>
      <c r="O135" s="494"/>
      <c r="P135" s="494"/>
    </row>
    <row r="136" spans="1:16" s="8" customFormat="1" ht="21" customHeight="1">
      <c r="A136" s="459" t="s">
        <v>265</v>
      </c>
      <c r="B136" s="84" t="s">
        <v>207</v>
      </c>
      <c r="C136" s="39" t="s">
        <v>21</v>
      </c>
      <c r="D136" s="63">
        <v>6634.722222222223</v>
      </c>
      <c r="E136" s="65">
        <v>6946.701388888889</v>
      </c>
      <c r="F136" s="63">
        <v>6033.333333333333</v>
      </c>
      <c r="G136" s="63">
        <v>8875</v>
      </c>
      <c r="H136" s="63">
        <v>5940</v>
      </c>
      <c r="I136" s="63">
        <v>5750</v>
      </c>
      <c r="J136" s="63">
        <v>11266.666666666668</v>
      </c>
      <c r="K136" s="63">
        <v>8445</v>
      </c>
      <c r="L136" s="63">
        <v>7819.907407407408</v>
      </c>
      <c r="M136" s="63">
        <v>9130.90277777778</v>
      </c>
      <c r="N136" s="63">
        <v>9300.520833333334</v>
      </c>
      <c r="O136" s="63">
        <v>7506.25</v>
      </c>
      <c r="P136" s="17">
        <f t="shared" si="1"/>
        <v>7804.083719135801</v>
      </c>
    </row>
    <row r="137" spans="1:16" s="8" customFormat="1" ht="21" customHeight="1">
      <c r="A137" s="460"/>
      <c r="B137" s="84" t="s">
        <v>208</v>
      </c>
      <c r="C137" s="39" t="s">
        <v>21</v>
      </c>
      <c r="D137" s="63">
        <v>14087.5</v>
      </c>
      <c r="E137" s="65">
        <v>60000</v>
      </c>
      <c r="F137" s="63">
        <v>14750</v>
      </c>
      <c r="G137" s="63">
        <v>21500</v>
      </c>
      <c r="H137" s="63">
        <v>24208.333333333332</v>
      </c>
      <c r="I137" s="63">
        <v>15000</v>
      </c>
      <c r="J137" s="63">
        <v>28000</v>
      </c>
      <c r="K137" s="63"/>
      <c r="L137" s="63">
        <v>13166.666666666666</v>
      </c>
      <c r="M137" s="63">
        <v>14500</v>
      </c>
      <c r="N137" s="63">
        <v>11634.444444444443</v>
      </c>
      <c r="O137" s="63">
        <v>8600</v>
      </c>
      <c r="P137" s="17">
        <f t="shared" si="1"/>
        <v>20495.176767676767</v>
      </c>
    </row>
    <row r="138" spans="1:16" s="8" customFormat="1" ht="21" customHeight="1">
      <c r="A138" s="460"/>
      <c r="B138" s="84" t="s">
        <v>209</v>
      </c>
      <c r="C138" s="39" t="s">
        <v>21</v>
      </c>
      <c r="D138" s="63">
        <v>9754.39388888889</v>
      </c>
      <c r="E138" s="65">
        <v>12324.305555555557</v>
      </c>
      <c r="F138" s="63">
        <v>14792.708333333334</v>
      </c>
      <c r="G138" s="63">
        <v>20861.11111111111</v>
      </c>
      <c r="H138" s="63">
        <v>27888.888888888887</v>
      </c>
      <c r="I138" s="63">
        <v>21000</v>
      </c>
      <c r="J138" s="63">
        <v>20000</v>
      </c>
      <c r="K138" s="63">
        <v>19625</v>
      </c>
      <c r="L138" s="63">
        <v>17072.916666666664</v>
      </c>
      <c r="M138" s="63">
        <v>15552.083333333334</v>
      </c>
      <c r="N138" s="63">
        <v>14926.666666666668</v>
      </c>
      <c r="O138" s="63">
        <v>15665.833333333334</v>
      </c>
      <c r="P138" s="17">
        <f t="shared" si="1"/>
        <v>17455.325648148148</v>
      </c>
    </row>
    <row r="139" spans="1:16" s="8" customFormat="1" ht="21" customHeight="1">
      <c r="A139" s="460"/>
      <c r="B139" s="84" t="s">
        <v>210</v>
      </c>
      <c r="C139" s="39" t="s">
        <v>21</v>
      </c>
      <c r="D139" s="63"/>
      <c r="E139" s="65"/>
      <c r="F139" s="63"/>
      <c r="G139" s="63"/>
      <c r="H139" s="63"/>
      <c r="I139" s="63">
        <v>24562.5</v>
      </c>
      <c r="J139" s="63">
        <v>22020.833333333332</v>
      </c>
      <c r="K139" s="63">
        <v>18830.133333333335</v>
      </c>
      <c r="L139" s="63">
        <v>21416.666666666668</v>
      </c>
      <c r="M139" s="63">
        <v>23791.666666666668</v>
      </c>
      <c r="N139" s="63">
        <v>13500</v>
      </c>
      <c r="O139" s="63"/>
      <c r="P139" s="17">
        <f t="shared" si="1"/>
        <v>20686.966666666667</v>
      </c>
    </row>
    <row r="140" spans="1:16" s="8" customFormat="1" ht="21" customHeight="1">
      <c r="A140" s="460"/>
      <c r="B140" s="84" t="s">
        <v>211</v>
      </c>
      <c r="C140" s="39" t="s">
        <v>21</v>
      </c>
      <c r="D140" s="63">
        <v>18250</v>
      </c>
      <c r="E140" s="65">
        <v>11000</v>
      </c>
      <c r="F140" s="63">
        <v>16361.111111111111</v>
      </c>
      <c r="G140" s="63">
        <v>18645.833333333336</v>
      </c>
      <c r="H140" s="63"/>
      <c r="I140" s="63">
        <v>20000</v>
      </c>
      <c r="J140" s="63">
        <v>10000</v>
      </c>
      <c r="K140" s="63">
        <v>19000</v>
      </c>
      <c r="L140" s="63">
        <v>18000</v>
      </c>
      <c r="M140" s="63">
        <v>14000</v>
      </c>
      <c r="N140" s="63">
        <v>16416.666666666668</v>
      </c>
      <c r="O140" s="63">
        <v>19083.333333333336</v>
      </c>
      <c r="P140" s="17">
        <f t="shared" si="1"/>
        <v>16432.449494949495</v>
      </c>
    </row>
    <row r="141" spans="1:16" s="8" customFormat="1" ht="21" customHeight="1">
      <c r="A141" s="464"/>
      <c r="B141" s="84" t="s">
        <v>304</v>
      </c>
      <c r="C141" s="39" t="s">
        <v>21</v>
      </c>
      <c r="D141" s="63"/>
      <c r="E141" s="65">
        <v>17000</v>
      </c>
      <c r="F141" s="63"/>
      <c r="G141" s="63">
        <v>27666.666666666668</v>
      </c>
      <c r="H141" s="63">
        <v>27355</v>
      </c>
      <c r="I141" s="63">
        <v>19906.25</v>
      </c>
      <c r="J141" s="63">
        <v>19735</v>
      </c>
      <c r="K141" s="63">
        <v>17825</v>
      </c>
      <c r="L141" s="63">
        <v>17833.333333333332</v>
      </c>
      <c r="M141" s="63"/>
      <c r="N141" s="63"/>
      <c r="O141" s="63"/>
      <c r="P141" s="17">
        <f>AVERAGE(D141:O141)</f>
        <v>21045.89285714286</v>
      </c>
    </row>
    <row r="142" spans="1:16" s="8" customFormat="1" ht="21" customHeight="1">
      <c r="A142" s="459" t="s">
        <v>15</v>
      </c>
      <c r="B142" s="84" t="s">
        <v>212</v>
      </c>
      <c r="C142" s="39" t="s">
        <v>21</v>
      </c>
      <c r="D142" s="63">
        <v>15222.111111111111</v>
      </c>
      <c r="E142" s="65">
        <v>11770.833333333334</v>
      </c>
      <c r="F142" s="63">
        <v>10600</v>
      </c>
      <c r="G142" s="63">
        <v>14166.666666666666</v>
      </c>
      <c r="H142" s="63">
        <v>27366.666666666668</v>
      </c>
      <c r="I142" s="63">
        <v>23031.25</v>
      </c>
      <c r="J142" s="63">
        <v>13500</v>
      </c>
      <c r="K142" s="63">
        <v>13500</v>
      </c>
      <c r="L142" s="63">
        <v>7250</v>
      </c>
      <c r="M142" s="63">
        <v>13500</v>
      </c>
      <c r="N142" s="63">
        <v>68000</v>
      </c>
      <c r="O142" s="63">
        <v>12000</v>
      </c>
      <c r="P142" s="17">
        <f t="shared" si="1"/>
        <v>19158.96064814815</v>
      </c>
    </row>
    <row r="143" spans="1:16" s="8" customFormat="1" ht="21" customHeight="1">
      <c r="A143" s="464" t="s">
        <v>120</v>
      </c>
      <c r="B143" s="84" t="s">
        <v>213</v>
      </c>
      <c r="C143" s="39" t="s">
        <v>21</v>
      </c>
      <c r="D143" s="63">
        <v>35902.78571428571</v>
      </c>
      <c r="E143" s="65">
        <v>34207.041666666664</v>
      </c>
      <c r="F143" s="63">
        <v>36982.63333333333</v>
      </c>
      <c r="G143" s="63">
        <v>44359.67261904762</v>
      </c>
      <c r="H143" s="63">
        <v>43703.44642857143</v>
      </c>
      <c r="I143" s="63">
        <v>41096.577380952374</v>
      </c>
      <c r="J143" s="63">
        <v>50800.59523809523</v>
      </c>
      <c r="K143" s="63">
        <v>52958.514285714286</v>
      </c>
      <c r="L143" s="63">
        <v>39762.30158730159</v>
      </c>
      <c r="M143" s="63">
        <v>40265.17857142857</v>
      </c>
      <c r="N143" s="63">
        <v>139091.96874999997</v>
      </c>
      <c r="O143" s="63">
        <v>42903.37202083333</v>
      </c>
      <c r="P143" s="17">
        <f t="shared" si="1"/>
        <v>50169.50729968584</v>
      </c>
    </row>
    <row r="144" spans="1:16" s="8" customFormat="1" ht="21" customHeight="1">
      <c r="A144" s="459" t="s">
        <v>214</v>
      </c>
      <c r="B144" s="84" t="s">
        <v>215</v>
      </c>
      <c r="C144" s="39" t="s">
        <v>21</v>
      </c>
      <c r="D144" s="63">
        <v>33037.5</v>
      </c>
      <c r="E144" s="65">
        <v>35152.777777777774</v>
      </c>
      <c r="F144" s="63">
        <v>40844.444444444445</v>
      </c>
      <c r="G144" s="63">
        <v>35937.5</v>
      </c>
      <c r="H144" s="63">
        <v>33430.416666666664</v>
      </c>
      <c r="I144" s="63">
        <v>23953.125</v>
      </c>
      <c r="J144" s="63">
        <v>26790.625</v>
      </c>
      <c r="K144" s="63">
        <v>27226.25</v>
      </c>
      <c r="L144" s="63">
        <v>33916.666666666664</v>
      </c>
      <c r="M144" s="63">
        <v>35125</v>
      </c>
      <c r="N144" s="63">
        <v>34550</v>
      </c>
      <c r="O144" s="63">
        <v>35825</v>
      </c>
      <c r="P144" s="17">
        <f t="shared" si="1"/>
        <v>32982.44212962963</v>
      </c>
    </row>
    <row r="145" spans="1:16" s="8" customFormat="1" ht="21" customHeight="1">
      <c r="A145" s="460"/>
      <c r="B145" s="84" t="s">
        <v>216</v>
      </c>
      <c r="C145" s="39" t="s">
        <v>21</v>
      </c>
      <c r="D145" s="63"/>
      <c r="E145" s="65">
        <v>35000</v>
      </c>
      <c r="F145" s="63">
        <v>45500</v>
      </c>
      <c r="G145" s="63">
        <v>38000</v>
      </c>
      <c r="H145" s="63">
        <v>22500</v>
      </c>
      <c r="I145" s="63">
        <v>18333.333333333332</v>
      </c>
      <c r="J145" s="63">
        <v>17875</v>
      </c>
      <c r="K145" s="63"/>
      <c r="L145" s="63"/>
      <c r="M145" s="63"/>
      <c r="N145" s="63">
        <v>34000</v>
      </c>
      <c r="O145" s="63">
        <v>25500</v>
      </c>
      <c r="P145" s="17">
        <f t="shared" si="1"/>
        <v>29588.541666666668</v>
      </c>
    </row>
    <row r="146" spans="1:16" s="8" customFormat="1" ht="21" customHeight="1">
      <c r="A146" s="464"/>
      <c r="B146" s="84" t="s">
        <v>217</v>
      </c>
      <c r="C146" s="39" t="s">
        <v>21</v>
      </c>
      <c r="D146" s="63"/>
      <c r="E146" s="65"/>
      <c r="F146" s="63"/>
      <c r="G146" s="63"/>
      <c r="H146" s="63"/>
      <c r="I146" s="63">
        <v>50500</v>
      </c>
      <c r="J146" s="63"/>
      <c r="K146" s="63"/>
      <c r="L146" s="63"/>
      <c r="M146" s="63"/>
      <c r="N146" s="63"/>
      <c r="O146" s="63"/>
      <c r="P146" s="17">
        <f t="shared" si="1"/>
        <v>50500</v>
      </c>
    </row>
    <row r="147" spans="1:16" s="8" customFormat="1" ht="21" customHeight="1">
      <c r="A147" s="87"/>
      <c r="B147" s="84" t="s">
        <v>218</v>
      </c>
      <c r="C147" s="39" t="s">
        <v>21</v>
      </c>
      <c r="D147" s="63">
        <v>168733.33333333334</v>
      </c>
      <c r="E147" s="65">
        <v>90263.88888888889</v>
      </c>
      <c r="F147" s="63">
        <v>80208.33333333334</v>
      </c>
      <c r="G147" s="63">
        <v>92281.25</v>
      </c>
      <c r="H147" s="63">
        <v>70333.33333333333</v>
      </c>
      <c r="I147" s="63">
        <v>92750</v>
      </c>
      <c r="J147" s="63">
        <v>85833.33333333333</v>
      </c>
      <c r="K147" s="63">
        <v>77593.75</v>
      </c>
      <c r="L147" s="63">
        <v>95833.33333333333</v>
      </c>
      <c r="M147" s="63">
        <v>69225</v>
      </c>
      <c r="N147" s="63">
        <v>52266.666666666664</v>
      </c>
      <c r="O147" s="63">
        <v>108737.21694444444</v>
      </c>
      <c r="P147" s="17">
        <f t="shared" si="1"/>
        <v>90338.28659722222</v>
      </c>
    </row>
    <row r="148" spans="1:16" s="8" customFormat="1" ht="21" customHeight="1">
      <c r="A148" s="459" t="s">
        <v>219</v>
      </c>
      <c r="B148" s="84" t="s">
        <v>547</v>
      </c>
      <c r="C148" s="39" t="s">
        <v>21</v>
      </c>
      <c r="D148" s="63"/>
      <c r="E148" s="65"/>
      <c r="F148" s="63"/>
      <c r="G148" s="63">
        <v>14000</v>
      </c>
      <c r="H148" s="63"/>
      <c r="I148" s="63">
        <v>6800</v>
      </c>
      <c r="J148" s="63"/>
      <c r="K148" s="63">
        <v>7625</v>
      </c>
      <c r="L148" s="63">
        <v>6000</v>
      </c>
      <c r="M148" s="63"/>
      <c r="N148" s="63">
        <v>5200</v>
      </c>
      <c r="O148" s="63"/>
      <c r="P148" s="17">
        <f t="shared" si="1"/>
        <v>7925</v>
      </c>
    </row>
    <row r="149" spans="1:16" s="8" customFormat="1" ht="21" customHeight="1">
      <c r="A149" s="460"/>
      <c r="B149" s="84" t="s">
        <v>548</v>
      </c>
      <c r="C149" s="39" t="s">
        <v>21</v>
      </c>
      <c r="D149" s="63"/>
      <c r="E149" s="65"/>
      <c r="F149" s="63"/>
      <c r="G149" s="63"/>
      <c r="H149" s="63"/>
      <c r="I149" s="63">
        <v>3250</v>
      </c>
      <c r="J149" s="63">
        <v>4500</v>
      </c>
      <c r="K149" s="63">
        <v>4000</v>
      </c>
      <c r="L149" s="63"/>
      <c r="M149" s="63"/>
      <c r="N149" s="63"/>
      <c r="O149" s="63"/>
      <c r="P149" s="17">
        <f t="shared" si="1"/>
        <v>3916.6666666666665</v>
      </c>
    </row>
    <row r="150" spans="1:16" s="8" customFormat="1" ht="21" customHeight="1">
      <c r="A150" s="460"/>
      <c r="B150" s="84" t="s">
        <v>220</v>
      </c>
      <c r="C150" s="39" t="s">
        <v>21</v>
      </c>
      <c r="D150" s="63"/>
      <c r="E150" s="65">
        <v>8508.5</v>
      </c>
      <c r="F150" s="63">
        <v>13000</v>
      </c>
      <c r="G150" s="63"/>
      <c r="H150" s="63">
        <v>7000</v>
      </c>
      <c r="I150" s="63">
        <v>2333.3333333333335</v>
      </c>
      <c r="J150" s="63">
        <v>3000</v>
      </c>
      <c r="K150" s="63">
        <v>3000</v>
      </c>
      <c r="L150" s="63"/>
      <c r="M150" s="63"/>
      <c r="N150" s="63"/>
      <c r="O150" s="63"/>
      <c r="P150" s="17">
        <f t="shared" si="1"/>
        <v>6140.305555555555</v>
      </c>
    </row>
    <row r="151" spans="1:16" s="8" customFormat="1" ht="21" customHeight="1">
      <c r="A151" s="460"/>
      <c r="B151" s="84" t="s">
        <v>549</v>
      </c>
      <c r="C151" s="39" t="s">
        <v>21</v>
      </c>
      <c r="D151" s="63"/>
      <c r="E151" s="65"/>
      <c r="F151" s="63"/>
      <c r="G151" s="63"/>
      <c r="H151" s="63"/>
      <c r="I151" s="63">
        <v>5375</v>
      </c>
      <c r="J151" s="63"/>
      <c r="K151" s="63"/>
      <c r="L151" s="63"/>
      <c r="M151" s="63"/>
      <c r="N151" s="63"/>
      <c r="O151" s="63"/>
      <c r="P151" s="17">
        <f t="shared" si="1"/>
        <v>5375</v>
      </c>
    </row>
    <row r="152" spans="1:16" s="8" customFormat="1" ht="21" customHeight="1">
      <c r="A152" s="460"/>
      <c r="B152" s="84" t="s">
        <v>221</v>
      </c>
      <c r="C152" s="39" t="s">
        <v>21</v>
      </c>
      <c r="D152" s="63"/>
      <c r="E152" s="65"/>
      <c r="F152" s="63"/>
      <c r="G152" s="63">
        <v>10500</v>
      </c>
      <c r="H152" s="63">
        <v>8380</v>
      </c>
      <c r="I152" s="63">
        <v>10000</v>
      </c>
      <c r="J152" s="63">
        <v>7024.305555555555</v>
      </c>
      <c r="K152" s="63">
        <v>5715</v>
      </c>
      <c r="L152" s="63">
        <v>6350.694444444444</v>
      </c>
      <c r="M152" s="63">
        <v>5895.833333333334</v>
      </c>
      <c r="N152" s="63">
        <v>8500</v>
      </c>
      <c r="O152" s="63"/>
      <c r="P152" s="17">
        <f t="shared" si="1"/>
        <v>7795.729166666667</v>
      </c>
    </row>
    <row r="153" spans="1:16" s="8" customFormat="1" ht="21" customHeight="1">
      <c r="A153" s="464"/>
      <c r="B153" s="84" t="s">
        <v>222</v>
      </c>
      <c r="C153" s="39" t="s">
        <v>21</v>
      </c>
      <c r="D153" s="63"/>
      <c r="E153" s="65">
        <v>14000</v>
      </c>
      <c r="F153" s="63">
        <v>12666.666666666666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17">
        <f t="shared" si="1"/>
        <v>13333.333333333332</v>
      </c>
    </row>
    <row r="154" spans="1:16" s="8" customFormat="1" ht="21" customHeight="1">
      <c r="A154" s="87"/>
      <c r="B154" s="84" t="s">
        <v>223</v>
      </c>
      <c r="C154" s="39" t="s">
        <v>21</v>
      </c>
      <c r="D154" s="63">
        <v>5521.875</v>
      </c>
      <c r="E154" s="65">
        <v>6046.675</v>
      </c>
      <c r="F154" s="63">
        <v>5350</v>
      </c>
      <c r="G154" s="63">
        <v>5774.975</v>
      </c>
      <c r="H154" s="63">
        <v>7948.61111111111</v>
      </c>
      <c r="I154" s="63">
        <v>5898.333333333333</v>
      </c>
      <c r="J154" s="63">
        <v>6852.666666666666</v>
      </c>
      <c r="K154" s="63">
        <v>7881.944444444445</v>
      </c>
      <c r="L154" s="63">
        <v>5840</v>
      </c>
      <c r="M154" s="63">
        <v>10895.833333333334</v>
      </c>
      <c r="N154" s="63">
        <v>11190.022222222222</v>
      </c>
      <c r="O154" s="63">
        <v>6932.666666666666</v>
      </c>
      <c r="P154" s="17">
        <f t="shared" si="1"/>
        <v>7177.800231481481</v>
      </c>
    </row>
    <row r="155" spans="1:16" s="8" customFormat="1" ht="21" customHeight="1">
      <c r="A155" s="459" t="s">
        <v>224</v>
      </c>
      <c r="B155" s="84" t="s">
        <v>550</v>
      </c>
      <c r="C155" s="39" t="s">
        <v>21</v>
      </c>
      <c r="D155" s="63">
        <v>3705.2083333333335</v>
      </c>
      <c r="E155" s="65">
        <v>3724.3303571428573</v>
      </c>
      <c r="F155" s="63">
        <v>4746.333333333333</v>
      </c>
      <c r="G155" s="63">
        <v>5704.166666666667</v>
      </c>
      <c r="H155" s="63">
        <v>4831.402380952381</v>
      </c>
      <c r="I155" s="63">
        <v>1916.921875</v>
      </c>
      <c r="J155" s="63">
        <v>1186.6709722222222</v>
      </c>
      <c r="K155" s="63">
        <v>881.138888888889</v>
      </c>
      <c r="L155" s="63">
        <v>984.082175925926</v>
      </c>
      <c r="M155" s="63">
        <v>1705.0046296296296</v>
      </c>
      <c r="N155" s="63">
        <v>1604.5416666666665</v>
      </c>
      <c r="O155" s="63">
        <v>3215.4</v>
      </c>
      <c r="P155" s="17">
        <f t="shared" si="1"/>
        <v>2850.4334399801587</v>
      </c>
    </row>
    <row r="156" spans="1:16" s="8" customFormat="1" ht="21" customHeight="1">
      <c r="A156" s="460" t="s">
        <v>142</v>
      </c>
      <c r="B156" s="84" t="s">
        <v>226</v>
      </c>
      <c r="C156" s="39" t="s">
        <v>21</v>
      </c>
      <c r="D156" s="63">
        <v>3995.5312499999995</v>
      </c>
      <c r="E156" s="65">
        <v>5184.765625</v>
      </c>
      <c r="F156" s="63">
        <v>6556.395833333333</v>
      </c>
      <c r="G156" s="63">
        <v>7576.473214285715</v>
      </c>
      <c r="H156" s="63">
        <v>4245.435714285714</v>
      </c>
      <c r="I156" s="63">
        <v>2398.858854166667</v>
      </c>
      <c r="J156" s="63">
        <v>1832.1607204861114</v>
      </c>
      <c r="K156" s="63">
        <v>1043.6458333333333</v>
      </c>
      <c r="L156" s="63">
        <v>1329.3190476190478</v>
      </c>
      <c r="M156" s="63">
        <v>2011.361545138889</v>
      </c>
      <c r="N156" s="63">
        <v>3427.389583333333</v>
      </c>
      <c r="O156" s="63">
        <v>4512.4921875</v>
      </c>
      <c r="P156" s="17">
        <f t="shared" si="1"/>
        <v>3676.152450706845</v>
      </c>
    </row>
    <row r="157" spans="1:16" s="8" customFormat="1" ht="21" customHeight="1">
      <c r="A157" s="459" t="s">
        <v>227</v>
      </c>
      <c r="B157" s="84" t="s">
        <v>228</v>
      </c>
      <c r="C157" s="39" t="s">
        <v>21</v>
      </c>
      <c r="D157" s="63">
        <v>3199.813125</v>
      </c>
      <c r="E157" s="65">
        <v>3498.7421875</v>
      </c>
      <c r="F157" s="63">
        <v>3905.1976190476194</v>
      </c>
      <c r="G157" s="63">
        <v>4525.303571428572</v>
      </c>
      <c r="H157" s="63">
        <v>4818.095238095238</v>
      </c>
      <c r="I157" s="63">
        <v>4755.357142857143</v>
      </c>
      <c r="J157" s="63">
        <v>5330.729166666667</v>
      </c>
      <c r="K157" s="63">
        <v>4347.055555555556</v>
      </c>
      <c r="L157" s="63">
        <v>3851.4285714285716</v>
      </c>
      <c r="M157" s="63">
        <v>3688.016666666667</v>
      </c>
      <c r="N157" s="63">
        <v>3440.197916666667</v>
      </c>
      <c r="O157" s="63">
        <v>3633.637152777778</v>
      </c>
      <c r="P157" s="17">
        <f t="shared" si="1"/>
        <v>4082.797826140874</v>
      </c>
    </row>
    <row r="158" spans="1:16" s="8" customFormat="1" ht="21" customHeight="1">
      <c r="A158" s="460" t="s">
        <v>121</v>
      </c>
      <c r="B158" s="84" t="s">
        <v>229</v>
      </c>
      <c r="C158" s="39" t="s">
        <v>21</v>
      </c>
      <c r="D158" s="63">
        <v>4004.1666666666665</v>
      </c>
      <c r="E158" s="65">
        <v>4881.597222222222</v>
      </c>
      <c r="F158" s="63">
        <v>4833.75</v>
      </c>
      <c r="G158" s="63">
        <v>4777.083333333333</v>
      </c>
      <c r="H158" s="63">
        <v>5150</v>
      </c>
      <c r="I158" s="63">
        <v>7187.5</v>
      </c>
      <c r="J158" s="63">
        <v>7141.666666666667</v>
      </c>
      <c r="K158" s="63">
        <v>5403.333333333333</v>
      </c>
      <c r="L158" s="63">
        <v>4466.666666666666</v>
      </c>
      <c r="M158" s="63">
        <v>5275</v>
      </c>
      <c r="N158" s="63">
        <v>6627.166666666667</v>
      </c>
      <c r="O158" s="63">
        <v>5740.083333333334</v>
      </c>
      <c r="P158" s="17">
        <f t="shared" si="1"/>
        <v>5457.334490740741</v>
      </c>
    </row>
    <row r="159" spans="1:16" s="8" customFormat="1" ht="21" customHeight="1">
      <c r="A159" s="87"/>
      <c r="B159" s="84" t="s">
        <v>98</v>
      </c>
      <c r="C159" s="39" t="s">
        <v>21</v>
      </c>
      <c r="D159" s="63">
        <v>3947.8125</v>
      </c>
      <c r="E159" s="65">
        <v>6268.75</v>
      </c>
      <c r="F159" s="63">
        <v>14735.416666666666</v>
      </c>
      <c r="G159" s="63">
        <v>6000</v>
      </c>
      <c r="H159" s="63">
        <v>6500</v>
      </c>
      <c r="I159" s="63"/>
      <c r="J159" s="63">
        <v>9075</v>
      </c>
      <c r="K159" s="63"/>
      <c r="L159" s="63"/>
      <c r="M159" s="63"/>
      <c r="N159" s="63">
        <v>7263.75</v>
      </c>
      <c r="O159" s="63">
        <v>3476.9166666666665</v>
      </c>
      <c r="P159" s="17">
        <f t="shared" si="1"/>
        <v>7158.455729166666</v>
      </c>
    </row>
    <row r="160" spans="1:16" s="8" customFormat="1" ht="21" customHeight="1">
      <c r="A160" s="459" t="s">
        <v>230</v>
      </c>
      <c r="B160" s="84" t="s">
        <v>308</v>
      </c>
      <c r="C160" s="39" t="s">
        <v>21</v>
      </c>
      <c r="D160" s="63">
        <v>34166.666666666664</v>
      </c>
      <c r="E160" s="65">
        <v>36055.555555555555</v>
      </c>
      <c r="F160" s="63">
        <v>33513.88916666666</v>
      </c>
      <c r="G160" s="63">
        <v>43750</v>
      </c>
      <c r="H160" s="63">
        <v>41000</v>
      </c>
      <c r="I160" s="63">
        <v>35375</v>
      </c>
      <c r="J160" s="63">
        <v>45000</v>
      </c>
      <c r="K160" s="63">
        <v>52500</v>
      </c>
      <c r="L160" s="63">
        <v>41083.333333333336</v>
      </c>
      <c r="M160" s="63">
        <v>63958.333333333336</v>
      </c>
      <c r="N160" s="63">
        <v>54946.06666666667</v>
      </c>
      <c r="O160" s="63">
        <v>72500</v>
      </c>
      <c r="P160" s="17">
        <f t="shared" si="1"/>
        <v>46154.070393518516</v>
      </c>
    </row>
    <row r="161" spans="1:16" s="8" customFormat="1" ht="21" customHeight="1">
      <c r="A161" s="464" t="s">
        <v>99</v>
      </c>
      <c r="B161" s="84" t="s">
        <v>522</v>
      </c>
      <c r="C161" s="39" t="s">
        <v>21</v>
      </c>
      <c r="D161" s="63">
        <v>33500</v>
      </c>
      <c r="E161" s="65">
        <v>30000</v>
      </c>
      <c r="F161" s="63">
        <v>30375</v>
      </c>
      <c r="G161" s="63">
        <v>30375</v>
      </c>
      <c r="H161" s="63">
        <v>32000</v>
      </c>
      <c r="I161" s="63">
        <v>32250</v>
      </c>
      <c r="J161" s="63">
        <v>34000</v>
      </c>
      <c r="K161" s="63">
        <v>34100</v>
      </c>
      <c r="L161" s="63">
        <v>35500</v>
      </c>
      <c r="M161" s="63">
        <v>34375</v>
      </c>
      <c r="N161" s="63">
        <v>35812.5</v>
      </c>
      <c r="O161" s="63">
        <v>43500</v>
      </c>
      <c r="P161" s="17">
        <f t="shared" si="1"/>
        <v>33815.625</v>
      </c>
    </row>
    <row r="162" spans="1:16" s="8" customFormat="1" ht="21" customHeight="1">
      <c r="A162" s="87"/>
      <c r="B162" s="84" t="s">
        <v>25</v>
      </c>
      <c r="C162" s="39" t="s">
        <v>21</v>
      </c>
      <c r="D162" s="63">
        <v>5856.455729166666</v>
      </c>
      <c r="E162" s="65">
        <v>6326.65625</v>
      </c>
      <c r="F162" s="63">
        <v>7560.125</v>
      </c>
      <c r="G162" s="63">
        <v>7118.020833333333</v>
      </c>
      <c r="H162" s="63">
        <v>7988.083333333334</v>
      </c>
      <c r="I162" s="63">
        <v>6739.322916666666</v>
      </c>
      <c r="J162" s="63">
        <v>8568.871527777777</v>
      </c>
      <c r="K162" s="63">
        <v>8465.600694444445</v>
      </c>
      <c r="L162" s="63">
        <v>8591.119791666668</v>
      </c>
      <c r="M162" s="63">
        <v>9415.364583333334</v>
      </c>
      <c r="N162" s="63">
        <v>9401.5625</v>
      </c>
      <c r="O162" s="63">
        <v>9096.831597222223</v>
      </c>
      <c r="P162" s="17">
        <f t="shared" si="1"/>
        <v>7927.334563078702</v>
      </c>
    </row>
    <row r="163" spans="1:16" s="8" customFormat="1" ht="21" customHeight="1">
      <c r="A163" s="87"/>
      <c r="B163" s="84" t="s">
        <v>45</v>
      </c>
      <c r="C163" s="39" t="s">
        <v>21</v>
      </c>
      <c r="D163" s="63"/>
      <c r="E163" s="65"/>
      <c r="F163" s="63"/>
      <c r="G163" s="63">
        <v>4000</v>
      </c>
      <c r="H163" s="63">
        <v>3620</v>
      </c>
      <c r="I163" s="63">
        <v>3325</v>
      </c>
      <c r="J163" s="63">
        <v>3037.5</v>
      </c>
      <c r="K163" s="63">
        <v>3525</v>
      </c>
      <c r="L163" s="63">
        <v>3500</v>
      </c>
      <c r="M163" s="63"/>
      <c r="N163" s="63"/>
      <c r="O163" s="63"/>
      <c r="P163" s="17">
        <f t="shared" si="1"/>
        <v>3501.25</v>
      </c>
    </row>
    <row r="164" spans="1:16" s="8" customFormat="1" ht="21" customHeight="1">
      <c r="A164" s="87"/>
      <c r="B164" s="84" t="s">
        <v>20</v>
      </c>
      <c r="C164" s="39" t="s">
        <v>21</v>
      </c>
      <c r="D164" s="63">
        <v>3675</v>
      </c>
      <c r="E164" s="65">
        <v>4500</v>
      </c>
      <c r="F164" s="63">
        <v>4133.333333333333</v>
      </c>
      <c r="G164" s="63">
        <v>4458.333333333333</v>
      </c>
      <c r="H164" s="63">
        <v>3000</v>
      </c>
      <c r="I164" s="63"/>
      <c r="J164" s="63">
        <v>4250</v>
      </c>
      <c r="K164" s="63"/>
      <c r="L164" s="63"/>
      <c r="M164" s="63">
        <v>6500</v>
      </c>
      <c r="N164" s="63">
        <v>7640</v>
      </c>
      <c r="O164" s="63">
        <v>3750</v>
      </c>
      <c r="P164" s="17">
        <f t="shared" si="1"/>
        <v>4656.296296296296</v>
      </c>
    </row>
    <row r="165" spans="1:16" s="8" customFormat="1" ht="21" customHeight="1">
      <c r="A165" s="87"/>
      <c r="B165" s="84" t="s">
        <v>24</v>
      </c>
      <c r="C165" s="39" t="s">
        <v>19</v>
      </c>
      <c r="D165" s="63">
        <v>3750</v>
      </c>
      <c r="E165" s="65">
        <v>4000</v>
      </c>
      <c r="F165" s="63">
        <v>4075</v>
      </c>
      <c r="G165" s="63">
        <v>3387.5</v>
      </c>
      <c r="H165" s="63">
        <v>5150</v>
      </c>
      <c r="I165" s="63">
        <v>3593.75</v>
      </c>
      <c r="J165" s="63">
        <v>6000</v>
      </c>
      <c r="K165" s="63">
        <v>4000</v>
      </c>
      <c r="L165" s="63">
        <v>6000</v>
      </c>
      <c r="M165" s="63">
        <v>6000</v>
      </c>
      <c r="N165" s="63">
        <v>6000</v>
      </c>
      <c r="O165" s="63">
        <v>6000</v>
      </c>
      <c r="P165" s="17">
        <f t="shared" si="1"/>
        <v>4829.6875</v>
      </c>
    </row>
    <row r="166" spans="1:16" s="8" customFormat="1" ht="21" customHeight="1">
      <c r="A166" s="87"/>
      <c r="B166" s="84" t="s">
        <v>23</v>
      </c>
      <c r="C166" s="39" t="s">
        <v>143</v>
      </c>
      <c r="D166" s="63">
        <v>1766.25</v>
      </c>
      <c r="E166" s="65">
        <v>2388.8888888888887</v>
      </c>
      <c r="F166" s="63">
        <v>1586.875</v>
      </c>
      <c r="G166" s="63">
        <v>1779.1666666666667</v>
      </c>
      <c r="H166" s="63">
        <v>3356.666666666667</v>
      </c>
      <c r="I166" s="63">
        <v>2925</v>
      </c>
      <c r="J166" s="63">
        <v>1711.8055555555557</v>
      </c>
      <c r="K166" s="63">
        <v>1940.8333333333333</v>
      </c>
      <c r="L166" s="63">
        <v>2104.1666666666665</v>
      </c>
      <c r="M166" s="63">
        <v>1662.9166666666667</v>
      </c>
      <c r="N166" s="63">
        <v>2012.5</v>
      </c>
      <c r="O166" s="63">
        <v>2051.388888888889</v>
      </c>
      <c r="P166" s="17">
        <f t="shared" si="1"/>
        <v>2107.2048611111113</v>
      </c>
    </row>
    <row r="167" spans="1:16" s="8" customFormat="1" ht="21" customHeight="1">
      <c r="A167" s="87"/>
      <c r="B167" s="84" t="s">
        <v>360</v>
      </c>
      <c r="C167" s="39" t="s">
        <v>19</v>
      </c>
      <c r="D167" s="63">
        <v>1200</v>
      </c>
      <c r="E167" s="65"/>
      <c r="F167" s="63"/>
      <c r="G167" s="63"/>
      <c r="H167" s="63"/>
      <c r="I167" s="63"/>
      <c r="J167" s="63"/>
      <c r="K167" s="63"/>
      <c r="L167" s="63"/>
      <c r="M167" s="63"/>
      <c r="N167" s="63"/>
      <c r="O167" s="63">
        <v>2400</v>
      </c>
      <c r="P167" s="17">
        <f t="shared" si="1"/>
        <v>1800</v>
      </c>
    </row>
    <row r="168" spans="1:16" s="8" customFormat="1" ht="21" customHeight="1">
      <c r="A168" s="87"/>
      <c r="B168" s="84" t="s">
        <v>22</v>
      </c>
      <c r="C168" s="39" t="s">
        <v>21</v>
      </c>
      <c r="D168" s="63">
        <v>79375</v>
      </c>
      <c r="E168" s="65">
        <v>70000</v>
      </c>
      <c r="F168" s="63">
        <v>81500</v>
      </c>
      <c r="G168" s="63">
        <v>86250</v>
      </c>
      <c r="H168" s="63">
        <v>60333.33333333333</v>
      </c>
      <c r="I168" s="63">
        <v>83958.33333333334</v>
      </c>
      <c r="J168" s="63">
        <v>60722.222222222226</v>
      </c>
      <c r="K168" s="63">
        <v>60333.333333333336</v>
      </c>
      <c r="L168" s="63">
        <v>81250</v>
      </c>
      <c r="M168" s="63">
        <v>86562.5</v>
      </c>
      <c r="N168" s="63">
        <v>87250</v>
      </c>
      <c r="O168" s="63">
        <v>88333.33333333334</v>
      </c>
      <c r="P168" s="17">
        <f t="shared" si="1"/>
        <v>77155.6712962963</v>
      </c>
    </row>
    <row r="169" spans="1:16" s="8" customFormat="1" ht="21" customHeight="1">
      <c r="A169" s="87"/>
      <c r="B169" s="84" t="s">
        <v>101</v>
      </c>
      <c r="C169" s="39" t="s">
        <v>21</v>
      </c>
      <c r="D169" s="63">
        <v>14000</v>
      </c>
      <c r="E169" s="65"/>
      <c r="F169" s="63">
        <v>14000</v>
      </c>
      <c r="G169" s="63">
        <v>12833.333333333334</v>
      </c>
      <c r="H169" s="63">
        <v>16775</v>
      </c>
      <c r="I169" s="63">
        <v>11833.333333333334</v>
      </c>
      <c r="J169" s="63">
        <v>9833.333333333332</v>
      </c>
      <c r="K169" s="63">
        <v>8500</v>
      </c>
      <c r="L169" s="63">
        <v>5000</v>
      </c>
      <c r="M169" s="63">
        <v>5000</v>
      </c>
      <c r="N169" s="63"/>
      <c r="O169" s="63"/>
      <c r="P169" s="17">
        <f t="shared" si="1"/>
        <v>10863.888888888889</v>
      </c>
    </row>
    <row r="170" spans="1:16" s="8" customFormat="1" ht="21" customHeight="1">
      <c r="A170" s="87"/>
      <c r="B170" s="84" t="s">
        <v>54</v>
      </c>
      <c r="C170" s="39" t="s">
        <v>21</v>
      </c>
      <c r="D170" s="63">
        <v>13562.5</v>
      </c>
      <c r="E170" s="65">
        <v>15266.666666666666</v>
      </c>
      <c r="F170" s="63">
        <v>16127.77777777778</v>
      </c>
      <c r="G170" s="63">
        <v>14170.833333333334</v>
      </c>
      <c r="H170" s="63">
        <v>11566.666666666666</v>
      </c>
      <c r="I170" s="63">
        <v>16364.583333333332</v>
      </c>
      <c r="J170" s="63">
        <v>13500</v>
      </c>
      <c r="K170" s="63">
        <v>13333.333333333334</v>
      </c>
      <c r="L170" s="63">
        <v>28333.333333333332</v>
      </c>
      <c r="M170" s="63">
        <v>13763.888888888889</v>
      </c>
      <c r="N170" s="63">
        <v>17545</v>
      </c>
      <c r="O170" s="63">
        <v>143833.33333333334</v>
      </c>
      <c r="P170" s="17">
        <f t="shared" si="1"/>
        <v>26447.326388888887</v>
      </c>
    </row>
    <row r="171" spans="1:16" s="8" customFormat="1" ht="21" customHeight="1">
      <c r="A171" s="87"/>
      <c r="B171" s="84" t="s">
        <v>46</v>
      </c>
      <c r="C171" s="39" t="s">
        <v>19</v>
      </c>
      <c r="D171" s="63">
        <v>3906.25</v>
      </c>
      <c r="E171" s="65">
        <v>4062.5</v>
      </c>
      <c r="F171" s="63">
        <v>3500</v>
      </c>
      <c r="G171" s="63">
        <v>4125</v>
      </c>
      <c r="H171" s="63">
        <v>4200</v>
      </c>
      <c r="I171" s="63">
        <v>4250</v>
      </c>
      <c r="J171" s="63">
        <v>4250</v>
      </c>
      <c r="K171" s="63">
        <v>4100</v>
      </c>
      <c r="L171" s="63">
        <v>4100</v>
      </c>
      <c r="M171" s="63">
        <v>4100</v>
      </c>
      <c r="N171" s="63">
        <v>4100</v>
      </c>
      <c r="O171" s="63">
        <v>4100</v>
      </c>
      <c r="P171" s="17">
        <f aca="true" t="shared" si="2" ref="P171:P183">AVERAGE(D171:O171)</f>
        <v>4066.1458333333335</v>
      </c>
    </row>
    <row r="172" spans="1:16" s="8" customFormat="1" ht="21" customHeight="1" hidden="1">
      <c r="A172" s="87"/>
      <c r="B172" s="84" t="s">
        <v>111</v>
      </c>
      <c r="C172" s="39" t="s">
        <v>19</v>
      </c>
      <c r="D172" s="63" t="e">
        <v>#DIV/0!</v>
      </c>
      <c r="E172" s="65" t="e">
        <v>#DIV/0!</v>
      </c>
      <c r="F172" s="63" t="e">
        <v>#DIV/0!</v>
      </c>
      <c r="G172" s="63" t="e">
        <v>#DIV/0!</v>
      </c>
      <c r="H172" s="63" t="e">
        <v>#DIV/0!</v>
      </c>
      <c r="I172" s="63" t="e">
        <v>#DIV/0!</v>
      </c>
      <c r="J172" s="63" t="e">
        <v>#DIV/0!</v>
      </c>
      <c r="K172" s="63" t="e">
        <v>#DIV/0!</v>
      </c>
      <c r="L172" s="63" t="e">
        <v>#DIV/0!</v>
      </c>
      <c r="M172" s="63" t="e">
        <v>#DIV/0!</v>
      </c>
      <c r="N172" s="63" t="e">
        <v>#DIV/0!</v>
      </c>
      <c r="O172" s="63" t="e">
        <v>#DIV/0!</v>
      </c>
      <c r="P172" s="17" t="e">
        <f t="shared" si="2"/>
        <v>#DIV/0!</v>
      </c>
    </row>
    <row r="173" spans="1:16" s="8" customFormat="1" ht="21" customHeight="1">
      <c r="A173" s="87"/>
      <c r="B173" s="84" t="s">
        <v>102</v>
      </c>
      <c r="C173" s="39" t="s">
        <v>21</v>
      </c>
      <c r="D173" s="63">
        <v>60750</v>
      </c>
      <c r="E173" s="65">
        <v>97500</v>
      </c>
      <c r="F173" s="63">
        <v>65333.333333333336</v>
      </c>
      <c r="G173" s="63">
        <v>97500</v>
      </c>
      <c r="H173" s="63">
        <v>90000</v>
      </c>
      <c r="I173" s="63">
        <v>84750</v>
      </c>
      <c r="J173" s="63">
        <v>61651.78571428572</v>
      </c>
      <c r="K173" s="63">
        <v>75591.66666666667</v>
      </c>
      <c r="L173" s="63">
        <v>85937.5</v>
      </c>
      <c r="M173" s="63">
        <v>93325</v>
      </c>
      <c r="N173" s="63">
        <v>80708.33333333333</v>
      </c>
      <c r="O173" s="63">
        <v>90625</v>
      </c>
      <c r="P173" s="17">
        <f t="shared" si="2"/>
        <v>81972.71825396825</v>
      </c>
    </row>
    <row r="174" spans="1:16" s="8" customFormat="1" ht="21" customHeight="1">
      <c r="A174" s="459" t="s">
        <v>551</v>
      </c>
      <c r="B174" s="84" t="s">
        <v>260</v>
      </c>
      <c r="C174" s="39" t="s">
        <v>21</v>
      </c>
      <c r="D174" s="63">
        <v>1200</v>
      </c>
      <c r="E174" s="65">
        <v>2600</v>
      </c>
      <c r="F174" s="63">
        <v>1500</v>
      </c>
      <c r="G174" s="63">
        <v>3500</v>
      </c>
      <c r="H174" s="63">
        <v>3000</v>
      </c>
      <c r="I174" s="63"/>
      <c r="J174" s="63"/>
      <c r="K174" s="63"/>
      <c r="L174" s="63">
        <v>2750</v>
      </c>
      <c r="M174" s="63">
        <v>2000</v>
      </c>
      <c r="N174" s="63"/>
      <c r="O174" s="63"/>
      <c r="P174" s="17">
        <f t="shared" si="2"/>
        <v>2364.285714285714</v>
      </c>
    </row>
    <row r="175" spans="1:16" s="8" customFormat="1" ht="21" customHeight="1">
      <c r="A175" s="464" t="s">
        <v>112</v>
      </c>
      <c r="B175" s="84" t="s">
        <v>278</v>
      </c>
      <c r="C175" s="39" t="s">
        <v>21</v>
      </c>
      <c r="D175" s="63">
        <v>2906.25</v>
      </c>
      <c r="E175" s="65">
        <v>2875</v>
      </c>
      <c r="F175" s="63">
        <v>3075</v>
      </c>
      <c r="G175" s="63">
        <v>2875</v>
      </c>
      <c r="H175" s="63">
        <v>3250</v>
      </c>
      <c r="I175" s="63">
        <v>2968.75</v>
      </c>
      <c r="J175" s="63">
        <v>3562.5</v>
      </c>
      <c r="K175" s="63">
        <v>2666.6666666666665</v>
      </c>
      <c r="L175" s="63">
        <v>3312.5</v>
      </c>
      <c r="M175" s="63">
        <v>3395.8333333333335</v>
      </c>
      <c r="N175" s="63">
        <v>3250</v>
      </c>
      <c r="O175" s="63">
        <v>3093.75</v>
      </c>
      <c r="P175" s="17">
        <f t="shared" si="2"/>
        <v>3102.6041666666665</v>
      </c>
    </row>
    <row r="176" spans="1:16" s="8" customFormat="1" ht="21" customHeight="1" hidden="1">
      <c r="A176" s="87"/>
      <c r="B176" s="84" t="s">
        <v>552</v>
      </c>
      <c r="C176" s="39" t="s">
        <v>21</v>
      </c>
      <c r="D176" s="63" t="e">
        <v>#DIV/0!</v>
      </c>
      <c r="E176" s="65" t="e">
        <v>#DIV/0!</v>
      </c>
      <c r="F176" s="63" t="e">
        <v>#DIV/0!</v>
      </c>
      <c r="G176" s="63" t="e">
        <v>#DIV/0!</v>
      </c>
      <c r="H176" s="63" t="e">
        <v>#DIV/0!</v>
      </c>
      <c r="I176" s="63" t="e">
        <v>#DIV/0!</v>
      </c>
      <c r="J176" s="63" t="e">
        <v>#DIV/0!</v>
      </c>
      <c r="K176" s="63" t="e">
        <v>#DIV/0!</v>
      </c>
      <c r="L176" s="63" t="e">
        <v>#DIV/0!</v>
      </c>
      <c r="M176" s="63" t="e">
        <v>#DIV/0!</v>
      </c>
      <c r="N176" s="63" t="e">
        <v>#DIV/0!</v>
      </c>
      <c r="O176" s="63" t="e">
        <v>#DIV/0!</v>
      </c>
      <c r="P176" s="17" t="e">
        <f t="shared" si="2"/>
        <v>#DIV/0!</v>
      </c>
    </row>
    <row r="177" spans="1:16" s="8" customFormat="1" ht="21" customHeight="1" hidden="1">
      <c r="A177" s="87"/>
      <c r="B177" s="84" t="s">
        <v>553</v>
      </c>
      <c r="C177" s="39" t="s">
        <v>21</v>
      </c>
      <c r="D177" s="63" t="e">
        <v>#DIV/0!</v>
      </c>
      <c r="E177" s="65" t="e">
        <v>#DIV/0!</v>
      </c>
      <c r="F177" s="63" t="e">
        <v>#DIV/0!</v>
      </c>
      <c r="G177" s="63" t="e">
        <v>#DIV/0!</v>
      </c>
      <c r="H177" s="63" t="e">
        <v>#DIV/0!</v>
      </c>
      <c r="I177" s="63" t="e">
        <v>#DIV/0!</v>
      </c>
      <c r="J177" s="63" t="e">
        <v>#DIV/0!</v>
      </c>
      <c r="K177" s="63" t="e">
        <v>#DIV/0!</v>
      </c>
      <c r="L177" s="63" t="e">
        <v>#DIV/0!</v>
      </c>
      <c r="M177" s="63" t="e">
        <v>#DIV/0!</v>
      </c>
      <c r="N177" s="63" t="e">
        <v>#DIV/0!</v>
      </c>
      <c r="O177" s="63" t="e">
        <v>#DIV/0!</v>
      </c>
      <c r="P177" s="17" t="e">
        <f t="shared" si="2"/>
        <v>#DIV/0!</v>
      </c>
    </row>
    <row r="178" spans="1:16" s="8" customFormat="1" ht="21" customHeight="1" hidden="1">
      <c r="A178" s="87"/>
      <c r="B178" s="84" t="s">
        <v>554</v>
      </c>
      <c r="C178" s="39" t="s">
        <v>21</v>
      </c>
      <c r="D178" s="63" t="e">
        <v>#DIV/0!</v>
      </c>
      <c r="E178" s="65" t="e">
        <v>#DIV/0!</v>
      </c>
      <c r="F178" s="63" t="e">
        <v>#DIV/0!</v>
      </c>
      <c r="G178" s="63" t="e">
        <v>#DIV/0!</v>
      </c>
      <c r="H178" s="63" t="e">
        <v>#DIV/0!</v>
      </c>
      <c r="I178" s="63" t="e">
        <v>#DIV/0!</v>
      </c>
      <c r="J178" s="63" t="e">
        <v>#DIV/0!</v>
      </c>
      <c r="K178" s="63" t="e">
        <v>#DIV/0!</v>
      </c>
      <c r="L178" s="63" t="e">
        <v>#DIV/0!</v>
      </c>
      <c r="M178" s="63" t="e">
        <v>#DIV/0!</v>
      </c>
      <c r="N178" s="63" t="e">
        <v>#DIV/0!</v>
      </c>
      <c r="O178" s="63" t="e">
        <v>#DIV/0!</v>
      </c>
      <c r="P178" s="17" t="e">
        <f t="shared" si="2"/>
        <v>#DIV/0!</v>
      </c>
    </row>
    <row r="179" spans="1:16" s="8" customFormat="1" ht="21" customHeight="1" hidden="1">
      <c r="A179" s="87"/>
      <c r="B179" s="84" t="s">
        <v>104</v>
      </c>
      <c r="C179" s="39" t="s">
        <v>21</v>
      </c>
      <c r="D179" s="63" t="e">
        <v>#DIV/0!</v>
      </c>
      <c r="E179" s="65" t="e">
        <v>#DIV/0!</v>
      </c>
      <c r="F179" s="63" t="e">
        <v>#DIV/0!</v>
      </c>
      <c r="G179" s="63" t="e">
        <v>#DIV/0!</v>
      </c>
      <c r="H179" s="63" t="e">
        <v>#DIV/0!</v>
      </c>
      <c r="I179" s="63" t="e">
        <v>#DIV/0!</v>
      </c>
      <c r="J179" s="63" t="e">
        <v>#DIV/0!</v>
      </c>
      <c r="K179" s="63" t="e">
        <v>#DIV/0!</v>
      </c>
      <c r="L179" s="63" t="e">
        <v>#DIV/0!</v>
      </c>
      <c r="M179" s="63" t="e">
        <v>#DIV/0!</v>
      </c>
      <c r="N179" s="63" t="e">
        <v>#DIV/0!</v>
      </c>
      <c r="O179" s="63" t="e">
        <v>#DIV/0!</v>
      </c>
      <c r="P179" s="17" t="e">
        <f t="shared" si="2"/>
        <v>#DIV/0!</v>
      </c>
    </row>
    <row r="180" spans="1:16" s="8" customFormat="1" ht="21" customHeight="1" hidden="1">
      <c r="A180" s="87"/>
      <c r="B180" s="84" t="s">
        <v>555</v>
      </c>
      <c r="C180" s="39" t="s">
        <v>21</v>
      </c>
      <c r="D180" s="63" t="e">
        <v>#DIV/0!</v>
      </c>
      <c r="E180" s="65" t="e">
        <v>#DIV/0!</v>
      </c>
      <c r="F180" s="63" t="e">
        <v>#DIV/0!</v>
      </c>
      <c r="G180" s="63" t="e">
        <v>#DIV/0!</v>
      </c>
      <c r="H180" s="63" t="e">
        <v>#DIV/0!</v>
      </c>
      <c r="I180" s="63" t="e">
        <v>#DIV/0!</v>
      </c>
      <c r="J180" s="63" t="e">
        <v>#DIV/0!</v>
      </c>
      <c r="K180" s="63" t="e">
        <v>#DIV/0!</v>
      </c>
      <c r="L180" s="63" t="e">
        <v>#DIV/0!</v>
      </c>
      <c r="M180" s="63" t="e">
        <v>#DIV/0!</v>
      </c>
      <c r="N180" s="63" t="e">
        <v>#DIV/0!</v>
      </c>
      <c r="O180" s="63" t="e">
        <v>#DIV/0!</v>
      </c>
      <c r="P180" s="17" t="e">
        <f t="shared" si="2"/>
        <v>#DIV/0!</v>
      </c>
    </row>
    <row r="181" spans="1:16" s="8" customFormat="1" ht="21" customHeight="1" hidden="1">
      <c r="A181" s="87"/>
      <c r="B181" s="84" t="s">
        <v>556</v>
      </c>
      <c r="C181" s="39" t="s">
        <v>21</v>
      </c>
      <c r="D181" s="63" t="e">
        <v>#DIV/0!</v>
      </c>
      <c r="E181" s="65" t="e">
        <v>#DIV/0!</v>
      </c>
      <c r="F181" s="63" t="e">
        <v>#DIV/0!</v>
      </c>
      <c r="G181" s="63" t="e">
        <v>#DIV/0!</v>
      </c>
      <c r="H181" s="63" t="e">
        <v>#DIV/0!</v>
      </c>
      <c r="I181" s="63" t="e">
        <v>#DIV/0!</v>
      </c>
      <c r="J181" s="63" t="e">
        <v>#DIV/0!</v>
      </c>
      <c r="K181" s="63" t="e">
        <v>#DIV/0!</v>
      </c>
      <c r="L181" s="63" t="e">
        <v>#DIV/0!</v>
      </c>
      <c r="M181" s="63" t="e">
        <v>#DIV/0!</v>
      </c>
      <c r="N181" s="63" t="e">
        <v>#DIV/0!</v>
      </c>
      <c r="O181" s="63" t="e">
        <v>#DIV/0!</v>
      </c>
      <c r="P181" s="17" t="e">
        <f t="shared" si="2"/>
        <v>#DIV/0!</v>
      </c>
    </row>
    <row r="182" spans="1:16" s="8" customFormat="1" ht="21" customHeight="1" hidden="1">
      <c r="A182" s="87"/>
      <c r="B182" s="84" t="s">
        <v>557</v>
      </c>
      <c r="C182" s="39" t="s">
        <v>558</v>
      </c>
      <c r="D182" s="63" t="e">
        <v>#DIV/0!</v>
      </c>
      <c r="E182" s="65" t="e">
        <v>#DIV/0!</v>
      </c>
      <c r="F182" s="63" t="e">
        <v>#DIV/0!</v>
      </c>
      <c r="G182" s="63" t="e">
        <v>#DIV/0!</v>
      </c>
      <c r="H182" s="63" t="e">
        <v>#DIV/0!</v>
      </c>
      <c r="I182" s="63" t="e">
        <v>#DIV/0!</v>
      </c>
      <c r="J182" s="63" t="e">
        <v>#DIV/0!</v>
      </c>
      <c r="K182" s="63" t="e">
        <v>#DIV/0!</v>
      </c>
      <c r="L182" s="63" t="e">
        <v>#DIV/0!</v>
      </c>
      <c r="M182" s="63" t="e">
        <v>#DIV/0!</v>
      </c>
      <c r="N182" s="63" t="e">
        <v>#DIV/0!</v>
      </c>
      <c r="O182" s="63" t="e">
        <v>#DIV/0!</v>
      </c>
      <c r="P182" s="17" t="e">
        <f t="shared" si="2"/>
        <v>#DIV/0!</v>
      </c>
    </row>
    <row r="183" spans="1:16" s="8" customFormat="1" ht="21" customHeight="1">
      <c r="A183" s="87"/>
      <c r="B183" s="84" t="s">
        <v>113</v>
      </c>
      <c r="C183" s="39" t="s">
        <v>144</v>
      </c>
      <c r="D183" s="63">
        <v>4750</v>
      </c>
      <c r="E183" s="65">
        <v>4375</v>
      </c>
      <c r="F183" s="63">
        <v>4250</v>
      </c>
      <c r="G183" s="63">
        <v>4500</v>
      </c>
      <c r="H183" s="63">
        <v>4600</v>
      </c>
      <c r="I183" s="63">
        <v>4500</v>
      </c>
      <c r="J183" s="63">
        <v>4250</v>
      </c>
      <c r="K183" s="63">
        <v>4800</v>
      </c>
      <c r="L183" s="63">
        <v>4500</v>
      </c>
      <c r="M183" s="63">
        <v>4500</v>
      </c>
      <c r="N183" s="63">
        <v>4250</v>
      </c>
      <c r="O183" s="63">
        <v>4250</v>
      </c>
      <c r="P183" s="17">
        <f t="shared" si="2"/>
        <v>4460.416666666667</v>
      </c>
    </row>
    <row r="184" spans="1:16" s="8" customFormat="1" ht="25.5" customHeight="1">
      <c r="A184" s="104" t="s">
        <v>105</v>
      </c>
      <c r="B184" s="104"/>
      <c r="C184" s="493"/>
      <c r="D184" s="494"/>
      <c r="E184" s="494"/>
      <c r="F184" s="494"/>
      <c r="G184" s="494"/>
      <c r="H184" s="494"/>
      <c r="I184" s="494"/>
      <c r="J184" s="494"/>
      <c r="K184" s="494"/>
      <c r="L184" s="104"/>
      <c r="M184" s="493"/>
      <c r="N184" s="494"/>
      <c r="O184" s="494"/>
      <c r="P184" s="494"/>
    </row>
    <row r="185" spans="1:16" s="8" customFormat="1" ht="21" customHeight="1">
      <c r="A185" s="87"/>
      <c r="B185" s="84" t="s">
        <v>18</v>
      </c>
      <c r="C185" s="39" t="s">
        <v>59</v>
      </c>
      <c r="D185" s="63">
        <v>145</v>
      </c>
      <c r="E185" s="65">
        <v>145</v>
      </c>
      <c r="F185" s="63">
        <v>145</v>
      </c>
      <c r="G185" s="63">
        <v>145</v>
      </c>
      <c r="H185" s="63">
        <v>145</v>
      </c>
      <c r="I185" s="63">
        <v>145</v>
      </c>
      <c r="J185" s="63">
        <v>145</v>
      </c>
      <c r="K185" s="63">
        <v>145</v>
      </c>
      <c r="L185" s="63">
        <v>145</v>
      </c>
      <c r="M185" s="63">
        <v>146.66666666666666</v>
      </c>
      <c r="N185" s="63">
        <v>149.16666666666669</v>
      </c>
      <c r="O185" s="63">
        <v>139.16666666666666</v>
      </c>
      <c r="P185" s="17">
        <f>AVERAGE(D185:O185)</f>
        <v>145.00000000000003</v>
      </c>
    </row>
    <row r="186" spans="1:16" s="8" customFormat="1" ht="21" customHeight="1" hidden="1">
      <c r="A186" s="87"/>
      <c r="B186" s="84" t="s">
        <v>106</v>
      </c>
      <c r="C186" s="39" t="s">
        <v>19</v>
      </c>
      <c r="D186" s="63" t="e">
        <v>#DIV/0!</v>
      </c>
      <c r="E186" s="65" t="e">
        <v>#DIV/0!</v>
      </c>
      <c r="F186" s="63" t="e">
        <v>#DIV/0!</v>
      </c>
      <c r="G186" s="63" t="e">
        <v>#DIV/0!</v>
      </c>
      <c r="H186" s="63" t="e">
        <v>#DIV/0!</v>
      </c>
      <c r="I186" s="63" t="e">
        <v>#DIV/0!</v>
      </c>
      <c r="J186" s="63" t="e">
        <v>#DIV/0!</v>
      </c>
      <c r="K186" s="63" t="e">
        <v>#DIV/0!</v>
      </c>
      <c r="L186" s="63" t="e">
        <v>#DIV/0!</v>
      </c>
      <c r="M186" s="63" t="e">
        <v>#DIV/0!</v>
      </c>
      <c r="N186" s="63" t="e">
        <v>#DIV/0!</v>
      </c>
      <c r="O186" s="63" t="e">
        <v>#DIV/0!</v>
      </c>
      <c r="P186" s="17" t="e">
        <f>AVERAGE(D186:O186)</f>
        <v>#DIV/0!</v>
      </c>
    </row>
    <row r="187" spans="1:16" s="8" customFormat="1" ht="21" customHeight="1">
      <c r="A187" s="87"/>
      <c r="B187" s="84" t="s">
        <v>310</v>
      </c>
      <c r="C187" s="39" t="s">
        <v>19</v>
      </c>
      <c r="D187" s="63">
        <v>3605.555555555555</v>
      </c>
      <c r="E187" s="65">
        <v>2988.888888888889</v>
      </c>
      <c r="F187" s="63">
        <v>3344.444444444445</v>
      </c>
      <c r="G187" s="63">
        <v>3747.222222222222</v>
      </c>
      <c r="H187" s="63">
        <v>4872.5</v>
      </c>
      <c r="I187" s="63">
        <v>3886.111111111111</v>
      </c>
      <c r="J187" s="63">
        <v>3928.6666666666665</v>
      </c>
      <c r="K187" s="63">
        <v>4288.88888888889</v>
      </c>
      <c r="L187" s="63">
        <v>3775</v>
      </c>
      <c r="M187" s="63">
        <v>3250</v>
      </c>
      <c r="N187" s="63">
        <v>4096.875</v>
      </c>
      <c r="O187" s="63">
        <v>3262.5</v>
      </c>
      <c r="P187" s="17">
        <f>AVERAGE(D187:O187)</f>
        <v>3753.8877314814818</v>
      </c>
    </row>
    <row r="188" spans="1:16" s="8" customFormat="1" ht="1.5" customHeight="1" hidden="1">
      <c r="A188" s="87"/>
      <c r="B188" s="84" t="s">
        <v>559</v>
      </c>
      <c r="C188" s="39" t="s">
        <v>19</v>
      </c>
      <c r="D188" s="63" t="e">
        <v>#DIV/0!</v>
      </c>
      <c r="E188" s="65" t="e">
        <v>#DIV/0!</v>
      </c>
      <c r="F188" s="63" t="e">
        <v>#DIV/0!</v>
      </c>
      <c r="G188" s="63" t="e">
        <v>#DIV/0!</v>
      </c>
      <c r="H188" s="63" t="e">
        <v>#DIV/0!</v>
      </c>
      <c r="I188" s="63" t="e">
        <v>#DIV/0!</v>
      </c>
      <c r="J188" s="63" t="e">
        <v>#DIV/0!</v>
      </c>
      <c r="K188" s="63" t="e">
        <v>#DIV/0!</v>
      </c>
      <c r="L188" s="63" t="e">
        <v>#DIV/0!</v>
      </c>
      <c r="M188" s="63" t="e">
        <v>#DIV/0!</v>
      </c>
      <c r="N188" s="63" t="e">
        <v>#DIV/0!</v>
      </c>
      <c r="O188" s="63" t="e">
        <v>#DIV/0!</v>
      </c>
      <c r="P188" s="17" t="e">
        <f>AVERAGE(D188:O188)</f>
        <v>#DIV/0!</v>
      </c>
    </row>
    <row r="189" spans="1:16" s="8" customFormat="1" ht="1.5" customHeight="1" hidden="1">
      <c r="A189" s="87"/>
      <c r="B189" s="84" t="s">
        <v>560</v>
      </c>
      <c r="C189" s="39" t="s">
        <v>19</v>
      </c>
      <c r="D189" s="63" t="e">
        <v>#DIV/0!</v>
      </c>
      <c r="E189" s="65" t="e">
        <v>#DIV/0!</v>
      </c>
      <c r="F189" s="63" t="e">
        <v>#DIV/0!</v>
      </c>
      <c r="G189" s="63" t="e">
        <v>#DIV/0!</v>
      </c>
      <c r="H189" s="63" t="e">
        <v>#DIV/0!</v>
      </c>
      <c r="I189" s="63" t="e">
        <v>#DIV/0!</v>
      </c>
      <c r="J189" s="63" t="e">
        <v>#DIV/0!</v>
      </c>
      <c r="K189" s="63" t="e">
        <v>#DIV/0!</v>
      </c>
      <c r="L189" s="63" t="e">
        <v>#DIV/0!</v>
      </c>
      <c r="M189" s="63" t="e">
        <v>#DIV/0!</v>
      </c>
      <c r="N189" s="63" t="e">
        <v>#DIV/0!</v>
      </c>
      <c r="O189" s="63" t="e">
        <v>#DIV/0!</v>
      </c>
      <c r="P189" s="17" t="e">
        <f>AVERAGE(D189:O189)</f>
        <v>#DIV/0!</v>
      </c>
    </row>
    <row r="190" spans="1:16" s="8" customFormat="1" ht="1.5" customHeight="1" hidden="1">
      <c r="A190" s="87"/>
      <c r="B190" s="84" t="s">
        <v>561</v>
      </c>
      <c r="C190" s="39" t="s">
        <v>19</v>
      </c>
      <c r="D190" s="63" t="e">
        <v>#DIV/0!</v>
      </c>
      <c r="E190" s="65" t="e">
        <v>#DIV/0!</v>
      </c>
      <c r="F190" s="63" t="e">
        <v>#DIV/0!</v>
      </c>
      <c r="G190" s="63" t="e">
        <v>#DIV/0!</v>
      </c>
      <c r="H190" s="63" t="e">
        <v>#DIV/0!</v>
      </c>
      <c r="I190" s="63" t="e">
        <v>#DIV/0!</v>
      </c>
      <c r="J190" s="63" t="e">
        <v>#DIV/0!</v>
      </c>
      <c r="K190" s="63" t="e">
        <v>#DIV/0!</v>
      </c>
      <c r="L190" s="63" t="e">
        <v>#DIV/0!</v>
      </c>
      <c r="M190" s="63" t="e">
        <v>#DIV/0!</v>
      </c>
      <c r="N190" s="63" t="e">
        <v>#DIV/0!</v>
      </c>
      <c r="O190" s="63" t="e">
        <v>#DIV/0!</v>
      </c>
      <c r="P190" s="17" t="e">
        <f aca="true" t="shared" si="3" ref="P190:P210">AVERAGE(D190:O190)</f>
        <v>#DIV/0!</v>
      </c>
    </row>
    <row r="191" spans="1:16" s="8" customFormat="1" ht="21" customHeight="1">
      <c r="A191" s="87"/>
      <c r="B191" s="84" t="s">
        <v>107</v>
      </c>
      <c r="C191" s="39" t="s">
        <v>19</v>
      </c>
      <c r="D191" s="63">
        <v>4881.25</v>
      </c>
      <c r="E191" s="65">
        <v>5106.25</v>
      </c>
      <c r="F191" s="63">
        <v>4333.333333333333</v>
      </c>
      <c r="G191" s="63">
        <v>4083.3333333333335</v>
      </c>
      <c r="H191" s="63">
        <v>4300</v>
      </c>
      <c r="I191" s="63">
        <v>5000</v>
      </c>
      <c r="J191" s="63">
        <v>5166.666666666667</v>
      </c>
      <c r="K191" s="63">
        <v>5050</v>
      </c>
      <c r="L191" s="63">
        <v>6666.666666666667</v>
      </c>
      <c r="M191" s="63">
        <v>7000</v>
      </c>
      <c r="N191" s="63">
        <v>6513.888888888888</v>
      </c>
      <c r="O191" s="63">
        <v>6333.333333333333</v>
      </c>
      <c r="P191" s="17">
        <f t="shared" si="3"/>
        <v>5369.560185185185</v>
      </c>
    </row>
    <row r="192" spans="1:16" s="8" customFormat="1" ht="21" customHeight="1" hidden="1">
      <c r="A192" s="87"/>
      <c r="B192" s="84" t="s">
        <v>562</v>
      </c>
      <c r="C192" s="39" t="s">
        <v>19</v>
      </c>
      <c r="D192" s="63" t="e">
        <v>#DIV/0!</v>
      </c>
      <c r="E192" s="65" t="e">
        <v>#DIV/0!</v>
      </c>
      <c r="F192" s="63" t="e">
        <v>#DIV/0!</v>
      </c>
      <c r="G192" s="63" t="e">
        <v>#DIV/0!</v>
      </c>
      <c r="H192" s="63" t="e">
        <v>#DIV/0!</v>
      </c>
      <c r="I192" s="63" t="e">
        <v>#DIV/0!</v>
      </c>
      <c r="J192" s="63" t="e">
        <v>#DIV/0!</v>
      </c>
      <c r="K192" s="63" t="e">
        <v>#DIV/0!</v>
      </c>
      <c r="L192" s="63" t="e">
        <v>#DIV/0!</v>
      </c>
      <c r="M192" s="63" t="e">
        <v>#DIV/0!</v>
      </c>
      <c r="N192" s="63" t="e">
        <v>#DIV/0!</v>
      </c>
      <c r="O192" s="63" t="e">
        <v>#DIV/0!</v>
      </c>
      <c r="P192" s="17" t="e">
        <f t="shared" si="3"/>
        <v>#DIV/0!</v>
      </c>
    </row>
    <row r="193" spans="1:16" s="8" customFormat="1" ht="21" customHeight="1" hidden="1">
      <c r="A193" s="87"/>
      <c r="B193" s="84" t="s">
        <v>563</v>
      </c>
      <c r="C193" s="39" t="s">
        <v>19</v>
      </c>
      <c r="D193" s="63" t="e">
        <v>#DIV/0!</v>
      </c>
      <c r="E193" s="65" t="e">
        <v>#DIV/0!</v>
      </c>
      <c r="F193" s="63" t="e">
        <v>#DIV/0!</v>
      </c>
      <c r="G193" s="63" t="e">
        <v>#DIV/0!</v>
      </c>
      <c r="H193" s="63" t="e">
        <v>#DIV/0!</v>
      </c>
      <c r="I193" s="63" t="e">
        <v>#DIV/0!</v>
      </c>
      <c r="J193" s="63" t="e">
        <v>#DIV/0!</v>
      </c>
      <c r="K193" s="63" t="e">
        <v>#DIV/0!</v>
      </c>
      <c r="L193" s="63" t="e">
        <v>#DIV/0!</v>
      </c>
      <c r="M193" s="63" t="e">
        <v>#DIV/0!</v>
      </c>
      <c r="N193" s="63" t="e">
        <v>#DIV/0!</v>
      </c>
      <c r="O193" s="63" t="e">
        <v>#DIV/0!</v>
      </c>
      <c r="P193" s="17" t="e">
        <f t="shared" si="3"/>
        <v>#DIV/0!</v>
      </c>
    </row>
    <row r="194" spans="1:16" s="8" customFormat="1" ht="21" customHeight="1">
      <c r="A194" s="87"/>
      <c r="B194" s="84" t="s">
        <v>147</v>
      </c>
      <c r="C194" s="39" t="s">
        <v>19</v>
      </c>
      <c r="D194" s="63">
        <v>4000</v>
      </c>
      <c r="E194" s="65">
        <v>3500</v>
      </c>
      <c r="F194" s="63">
        <v>3500</v>
      </c>
      <c r="G194" s="63">
        <v>5000</v>
      </c>
      <c r="H194" s="63">
        <v>5200</v>
      </c>
      <c r="I194" s="63">
        <v>4200</v>
      </c>
      <c r="J194" s="63">
        <v>4450</v>
      </c>
      <c r="K194" s="63">
        <v>4605</v>
      </c>
      <c r="L194" s="63">
        <v>5231.25</v>
      </c>
      <c r="M194" s="63">
        <v>5237.5</v>
      </c>
      <c r="N194" s="63">
        <v>5250</v>
      </c>
      <c r="O194" s="63">
        <v>5250</v>
      </c>
      <c r="P194" s="17">
        <f t="shared" si="3"/>
        <v>4618.645833333333</v>
      </c>
    </row>
    <row r="195" spans="1:16" s="8" customFormat="1" ht="21" customHeight="1">
      <c r="A195" s="87"/>
      <c r="B195" s="84" t="s">
        <v>114</v>
      </c>
      <c r="C195" s="39" t="s">
        <v>19</v>
      </c>
      <c r="D195" s="63">
        <v>1000</v>
      </c>
      <c r="E195" s="65">
        <v>1000</v>
      </c>
      <c r="F195" s="63">
        <v>1000</v>
      </c>
      <c r="G195" s="63">
        <v>1000</v>
      </c>
      <c r="H195" s="63">
        <v>1000</v>
      </c>
      <c r="I195" s="63">
        <v>1000</v>
      </c>
      <c r="J195" s="63">
        <v>1000</v>
      </c>
      <c r="K195" s="63">
        <v>1000</v>
      </c>
      <c r="L195" s="63">
        <v>1000</v>
      </c>
      <c r="M195" s="63">
        <v>1000</v>
      </c>
      <c r="N195" s="63">
        <v>1000</v>
      </c>
      <c r="O195" s="63">
        <v>1000</v>
      </c>
      <c r="P195" s="17">
        <f t="shared" si="3"/>
        <v>1000</v>
      </c>
    </row>
    <row r="196" spans="1:16" s="8" customFormat="1" ht="21" customHeight="1" hidden="1">
      <c r="A196" s="87"/>
      <c r="B196" s="84" t="s">
        <v>343</v>
      </c>
      <c r="C196" s="39" t="s">
        <v>564</v>
      </c>
      <c r="D196" s="63" t="e">
        <v>#DIV/0!</v>
      </c>
      <c r="E196" s="65" t="e">
        <v>#DIV/0!</v>
      </c>
      <c r="F196" s="63" t="e">
        <v>#DIV/0!</v>
      </c>
      <c r="G196" s="63" t="e">
        <v>#DIV/0!</v>
      </c>
      <c r="H196" s="63" t="e">
        <v>#DIV/0!</v>
      </c>
      <c r="I196" s="63" t="e">
        <v>#DIV/0!</v>
      </c>
      <c r="J196" s="63" t="e">
        <v>#DIV/0!</v>
      </c>
      <c r="K196" s="63" t="e">
        <v>#DIV/0!</v>
      </c>
      <c r="L196" s="63" t="e">
        <v>#DIV/0!</v>
      </c>
      <c r="M196" s="63" t="e">
        <v>#DIV/0!</v>
      </c>
      <c r="N196" s="63" t="e">
        <v>#DIV/0!</v>
      </c>
      <c r="O196" s="63" t="e">
        <v>#DIV/0!</v>
      </c>
      <c r="P196" s="17" t="e">
        <f t="shared" si="3"/>
        <v>#DIV/0!</v>
      </c>
    </row>
    <row r="197" spans="1:16" s="8" customFormat="1" ht="21" customHeight="1" hidden="1">
      <c r="A197" s="87"/>
      <c r="B197" s="84" t="s">
        <v>565</v>
      </c>
      <c r="C197" s="39" t="s">
        <v>19</v>
      </c>
      <c r="D197" s="63" t="e">
        <v>#DIV/0!</v>
      </c>
      <c r="E197" s="65" t="e">
        <v>#DIV/0!</v>
      </c>
      <c r="F197" s="63" t="e">
        <v>#DIV/0!</v>
      </c>
      <c r="G197" s="63" t="e">
        <v>#DIV/0!</v>
      </c>
      <c r="H197" s="63" t="e">
        <v>#DIV/0!</v>
      </c>
      <c r="I197" s="63" t="e">
        <v>#DIV/0!</v>
      </c>
      <c r="J197" s="63" t="e">
        <v>#DIV/0!</v>
      </c>
      <c r="K197" s="63" t="e">
        <v>#DIV/0!</v>
      </c>
      <c r="L197" s="63" t="e">
        <v>#DIV/0!</v>
      </c>
      <c r="M197" s="63" t="e">
        <v>#DIV/0!</v>
      </c>
      <c r="N197" s="63" t="e">
        <v>#DIV/0!</v>
      </c>
      <c r="O197" s="63" t="e">
        <v>#DIV/0!</v>
      </c>
      <c r="P197" s="17" t="e">
        <f t="shared" si="3"/>
        <v>#DIV/0!</v>
      </c>
    </row>
    <row r="198" spans="1:16" s="8" customFormat="1" ht="21" customHeight="1" hidden="1">
      <c r="A198" s="87"/>
      <c r="B198" s="84" t="s">
        <v>566</v>
      </c>
      <c r="C198" s="39" t="s">
        <v>19</v>
      </c>
      <c r="D198" s="63" t="e">
        <v>#DIV/0!</v>
      </c>
      <c r="E198" s="65" t="e">
        <v>#DIV/0!</v>
      </c>
      <c r="F198" s="63" t="e">
        <v>#DIV/0!</v>
      </c>
      <c r="G198" s="63" t="e">
        <v>#DIV/0!</v>
      </c>
      <c r="H198" s="63" t="e">
        <v>#DIV/0!</v>
      </c>
      <c r="I198" s="63" t="e">
        <v>#DIV/0!</v>
      </c>
      <c r="J198" s="63" t="e">
        <v>#DIV/0!</v>
      </c>
      <c r="K198" s="63" t="e">
        <v>#DIV/0!</v>
      </c>
      <c r="L198" s="63" t="e">
        <v>#DIV/0!</v>
      </c>
      <c r="M198" s="63" t="e">
        <v>#DIV/0!</v>
      </c>
      <c r="N198" s="63" t="e">
        <v>#DIV/0!</v>
      </c>
      <c r="O198" s="63" t="e">
        <v>#DIV/0!</v>
      </c>
      <c r="P198" s="17" t="e">
        <f t="shared" si="3"/>
        <v>#DIV/0!</v>
      </c>
    </row>
    <row r="199" spans="1:16" s="8" customFormat="1" ht="21" customHeight="1" hidden="1">
      <c r="A199" s="87"/>
      <c r="B199" s="84" t="s">
        <v>567</v>
      </c>
      <c r="C199" s="39" t="s">
        <v>19</v>
      </c>
      <c r="D199" s="63" t="e">
        <v>#DIV/0!</v>
      </c>
      <c r="E199" s="65" t="e">
        <v>#DIV/0!</v>
      </c>
      <c r="F199" s="63" t="e">
        <v>#DIV/0!</v>
      </c>
      <c r="G199" s="63" t="e">
        <v>#DIV/0!</v>
      </c>
      <c r="H199" s="63" t="e">
        <v>#DIV/0!</v>
      </c>
      <c r="I199" s="63" t="e">
        <v>#DIV/0!</v>
      </c>
      <c r="J199" s="63" t="e">
        <v>#DIV/0!</v>
      </c>
      <c r="K199" s="63" t="e">
        <v>#DIV/0!</v>
      </c>
      <c r="L199" s="63" t="e">
        <v>#DIV/0!</v>
      </c>
      <c r="M199" s="63" t="e">
        <v>#DIV/0!</v>
      </c>
      <c r="N199" s="63" t="e">
        <v>#DIV/0!</v>
      </c>
      <c r="O199" s="63" t="e">
        <v>#DIV/0!</v>
      </c>
      <c r="P199" s="17" t="e">
        <f t="shared" si="3"/>
        <v>#DIV/0!</v>
      </c>
    </row>
    <row r="200" spans="1:16" s="8" customFormat="1" ht="21" customHeight="1" hidden="1">
      <c r="A200" s="87"/>
      <c r="B200" s="84" t="s">
        <v>568</v>
      </c>
      <c r="C200" s="39" t="s">
        <v>19</v>
      </c>
      <c r="D200" s="63" t="e">
        <v>#DIV/0!</v>
      </c>
      <c r="E200" s="65" t="e">
        <v>#DIV/0!</v>
      </c>
      <c r="F200" s="63" t="e">
        <v>#DIV/0!</v>
      </c>
      <c r="G200" s="63" t="e">
        <v>#DIV/0!</v>
      </c>
      <c r="H200" s="63" t="e">
        <v>#DIV/0!</v>
      </c>
      <c r="I200" s="63" t="e">
        <v>#DIV/0!</v>
      </c>
      <c r="J200" s="63" t="e">
        <v>#DIV/0!</v>
      </c>
      <c r="K200" s="63" t="e">
        <v>#DIV/0!</v>
      </c>
      <c r="L200" s="63" t="e">
        <v>#DIV/0!</v>
      </c>
      <c r="M200" s="63" t="e">
        <v>#DIV/0!</v>
      </c>
      <c r="N200" s="63" t="e">
        <v>#DIV/0!</v>
      </c>
      <c r="O200" s="63" t="e">
        <v>#DIV/0!</v>
      </c>
      <c r="P200" s="17" t="e">
        <f t="shared" si="3"/>
        <v>#DIV/0!</v>
      </c>
    </row>
    <row r="201" spans="1:16" s="8" customFormat="1" ht="21" customHeight="1" hidden="1">
      <c r="A201" s="87"/>
      <c r="B201" s="84" t="s">
        <v>569</v>
      </c>
      <c r="C201" s="39" t="s">
        <v>19</v>
      </c>
      <c r="D201" s="63" t="e">
        <v>#DIV/0!</v>
      </c>
      <c r="E201" s="65" t="e">
        <v>#DIV/0!</v>
      </c>
      <c r="F201" s="63" t="e">
        <v>#DIV/0!</v>
      </c>
      <c r="G201" s="63" t="e">
        <v>#DIV/0!</v>
      </c>
      <c r="H201" s="63" t="e">
        <v>#DIV/0!</v>
      </c>
      <c r="I201" s="63" t="e">
        <v>#DIV/0!</v>
      </c>
      <c r="J201" s="63" t="e">
        <v>#DIV/0!</v>
      </c>
      <c r="K201" s="63" t="e">
        <v>#DIV/0!</v>
      </c>
      <c r="L201" s="63" t="e">
        <v>#DIV/0!</v>
      </c>
      <c r="M201" s="63" t="e">
        <v>#DIV/0!</v>
      </c>
      <c r="N201" s="63" t="e">
        <v>#DIV/0!</v>
      </c>
      <c r="O201" s="63" t="e">
        <v>#DIV/0!</v>
      </c>
      <c r="P201" s="17" t="e">
        <f t="shared" si="3"/>
        <v>#DIV/0!</v>
      </c>
    </row>
    <row r="202" spans="1:16" s="8" customFormat="1" ht="21" customHeight="1" hidden="1">
      <c r="A202" s="87"/>
      <c r="B202" s="84" t="s">
        <v>570</v>
      </c>
      <c r="C202" s="39" t="s">
        <v>19</v>
      </c>
      <c r="D202" s="63" t="e">
        <v>#DIV/0!</v>
      </c>
      <c r="E202" s="65" t="e">
        <v>#DIV/0!</v>
      </c>
      <c r="F202" s="63" t="e">
        <v>#DIV/0!</v>
      </c>
      <c r="G202" s="63" t="e">
        <v>#DIV/0!</v>
      </c>
      <c r="H202" s="63" t="e">
        <v>#DIV/0!</v>
      </c>
      <c r="I202" s="63" t="e">
        <v>#DIV/0!</v>
      </c>
      <c r="J202" s="63" t="e">
        <v>#DIV/0!</v>
      </c>
      <c r="K202" s="63" t="e">
        <v>#DIV/0!</v>
      </c>
      <c r="L202" s="63" t="e">
        <v>#DIV/0!</v>
      </c>
      <c r="M202" s="63" t="e">
        <v>#DIV/0!</v>
      </c>
      <c r="N202" s="63" t="e">
        <v>#DIV/0!</v>
      </c>
      <c r="O202" s="63" t="e">
        <v>#DIV/0!</v>
      </c>
      <c r="P202" s="17" t="e">
        <f t="shared" si="3"/>
        <v>#DIV/0!</v>
      </c>
    </row>
    <row r="203" spans="1:16" s="8" customFormat="1" ht="21" customHeight="1" hidden="1">
      <c r="A203" s="87"/>
      <c r="B203" s="84" t="s">
        <v>571</v>
      </c>
      <c r="C203" s="39" t="s">
        <v>19</v>
      </c>
      <c r="D203" s="63" t="e">
        <v>#DIV/0!</v>
      </c>
      <c r="E203" s="65" t="e">
        <v>#DIV/0!</v>
      </c>
      <c r="F203" s="63" t="e">
        <v>#DIV/0!</v>
      </c>
      <c r="G203" s="63" t="e">
        <v>#DIV/0!</v>
      </c>
      <c r="H203" s="63" t="e">
        <v>#DIV/0!</v>
      </c>
      <c r="I203" s="63" t="e">
        <v>#DIV/0!</v>
      </c>
      <c r="J203" s="63" t="e">
        <v>#DIV/0!</v>
      </c>
      <c r="K203" s="63" t="e">
        <v>#DIV/0!</v>
      </c>
      <c r="L203" s="63" t="e">
        <v>#DIV/0!</v>
      </c>
      <c r="M203" s="63" t="e">
        <v>#DIV/0!</v>
      </c>
      <c r="N203" s="63" t="e">
        <v>#DIV/0!</v>
      </c>
      <c r="O203" s="63" t="e">
        <v>#DIV/0!</v>
      </c>
      <c r="P203" s="17" t="e">
        <f t="shared" si="3"/>
        <v>#DIV/0!</v>
      </c>
    </row>
    <row r="204" spans="1:16" s="8" customFormat="1" ht="21" customHeight="1" hidden="1">
      <c r="A204" s="87"/>
      <c r="B204" s="84" t="s">
        <v>572</v>
      </c>
      <c r="C204" s="39" t="s">
        <v>19</v>
      </c>
      <c r="D204" s="63" t="e">
        <v>#DIV/0!</v>
      </c>
      <c r="E204" s="65" t="e">
        <v>#DIV/0!</v>
      </c>
      <c r="F204" s="63" t="e">
        <v>#DIV/0!</v>
      </c>
      <c r="G204" s="63" t="e">
        <v>#DIV/0!</v>
      </c>
      <c r="H204" s="63" t="e">
        <v>#DIV/0!</v>
      </c>
      <c r="I204" s="63" t="e">
        <v>#DIV/0!</v>
      </c>
      <c r="J204" s="63" t="e">
        <v>#DIV/0!</v>
      </c>
      <c r="K204" s="63" t="e">
        <v>#DIV/0!</v>
      </c>
      <c r="L204" s="63" t="e">
        <v>#DIV/0!</v>
      </c>
      <c r="M204" s="63" t="e">
        <v>#DIV/0!</v>
      </c>
      <c r="N204" s="63" t="e">
        <v>#DIV/0!</v>
      </c>
      <c r="O204" s="63" t="e">
        <v>#DIV/0!</v>
      </c>
      <c r="P204" s="17" t="e">
        <f t="shared" si="3"/>
        <v>#DIV/0!</v>
      </c>
    </row>
    <row r="205" spans="1:16" s="8" customFormat="1" ht="21" customHeight="1" hidden="1">
      <c r="A205" s="87"/>
      <c r="B205" s="84" t="s">
        <v>573</v>
      </c>
      <c r="C205" s="39" t="s">
        <v>19</v>
      </c>
      <c r="D205" s="63" t="e">
        <v>#DIV/0!</v>
      </c>
      <c r="E205" s="65" t="e">
        <v>#DIV/0!</v>
      </c>
      <c r="F205" s="63" t="e">
        <v>#DIV/0!</v>
      </c>
      <c r="G205" s="63" t="e">
        <v>#DIV/0!</v>
      </c>
      <c r="H205" s="63" t="e">
        <v>#DIV/0!</v>
      </c>
      <c r="I205" s="63" t="e">
        <v>#DIV/0!</v>
      </c>
      <c r="J205" s="63" t="e">
        <v>#DIV/0!</v>
      </c>
      <c r="K205" s="63" t="e">
        <v>#DIV/0!</v>
      </c>
      <c r="L205" s="63" t="e">
        <v>#DIV/0!</v>
      </c>
      <c r="M205" s="63" t="e">
        <v>#DIV/0!</v>
      </c>
      <c r="N205" s="63" t="e">
        <v>#DIV/0!</v>
      </c>
      <c r="O205" s="63" t="e">
        <v>#DIV/0!</v>
      </c>
      <c r="P205" s="17" t="e">
        <f t="shared" si="3"/>
        <v>#DIV/0!</v>
      </c>
    </row>
    <row r="206" spans="1:16" s="8" customFormat="1" ht="21" customHeight="1" hidden="1">
      <c r="A206" s="87"/>
      <c r="B206" s="84" t="s">
        <v>574</v>
      </c>
      <c r="C206" s="39" t="s">
        <v>19</v>
      </c>
      <c r="D206" s="63" t="e">
        <v>#DIV/0!</v>
      </c>
      <c r="E206" s="65" t="e">
        <v>#DIV/0!</v>
      </c>
      <c r="F206" s="63" t="e">
        <v>#DIV/0!</v>
      </c>
      <c r="G206" s="63" t="e">
        <v>#DIV/0!</v>
      </c>
      <c r="H206" s="63" t="e">
        <v>#DIV/0!</v>
      </c>
      <c r="I206" s="63" t="e">
        <v>#DIV/0!</v>
      </c>
      <c r="J206" s="63" t="e">
        <v>#DIV/0!</v>
      </c>
      <c r="K206" s="63" t="e">
        <v>#DIV/0!</v>
      </c>
      <c r="L206" s="63" t="e">
        <v>#DIV/0!</v>
      </c>
      <c r="M206" s="63" t="e">
        <v>#DIV/0!</v>
      </c>
      <c r="N206" s="63" t="e">
        <v>#DIV/0!</v>
      </c>
      <c r="O206" s="63" t="e">
        <v>#DIV/0!</v>
      </c>
      <c r="P206" s="17" t="e">
        <f t="shared" si="3"/>
        <v>#DIV/0!</v>
      </c>
    </row>
    <row r="207" spans="1:16" s="8" customFormat="1" ht="21" customHeight="1" hidden="1">
      <c r="A207" s="87"/>
      <c r="B207" s="84" t="s">
        <v>575</v>
      </c>
      <c r="C207" s="39" t="s">
        <v>19</v>
      </c>
      <c r="D207" s="63" t="e">
        <v>#DIV/0!</v>
      </c>
      <c r="E207" s="65" t="e">
        <v>#DIV/0!</v>
      </c>
      <c r="F207" s="63" t="e">
        <v>#DIV/0!</v>
      </c>
      <c r="G207" s="63" t="e">
        <v>#DIV/0!</v>
      </c>
      <c r="H207" s="63" t="e">
        <v>#DIV/0!</v>
      </c>
      <c r="I207" s="63" t="e">
        <v>#DIV/0!</v>
      </c>
      <c r="J207" s="63" t="e">
        <v>#DIV/0!</v>
      </c>
      <c r="K207" s="63" t="e">
        <v>#DIV/0!</v>
      </c>
      <c r="L207" s="63" t="e">
        <v>#DIV/0!</v>
      </c>
      <c r="M207" s="63" t="e">
        <v>#DIV/0!</v>
      </c>
      <c r="N207" s="63" t="e">
        <v>#DIV/0!</v>
      </c>
      <c r="O207" s="63" t="e">
        <v>#DIV/0!</v>
      </c>
      <c r="P207" s="17" t="e">
        <f t="shared" si="3"/>
        <v>#DIV/0!</v>
      </c>
    </row>
    <row r="208" spans="1:16" s="8" customFormat="1" ht="21" customHeight="1">
      <c r="A208" s="87"/>
      <c r="B208" s="84" t="s">
        <v>148</v>
      </c>
      <c r="C208" s="39" t="s">
        <v>19</v>
      </c>
      <c r="D208" s="63">
        <v>3800</v>
      </c>
      <c r="E208" s="65"/>
      <c r="F208" s="63">
        <v>3800</v>
      </c>
      <c r="G208" s="63">
        <v>3800</v>
      </c>
      <c r="H208" s="63"/>
      <c r="I208" s="63">
        <v>3600</v>
      </c>
      <c r="J208" s="63">
        <v>3600</v>
      </c>
      <c r="K208" s="63">
        <v>3640</v>
      </c>
      <c r="L208" s="63">
        <v>3750</v>
      </c>
      <c r="M208" s="63">
        <v>3800</v>
      </c>
      <c r="N208" s="63">
        <v>3800</v>
      </c>
      <c r="O208" s="63">
        <v>3800</v>
      </c>
      <c r="P208" s="17">
        <f t="shared" si="3"/>
        <v>3739</v>
      </c>
    </row>
    <row r="209" spans="1:16" s="8" customFormat="1" ht="2.25" customHeight="1" hidden="1">
      <c r="A209" s="87"/>
      <c r="B209" s="84" t="s">
        <v>576</v>
      </c>
      <c r="C209" s="39" t="s">
        <v>19</v>
      </c>
      <c r="D209" s="63" t="e">
        <v>#DIV/0!</v>
      </c>
      <c r="E209" s="65" t="e">
        <v>#DIV/0!</v>
      </c>
      <c r="F209" s="63" t="e">
        <v>#DIV/0!</v>
      </c>
      <c r="G209" s="63" t="e">
        <v>#DIV/0!</v>
      </c>
      <c r="H209" s="63" t="e">
        <v>#DIV/0!</v>
      </c>
      <c r="I209" s="63" t="e">
        <v>#DIV/0!</v>
      </c>
      <c r="J209" s="63" t="e">
        <v>#DIV/0!</v>
      </c>
      <c r="K209" s="63" t="e">
        <v>#DIV/0!</v>
      </c>
      <c r="L209" s="63" t="e">
        <v>#DIV/0!</v>
      </c>
      <c r="M209" s="63" t="e">
        <v>#DIV/0!</v>
      </c>
      <c r="N209" s="63" t="e">
        <v>#DIV/0!</v>
      </c>
      <c r="O209" s="63" t="e">
        <v>#DIV/0!</v>
      </c>
      <c r="P209" s="17" t="e">
        <f t="shared" si="3"/>
        <v>#DIV/0!</v>
      </c>
    </row>
    <row r="210" spans="1:16" s="8" customFormat="1" ht="2.25" customHeight="1" hidden="1">
      <c r="A210" s="497"/>
      <c r="B210" s="498" t="s">
        <v>577</v>
      </c>
      <c r="C210" s="39" t="s">
        <v>19</v>
      </c>
      <c r="D210" s="63" t="e">
        <v>#DIV/0!</v>
      </c>
      <c r="E210" s="65" t="e">
        <v>#DIV/0!</v>
      </c>
      <c r="F210" s="63" t="e">
        <v>#DIV/0!</v>
      </c>
      <c r="G210" s="63" t="e">
        <v>#DIV/0!</v>
      </c>
      <c r="H210" s="63" t="e">
        <v>#DIV/0!</v>
      </c>
      <c r="I210" s="63" t="e">
        <v>#DIV/0!</v>
      </c>
      <c r="J210" s="63" t="e">
        <v>#DIV/0!</v>
      </c>
      <c r="K210" s="63" t="e">
        <v>#DIV/0!</v>
      </c>
      <c r="L210" s="63" t="e">
        <v>#DIV/0!</v>
      </c>
      <c r="M210" s="63" t="e">
        <v>#DIV/0!</v>
      </c>
      <c r="N210" s="63" t="e">
        <v>#DIV/0!</v>
      </c>
      <c r="O210" s="63" t="e">
        <v>#DIV/0!</v>
      </c>
      <c r="P210" s="17" t="e">
        <f t="shared" si="3"/>
        <v>#DIV/0!</v>
      </c>
    </row>
    <row r="211" spans="1:16" s="8" customFormat="1" ht="21" customHeight="1">
      <c r="A211" s="104" t="s">
        <v>233</v>
      </c>
      <c r="B211" s="104"/>
      <c r="C211" s="493"/>
      <c r="D211" s="494"/>
      <c r="E211" s="494"/>
      <c r="F211" s="494"/>
      <c r="G211" s="494"/>
      <c r="H211" s="494"/>
      <c r="I211" s="494"/>
      <c r="J211" s="494"/>
      <c r="K211" s="494"/>
      <c r="L211" s="104"/>
      <c r="M211" s="493"/>
      <c r="N211" s="494"/>
      <c r="O211" s="494"/>
      <c r="P211" s="494"/>
    </row>
    <row r="212" spans="1:16" s="8" customFormat="1" ht="21" customHeight="1">
      <c r="A212" s="459" t="s">
        <v>234</v>
      </c>
      <c r="B212" s="84" t="s">
        <v>235</v>
      </c>
      <c r="C212" s="39" t="s">
        <v>236</v>
      </c>
      <c r="D212" s="63">
        <v>152.04999999999998</v>
      </c>
      <c r="E212" s="63">
        <v>161.05555555555554</v>
      </c>
      <c r="F212" s="63">
        <v>158.5666666666667</v>
      </c>
      <c r="G212" s="63">
        <v>123.22916666666667</v>
      </c>
      <c r="H212" s="63">
        <v>150.36711111111111</v>
      </c>
      <c r="I212" s="63">
        <v>143.20833333333334</v>
      </c>
      <c r="J212" s="63">
        <v>133.95833333333334</v>
      </c>
      <c r="K212" s="63">
        <v>133.88888888888889</v>
      </c>
      <c r="L212" s="63">
        <v>132.08333333333334</v>
      </c>
      <c r="M212" s="63">
        <v>133.05555555555554</v>
      </c>
      <c r="N212" s="63">
        <v>129.2111111111111</v>
      </c>
      <c r="O212" s="63">
        <v>133.61111111111111</v>
      </c>
      <c r="P212" s="17">
        <f aca="true" t="shared" si="4" ref="P212:P221">AVERAGE(D212:O212)</f>
        <v>140.35709722222222</v>
      </c>
    </row>
    <row r="213" spans="1:16" s="8" customFormat="1" ht="21" customHeight="1">
      <c r="A213" s="464"/>
      <c r="B213" s="84" t="s">
        <v>237</v>
      </c>
      <c r="C213" s="39" t="s">
        <v>236</v>
      </c>
      <c r="D213" s="63">
        <v>517.8571428571429</v>
      </c>
      <c r="E213" s="63">
        <v>485.7142857142857</v>
      </c>
      <c r="F213" s="63">
        <v>571.4285714285714</v>
      </c>
      <c r="G213" s="63">
        <v>553.5714285714286</v>
      </c>
      <c r="H213" s="63">
        <v>410.7142857142857</v>
      </c>
      <c r="I213" s="63">
        <v>464.61142857142863</v>
      </c>
      <c r="J213" s="63">
        <v>375.4761904761905</v>
      </c>
      <c r="K213" s="63">
        <v>357.14285714285717</v>
      </c>
      <c r="L213" s="63">
        <v>357.14285714285717</v>
      </c>
      <c r="M213" s="63">
        <v>312.8571428571429</v>
      </c>
      <c r="N213" s="63">
        <v>439.2857142857142</v>
      </c>
      <c r="O213" s="63">
        <v>346.07142857142856</v>
      </c>
      <c r="P213" s="17">
        <f t="shared" si="4"/>
        <v>432.65611111111116</v>
      </c>
    </row>
    <row r="214" spans="1:16" s="8" customFormat="1" ht="21" customHeight="1">
      <c r="A214" s="459" t="s">
        <v>238</v>
      </c>
      <c r="B214" s="84" t="s">
        <v>235</v>
      </c>
      <c r="C214" s="39" t="s">
        <v>236</v>
      </c>
      <c r="D214" s="63">
        <v>350</v>
      </c>
      <c r="E214" s="63">
        <v>312.5</v>
      </c>
      <c r="F214" s="63">
        <v>270</v>
      </c>
      <c r="G214" s="63">
        <v>313.75</v>
      </c>
      <c r="H214" s="63">
        <v>309.125</v>
      </c>
      <c r="I214" s="63">
        <v>303.75</v>
      </c>
      <c r="J214" s="63">
        <v>306.25</v>
      </c>
      <c r="K214" s="63">
        <v>324.375</v>
      </c>
      <c r="L214" s="63">
        <v>317.5</v>
      </c>
      <c r="M214" s="63">
        <v>319.375</v>
      </c>
      <c r="N214" s="63">
        <v>315.5</v>
      </c>
      <c r="O214" s="63">
        <v>315</v>
      </c>
      <c r="P214" s="17">
        <f t="shared" si="4"/>
        <v>313.09375</v>
      </c>
    </row>
    <row r="215" spans="1:16" s="8" customFormat="1" ht="21" customHeight="1">
      <c r="A215" s="464"/>
      <c r="B215" s="84" t="s">
        <v>578</v>
      </c>
      <c r="C215" s="39" t="s">
        <v>236</v>
      </c>
      <c r="D215" s="63">
        <v>350</v>
      </c>
      <c r="E215" s="63"/>
      <c r="F215" s="63">
        <v>347</v>
      </c>
      <c r="G215" s="63"/>
      <c r="H215" s="63"/>
      <c r="I215" s="63"/>
      <c r="J215" s="63"/>
      <c r="K215" s="63"/>
      <c r="L215" s="63"/>
      <c r="M215" s="63"/>
      <c r="N215" s="63"/>
      <c r="O215" s="63"/>
      <c r="P215" s="17">
        <f t="shared" si="4"/>
        <v>348.5</v>
      </c>
    </row>
    <row r="216" spans="1:16" s="8" customFormat="1" ht="21" customHeight="1">
      <c r="A216" s="87"/>
      <c r="B216" s="84" t="s">
        <v>239</v>
      </c>
      <c r="C216" s="39" t="s">
        <v>236</v>
      </c>
      <c r="D216" s="63">
        <v>102.47</v>
      </c>
      <c r="E216" s="63">
        <v>99.16</v>
      </c>
      <c r="F216" s="63">
        <v>95.24</v>
      </c>
      <c r="G216" s="63">
        <v>98.45000000000002</v>
      </c>
      <c r="H216" s="63">
        <v>91.13332800000002</v>
      </c>
      <c r="I216" s="63">
        <v>94.875</v>
      </c>
      <c r="J216" s="63">
        <v>103.82166666666669</v>
      </c>
      <c r="K216" s="63">
        <v>105.57066666666667</v>
      </c>
      <c r="L216" s="63">
        <v>103.98666666666668</v>
      </c>
      <c r="M216" s="63">
        <v>93.12966666666667</v>
      </c>
      <c r="N216" s="63">
        <v>85.68120000000002</v>
      </c>
      <c r="O216" s="63">
        <v>93.59166666666667</v>
      </c>
      <c r="P216" s="17">
        <f t="shared" si="4"/>
        <v>97.25915511111113</v>
      </c>
    </row>
    <row r="217" spans="1:16" s="8" customFormat="1" ht="21" customHeight="1">
      <c r="A217" s="459" t="s">
        <v>240</v>
      </c>
      <c r="B217" s="84" t="s">
        <v>241</v>
      </c>
      <c r="C217" s="39" t="s">
        <v>236</v>
      </c>
      <c r="D217" s="63">
        <v>122.77083333333333</v>
      </c>
      <c r="E217" s="63">
        <v>120.95833333333333</v>
      </c>
      <c r="F217" s="63">
        <v>119.7</v>
      </c>
      <c r="G217" s="63">
        <v>119.83333333333333</v>
      </c>
      <c r="H217" s="63">
        <v>120.7</v>
      </c>
      <c r="I217" s="63">
        <v>120.625</v>
      </c>
      <c r="J217" s="63">
        <v>122.79166666666667</v>
      </c>
      <c r="K217" s="63">
        <v>121.36666666666667</v>
      </c>
      <c r="L217" s="63">
        <v>121.15277777777777</v>
      </c>
      <c r="M217" s="63">
        <v>119.08333333333333</v>
      </c>
      <c r="N217" s="63">
        <v>117.18888888888888</v>
      </c>
      <c r="O217" s="63">
        <v>115.58333333333333</v>
      </c>
      <c r="P217" s="17">
        <f t="shared" si="4"/>
        <v>120.14618055555553</v>
      </c>
    </row>
    <row r="218" spans="1:16" s="8" customFormat="1" ht="21" customHeight="1">
      <c r="A218" s="460"/>
      <c r="B218" s="84" t="s">
        <v>242</v>
      </c>
      <c r="C218" s="39" t="s">
        <v>236</v>
      </c>
      <c r="D218" s="63">
        <v>91.54166666666667</v>
      </c>
      <c r="E218" s="63">
        <v>89.85416666666667</v>
      </c>
      <c r="F218" s="63">
        <v>89.63333333333333</v>
      </c>
      <c r="G218" s="63">
        <v>86.125</v>
      </c>
      <c r="H218" s="63">
        <v>87.03333333333335</v>
      </c>
      <c r="I218" s="63">
        <v>85.56944444444444</v>
      </c>
      <c r="J218" s="63">
        <v>86.79166666666667</v>
      </c>
      <c r="K218" s="63">
        <v>86.63333333333333</v>
      </c>
      <c r="L218" s="63">
        <v>86.2361111111111</v>
      </c>
      <c r="M218" s="63">
        <v>91.5138888888889</v>
      </c>
      <c r="N218" s="63">
        <v>85.17777777777776</v>
      </c>
      <c r="O218" s="63">
        <v>84.83333333333333</v>
      </c>
      <c r="P218" s="17">
        <f t="shared" si="4"/>
        <v>87.57858796296296</v>
      </c>
    </row>
    <row r="219" spans="1:16" s="8" customFormat="1" ht="21" customHeight="1">
      <c r="A219" s="464"/>
      <c r="B219" s="84" t="s">
        <v>243</v>
      </c>
      <c r="C219" s="39" t="s">
        <v>236</v>
      </c>
      <c r="D219" s="63">
        <v>104.29166666666667</v>
      </c>
      <c r="E219" s="63">
        <v>104.08333333333333</v>
      </c>
      <c r="F219" s="63">
        <v>102.13333333333333</v>
      </c>
      <c r="G219" s="63">
        <v>101.9861111111111</v>
      </c>
      <c r="H219" s="63">
        <v>101.83333333333333</v>
      </c>
      <c r="I219" s="63">
        <v>106.5625</v>
      </c>
      <c r="J219" s="63">
        <v>107.5625</v>
      </c>
      <c r="K219" s="63">
        <v>103.76666666666667</v>
      </c>
      <c r="L219" s="63">
        <v>103.75</v>
      </c>
      <c r="M219" s="63">
        <v>102.875</v>
      </c>
      <c r="N219" s="63">
        <v>105.10000000000001</v>
      </c>
      <c r="O219" s="63">
        <v>98.41666666666667</v>
      </c>
      <c r="P219" s="17">
        <f t="shared" si="4"/>
        <v>103.5300925925926</v>
      </c>
    </row>
    <row r="220" spans="1:16" s="8" customFormat="1" ht="21" customHeight="1">
      <c r="A220" s="100"/>
      <c r="B220" s="101" t="s">
        <v>244</v>
      </c>
      <c r="C220" s="341" t="s">
        <v>21</v>
      </c>
      <c r="D220" s="63">
        <v>4800</v>
      </c>
      <c r="E220" s="63">
        <v>4556.25</v>
      </c>
      <c r="F220" s="63">
        <v>4590</v>
      </c>
      <c r="G220" s="63">
        <v>4920</v>
      </c>
      <c r="H220" s="63">
        <v>3855.6</v>
      </c>
      <c r="I220" s="63">
        <v>3626.25</v>
      </c>
      <c r="J220" s="63">
        <v>3945.0833333333335</v>
      </c>
      <c r="K220" s="63">
        <v>4228.4</v>
      </c>
      <c r="L220" s="63">
        <v>4321.666666666666</v>
      </c>
      <c r="M220" s="63">
        <v>3325.416666666667</v>
      </c>
      <c r="N220" s="63">
        <v>3275.666666666667</v>
      </c>
      <c r="O220" s="63">
        <v>4768.333333333333</v>
      </c>
      <c r="P220" s="17">
        <f t="shared" si="4"/>
        <v>4184.388888888888</v>
      </c>
    </row>
    <row r="221" spans="1:16" s="8" customFormat="1" ht="21" customHeight="1">
      <c r="A221" s="102"/>
      <c r="B221" s="103" t="s">
        <v>245</v>
      </c>
      <c r="C221" s="39" t="s">
        <v>246</v>
      </c>
      <c r="D221" s="63">
        <v>26.291666666666668</v>
      </c>
      <c r="E221" s="63">
        <v>26.510416666666668</v>
      </c>
      <c r="F221" s="63">
        <v>24.95625</v>
      </c>
      <c r="G221" s="63">
        <v>26.552083333333332</v>
      </c>
      <c r="H221" s="63">
        <v>26.84166666666667</v>
      </c>
      <c r="I221" s="63">
        <v>27</v>
      </c>
      <c r="J221" s="63">
        <v>28.125</v>
      </c>
      <c r="K221" s="63">
        <v>26.5</v>
      </c>
      <c r="L221" s="63">
        <v>26.75</v>
      </c>
      <c r="M221" s="63">
        <v>26.791666666666668</v>
      </c>
      <c r="N221" s="63">
        <v>27</v>
      </c>
      <c r="O221" s="63">
        <v>26.96666666666667</v>
      </c>
      <c r="P221" s="17">
        <f t="shared" si="4"/>
        <v>26.690451388888892</v>
      </c>
    </row>
    <row r="222" spans="1:16" ht="6" customHeight="1">
      <c r="A222" s="104"/>
      <c r="B222" s="104"/>
      <c r="C222" s="493"/>
      <c r="D222" s="494"/>
      <c r="E222" s="494"/>
      <c r="F222" s="494"/>
      <c r="G222" s="494"/>
      <c r="H222" s="494"/>
      <c r="I222" s="494"/>
      <c r="J222" s="494"/>
      <c r="K222" s="494"/>
      <c r="L222" s="104"/>
      <c r="M222" s="493"/>
      <c r="N222" s="494"/>
      <c r="O222" s="494"/>
      <c r="P222" s="494"/>
    </row>
    <row r="223" spans="1:16" ht="18.75" customHeight="1">
      <c r="A223" s="110" t="str">
        <f>'[1]NACIONAL'!A223</f>
        <v>FUENTE: Ministerio de Agricultura, Informes Mensuales de Precios de las Unidades Regionales de Planificación y Economía (URPEs).</v>
      </c>
      <c r="B223" s="7"/>
      <c r="C223" s="67"/>
      <c r="D223" s="68"/>
      <c r="E223" s="69"/>
      <c r="F223" s="68"/>
      <c r="G223" s="37"/>
      <c r="H223" s="37"/>
      <c r="I223" s="37"/>
      <c r="J223" s="37"/>
      <c r="K223" s="70"/>
      <c r="L223" s="70"/>
      <c r="M223" s="70"/>
      <c r="N223" s="70"/>
      <c r="O223" s="70"/>
      <c r="P223" s="36"/>
    </row>
    <row r="224" spans="1:16" ht="14.25" customHeight="1">
      <c r="A224" s="110" t="s">
        <v>248</v>
      </c>
      <c r="B224" s="7"/>
      <c r="C224" s="71"/>
      <c r="D224" s="35"/>
      <c r="E224" s="35"/>
      <c r="F224" s="35"/>
      <c r="G224" s="35"/>
      <c r="H224" s="35"/>
      <c r="I224" s="35"/>
      <c r="J224" s="35"/>
      <c r="K224" s="42"/>
      <c r="L224" s="42"/>
      <c r="M224" s="42"/>
      <c r="N224" s="42"/>
      <c r="O224" s="42"/>
      <c r="P224" s="5"/>
    </row>
    <row r="225" spans="1:16" ht="13.5">
      <c r="A225" s="110"/>
      <c r="B225" s="7"/>
      <c r="C225" s="57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5"/>
    </row>
    <row r="226" spans="1:16" ht="12.75">
      <c r="A226" s="72" t="s">
        <v>108</v>
      </c>
      <c r="B226" s="72"/>
      <c r="C226" s="73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5"/>
    </row>
    <row r="227" spans="1:16" ht="12.75">
      <c r="A227" s="79"/>
      <c r="B227" s="56"/>
      <c r="C227" s="57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5"/>
    </row>
    <row r="228" spans="1:16" ht="12.75">
      <c r="A228" s="79"/>
      <c r="B228" s="56"/>
      <c r="C228" s="57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5"/>
    </row>
    <row r="229" spans="1:16" ht="12.75">
      <c r="A229" s="79"/>
      <c r="B229" s="56"/>
      <c r="C229" s="57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5"/>
    </row>
    <row r="230" spans="1:16" ht="12.75">
      <c r="A230" s="79"/>
      <c r="B230" s="56"/>
      <c r="C230" s="57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5"/>
    </row>
    <row r="231" spans="1:16" ht="12.75">
      <c r="A231" s="79"/>
      <c r="B231" s="56"/>
      <c r="C231" s="57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5"/>
    </row>
    <row r="232" spans="1:16" ht="12.75">
      <c r="A232" s="79"/>
      <c r="B232" s="56"/>
      <c r="C232" s="57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5"/>
    </row>
    <row r="233" spans="1:16" ht="12.75">
      <c r="A233" s="79"/>
      <c r="B233" s="56"/>
      <c r="C233" s="57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5"/>
    </row>
    <row r="234" spans="1:16" ht="12.75">
      <c r="A234" s="79"/>
      <c r="B234" s="56"/>
      <c r="C234" s="57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5"/>
    </row>
  </sheetData>
  <sheetProtection/>
  <mergeCells count="40">
    <mergeCell ref="A212:A213"/>
    <mergeCell ref="A214:A215"/>
    <mergeCell ref="A217:A219"/>
    <mergeCell ref="A144:A146"/>
    <mergeCell ref="A148:A153"/>
    <mergeCell ref="A155:A156"/>
    <mergeCell ref="A157:A158"/>
    <mergeCell ref="A160:A161"/>
    <mergeCell ref="A174:A175"/>
    <mergeCell ref="A109:A111"/>
    <mergeCell ref="A112:A113"/>
    <mergeCell ref="A114:A115"/>
    <mergeCell ref="A131:A132"/>
    <mergeCell ref="A136:A141"/>
    <mergeCell ref="A142:A143"/>
    <mergeCell ref="A64:A66"/>
    <mergeCell ref="A72:A73"/>
    <mergeCell ref="A76:A77"/>
    <mergeCell ref="A80:A81"/>
    <mergeCell ref="A102:A106"/>
    <mergeCell ref="A107:A108"/>
    <mergeCell ref="A37:A39"/>
    <mergeCell ref="A40:A41"/>
    <mergeCell ref="A44:A45"/>
    <mergeCell ref="A51:A56"/>
    <mergeCell ref="A59:A60"/>
    <mergeCell ref="A61:A62"/>
    <mergeCell ref="A10:A11"/>
    <mergeCell ref="A12:A13"/>
    <mergeCell ref="A19:A22"/>
    <mergeCell ref="A23:A24"/>
    <mergeCell ref="A28:A29"/>
    <mergeCell ref="A30:A33"/>
    <mergeCell ref="A2:P2"/>
    <mergeCell ref="A3:P3"/>
    <mergeCell ref="A6:A7"/>
    <mergeCell ref="B6:B7"/>
    <mergeCell ref="C6:C7"/>
    <mergeCell ref="D6:O6"/>
    <mergeCell ref="P6:P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O96" sqref="O96"/>
    </sheetView>
  </sheetViews>
  <sheetFormatPr defaultColWidth="11.421875" defaultRowHeight="12.75"/>
  <cols>
    <col min="1" max="1" width="19.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09" t="s">
        <v>44</v>
      </c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9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4.75" customHeight="1">
      <c r="A5" s="441" t="s">
        <v>372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8.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8.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8.7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9.5" customHeight="1">
      <c r="A9" s="210" t="s">
        <v>373</v>
      </c>
      <c r="B9" s="199" t="s">
        <v>47</v>
      </c>
      <c r="C9" s="210">
        <f>406.02/45.45*110</f>
        <v>982.6666666666665</v>
      </c>
      <c r="D9" s="210">
        <f>353.25/45.45*110</f>
        <v>854.950495049505</v>
      </c>
      <c r="E9" s="210">
        <f>339.6/45.45*110</f>
        <v>821.9141914191418</v>
      </c>
      <c r="F9" s="210">
        <f>313.06/45.45*110</f>
        <v>757.6809680968097</v>
      </c>
      <c r="G9" s="210">
        <f>413/45.45*110</f>
        <v>999.5599559955995</v>
      </c>
      <c r="H9" s="210">
        <f>382.07/45.45*110</f>
        <v>924.7018701870186</v>
      </c>
      <c r="I9" s="210">
        <f>350.7/45.45*110</f>
        <v>848.7788778877887</v>
      </c>
      <c r="J9" s="210">
        <f>353.74/45.45*110</f>
        <v>856.1364136413641</v>
      </c>
      <c r="K9" s="210">
        <f>345.41/45.45*110</f>
        <v>835.975797579758</v>
      </c>
      <c r="L9" s="210">
        <f>347.93/45.45*110</f>
        <v>842.074807480748</v>
      </c>
      <c r="M9" s="210">
        <f>366.42/45.45*110</f>
        <v>886.8250825082507</v>
      </c>
      <c r="N9" s="210">
        <f>358.18/45.45*110</f>
        <v>866.8822882288229</v>
      </c>
      <c r="O9" s="211">
        <f>AVERAGE(C9:N9)</f>
        <v>873.1789512284562</v>
      </c>
    </row>
    <row r="10" spans="1:15" ht="19.5" customHeight="1">
      <c r="A10" s="210" t="s">
        <v>374</v>
      </c>
      <c r="B10" s="199" t="s">
        <v>19</v>
      </c>
      <c r="C10" s="210">
        <v>117.73645714285715</v>
      </c>
      <c r="D10" s="210">
        <v>132.37109600000002</v>
      </c>
      <c r="E10" s="210">
        <v>117.74144249999999</v>
      </c>
      <c r="F10" s="210">
        <v>107.69321828571427</v>
      </c>
      <c r="G10" s="210">
        <v>160.91810742857143</v>
      </c>
      <c r="H10" s="210">
        <v>177.79831428571427</v>
      </c>
      <c r="I10" s="210">
        <v>153.39594449999998</v>
      </c>
      <c r="J10" s="210">
        <v>107.46428</v>
      </c>
      <c r="K10" s="210">
        <v>93.00528</v>
      </c>
      <c r="L10" s="210">
        <v>94.46991428571428</v>
      </c>
      <c r="M10" s="210">
        <v>107.0679857142857</v>
      </c>
      <c r="N10" s="210">
        <v>140.0722875</v>
      </c>
      <c r="O10" s="211">
        <f aca="true" t="shared" si="0" ref="O10:O21">AVERAGE(C10:N10)</f>
        <v>125.8111939702381</v>
      </c>
    </row>
    <row r="11" spans="1:15" ht="19.5" customHeight="1">
      <c r="A11" s="210" t="s">
        <v>17</v>
      </c>
      <c r="B11" s="199" t="s">
        <v>19</v>
      </c>
      <c r="C11" s="210"/>
      <c r="D11" s="210"/>
      <c r="E11" s="210"/>
      <c r="F11" s="210">
        <v>137</v>
      </c>
      <c r="G11" s="210"/>
      <c r="H11" s="210">
        <v>115</v>
      </c>
      <c r="I11" s="210">
        <v>390</v>
      </c>
      <c r="J11" s="210">
        <v>267.42</v>
      </c>
      <c r="K11" s="210"/>
      <c r="L11" s="210"/>
      <c r="M11" s="210">
        <v>250</v>
      </c>
      <c r="N11" s="210">
        <v>100</v>
      </c>
      <c r="O11" s="211">
        <f t="shared" si="0"/>
        <v>209.90333333333334</v>
      </c>
    </row>
    <row r="12" spans="1:15" ht="19.5" customHeight="1">
      <c r="A12" s="81" t="s">
        <v>65</v>
      </c>
      <c r="B12" s="174"/>
      <c r="C12" s="81"/>
      <c r="D12" s="82"/>
      <c r="E12" s="83"/>
      <c r="F12" s="83"/>
      <c r="G12" s="83"/>
      <c r="H12" s="83"/>
      <c r="I12" s="83"/>
      <c r="J12" s="83"/>
      <c r="K12" s="83"/>
      <c r="L12" s="83"/>
      <c r="M12" s="81"/>
      <c r="N12" s="82"/>
      <c r="O12" s="83"/>
    </row>
    <row r="13" spans="1:15" ht="19.5" customHeight="1">
      <c r="A13" s="210" t="s">
        <v>0</v>
      </c>
      <c r="B13" s="199" t="s">
        <v>19</v>
      </c>
      <c r="C13" s="210">
        <v>155.16666666666666</v>
      </c>
      <c r="D13" s="210">
        <v>154.66714285714286</v>
      </c>
      <c r="E13" s="210">
        <v>147.03142857142856</v>
      </c>
      <c r="F13" s="210">
        <v>158.47714285714284</v>
      </c>
      <c r="G13" s="210">
        <v>156</v>
      </c>
      <c r="H13" s="210">
        <v>136.552</v>
      </c>
      <c r="I13" s="210">
        <v>132.8125</v>
      </c>
      <c r="J13" s="210">
        <v>129.16</v>
      </c>
      <c r="K13" s="210">
        <v>123.298</v>
      </c>
      <c r="L13" s="210">
        <v>91.40625</v>
      </c>
      <c r="M13" s="210">
        <v>99.3612</v>
      </c>
      <c r="N13" s="210">
        <v>96.27199999999999</v>
      </c>
      <c r="O13" s="211">
        <f t="shared" si="0"/>
        <v>131.68369424603173</v>
      </c>
    </row>
    <row r="14" spans="1:15" ht="19.5" customHeight="1">
      <c r="A14" s="210" t="s">
        <v>1</v>
      </c>
      <c r="B14" s="199" t="s">
        <v>19</v>
      </c>
      <c r="C14" s="210">
        <v>313.8333333333333</v>
      </c>
      <c r="D14" s="210">
        <v>341.5785714285715</v>
      </c>
      <c r="E14" s="210">
        <v>320.35714285714283</v>
      </c>
      <c r="F14" s="210">
        <v>407.625</v>
      </c>
      <c r="G14" s="210">
        <v>377.075</v>
      </c>
      <c r="H14" s="210">
        <v>317.776</v>
      </c>
      <c r="I14" s="210">
        <v>388.6</v>
      </c>
      <c r="J14" s="210">
        <v>358.3333333333333</v>
      </c>
      <c r="K14" s="210">
        <v>376</v>
      </c>
      <c r="L14" s="210">
        <v>409.3333333333333</v>
      </c>
      <c r="M14" s="210">
        <v>400</v>
      </c>
      <c r="N14" s="210">
        <v>358.6</v>
      </c>
      <c r="O14" s="211">
        <f t="shared" si="0"/>
        <v>364.0926428571429</v>
      </c>
    </row>
    <row r="15" spans="1:15" ht="19.5" customHeight="1">
      <c r="A15" s="210" t="s">
        <v>117</v>
      </c>
      <c r="B15" s="199" t="s">
        <v>19</v>
      </c>
      <c r="C15" s="210">
        <v>235</v>
      </c>
      <c r="D15" s="210">
        <v>254.45</v>
      </c>
      <c r="E15" s="210">
        <v>222.5475</v>
      </c>
      <c r="F15" s="210">
        <v>210.8</v>
      </c>
      <c r="G15" s="210">
        <v>187.5</v>
      </c>
      <c r="H15" s="210">
        <v>208.65</v>
      </c>
      <c r="I15" s="210">
        <v>191.953125</v>
      </c>
      <c r="J15" s="210">
        <v>233.75</v>
      </c>
      <c r="K15" s="210">
        <v>211.0125</v>
      </c>
      <c r="L15" s="210">
        <v>272.2</v>
      </c>
      <c r="M15" s="210">
        <v>313.33333333333337</v>
      </c>
      <c r="N15" s="210">
        <v>320.33333333333337</v>
      </c>
      <c r="O15" s="211">
        <f t="shared" si="0"/>
        <v>238.46081597222224</v>
      </c>
    </row>
    <row r="16" spans="1:15" ht="19.5" customHeight="1">
      <c r="A16" s="210" t="s">
        <v>376</v>
      </c>
      <c r="B16" s="199" t="s">
        <v>19</v>
      </c>
      <c r="C16" s="210">
        <v>674.5833333333334</v>
      </c>
      <c r="D16" s="210">
        <v>493.3333333333333</v>
      </c>
      <c r="E16" s="210">
        <v>489.5833333333333</v>
      </c>
      <c r="F16" s="210">
        <v>401.6666666666667</v>
      </c>
      <c r="G16" s="210">
        <v>325</v>
      </c>
      <c r="H16" s="210">
        <v>425</v>
      </c>
      <c r="I16" s="210">
        <v>354.3333333333333</v>
      </c>
      <c r="J16" s="210">
        <v>415.5</v>
      </c>
      <c r="K16" s="210">
        <v>400</v>
      </c>
      <c r="L16" s="210">
        <v>600</v>
      </c>
      <c r="M16" s="210">
        <v>400</v>
      </c>
      <c r="N16" s="210">
        <v>300</v>
      </c>
      <c r="O16" s="211">
        <f t="shared" si="0"/>
        <v>439.9166666666667</v>
      </c>
    </row>
    <row r="17" spans="1:15" ht="19.5" customHeight="1">
      <c r="A17" s="210" t="s">
        <v>377</v>
      </c>
      <c r="B17" s="199" t="s">
        <v>19</v>
      </c>
      <c r="C17" s="210">
        <v>463.77733333333333</v>
      </c>
      <c r="D17" s="210">
        <v>483.7</v>
      </c>
      <c r="E17" s="210">
        <v>424.18833333333333</v>
      </c>
      <c r="F17" s="210">
        <v>375.375</v>
      </c>
      <c r="G17" s="210">
        <v>313.86333333333334</v>
      </c>
      <c r="H17" s="210">
        <v>388.8883333333333</v>
      </c>
      <c r="I17" s="210">
        <v>328.80428571428575</v>
      </c>
      <c r="J17" s="210">
        <v>371.40999999999997</v>
      </c>
      <c r="K17" s="210">
        <v>405.5416666666667</v>
      </c>
      <c r="L17" s="210">
        <v>451.2</v>
      </c>
      <c r="M17" s="210">
        <v>462.3125</v>
      </c>
      <c r="N17" s="210">
        <v>356.625</v>
      </c>
      <c r="O17" s="211">
        <f t="shared" si="0"/>
        <v>402.14048214285714</v>
      </c>
    </row>
    <row r="18" spans="1:15" ht="19.5" customHeight="1">
      <c r="A18" s="210" t="s">
        <v>378</v>
      </c>
      <c r="B18" s="199" t="s">
        <v>19</v>
      </c>
      <c r="C18" s="210">
        <v>184.375</v>
      </c>
      <c r="D18" s="210">
        <v>171.5625</v>
      </c>
      <c r="E18" s="210">
        <v>171.35</v>
      </c>
      <c r="F18" s="210">
        <v>187.1875</v>
      </c>
      <c r="G18" s="210">
        <v>179.16500000000002</v>
      </c>
      <c r="H18" s="210">
        <v>186.01333333333332</v>
      </c>
      <c r="I18" s="210">
        <v>157.79333333333332</v>
      </c>
      <c r="J18" s="210">
        <v>185.05</v>
      </c>
      <c r="K18" s="210">
        <v>183</v>
      </c>
      <c r="L18" s="210">
        <v>271.11</v>
      </c>
      <c r="M18" s="210">
        <v>142.75</v>
      </c>
      <c r="N18" s="210">
        <v>144.375</v>
      </c>
      <c r="O18" s="211">
        <f t="shared" si="0"/>
        <v>180.3109722222222</v>
      </c>
    </row>
    <row r="19" spans="1:15" ht="19.5" customHeight="1">
      <c r="A19" s="210" t="s">
        <v>379</v>
      </c>
      <c r="B19" s="199" t="s">
        <v>19</v>
      </c>
      <c r="C19" s="210">
        <v>612.5</v>
      </c>
      <c r="D19" s="210"/>
      <c r="E19" s="210">
        <v>900</v>
      </c>
      <c r="F19" s="210">
        <v>825</v>
      </c>
      <c r="G19" s="210">
        <v>393.75</v>
      </c>
      <c r="H19" s="210">
        <v>241.67</v>
      </c>
      <c r="I19" s="210">
        <v>325</v>
      </c>
      <c r="J19" s="210">
        <v>298.75</v>
      </c>
      <c r="K19" s="210">
        <v>327.5</v>
      </c>
      <c r="L19" s="210">
        <v>312.5</v>
      </c>
      <c r="M19" s="210">
        <v>310</v>
      </c>
      <c r="N19" s="210">
        <v>305</v>
      </c>
      <c r="O19" s="211">
        <f t="shared" si="0"/>
        <v>441.0609090909091</v>
      </c>
    </row>
    <row r="20" spans="1:15" ht="19.5" customHeight="1">
      <c r="A20" s="210" t="s">
        <v>66</v>
      </c>
      <c r="B20" s="199" t="s">
        <v>19</v>
      </c>
      <c r="C20" s="210">
        <v>97.95342857142856</v>
      </c>
      <c r="D20" s="210">
        <v>94.83168749999999</v>
      </c>
      <c r="E20" s="210">
        <v>90.5430625</v>
      </c>
      <c r="F20" s="210">
        <v>96.2300625</v>
      </c>
      <c r="G20" s="210">
        <v>92.7840375</v>
      </c>
      <c r="H20" s="210">
        <v>97.93870625</v>
      </c>
      <c r="I20" s="210">
        <v>107.21768750000001</v>
      </c>
      <c r="J20" s="210">
        <v>97.88258333333333</v>
      </c>
      <c r="K20" s="210">
        <v>94.06178571428572</v>
      </c>
      <c r="L20" s="210">
        <v>89.76157142857143</v>
      </c>
      <c r="M20" s="210">
        <v>86.04956250000001</v>
      </c>
      <c r="N20" s="210">
        <v>90.4245</v>
      </c>
      <c r="O20" s="211">
        <f t="shared" si="0"/>
        <v>94.63988960813492</v>
      </c>
    </row>
    <row r="21" spans="1:15" ht="19.5" customHeight="1">
      <c r="A21" s="210" t="s">
        <v>380</v>
      </c>
      <c r="B21" s="199" t="s">
        <v>19</v>
      </c>
      <c r="C21" s="210">
        <v>107.5</v>
      </c>
      <c r="D21" s="210">
        <v>450</v>
      </c>
      <c r="E21" s="210">
        <v>400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1">
        <f t="shared" si="0"/>
        <v>319.1666666666667</v>
      </c>
    </row>
    <row r="22" spans="1:15" ht="19.5" customHeight="1">
      <c r="A22" s="81" t="s">
        <v>71</v>
      </c>
      <c r="B22" s="113"/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1"/>
      <c r="N22" s="82"/>
      <c r="O22" s="83"/>
    </row>
    <row r="23" spans="1:15" ht="19.5" customHeight="1">
      <c r="A23" s="210" t="s">
        <v>381</v>
      </c>
      <c r="B23" s="199" t="s">
        <v>21</v>
      </c>
      <c r="C23" s="210">
        <v>1312.447142857143</v>
      </c>
      <c r="D23" s="210">
        <v>1169.8910666666666</v>
      </c>
      <c r="E23" s="210">
        <v>1231.83625</v>
      </c>
      <c r="F23" s="210">
        <v>1231.82625</v>
      </c>
      <c r="G23" s="210">
        <v>1146.2425</v>
      </c>
      <c r="H23" s="210">
        <v>948.0128571428571</v>
      </c>
      <c r="I23" s="210">
        <v>1039.1925</v>
      </c>
      <c r="J23" s="210">
        <v>1139.7114285714285</v>
      </c>
      <c r="K23" s="210">
        <v>1358.2142857142858</v>
      </c>
      <c r="L23" s="210">
        <v>1269.547142857143</v>
      </c>
      <c r="M23" s="210">
        <v>1168.3675</v>
      </c>
      <c r="N23" s="210">
        <v>1199.70875</v>
      </c>
      <c r="O23" s="211">
        <f>AVERAGE(C23:N23)</f>
        <v>1184.583139484127</v>
      </c>
    </row>
    <row r="24" spans="1:15" ht="19.5" customHeight="1">
      <c r="A24" s="210" t="s">
        <v>382</v>
      </c>
      <c r="B24" s="199" t="s">
        <v>74</v>
      </c>
      <c r="C24" s="210">
        <v>27.365714285714287</v>
      </c>
      <c r="D24" s="210">
        <v>27.833333333333332</v>
      </c>
      <c r="E24" s="210">
        <v>26.84875</v>
      </c>
      <c r="F24" s="210">
        <v>24.458571428571425</v>
      </c>
      <c r="G24" s="210">
        <v>29.00625</v>
      </c>
      <c r="H24" s="210">
        <v>24.506666666666664</v>
      </c>
      <c r="I24" s="210">
        <v>26.274285714285714</v>
      </c>
      <c r="J24" s="210">
        <v>23.906</v>
      </c>
      <c r="K24" s="210">
        <v>26.828333333333333</v>
      </c>
      <c r="L24" s="210">
        <v>26.375</v>
      </c>
      <c r="M24" s="210">
        <v>24.907999999999998</v>
      </c>
      <c r="N24" s="210">
        <v>26.458</v>
      </c>
      <c r="O24" s="211">
        <f>AVERAGE(C24:N24)</f>
        <v>26.230742063492062</v>
      </c>
    </row>
    <row r="25" spans="1:15" ht="19.5" customHeight="1">
      <c r="A25" s="210" t="s">
        <v>43</v>
      </c>
      <c r="B25" s="199" t="s">
        <v>19</v>
      </c>
      <c r="C25" s="210">
        <v>20</v>
      </c>
      <c r="D25" s="210">
        <v>20</v>
      </c>
      <c r="E25" s="210">
        <v>20</v>
      </c>
      <c r="F25" s="210">
        <v>18.17</v>
      </c>
      <c r="G25" s="210">
        <v>22.5</v>
      </c>
      <c r="H25" s="210">
        <v>22.5</v>
      </c>
      <c r="I25" s="210">
        <v>30</v>
      </c>
      <c r="J25" s="210">
        <v>25</v>
      </c>
      <c r="K25" s="210">
        <v>25</v>
      </c>
      <c r="L25" s="210">
        <v>25</v>
      </c>
      <c r="M25" s="210">
        <v>22.5</v>
      </c>
      <c r="N25" s="210">
        <v>20</v>
      </c>
      <c r="O25" s="211">
        <f>AVERAGE(C25:N25)</f>
        <v>22.555833333333336</v>
      </c>
    </row>
    <row r="26" spans="1:15" ht="19.5" customHeight="1">
      <c r="A26" s="81" t="s">
        <v>68</v>
      </c>
      <c r="B26" s="113"/>
      <c r="C26" s="81"/>
      <c r="D26" s="82"/>
      <c r="E26" s="83"/>
      <c r="F26" s="83"/>
      <c r="G26" s="83"/>
      <c r="H26" s="83"/>
      <c r="I26" s="83"/>
      <c r="J26" s="83"/>
      <c r="K26" s="83"/>
      <c r="L26" s="83"/>
      <c r="M26" s="81"/>
      <c r="N26" s="82"/>
      <c r="O26" s="83"/>
    </row>
    <row r="27" spans="1:15" ht="19.5" customHeight="1">
      <c r="A27" s="210" t="s">
        <v>331</v>
      </c>
      <c r="B27" s="199" t="s">
        <v>19</v>
      </c>
      <c r="C27" s="210"/>
      <c r="D27" s="210"/>
      <c r="E27" s="210"/>
      <c r="F27" s="210"/>
      <c r="G27" s="210"/>
      <c r="H27" s="210"/>
      <c r="I27" s="210">
        <v>300</v>
      </c>
      <c r="J27" s="210"/>
      <c r="K27" s="210"/>
      <c r="L27" s="210">
        <v>450</v>
      </c>
      <c r="M27" s="210">
        <v>575</v>
      </c>
      <c r="N27" s="210">
        <v>550</v>
      </c>
      <c r="O27" s="211">
        <f>AVERAGE(C27:N27)</f>
        <v>468.75</v>
      </c>
    </row>
    <row r="28" spans="1:15" ht="19.5" customHeight="1">
      <c r="A28" s="210" t="s">
        <v>383</v>
      </c>
      <c r="B28" s="199" t="s">
        <v>19</v>
      </c>
      <c r="C28" s="210">
        <v>464.1542857142857</v>
      </c>
      <c r="D28" s="210">
        <v>478.2857142857143</v>
      </c>
      <c r="E28" s="210">
        <v>556.3675000000001</v>
      </c>
      <c r="F28" s="210">
        <v>532.8442857142857</v>
      </c>
      <c r="G28" s="210">
        <v>526.6116666666667</v>
      </c>
      <c r="H28" s="210">
        <v>506.79</v>
      </c>
      <c r="I28" s="210">
        <v>474.066</v>
      </c>
      <c r="J28" s="210">
        <v>392.9166666666667</v>
      </c>
      <c r="K28" s="210">
        <v>453.524</v>
      </c>
      <c r="L28" s="210">
        <v>536.5225</v>
      </c>
      <c r="M28" s="210">
        <v>495.91400000000004</v>
      </c>
      <c r="N28" s="210">
        <v>465.76</v>
      </c>
      <c r="O28" s="211">
        <f>AVERAGE(C28:N28)</f>
        <v>490.3130515873016</v>
      </c>
    </row>
    <row r="29" spans="1:15" ht="19.5" customHeight="1">
      <c r="A29" s="210" t="s">
        <v>384</v>
      </c>
      <c r="B29" s="199" t="s">
        <v>19</v>
      </c>
      <c r="C29" s="210">
        <v>646.087687</v>
      </c>
      <c r="D29" s="210">
        <v>612.7069129999999</v>
      </c>
      <c r="E29" s="210">
        <v>585.2768239999999</v>
      </c>
      <c r="F29" s="210">
        <v>635.0850128571429</v>
      </c>
      <c r="G29" s="210">
        <v>659.85415</v>
      </c>
      <c r="H29" s="210">
        <v>659.4122994999999</v>
      </c>
      <c r="I29" s="210">
        <v>661.7807459999999</v>
      </c>
      <c r="J29" s="210">
        <v>589.8533333333332</v>
      </c>
      <c r="K29" s="210">
        <v>627.1507666666666</v>
      </c>
      <c r="L29" s="210">
        <v>649.5165</v>
      </c>
      <c r="M29" s="210">
        <v>663.4768786666667</v>
      </c>
      <c r="N29" s="210">
        <v>661.2304836666667</v>
      </c>
      <c r="O29" s="211">
        <f>AVERAGE(C29:N29)</f>
        <v>637.6192995575396</v>
      </c>
    </row>
    <row r="30" spans="1:15" ht="19.5" customHeight="1">
      <c r="A30" s="210" t="s">
        <v>385</v>
      </c>
      <c r="B30" s="199" t="s">
        <v>19</v>
      </c>
      <c r="C30" s="210">
        <v>453.83000000000004</v>
      </c>
      <c r="D30" s="210">
        <v>527.858835</v>
      </c>
      <c r="E30" s="210">
        <v>467.49584000000004</v>
      </c>
      <c r="F30" s="210">
        <v>509.008968</v>
      </c>
      <c r="G30" s="210">
        <v>463.56375</v>
      </c>
      <c r="H30" s="210">
        <v>545.4</v>
      </c>
      <c r="I30" s="210">
        <v>568.39612</v>
      </c>
      <c r="J30" s="210">
        <v>562.434375</v>
      </c>
      <c r="K30" s="210">
        <v>541.376</v>
      </c>
      <c r="L30" s="210">
        <v>618.05625</v>
      </c>
      <c r="M30" s="210">
        <v>585.01388</v>
      </c>
      <c r="N30" s="210">
        <v>547.5763979999999</v>
      </c>
      <c r="O30" s="211">
        <f>AVERAGE(C30:N30)</f>
        <v>532.500868</v>
      </c>
    </row>
    <row r="31" spans="1:15" ht="19.5" customHeight="1">
      <c r="A31" s="210" t="s">
        <v>386</v>
      </c>
      <c r="B31" s="199" t="s">
        <v>19</v>
      </c>
      <c r="C31" s="210">
        <v>562.5</v>
      </c>
      <c r="D31" s="210">
        <v>766.6666666666666</v>
      </c>
      <c r="E31" s="210">
        <v>712.5</v>
      </c>
      <c r="F31" s="210">
        <v>525</v>
      </c>
      <c r="G31" s="210">
        <v>800</v>
      </c>
      <c r="H31" s="210">
        <v>650</v>
      </c>
      <c r="I31" s="210">
        <v>668.75</v>
      </c>
      <c r="J31" s="210">
        <v>676.3333333333334</v>
      </c>
      <c r="K31" s="210">
        <v>800</v>
      </c>
      <c r="L31" s="210">
        <v>800</v>
      </c>
      <c r="M31" s="210">
        <v>675</v>
      </c>
      <c r="N31" s="210">
        <v>700</v>
      </c>
      <c r="O31" s="211">
        <f>AVERAGE(C31:N31)</f>
        <v>694.7291666666666</v>
      </c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82" t="s">
        <v>42</v>
      </c>
    </row>
    <row r="34" spans="1:15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82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0.25">
      <c r="A36" s="440" t="s">
        <v>61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</row>
    <row r="37" spans="1:15" ht="21.75" customHeight="1">
      <c r="A37" s="441" t="s">
        <v>372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</row>
    <row r="38" spans="1:15" ht="31.5" customHeight="1">
      <c r="A38" s="447" t="s">
        <v>506</v>
      </c>
      <c r="B38" s="447" t="s">
        <v>62</v>
      </c>
      <c r="C38" s="442" t="s">
        <v>26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4"/>
      <c r="O38" s="445" t="s">
        <v>60</v>
      </c>
    </row>
    <row r="39" spans="1:15" ht="31.5" customHeight="1">
      <c r="A39" s="448"/>
      <c r="B39" s="448"/>
      <c r="C39" s="377" t="s">
        <v>7</v>
      </c>
      <c r="D39" s="376" t="s">
        <v>8</v>
      </c>
      <c r="E39" s="376" t="s">
        <v>9</v>
      </c>
      <c r="F39" s="376" t="s">
        <v>10</v>
      </c>
      <c r="G39" s="376" t="s">
        <v>11</v>
      </c>
      <c r="H39" s="376" t="s">
        <v>12</v>
      </c>
      <c r="I39" s="376" t="s">
        <v>13</v>
      </c>
      <c r="J39" s="376" t="s">
        <v>14</v>
      </c>
      <c r="K39" s="376" t="s">
        <v>127</v>
      </c>
      <c r="L39" s="376" t="s">
        <v>128</v>
      </c>
      <c r="M39" s="376" t="s">
        <v>129</v>
      </c>
      <c r="N39" s="378" t="s">
        <v>130</v>
      </c>
      <c r="O39" s="446"/>
    </row>
    <row r="40" spans="1:15" ht="18.75" customHeight="1">
      <c r="A40" s="81" t="s">
        <v>75</v>
      </c>
      <c r="B40" s="113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1"/>
      <c r="N40" s="82"/>
      <c r="O40" s="83"/>
    </row>
    <row r="41" spans="1:15" ht="18.75" customHeight="1">
      <c r="A41" s="210" t="s">
        <v>387</v>
      </c>
      <c r="B41" s="199" t="s">
        <v>21</v>
      </c>
      <c r="C41" s="210">
        <v>1230</v>
      </c>
      <c r="D41" s="210">
        <v>1240.25</v>
      </c>
      <c r="E41" s="210">
        <v>1319.98</v>
      </c>
      <c r="F41" s="210">
        <v>1141.75</v>
      </c>
      <c r="G41" s="210">
        <v>1390.7</v>
      </c>
      <c r="H41" s="210">
        <v>1388.9166666666667</v>
      </c>
      <c r="I41" s="210">
        <v>1298.35</v>
      </c>
      <c r="J41" s="210">
        <v>1107.25</v>
      </c>
      <c r="K41" s="210">
        <v>1202.875</v>
      </c>
      <c r="L41" s="210">
        <v>1189.5825</v>
      </c>
      <c r="M41" s="210">
        <v>1143.4</v>
      </c>
      <c r="N41" s="210">
        <v>1238.3333333333333</v>
      </c>
      <c r="O41" s="211">
        <f>AVERAGE(C41:N41)</f>
        <v>1240.9489583333334</v>
      </c>
    </row>
    <row r="42" spans="1:15" ht="18.75" customHeight="1">
      <c r="A42" s="210" t="s">
        <v>388</v>
      </c>
      <c r="B42" s="199" t="s">
        <v>21</v>
      </c>
      <c r="C42" s="210">
        <v>2000</v>
      </c>
      <c r="D42" s="210">
        <v>2362.5</v>
      </c>
      <c r="E42" s="210">
        <v>1187.5</v>
      </c>
      <c r="F42" s="210"/>
      <c r="G42" s="210"/>
      <c r="H42" s="210"/>
      <c r="I42" s="210">
        <v>1095.3333333333333</v>
      </c>
      <c r="J42" s="210">
        <v>1050</v>
      </c>
      <c r="K42" s="210"/>
      <c r="L42" s="210">
        <v>1750</v>
      </c>
      <c r="M42" s="210">
        <v>1750</v>
      </c>
      <c r="N42" s="210">
        <v>2000</v>
      </c>
      <c r="O42" s="211">
        <f>AVERAGE(C42:N42)</f>
        <v>1649.4166666666665</v>
      </c>
    </row>
    <row r="43" spans="1:15" ht="18.75" customHeight="1">
      <c r="A43" s="210" t="s">
        <v>58</v>
      </c>
      <c r="B43" s="199" t="s">
        <v>19</v>
      </c>
      <c r="C43" s="210">
        <v>462.5</v>
      </c>
      <c r="D43" s="210">
        <v>454.1666666666667</v>
      </c>
      <c r="E43" s="210">
        <v>398.775</v>
      </c>
      <c r="F43" s="210">
        <v>450.67</v>
      </c>
      <c r="G43" s="210">
        <v>462.58500000000004</v>
      </c>
      <c r="H43" s="210">
        <v>446.91999999999996</v>
      </c>
      <c r="I43" s="210">
        <v>533.5833333333334</v>
      </c>
      <c r="J43" s="210">
        <v>567.3233333333334</v>
      </c>
      <c r="K43" s="210">
        <v>480</v>
      </c>
      <c r="L43" s="210">
        <v>341.625</v>
      </c>
      <c r="M43" s="210">
        <v>422</v>
      </c>
      <c r="N43" s="210">
        <v>438.61</v>
      </c>
      <c r="O43" s="211">
        <f>AVERAGE(C43:N43)</f>
        <v>454.89652777777775</v>
      </c>
    </row>
    <row r="44" spans="1:15" ht="18.75" customHeight="1">
      <c r="A44" s="81" t="s">
        <v>76</v>
      </c>
      <c r="B44" s="113"/>
      <c r="C44" s="81"/>
      <c r="D44" s="82"/>
      <c r="E44" s="83"/>
      <c r="F44" s="83"/>
      <c r="G44" s="83"/>
      <c r="H44" s="83"/>
      <c r="I44" s="83"/>
      <c r="J44" s="83"/>
      <c r="K44" s="83"/>
      <c r="L44" s="83"/>
      <c r="M44" s="81"/>
      <c r="N44" s="82"/>
      <c r="O44" s="83"/>
    </row>
    <row r="45" spans="1:15" ht="18.75" customHeight="1">
      <c r="A45" s="210" t="s">
        <v>389</v>
      </c>
      <c r="B45" s="199" t="s">
        <v>19</v>
      </c>
      <c r="C45" s="210">
        <v>145.85666666666668</v>
      </c>
      <c r="D45" s="210">
        <v>200.1864857142857</v>
      </c>
      <c r="E45" s="210">
        <v>114.80465000000001</v>
      </c>
      <c r="F45" s="210">
        <v>158.9659714285714</v>
      </c>
      <c r="G45" s="210">
        <v>239.14822857142858</v>
      </c>
      <c r="H45" s="210">
        <v>390.3616666666667</v>
      </c>
      <c r="I45" s="210">
        <v>342.7625</v>
      </c>
      <c r="J45" s="210">
        <v>297.92583333333334</v>
      </c>
      <c r="K45" s="210">
        <v>407.34285714285716</v>
      </c>
      <c r="L45" s="210">
        <v>435.71000000000004</v>
      </c>
      <c r="M45" s="210">
        <v>433.7916666666667</v>
      </c>
      <c r="N45" s="210">
        <v>454.8741142857143</v>
      </c>
      <c r="O45" s="211">
        <f aca="true" t="shared" si="1" ref="O45:O63">AVERAGE(C45:N45)</f>
        <v>301.8108867063492</v>
      </c>
    </row>
    <row r="46" spans="1:15" ht="18.75" customHeight="1">
      <c r="A46" s="210" t="s">
        <v>390</v>
      </c>
      <c r="B46" s="199" t="s">
        <v>19</v>
      </c>
      <c r="C46" s="210"/>
      <c r="D46" s="210"/>
      <c r="E46" s="210"/>
      <c r="F46" s="210">
        <v>200</v>
      </c>
      <c r="G46" s="210">
        <v>300</v>
      </c>
      <c r="H46" s="210">
        <v>300</v>
      </c>
      <c r="I46" s="210"/>
      <c r="J46" s="210"/>
      <c r="K46" s="210"/>
      <c r="L46" s="210"/>
      <c r="M46" s="210"/>
      <c r="N46" s="210"/>
      <c r="O46" s="211">
        <f t="shared" si="1"/>
        <v>266.6666666666667</v>
      </c>
    </row>
    <row r="47" spans="1:15" ht="18.75" customHeight="1">
      <c r="A47" s="210" t="s">
        <v>391</v>
      </c>
      <c r="B47" s="199" t="s">
        <v>19</v>
      </c>
      <c r="C47" s="210">
        <v>878.125</v>
      </c>
      <c r="D47" s="210">
        <v>738.125</v>
      </c>
      <c r="E47" s="210">
        <v>685.8333333333334</v>
      </c>
      <c r="F47" s="210">
        <v>467.3766666666667</v>
      </c>
      <c r="G47" s="210">
        <v>630.315</v>
      </c>
      <c r="H47" s="210">
        <v>724.04</v>
      </c>
      <c r="I47" s="210">
        <v>754.25</v>
      </c>
      <c r="J47" s="210">
        <v>687.5</v>
      </c>
      <c r="K47" s="210">
        <v>850</v>
      </c>
      <c r="L47" s="210">
        <v>621.875</v>
      </c>
      <c r="M47" s="210">
        <v>831.25</v>
      </c>
      <c r="N47" s="210">
        <v>778.125</v>
      </c>
      <c r="O47" s="211">
        <f t="shared" si="1"/>
        <v>720.5679166666667</v>
      </c>
    </row>
    <row r="48" spans="1:15" ht="18.75" customHeight="1">
      <c r="A48" s="210" t="s">
        <v>339</v>
      </c>
      <c r="B48" s="199" t="s">
        <v>19</v>
      </c>
      <c r="C48" s="210"/>
      <c r="D48" s="210">
        <v>1800</v>
      </c>
      <c r="E48" s="210">
        <v>1750</v>
      </c>
      <c r="F48" s="210">
        <v>1512.5</v>
      </c>
      <c r="G48" s="210">
        <v>1450</v>
      </c>
      <c r="H48" s="210"/>
      <c r="I48" s="210"/>
      <c r="J48" s="210"/>
      <c r="K48" s="210"/>
      <c r="L48" s="210"/>
      <c r="M48" s="210"/>
      <c r="N48" s="210"/>
      <c r="O48" s="211">
        <f t="shared" si="1"/>
        <v>1628.125</v>
      </c>
    </row>
    <row r="49" spans="1:15" ht="18.75" customHeight="1">
      <c r="A49" s="210" t="s">
        <v>3</v>
      </c>
      <c r="B49" s="199" t="s">
        <v>19</v>
      </c>
      <c r="C49" s="210">
        <v>207.31599999999997</v>
      </c>
      <c r="D49" s="210">
        <v>182.72571428571428</v>
      </c>
      <c r="E49" s="210">
        <v>186.45833333333334</v>
      </c>
      <c r="F49" s="210">
        <v>283.2</v>
      </c>
      <c r="G49" s="210">
        <v>168.58800000000002</v>
      </c>
      <c r="H49" s="210">
        <v>191.16000000000003</v>
      </c>
      <c r="I49" s="210">
        <v>203.03571428571428</v>
      </c>
      <c r="J49" s="210">
        <v>188.93833333333336</v>
      </c>
      <c r="K49" s="210">
        <v>252.68400000000003</v>
      </c>
      <c r="L49" s="210">
        <v>209.23666666666668</v>
      </c>
      <c r="M49" s="210">
        <v>217.5</v>
      </c>
      <c r="N49" s="210">
        <v>216.416</v>
      </c>
      <c r="O49" s="211">
        <f t="shared" si="1"/>
        <v>208.93823015873014</v>
      </c>
    </row>
    <row r="50" spans="1:15" ht="18.75" customHeight="1">
      <c r="A50" s="210" t="s">
        <v>4</v>
      </c>
      <c r="B50" s="199" t="s">
        <v>19</v>
      </c>
      <c r="C50" s="210">
        <v>186.43999999999997</v>
      </c>
      <c r="D50" s="210">
        <v>185.20285714285714</v>
      </c>
      <c r="E50" s="210">
        <v>185.26142857142855</v>
      </c>
      <c r="F50" s="210">
        <v>184.55166666666665</v>
      </c>
      <c r="G50" s="210">
        <v>172.834</v>
      </c>
      <c r="H50" s="210">
        <v>202.08285714285714</v>
      </c>
      <c r="I50" s="210">
        <v>232.20833333333334</v>
      </c>
      <c r="J50" s="210">
        <v>206.04166666666666</v>
      </c>
      <c r="K50" s="210">
        <v>213.29714285714286</v>
      </c>
      <c r="L50" s="210">
        <v>202.98666666666668</v>
      </c>
      <c r="M50" s="210">
        <v>286.875</v>
      </c>
      <c r="N50" s="210">
        <v>236.14000000000001</v>
      </c>
      <c r="O50" s="211">
        <f t="shared" si="1"/>
        <v>207.82680158730156</v>
      </c>
    </row>
    <row r="51" spans="1:15" ht="18.75" customHeight="1">
      <c r="A51" s="210" t="s">
        <v>80</v>
      </c>
      <c r="B51" s="199" t="s">
        <v>19</v>
      </c>
      <c r="C51" s="210">
        <v>450.33380000000005</v>
      </c>
      <c r="D51" s="210">
        <v>469.6875</v>
      </c>
      <c r="E51" s="210">
        <v>379.00800000000004</v>
      </c>
      <c r="F51" s="210">
        <v>332.9714285714286</v>
      </c>
      <c r="G51" s="210">
        <v>293.53333333333336</v>
      </c>
      <c r="H51" s="210">
        <v>329.305</v>
      </c>
      <c r="I51" s="210">
        <v>264.25</v>
      </c>
      <c r="J51" s="210">
        <v>238.665</v>
      </c>
      <c r="K51" s="210">
        <v>282.166</v>
      </c>
      <c r="L51" s="210">
        <v>420.695</v>
      </c>
      <c r="M51" s="210">
        <v>479.25</v>
      </c>
      <c r="N51" s="210">
        <v>510.584</v>
      </c>
      <c r="O51" s="211">
        <f t="shared" si="1"/>
        <v>370.87075515873016</v>
      </c>
    </row>
    <row r="52" spans="1:15" ht="18.75" customHeight="1">
      <c r="A52" s="210" t="s">
        <v>16</v>
      </c>
      <c r="B52" s="199" t="s">
        <v>19</v>
      </c>
      <c r="C52" s="210">
        <v>149.36</v>
      </c>
      <c r="D52" s="210">
        <v>147.35666666666665</v>
      </c>
      <c r="E52" s="210">
        <v>175.66666666666666</v>
      </c>
      <c r="F52" s="210">
        <v>142.58333333333334</v>
      </c>
      <c r="G52" s="210">
        <v>153.8125</v>
      </c>
      <c r="H52" s="210">
        <v>146.45406666666665</v>
      </c>
      <c r="I52" s="210">
        <v>135.3</v>
      </c>
      <c r="J52" s="210">
        <v>155.625</v>
      </c>
      <c r="K52" s="210">
        <v>152.36666666666667</v>
      </c>
      <c r="L52" s="210">
        <v>172.5</v>
      </c>
      <c r="M52" s="210">
        <v>168.50416666666666</v>
      </c>
      <c r="N52" s="210">
        <v>163.825</v>
      </c>
      <c r="O52" s="211">
        <f t="shared" si="1"/>
        <v>155.27950555555555</v>
      </c>
    </row>
    <row r="53" spans="1:15" ht="18.75" customHeight="1">
      <c r="A53" s="210" t="s">
        <v>392</v>
      </c>
      <c r="B53" s="199" t="s">
        <v>19</v>
      </c>
      <c r="C53" s="210">
        <v>3808.3333333333335</v>
      </c>
      <c r="D53" s="210">
        <v>1419.3333333333333</v>
      </c>
      <c r="E53" s="210">
        <v>1750</v>
      </c>
      <c r="F53" s="210">
        <v>2562.5</v>
      </c>
      <c r="G53" s="210">
        <v>3343.75</v>
      </c>
      <c r="H53" s="210">
        <v>3833.435</v>
      </c>
      <c r="I53" s="210">
        <v>2437.5</v>
      </c>
      <c r="J53" s="210">
        <v>3102.2349999999997</v>
      </c>
      <c r="K53" s="210">
        <v>1860</v>
      </c>
      <c r="L53" s="210">
        <v>1802.5</v>
      </c>
      <c r="M53" s="210">
        <v>2065</v>
      </c>
      <c r="N53" s="210">
        <v>3851.025</v>
      </c>
      <c r="O53" s="211">
        <f t="shared" si="1"/>
        <v>2652.9676388888893</v>
      </c>
    </row>
    <row r="54" spans="1:15" ht="18.75" customHeight="1">
      <c r="A54" s="210" t="s">
        <v>393</v>
      </c>
      <c r="B54" s="199" t="s">
        <v>19</v>
      </c>
      <c r="C54" s="210">
        <v>1231.25</v>
      </c>
      <c r="D54" s="210">
        <v>2385</v>
      </c>
      <c r="E54" s="210">
        <v>1704.1675</v>
      </c>
      <c r="F54" s="210">
        <v>2385.556666666667</v>
      </c>
      <c r="G54" s="210">
        <v>2375</v>
      </c>
      <c r="H54" s="210">
        <v>2500</v>
      </c>
      <c r="I54" s="210">
        <v>1912.5</v>
      </c>
      <c r="J54" s="210">
        <v>2375</v>
      </c>
      <c r="K54" s="210">
        <v>2750</v>
      </c>
      <c r="L54" s="210">
        <v>2250</v>
      </c>
      <c r="M54" s="210">
        <v>2662.5</v>
      </c>
      <c r="N54" s="210"/>
      <c r="O54" s="211">
        <f t="shared" si="1"/>
        <v>2230.0885606060606</v>
      </c>
    </row>
    <row r="55" spans="1:15" ht="18.75" customHeight="1">
      <c r="A55" s="210" t="s">
        <v>40</v>
      </c>
      <c r="B55" s="199" t="s">
        <v>19</v>
      </c>
      <c r="C55" s="210">
        <v>242.5</v>
      </c>
      <c r="D55" s="210">
        <v>239.86599999999999</v>
      </c>
      <c r="E55" s="210">
        <v>225.10399999999998</v>
      </c>
      <c r="F55" s="210">
        <v>218.5625</v>
      </c>
      <c r="G55" s="210">
        <v>214.8775</v>
      </c>
      <c r="H55" s="210">
        <v>167.278</v>
      </c>
      <c r="I55" s="210">
        <v>197.5</v>
      </c>
      <c r="J55" s="210">
        <v>200</v>
      </c>
      <c r="K55" s="210">
        <v>246.21875</v>
      </c>
      <c r="L55" s="210">
        <v>279.6078</v>
      </c>
      <c r="M55" s="210">
        <v>226.45749999999998</v>
      </c>
      <c r="N55" s="210">
        <v>188.48000000000002</v>
      </c>
      <c r="O55" s="211">
        <f t="shared" si="1"/>
        <v>220.53767083333332</v>
      </c>
    </row>
    <row r="56" spans="1:15" ht="18.75" customHeight="1">
      <c r="A56" s="210" t="s">
        <v>39</v>
      </c>
      <c r="B56" s="199" t="s">
        <v>19</v>
      </c>
      <c r="C56" s="210">
        <v>94.74600000000001</v>
      </c>
      <c r="D56" s="210">
        <v>120.22166666666668</v>
      </c>
      <c r="E56" s="210">
        <v>110.20750000000001</v>
      </c>
      <c r="F56" s="210">
        <v>91.55799999999999</v>
      </c>
      <c r="G56" s="210">
        <v>116.54166666666667</v>
      </c>
      <c r="H56" s="210">
        <v>93.29166666666667</v>
      </c>
      <c r="I56" s="210">
        <v>93.125</v>
      </c>
      <c r="J56" s="210">
        <v>135.77833333333334</v>
      </c>
      <c r="K56" s="210">
        <v>100.6</v>
      </c>
      <c r="L56" s="210">
        <v>89.25</v>
      </c>
      <c r="M56" s="210">
        <v>130.77833333333334</v>
      </c>
      <c r="N56" s="210">
        <v>109.04166666666667</v>
      </c>
      <c r="O56" s="211">
        <f t="shared" si="1"/>
        <v>107.09498611111111</v>
      </c>
    </row>
    <row r="57" spans="1:15" ht="18.75" customHeight="1">
      <c r="A57" s="200" t="s">
        <v>38</v>
      </c>
      <c r="B57" s="199" t="s">
        <v>19</v>
      </c>
      <c r="C57" s="210">
        <v>200</v>
      </c>
      <c r="D57" s="210">
        <v>475</v>
      </c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1">
        <f t="shared" si="1"/>
        <v>337.5</v>
      </c>
    </row>
    <row r="58" spans="1:15" ht="18.75" customHeight="1">
      <c r="A58" s="200" t="s">
        <v>345</v>
      </c>
      <c r="B58" s="199" t="s">
        <v>19</v>
      </c>
      <c r="C58" s="210">
        <v>487.5</v>
      </c>
      <c r="D58" s="210">
        <v>395</v>
      </c>
      <c r="E58" s="210">
        <v>545.0833333333334</v>
      </c>
      <c r="F58" s="210">
        <v>332.29</v>
      </c>
      <c r="G58" s="210">
        <v>396.25</v>
      </c>
      <c r="H58" s="210">
        <v>609.75</v>
      </c>
      <c r="I58" s="210">
        <v>506.25</v>
      </c>
      <c r="J58" s="210">
        <v>439.375</v>
      </c>
      <c r="K58" s="210">
        <v>640</v>
      </c>
      <c r="L58" s="210">
        <v>633.75</v>
      </c>
      <c r="M58" s="210">
        <v>550</v>
      </c>
      <c r="N58" s="210">
        <v>856.875</v>
      </c>
      <c r="O58" s="211">
        <f t="shared" si="1"/>
        <v>532.6769444444444</v>
      </c>
    </row>
    <row r="59" spans="1:15" ht="18.75" customHeight="1">
      <c r="A59" s="200" t="s">
        <v>394</v>
      </c>
      <c r="B59" s="199" t="s">
        <v>364</v>
      </c>
      <c r="C59" s="210"/>
      <c r="D59" s="210">
        <v>2933.3333333333335</v>
      </c>
      <c r="E59" s="210">
        <v>1129.59</v>
      </c>
      <c r="F59" s="210">
        <v>1781.25</v>
      </c>
      <c r="G59" s="210">
        <v>1668.75</v>
      </c>
      <c r="H59" s="210">
        <v>1916.8333333333333</v>
      </c>
      <c r="I59" s="210">
        <v>1223.5</v>
      </c>
      <c r="J59" s="210">
        <v>1120.8333333333333</v>
      </c>
      <c r="K59" s="210">
        <v>1250</v>
      </c>
      <c r="L59" s="210">
        <v>1088.75</v>
      </c>
      <c r="M59" s="210">
        <v>1216.6666666666667</v>
      </c>
      <c r="N59" s="210">
        <v>1478</v>
      </c>
      <c r="O59" s="211">
        <f t="shared" si="1"/>
        <v>1527.9551515151516</v>
      </c>
    </row>
    <row r="60" spans="1:15" ht="18.75" customHeight="1">
      <c r="A60" s="200" t="s">
        <v>5</v>
      </c>
      <c r="B60" s="199" t="s">
        <v>19</v>
      </c>
      <c r="C60" s="210">
        <v>144.08333333333334</v>
      </c>
      <c r="D60" s="210">
        <v>102.3175</v>
      </c>
      <c r="E60" s="210">
        <v>151.71875</v>
      </c>
      <c r="F60" s="210">
        <v>160.38333333333333</v>
      </c>
      <c r="G60" s="210">
        <v>134.99375</v>
      </c>
      <c r="H60" s="210">
        <v>113.5</v>
      </c>
      <c r="I60" s="210">
        <v>121.96333333333332</v>
      </c>
      <c r="J60" s="210">
        <v>145.41666666666666</v>
      </c>
      <c r="K60" s="210">
        <v>147.41666666666666</v>
      </c>
      <c r="L60" s="210">
        <v>146.92</v>
      </c>
      <c r="M60" s="210">
        <v>142.9625</v>
      </c>
      <c r="N60" s="210">
        <v>130.1275</v>
      </c>
      <c r="O60" s="211">
        <f t="shared" si="1"/>
        <v>136.8169444444445</v>
      </c>
    </row>
    <row r="61" spans="1:15" ht="18.75" customHeight="1">
      <c r="A61" s="200" t="s">
        <v>6</v>
      </c>
      <c r="B61" s="199" t="s">
        <v>21</v>
      </c>
      <c r="C61" s="210">
        <v>5041.666666666667</v>
      </c>
      <c r="D61" s="210">
        <v>6578</v>
      </c>
      <c r="E61" s="210">
        <v>9031.25</v>
      </c>
      <c r="F61" s="210">
        <v>4995</v>
      </c>
      <c r="G61" s="210">
        <v>4430.533333333334</v>
      </c>
      <c r="H61" s="210">
        <v>4281.25</v>
      </c>
      <c r="I61" s="210">
        <v>4775</v>
      </c>
      <c r="J61" s="210">
        <v>6031.25</v>
      </c>
      <c r="K61" s="210">
        <v>5281.25</v>
      </c>
      <c r="L61" s="210">
        <v>3850</v>
      </c>
      <c r="M61" s="210">
        <v>4034.25</v>
      </c>
      <c r="N61" s="210">
        <v>2693.75</v>
      </c>
      <c r="O61" s="211">
        <f t="shared" si="1"/>
        <v>5085.266666666666</v>
      </c>
    </row>
    <row r="62" spans="1:15" ht="18.75" customHeight="1">
      <c r="A62" s="200" t="s">
        <v>395</v>
      </c>
      <c r="B62" s="199" t="s">
        <v>19</v>
      </c>
      <c r="C62" s="210">
        <v>327</v>
      </c>
      <c r="D62" s="210">
        <v>255.21428571428572</v>
      </c>
      <c r="E62" s="210">
        <v>367.2916666666667</v>
      </c>
      <c r="F62" s="210">
        <v>228.17857142857142</v>
      </c>
      <c r="G62" s="210">
        <v>207.2642857142857</v>
      </c>
      <c r="H62" s="210">
        <v>194.5</v>
      </c>
      <c r="I62" s="210">
        <v>169</v>
      </c>
      <c r="J62" s="210">
        <v>329.77666666666664</v>
      </c>
      <c r="K62" s="210">
        <v>275.1875</v>
      </c>
      <c r="L62" s="210">
        <v>217.91666666666666</v>
      </c>
      <c r="M62" s="210">
        <v>224.0625</v>
      </c>
      <c r="N62" s="210">
        <v>266.67600000000004</v>
      </c>
      <c r="O62" s="211">
        <f t="shared" si="1"/>
        <v>255.1723452380952</v>
      </c>
    </row>
    <row r="63" spans="1:15" ht="18.75" customHeight="1">
      <c r="A63" s="200" t="s">
        <v>84</v>
      </c>
      <c r="B63" s="199" t="s">
        <v>19</v>
      </c>
      <c r="C63" s="210">
        <v>206.53400000000002</v>
      </c>
      <c r="D63" s="210">
        <v>193.61166666666668</v>
      </c>
      <c r="E63" s="210">
        <v>158.3814285714286</v>
      </c>
      <c r="F63" s="210">
        <v>132.05428571428573</v>
      </c>
      <c r="G63" s="210">
        <v>154.6</v>
      </c>
      <c r="H63" s="210">
        <v>177.086</v>
      </c>
      <c r="I63" s="210">
        <v>222.25</v>
      </c>
      <c r="J63" s="210">
        <v>247.25</v>
      </c>
      <c r="K63" s="210">
        <v>209.83333333333334</v>
      </c>
      <c r="L63" s="210">
        <v>203.375</v>
      </c>
      <c r="M63" s="210">
        <v>306.1666666666667</v>
      </c>
      <c r="N63" s="210">
        <v>204.0625</v>
      </c>
      <c r="O63" s="211">
        <f t="shared" si="1"/>
        <v>201.2670734126984</v>
      </c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82" t="s">
        <v>51</v>
      </c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0.25">
      <c r="A67" s="440" t="s">
        <v>61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</row>
    <row r="68" spans="1:15" ht="23.25" customHeight="1">
      <c r="A68" s="441" t="s">
        <v>372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</row>
    <row r="69" spans="1:15" ht="29.25" customHeight="1">
      <c r="A69" s="447" t="s">
        <v>506</v>
      </c>
      <c r="B69" s="447" t="s">
        <v>62</v>
      </c>
      <c r="C69" s="442" t="s">
        <v>26</v>
      </c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4"/>
      <c r="O69" s="445" t="s">
        <v>60</v>
      </c>
    </row>
    <row r="70" spans="1:15" ht="29.25" customHeight="1">
      <c r="A70" s="448"/>
      <c r="B70" s="448"/>
      <c r="C70" s="377" t="s">
        <v>7</v>
      </c>
      <c r="D70" s="376" t="s">
        <v>8</v>
      </c>
      <c r="E70" s="376" t="s">
        <v>9</v>
      </c>
      <c r="F70" s="376" t="s">
        <v>10</v>
      </c>
      <c r="G70" s="376" t="s">
        <v>11</v>
      </c>
      <c r="H70" s="376" t="s">
        <v>12</v>
      </c>
      <c r="I70" s="376" t="s">
        <v>13</v>
      </c>
      <c r="J70" s="376" t="s">
        <v>14</v>
      </c>
      <c r="K70" s="376" t="s">
        <v>127</v>
      </c>
      <c r="L70" s="376" t="s">
        <v>128</v>
      </c>
      <c r="M70" s="376" t="s">
        <v>129</v>
      </c>
      <c r="N70" s="378" t="s">
        <v>130</v>
      </c>
      <c r="O70" s="446"/>
    </row>
    <row r="71" spans="1:15" ht="19.5" customHeight="1">
      <c r="A71" s="210" t="s">
        <v>37</v>
      </c>
      <c r="B71" s="199" t="s">
        <v>19</v>
      </c>
      <c r="C71" s="210">
        <v>600</v>
      </c>
      <c r="D71" s="210">
        <v>837</v>
      </c>
      <c r="E71" s="210">
        <v>475.94</v>
      </c>
      <c r="F71" s="210">
        <v>787</v>
      </c>
      <c r="G71" s="210">
        <v>862</v>
      </c>
      <c r="H71" s="210">
        <v>1050</v>
      </c>
      <c r="I71" s="210">
        <v>1187</v>
      </c>
      <c r="J71" s="210">
        <v>1082</v>
      </c>
      <c r="K71" s="210">
        <v>1200</v>
      </c>
      <c r="L71" s="210">
        <v>1500</v>
      </c>
      <c r="M71" s="210">
        <v>1691.67</v>
      </c>
      <c r="N71" s="210">
        <v>1484.75</v>
      </c>
      <c r="O71" s="211">
        <f aca="true" t="shared" si="2" ref="O71:O78">AVERAGE(C71:N71)</f>
        <v>1063.1133333333335</v>
      </c>
    </row>
    <row r="72" spans="1:15" ht="19.5" customHeight="1">
      <c r="A72" s="210" t="s">
        <v>36</v>
      </c>
      <c r="B72" s="199" t="s">
        <v>19</v>
      </c>
      <c r="C72" s="210">
        <v>650</v>
      </c>
      <c r="D72" s="210">
        <v>700</v>
      </c>
      <c r="E72" s="210">
        <v>740</v>
      </c>
      <c r="F72" s="210">
        <v>687.5</v>
      </c>
      <c r="G72" s="210">
        <v>331.25</v>
      </c>
      <c r="H72" s="210">
        <v>425</v>
      </c>
      <c r="I72" s="210">
        <v>440</v>
      </c>
      <c r="J72" s="210">
        <v>425</v>
      </c>
      <c r="K72" s="210">
        <v>450</v>
      </c>
      <c r="L72" s="210">
        <v>387.5</v>
      </c>
      <c r="M72" s="210">
        <v>533.33</v>
      </c>
      <c r="N72" s="210">
        <v>512.5</v>
      </c>
      <c r="O72" s="211">
        <f t="shared" si="2"/>
        <v>523.5066666666667</v>
      </c>
    </row>
    <row r="73" spans="1:15" ht="19.5" customHeight="1">
      <c r="A73" s="210" t="s">
        <v>35</v>
      </c>
      <c r="B73" s="199" t="s">
        <v>19</v>
      </c>
      <c r="C73" s="210">
        <v>300</v>
      </c>
      <c r="D73" s="210">
        <v>206.25</v>
      </c>
      <c r="E73" s="210">
        <v>197.5</v>
      </c>
      <c r="F73" s="210">
        <v>706.25</v>
      </c>
      <c r="G73" s="210">
        <v>191.25</v>
      </c>
      <c r="H73" s="210">
        <v>568.75</v>
      </c>
      <c r="I73" s="210">
        <v>531.25</v>
      </c>
      <c r="J73" s="210">
        <v>303.75</v>
      </c>
      <c r="K73" s="210">
        <v>691.665</v>
      </c>
      <c r="L73" s="210">
        <v>181.25</v>
      </c>
      <c r="M73" s="210">
        <v>306.25</v>
      </c>
      <c r="N73" s="210">
        <v>375</v>
      </c>
      <c r="O73" s="211">
        <f t="shared" si="2"/>
        <v>379.93041666666664</v>
      </c>
    </row>
    <row r="74" spans="1:15" ht="19.5" customHeight="1">
      <c r="A74" s="210" t="s">
        <v>34</v>
      </c>
      <c r="B74" s="199" t="s">
        <v>19</v>
      </c>
      <c r="C74" s="210">
        <v>270</v>
      </c>
      <c r="D74" s="210">
        <v>737.5</v>
      </c>
      <c r="E74" s="210">
        <v>518.75</v>
      </c>
      <c r="F74" s="210">
        <v>766.665</v>
      </c>
      <c r="G74" s="210">
        <v>423.75</v>
      </c>
      <c r="H74" s="210">
        <v>800</v>
      </c>
      <c r="I74" s="210">
        <v>818.75</v>
      </c>
      <c r="J74" s="210">
        <v>556.25</v>
      </c>
      <c r="K74" s="210">
        <v>825</v>
      </c>
      <c r="L74" s="210">
        <v>423.75</v>
      </c>
      <c r="M74" s="210">
        <v>523.75</v>
      </c>
      <c r="N74" s="210">
        <v>803.125</v>
      </c>
      <c r="O74" s="211">
        <f t="shared" si="2"/>
        <v>622.2741666666667</v>
      </c>
    </row>
    <row r="75" spans="1:15" ht="19.5" customHeight="1">
      <c r="A75" s="210" t="s">
        <v>122</v>
      </c>
      <c r="B75" s="199" t="s">
        <v>19</v>
      </c>
      <c r="C75" s="210">
        <v>312.5</v>
      </c>
      <c r="D75" s="210">
        <v>257.5</v>
      </c>
      <c r="E75" s="210">
        <v>225</v>
      </c>
      <c r="F75" s="210">
        <v>225</v>
      </c>
      <c r="G75" s="210">
        <v>226.25</v>
      </c>
      <c r="H75" s="210">
        <v>225</v>
      </c>
      <c r="I75" s="210">
        <v>618.8</v>
      </c>
      <c r="J75" s="210">
        <v>200.25</v>
      </c>
      <c r="K75" s="210">
        <v>175</v>
      </c>
      <c r="L75" s="210">
        <v>201.25</v>
      </c>
      <c r="M75" s="210">
        <v>262.5</v>
      </c>
      <c r="N75" s="210">
        <v>556.25</v>
      </c>
      <c r="O75" s="211">
        <f t="shared" si="2"/>
        <v>290.44166666666666</v>
      </c>
    </row>
    <row r="76" spans="1:15" ht="19.5" customHeight="1">
      <c r="A76" s="210" t="s">
        <v>33</v>
      </c>
      <c r="B76" s="199" t="s">
        <v>19</v>
      </c>
      <c r="C76" s="210"/>
      <c r="D76" s="210">
        <v>350</v>
      </c>
      <c r="E76" s="210">
        <v>332.5</v>
      </c>
      <c r="F76" s="210">
        <v>356.25</v>
      </c>
      <c r="G76" s="210">
        <v>356.25</v>
      </c>
      <c r="H76" s="210">
        <v>318.75</v>
      </c>
      <c r="I76" s="210">
        <v>343.75</v>
      </c>
      <c r="J76" s="210">
        <v>377.6</v>
      </c>
      <c r="K76" s="210">
        <v>347.5</v>
      </c>
      <c r="L76" s="210">
        <v>352.5</v>
      </c>
      <c r="M76" s="210">
        <v>420</v>
      </c>
      <c r="N76" s="210">
        <v>466.25</v>
      </c>
      <c r="O76" s="211">
        <f t="shared" si="2"/>
        <v>365.5772727272727</v>
      </c>
    </row>
    <row r="77" spans="1:15" ht="19.5" customHeight="1">
      <c r="A77" s="210" t="s">
        <v>116</v>
      </c>
      <c r="B77" s="199" t="s">
        <v>19</v>
      </c>
      <c r="C77" s="210">
        <v>725</v>
      </c>
      <c r="D77" s="210">
        <v>238.75</v>
      </c>
      <c r="E77" s="210">
        <v>193.75</v>
      </c>
      <c r="F77" s="210">
        <v>590.625</v>
      </c>
      <c r="G77" s="210">
        <v>212.5</v>
      </c>
      <c r="H77" s="210">
        <v>231.25</v>
      </c>
      <c r="I77" s="210">
        <v>200</v>
      </c>
      <c r="J77" s="210">
        <v>142.5</v>
      </c>
      <c r="K77" s="210">
        <v>328.125</v>
      </c>
      <c r="L77" s="210">
        <v>212.5</v>
      </c>
      <c r="M77" s="210">
        <v>181.25</v>
      </c>
      <c r="N77" s="210">
        <v>150</v>
      </c>
      <c r="O77" s="211">
        <f t="shared" si="2"/>
        <v>283.8541666666667</v>
      </c>
    </row>
    <row r="78" spans="1:15" ht="19.5" customHeight="1">
      <c r="A78" s="210" t="s">
        <v>31</v>
      </c>
      <c r="B78" s="199" t="s">
        <v>21</v>
      </c>
      <c r="C78" s="210">
        <v>1468.3333333333333</v>
      </c>
      <c r="D78" s="210">
        <v>714.5833333333334</v>
      </c>
      <c r="E78" s="210">
        <v>710.625</v>
      </c>
      <c r="F78" s="210">
        <v>721</v>
      </c>
      <c r="G78" s="210">
        <v>804.375</v>
      </c>
      <c r="H78" s="210">
        <v>646</v>
      </c>
      <c r="I78" s="210">
        <v>610.4175</v>
      </c>
      <c r="J78" s="210">
        <v>459.375</v>
      </c>
      <c r="K78" s="210">
        <v>669.6875</v>
      </c>
      <c r="L78" s="210">
        <v>612.0833333333334</v>
      </c>
      <c r="M78" s="210">
        <v>663.75</v>
      </c>
      <c r="N78" s="210">
        <v>663.39</v>
      </c>
      <c r="O78" s="211">
        <f t="shared" si="2"/>
        <v>728.6349999999999</v>
      </c>
    </row>
    <row r="79" spans="1:15" ht="19.5" customHeight="1">
      <c r="A79" s="81" t="s">
        <v>89</v>
      </c>
      <c r="B79" s="113"/>
      <c r="C79" s="81"/>
      <c r="D79" s="82"/>
      <c r="E79" s="83"/>
      <c r="F79" s="83"/>
      <c r="G79" s="83"/>
      <c r="H79" s="83"/>
      <c r="I79" s="83"/>
      <c r="J79" s="83"/>
      <c r="K79" s="83"/>
      <c r="L79" s="83"/>
      <c r="M79" s="81"/>
      <c r="N79" s="82"/>
      <c r="O79" s="83"/>
    </row>
    <row r="80" spans="1:15" ht="19.5" customHeight="1">
      <c r="A80" s="198" t="s">
        <v>126</v>
      </c>
      <c r="B80" s="199" t="s">
        <v>19</v>
      </c>
      <c r="C80" s="210">
        <v>550</v>
      </c>
      <c r="D80" s="210">
        <v>900</v>
      </c>
      <c r="E80" s="210">
        <v>885</v>
      </c>
      <c r="F80" s="210">
        <v>725</v>
      </c>
      <c r="G80" s="210">
        <v>1400</v>
      </c>
      <c r="H80" s="210"/>
      <c r="I80" s="210"/>
      <c r="J80" s="210"/>
      <c r="K80" s="210">
        <v>600</v>
      </c>
      <c r="L80" s="210">
        <v>766.75</v>
      </c>
      <c r="M80" s="210">
        <v>770.5</v>
      </c>
      <c r="N80" s="210">
        <v>930.75</v>
      </c>
      <c r="O80" s="211">
        <f>AVERAGE(C80:N80)</f>
        <v>836.4444444444445</v>
      </c>
    </row>
    <row r="81" spans="1:15" ht="19.5" customHeight="1">
      <c r="A81" s="198" t="s">
        <v>90</v>
      </c>
      <c r="B81" s="199" t="s">
        <v>19</v>
      </c>
      <c r="C81" s="210">
        <v>635</v>
      </c>
      <c r="D81" s="210">
        <v>638.75</v>
      </c>
      <c r="E81" s="210">
        <v>723.335</v>
      </c>
      <c r="F81" s="210">
        <v>1110</v>
      </c>
      <c r="G81" s="210">
        <v>795</v>
      </c>
      <c r="H81" s="210">
        <v>805.625</v>
      </c>
      <c r="I81" s="210">
        <v>790.185</v>
      </c>
      <c r="J81" s="210">
        <v>1068.5</v>
      </c>
      <c r="K81" s="210">
        <v>1082.3</v>
      </c>
      <c r="L81" s="210">
        <v>1312.625</v>
      </c>
      <c r="M81" s="210">
        <v>1290</v>
      </c>
      <c r="N81" s="210">
        <v>1199</v>
      </c>
      <c r="O81" s="211">
        <f>AVERAGE(C81:N81)</f>
        <v>954.1933333333333</v>
      </c>
    </row>
    <row r="82" spans="1:15" ht="19.5" customHeight="1">
      <c r="A82" s="198" t="s">
        <v>396</v>
      </c>
      <c r="B82" s="199" t="s">
        <v>21</v>
      </c>
      <c r="C82" s="210">
        <v>1100</v>
      </c>
      <c r="D82" s="210"/>
      <c r="E82" s="210">
        <v>1100</v>
      </c>
      <c r="F82" s="210">
        <v>1891.67</v>
      </c>
      <c r="G82" s="210"/>
      <c r="H82" s="210">
        <v>3000</v>
      </c>
      <c r="I82" s="210">
        <v>1150</v>
      </c>
      <c r="J82" s="210"/>
      <c r="K82" s="210">
        <v>3000</v>
      </c>
      <c r="L82" s="210">
        <v>1775</v>
      </c>
      <c r="M82" s="210">
        <v>2175</v>
      </c>
      <c r="N82" s="210">
        <v>2562.5</v>
      </c>
      <c r="O82" s="211">
        <f>AVERAGE(C82:N82)</f>
        <v>1972.6855555555553</v>
      </c>
    </row>
    <row r="83" spans="1:15" ht="19.5" customHeight="1">
      <c r="A83" s="198" t="s">
        <v>28</v>
      </c>
      <c r="B83" s="199" t="s">
        <v>19</v>
      </c>
      <c r="C83" s="210">
        <v>1950</v>
      </c>
      <c r="D83" s="210"/>
      <c r="E83" s="210">
        <v>2162.5</v>
      </c>
      <c r="F83" s="210">
        <v>1220.835</v>
      </c>
      <c r="G83" s="210">
        <v>1866.67</v>
      </c>
      <c r="H83" s="210"/>
      <c r="I83" s="210"/>
      <c r="J83" s="210"/>
      <c r="K83" s="210"/>
      <c r="L83" s="210"/>
      <c r="M83" s="210"/>
      <c r="N83" s="210"/>
      <c r="O83" s="211">
        <f>AVERAGE(C83:N83)</f>
        <v>1800.00125</v>
      </c>
    </row>
    <row r="84" spans="1:15" ht="19.5" customHeight="1">
      <c r="A84" s="81" t="s">
        <v>91</v>
      </c>
      <c r="B84" s="113"/>
      <c r="C84" s="81"/>
      <c r="D84" s="82"/>
      <c r="E84" s="83"/>
      <c r="F84" s="83"/>
      <c r="G84" s="83"/>
      <c r="H84" s="83"/>
      <c r="I84" s="83"/>
      <c r="J84" s="83"/>
      <c r="K84" s="83"/>
      <c r="L84" s="83"/>
      <c r="M84" s="81"/>
      <c r="N84" s="82"/>
      <c r="O84" s="83"/>
    </row>
    <row r="85" spans="1:15" ht="19.5" customHeight="1">
      <c r="A85" s="198" t="s">
        <v>366</v>
      </c>
      <c r="B85" s="199" t="s">
        <v>21</v>
      </c>
      <c r="C85" s="210">
        <v>2075</v>
      </c>
      <c r="D85" s="210">
        <v>2991.6</v>
      </c>
      <c r="E85" s="210">
        <v>5750</v>
      </c>
      <c r="F85" s="210">
        <v>5375</v>
      </c>
      <c r="G85" s="210">
        <v>4500</v>
      </c>
      <c r="H85" s="210">
        <v>4500</v>
      </c>
      <c r="I85" s="210">
        <v>1886.6875</v>
      </c>
      <c r="J85" s="210">
        <v>1154.5</v>
      </c>
      <c r="K85" s="210">
        <v>1097.2</v>
      </c>
      <c r="L85" s="210">
        <v>995</v>
      </c>
      <c r="M85" s="210">
        <v>1296.25</v>
      </c>
      <c r="N85" s="210">
        <v>1590.8</v>
      </c>
      <c r="O85" s="211">
        <f aca="true" t="shared" si="3" ref="O85:O94">AVERAGE(C85:N85)</f>
        <v>2767.6697916666667</v>
      </c>
    </row>
    <row r="86" spans="1:15" ht="19.5" customHeight="1">
      <c r="A86" s="198" t="s">
        <v>15</v>
      </c>
      <c r="B86" s="199" t="s">
        <v>21</v>
      </c>
      <c r="C86" s="210">
        <v>3239.75</v>
      </c>
      <c r="D86" s="210">
        <v>2959.214285714286</v>
      </c>
      <c r="E86" s="210">
        <v>3206.4449999999997</v>
      </c>
      <c r="F86" s="210">
        <v>3302.2857142857138</v>
      </c>
      <c r="G86" s="210">
        <v>3408.333333333334</v>
      </c>
      <c r="H86" s="210">
        <v>4527</v>
      </c>
      <c r="I86" s="210">
        <v>4337.4</v>
      </c>
      <c r="J86" s="210">
        <v>3154.166</v>
      </c>
      <c r="K86" s="210">
        <v>4421</v>
      </c>
      <c r="L86" s="210">
        <v>3173.4583333333335</v>
      </c>
      <c r="M86" s="210">
        <v>3729</v>
      </c>
      <c r="N86" s="210">
        <v>3528.2916666666665</v>
      </c>
      <c r="O86" s="211">
        <f t="shared" si="3"/>
        <v>3582.195361111111</v>
      </c>
    </row>
    <row r="87" spans="1:15" ht="19.5" customHeight="1">
      <c r="A87" s="198" t="s">
        <v>367</v>
      </c>
      <c r="B87" s="199" t="s">
        <v>21</v>
      </c>
      <c r="C87" s="210">
        <v>261.39000000000004</v>
      </c>
      <c r="D87" s="210">
        <v>291.6666666666667</v>
      </c>
      <c r="E87" s="210">
        <v>350</v>
      </c>
      <c r="F87" s="210">
        <v>462.4433333333333</v>
      </c>
      <c r="G87" s="210">
        <v>293.75</v>
      </c>
      <c r="H87" s="210">
        <v>356.25</v>
      </c>
      <c r="I87" s="210">
        <v>214.33333333333334</v>
      </c>
      <c r="J87" s="210">
        <v>428.125</v>
      </c>
      <c r="K87" s="210">
        <v>276.5566666666667</v>
      </c>
      <c r="L87" s="210">
        <v>344.16499999999996</v>
      </c>
      <c r="M87" s="210">
        <v>318.625</v>
      </c>
      <c r="N87" s="210">
        <v>343.16499999999996</v>
      </c>
      <c r="O87" s="211">
        <f t="shared" si="3"/>
        <v>328.3725</v>
      </c>
    </row>
    <row r="88" spans="1:15" ht="19.5" customHeight="1">
      <c r="A88" s="198" t="s">
        <v>368</v>
      </c>
      <c r="B88" s="199" t="s">
        <v>21</v>
      </c>
      <c r="C88" s="210">
        <v>261.39</v>
      </c>
      <c r="D88" s="210">
        <v>291.6666666666667</v>
      </c>
      <c r="E88" s="210">
        <v>350</v>
      </c>
      <c r="F88" s="210">
        <v>462.4433333333333</v>
      </c>
      <c r="G88" s="210">
        <v>293.75</v>
      </c>
      <c r="H88" s="210">
        <v>356.25</v>
      </c>
      <c r="I88" s="210">
        <v>214.33</v>
      </c>
      <c r="J88" s="210">
        <v>428.125</v>
      </c>
      <c r="K88" s="210">
        <v>276.5566666666667</v>
      </c>
      <c r="L88" s="210">
        <v>344.16499999999996</v>
      </c>
      <c r="M88" s="210">
        <v>318.625</v>
      </c>
      <c r="N88" s="210">
        <v>343.16499999999996</v>
      </c>
      <c r="O88" s="211">
        <f t="shared" si="3"/>
        <v>328.3722222222222</v>
      </c>
    </row>
    <row r="89" spans="1:15" ht="19.5" customHeight="1">
      <c r="A89" s="198" t="s">
        <v>369</v>
      </c>
      <c r="B89" s="199" t="s">
        <v>21</v>
      </c>
      <c r="C89" s="210">
        <v>3791.6666666666665</v>
      </c>
      <c r="D89" s="210">
        <v>5141.666666666667</v>
      </c>
      <c r="E89" s="210">
        <v>4984.375</v>
      </c>
      <c r="F89" s="210">
        <v>5624.776666666668</v>
      </c>
      <c r="G89" s="210">
        <v>4331.4800000000005</v>
      </c>
      <c r="H89" s="210">
        <v>5545.8325</v>
      </c>
      <c r="I89" s="210">
        <v>4600.25</v>
      </c>
      <c r="J89" s="210">
        <v>5111.099999999999</v>
      </c>
      <c r="K89" s="210">
        <v>5505.333333333333</v>
      </c>
      <c r="L89" s="210">
        <v>5569.333333333333</v>
      </c>
      <c r="M89" s="210">
        <v>6653.875</v>
      </c>
      <c r="N89" s="210">
        <v>5423.5</v>
      </c>
      <c r="O89" s="211">
        <f t="shared" si="3"/>
        <v>5190.2657638888895</v>
      </c>
    </row>
    <row r="90" spans="1:15" ht="19.5" customHeight="1">
      <c r="A90" s="198" t="s">
        <v>370</v>
      </c>
      <c r="B90" s="199" t="s">
        <v>21</v>
      </c>
      <c r="C90" s="210"/>
      <c r="D90" s="210">
        <v>200</v>
      </c>
      <c r="E90" s="210">
        <v>200</v>
      </c>
      <c r="F90" s="210"/>
      <c r="G90" s="210"/>
      <c r="H90" s="210"/>
      <c r="I90" s="210"/>
      <c r="J90" s="210"/>
      <c r="K90" s="210"/>
      <c r="L90" s="210">
        <v>142</v>
      </c>
      <c r="M90" s="210">
        <v>456.25</v>
      </c>
      <c r="N90" s="210"/>
      <c r="O90" s="211">
        <f t="shared" si="3"/>
        <v>249.5625</v>
      </c>
    </row>
    <row r="91" spans="1:15" ht="19.5" customHeight="1">
      <c r="A91" s="198" t="s">
        <v>121</v>
      </c>
      <c r="B91" s="199" t="s">
        <v>21</v>
      </c>
      <c r="C91" s="210">
        <v>400</v>
      </c>
      <c r="D91" s="210">
        <v>370.85</v>
      </c>
      <c r="E91" s="210">
        <v>357.2618</v>
      </c>
      <c r="F91" s="210">
        <v>376.704</v>
      </c>
      <c r="G91" s="210">
        <v>415</v>
      </c>
      <c r="H91" s="210">
        <v>325</v>
      </c>
      <c r="I91" s="210">
        <v>457.226</v>
      </c>
      <c r="J91" s="210">
        <v>382.5625</v>
      </c>
      <c r="K91" s="210">
        <v>415.65</v>
      </c>
      <c r="L91" s="210">
        <v>411.41999999999996</v>
      </c>
      <c r="M91" s="210">
        <v>460.3</v>
      </c>
      <c r="N91" s="210">
        <v>352.0833333333333</v>
      </c>
      <c r="O91" s="211">
        <f t="shared" si="3"/>
        <v>393.6714694444445</v>
      </c>
    </row>
    <row r="92" spans="1:15" ht="19.5" customHeight="1">
      <c r="A92" s="210" t="s">
        <v>358</v>
      </c>
      <c r="B92" s="199" t="s">
        <v>21</v>
      </c>
      <c r="C92" s="210">
        <v>3330</v>
      </c>
      <c r="D92" s="210">
        <v>5550.000000000001</v>
      </c>
      <c r="E92" s="210">
        <v>5541.666666666668</v>
      </c>
      <c r="F92" s="210">
        <v>6000</v>
      </c>
      <c r="G92" s="210">
        <v>6416.666666666668</v>
      </c>
      <c r="H92" s="210">
        <v>4833.333333333333</v>
      </c>
      <c r="I92" s="210">
        <v>4900</v>
      </c>
      <c r="J92" s="210">
        <v>4975</v>
      </c>
      <c r="K92" s="210">
        <v>6754.25</v>
      </c>
      <c r="L92" s="210">
        <v>4960</v>
      </c>
      <c r="M92" s="210">
        <v>5362.6</v>
      </c>
      <c r="N92" s="210">
        <v>6750</v>
      </c>
      <c r="O92" s="211">
        <f t="shared" si="3"/>
        <v>5447.793055555556</v>
      </c>
    </row>
    <row r="93" spans="1:15" ht="19.5" customHeight="1">
      <c r="A93" s="210" t="s">
        <v>359</v>
      </c>
      <c r="B93" s="199" t="s">
        <v>21</v>
      </c>
      <c r="C93" s="210">
        <v>290.165</v>
      </c>
      <c r="D93" s="210">
        <v>268.75</v>
      </c>
      <c r="E93" s="210">
        <v>295.14</v>
      </c>
      <c r="F93" s="210">
        <v>249.75</v>
      </c>
      <c r="G93" s="210">
        <v>362.5</v>
      </c>
      <c r="H93" s="210">
        <v>885</v>
      </c>
      <c r="I93" s="210">
        <v>7250</v>
      </c>
      <c r="J93" s="210"/>
      <c r="K93" s="210">
        <v>337.5</v>
      </c>
      <c r="L93" s="210">
        <v>325</v>
      </c>
      <c r="M93" s="210">
        <v>337.75</v>
      </c>
      <c r="N93" s="210">
        <v>260.5</v>
      </c>
      <c r="O93" s="211">
        <f t="shared" si="3"/>
        <v>987.4595454545455</v>
      </c>
    </row>
    <row r="94" spans="1:15" ht="19.5" customHeight="1">
      <c r="A94" s="210" t="s">
        <v>27</v>
      </c>
      <c r="B94" s="199" t="s">
        <v>21</v>
      </c>
      <c r="C94" s="210">
        <v>2500</v>
      </c>
      <c r="D94" s="210">
        <v>1700</v>
      </c>
      <c r="E94" s="210">
        <v>1600</v>
      </c>
      <c r="F94" s="210">
        <v>2500</v>
      </c>
      <c r="G94" s="210"/>
      <c r="H94" s="210">
        <v>1413.75</v>
      </c>
      <c r="I94" s="210">
        <v>1650</v>
      </c>
      <c r="J94" s="210">
        <v>1550</v>
      </c>
      <c r="K94" s="210">
        <v>1450</v>
      </c>
      <c r="L94" s="210">
        <v>3000</v>
      </c>
      <c r="M94" s="210">
        <v>3750</v>
      </c>
      <c r="N94" s="210">
        <v>1500</v>
      </c>
      <c r="O94" s="211">
        <f t="shared" si="3"/>
        <v>2055.7954545454545</v>
      </c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82" t="s">
        <v>52</v>
      </c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82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20.25">
      <c r="A99" s="440" t="s">
        <v>61</v>
      </c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</row>
    <row r="100" spans="1:15" ht="18">
      <c r="A100" s="441" t="s">
        <v>372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</row>
    <row r="101" spans="1:15" ht="27.75" customHeight="1">
      <c r="A101" s="447" t="s">
        <v>506</v>
      </c>
      <c r="B101" s="447" t="s">
        <v>62</v>
      </c>
      <c r="C101" s="442" t="s">
        <v>26</v>
      </c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4"/>
      <c r="O101" s="445" t="s">
        <v>60</v>
      </c>
    </row>
    <row r="102" spans="1:15" ht="27.75" customHeight="1">
      <c r="A102" s="448"/>
      <c r="B102" s="448"/>
      <c r="C102" s="377" t="s">
        <v>7</v>
      </c>
      <c r="D102" s="376" t="s">
        <v>8</v>
      </c>
      <c r="E102" s="376" t="s">
        <v>9</v>
      </c>
      <c r="F102" s="376" t="s">
        <v>10</v>
      </c>
      <c r="G102" s="376" t="s">
        <v>11</v>
      </c>
      <c r="H102" s="376" t="s">
        <v>12</v>
      </c>
      <c r="I102" s="376" t="s">
        <v>13</v>
      </c>
      <c r="J102" s="376" t="s">
        <v>14</v>
      </c>
      <c r="K102" s="376" t="s">
        <v>127</v>
      </c>
      <c r="L102" s="376" t="s">
        <v>128</v>
      </c>
      <c r="M102" s="376" t="s">
        <v>129</v>
      </c>
      <c r="N102" s="378" t="s">
        <v>130</v>
      </c>
      <c r="O102" s="446"/>
    </row>
    <row r="103" spans="1:15" ht="18.75" customHeight="1">
      <c r="A103" s="210" t="s">
        <v>25</v>
      </c>
      <c r="B103" s="199" t="s">
        <v>21</v>
      </c>
      <c r="C103" s="210">
        <v>481.25</v>
      </c>
      <c r="D103" s="210">
        <v>416.5</v>
      </c>
      <c r="E103" s="210">
        <v>545</v>
      </c>
      <c r="F103" s="210">
        <v>606.25</v>
      </c>
      <c r="G103" s="210">
        <v>645.835</v>
      </c>
      <c r="H103" s="210">
        <v>749.2233333333334</v>
      </c>
      <c r="I103" s="210">
        <v>434.9375</v>
      </c>
      <c r="J103" s="210">
        <v>471.9375</v>
      </c>
      <c r="K103" s="210">
        <v>504.75</v>
      </c>
      <c r="L103" s="210">
        <v>423.54333333333335</v>
      </c>
      <c r="M103" s="210">
        <v>440</v>
      </c>
      <c r="N103" s="210">
        <v>681.25</v>
      </c>
      <c r="O103" s="211">
        <f aca="true" t="shared" si="4" ref="O103:O108">AVERAGE(C103:N103)</f>
        <v>533.3730555555555</v>
      </c>
    </row>
    <row r="104" spans="1:15" ht="18.75" customHeight="1">
      <c r="A104" s="210" t="s">
        <v>24</v>
      </c>
      <c r="B104" s="199" t="s">
        <v>19</v>
      </c>
      <c r="C104" s="210"/>
      <c r="D104" s="210">
        <v>2500</v>
      </c>
      <c r="E104" s="210">
        <v>2500</v>
      </c>
      <c r="F104" s="210">
        <v>2500</v>
      </c>
      <c r="G104" s="210">
        <v>2500</v>
      </c>
      <c r="H104" s="210">
        <v>2500</v>
      </c>
      <c r="I104" s="210"/>
      <c r="J104" s="210"/>
      <c r="K104" s="210"/>
      <c r="L104" s="210"/>
      <c r="M104" s="210">
        <v>1036</v>
      </c>
      <c r="N104" s="210"/>
      <c r="O104" s="211">
        <f t="shared" si="4"/>
        <v>2256</v>
      </c>
    </row>
    <row r="105" spans="1:15" ht="18.75" customHeight="1">
      <c r="A105" s="210" t="s">
        <v>360</v>
      </c>
      <c r="B105" s="199" t="s">
        <v>19</v>
      </c>
      <c r="C105" s="210"/>
      <c r="D105" s="210">
        <v>1000</v>
      </c>
      <c r="E105" s="210">
        <v>925</v>
      </c>
      <c r="F105" s="210">
        <v>416</v>
      </c>
      <c r="G105" s="210">
        <v>556.2</v>
      </c>
      <c r="H105" s="210">
        <v>723</v>
      </c>
      <c r="I105" s="210">
        <v>533.835</v>
      </c>
      <c r="J105" s="210"/>
      <c r="K105" s="210">
        <v>572</v>
      </c>
      <c r="L105" s="210">
        <v>493.5</v>
      </c>
      <c r="M105" s="210">
        <v>486</v>
      </c>
      <c r="N105" s="210">
        <v>350</v>
      </c>
      <c r="O105" s="211">
        <f t="shared" si="4"/>
        <v>605.5535</v>
      </c>
    </row>
    <row r="106" spans="1:15" ht="18.75" customHeight="1">
      <c r="A106" s="210" t="s">
        <v>397</v>
      </c>
      <c r="B106" s="199" t="s">
        <v>21</v>
      </c>
      <c r="C106" s="210">
        <v>4666.5</v>
      </c>
      <c r="D106" s="210">
        <v>11500</v>
      </c>
      <c r="E106" s="210">
        <v>7800</v>
      </c>
      <c r="F106" s="210">
        <v>6220.666666666667</v>
      </c>
      <c r="G106" s="210">
        <v>12129.63</v>
      </c>
      <c r="H106" s="210">
        <v>12570.835</v>
      </c>
      <c r="I106" s="210">
        <v>7358.333333333333</v>
      </c>
      <c r="J106" s="210">
        <v>6500</v>
      </c>
      <c r="K106" s="210">
        <v>9666.666666666666</v>
      </c>
      <c r="L106" s="210">
        <v>10500</v>
      </c>
      <c r="M106" s="210">
        <v>11166.666666666666</v>
      </c>
      <c r="N106" s="210">
        <v>10437.5</v>
      </c>
      <c r="O106" s="211">
        <f t="shared" si="4"/>
        <v>9209.733194444445</v>
      </c>
    </row>
    <row r="107" spans="1:15" ht="18.75" customHeight="1">
      <c r="A107" s="210" t="s">
        <v>22</v>
      </c>
      <c r="B107" s="199" t="s">
        <v>21</v>
      </c>
      <c r="C107" s="210">
        <v>11937.5</v>
      </c>
      <c r="D107" s="210">
        <v>14725</v>
      </c>
      <c r="E107" s="210">
        <v>13375</v>
      </c>
      <c r="F107" s="210">
        <v>19937.5</v>
      </c>
      <c r="G107" s="210">
        <v>9881.666666666666</v>
      </c>
      <c r="H107" s="210">
        <v>17625</v>
      </c>
      <c r="I107" s="210">
        <v>10937.5</v>
      </c>
      <c r="J107" s="210">
        <v>11750</v>
      </c>
      <c r="K107" s="210">
        <v>14462</v>
      </c>
      <c r="L107" s="210">
        <v>6356.25</v>
      </c>
      <c r="M107" s="210">
        <v>11500</v>
      </c>
      <c r="N107" s="210">
        <v>11166.67</v>
      </c>
      <c r="O107" s="211">
        <f t="shared" si="4"/>
        <v>12804.507222222224</v>
      </c>
    </row>
    <row r="108" spans="1:15" ht="18.75" customHeight="1">
      <c r="A108" s="210" t="s">
        <v>54</v>
      </c>
      <c r="B108" s="199" t="s">
        <v>21</v>
      </c>
      <c r="C108" s="210"/>
      <c r="D108" s="210"/>
      <c r="E108" s="210">
        <v>1950</v>
      </c>
      <c r="F108" s="210">
        <v>1860</v>
      </c>
      <c r="G108" s="210">
        <v>2552</v>
      </c>
      <c r="H108" s="210">
        <v>2000</v>
      </c>
      <c r="I108" s="210">
        <v>1720</v>
      </c>
      <c r="J108" s="210"/>
      <c r="K108" s="210">
        <v>1600</v>
      </c>
      <c r="L108" s="210">
        <v>1600</v>
      </c>
      <c r="M108" s="210">
        <v>1600</v>
      </c>
      <c r="N108" s="210">
        <v>1660</v>
      </c>
      <c r="O108" s="211">
        <f t="shared" si="4"/>
        <v>1838</v>
      </c>
    </row>
    <row r="109" spans="1:15" ht="18.75" customHeight="1">
      <c r="A109" s="81" t="s">
        <v>105</v>
      </c>
      <c r="B109" s="113"/>
      <c r="C109" s="81"/>
      <c r="D109" s="82"/>
      <c r="E109" s="83"/>
      <c r="F109" s="83"/>
      <c r="G109" s="83"/>
      <c r="H109" s="83"/>
      <c r="I109" s="83"/>
      <c r="J109" s="83"/>
      <c r="K109" s="83"/>
      <c r="L109" s="83"/>
      <c r="M109" s="81"/>
      <c r="N109" s="82"/>
      <c r="O109" s="83"/>
    </row>
    <row r="110" spans="1:15" ht="18.75" customHeight="1">
      <c r="A110" s="210" t="s">
        <v>310</v>
      </c>
      <c r="B110" s="199" t="s">
        <v>19</v>
      </c>
      <c r="C110" s="210"/>
      <c r="D110" s="210"/>
      <c r="E110" s="210">
        <v>725</v>
      </c>
      <c r="F110" s="210">
        <v>424.375</v>
      </c>
      <c r="G110" s="210">
        <v>700</v>
      </c>
      <c r="H110" s="210">
        <v>725</v>
      </c>
      <c r="I110" s="210">
        <v>700</v>
      </c>
      <c r="J110" s="210"/>
      <c r="K110" s="210">
        <v>700</v>
      </c>
      <c r="L110" s="210">
        <v>950</v>
      </c>
      <c r="M110" s="210">
        <v>875</v>
      </c>
      <c r="N110" s="210">
        <v>900</v>
      </c>
      <c r="O110" s="211">
        <f>AVERAGE(C110:N110)</f>
        <v>744.375</v>
      </c>
    </row>
    <row r="111" spans="1:15" ht="18.75" customHeight="1">
      <c r="A111" s="200" t="s">
        <v>343</v>
      </c>
      <c r="B111" s="199" t="s">
        <v>19</v>
      </c>
      <c r="C111" s="210"/>
      <c r="D111" s="210"/>
      <c r="E111" s="210"/>
      <c r="F111" s="210">
        <v>320</v>
      </c>
      <c r="G111" s="210">
        <v>320</v>
      </c>
      <c r="H111" s="210"/>
      <c r="I111" s="210">
        <v>320</v>
      </c>
      <c r="J111" s="210"/>
      <c r="K111" s="210">
        <v>320</v>
      </c>
      <c r="L111" s="210"/>
      <c r="M111" s="210"/>
      <c r="N111" s="210"/>
      <c r="O111" s="211">
        <f>AVERAGE(C111:N111)</f>
        <v>320</v>
      </c>
    </row>
    <row r="112" spans="1:15" ht="6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3.5">
      <c r="A113" s="189" t="s">
        <v>398</v>
      </c>
      <c r="B113" s="212"/>
      <c r="C113" s="213"/>
      <c r="D113" s="213"/>
      <c r="E113" s="213"/>
      <c r="F113" s="213"/>
      <c r="G113" s="213"/>
      <c r="H113" s="213"/>
      <c r="I113" s="213"/>
      <c r="J113" s="213"/>
      <c r="K113" s="5"/>
      <c r="L113" s="5"/>
      <c r="M113" s="5"/>
      <c r="N113" s="5"/>
      <c r="O113" s="5"/>
    </row>
    <row r="114" spans="1:15" ht="13.5">
      <c r="A114" s="192" t="s">
        <v>145</v>
      </c>
      <c r="B114" s="5"/>
      <c r="C114" s="5"/>
      <c r="D114" s="5"/>
      <c r="E114" s="5"/>
      <c r="F114" s="5"/>
      <c r="G114" s="5"/>
      <c r="H114" s="213"/>
      <c r="I114" s="213"/>
      <c r="J114" s="213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214"/>
      <c r="H116" s="214"/>
      <c r="I116" s="214"/>
      <c r="J116" s="214"/>
      <c r="K116" s="214"/>
      <c r="L116" s="214"/>
      <c r="M116" s="214"/>
      <c r="N116" s="214"/>
      <c r="O116" s="5"/>
    </row>
  </sheetData>
  <sheetProtection/>
  <mergeCells count="24">
    <mergeCell ref="A101:A102"/>
    <mergeCell ref="B101:B102"/>
    <mergeCell ref="A69:A70"/>
    <mergeCell ref="B69:B70"/>
    <mergeCell ref="A38:A39"/>
    <mergeCell ref="B38:B39"/>
    <mergeCell ref="A99:O99"/>
    <mergeCell ref="A100:O100"/>
    <mergeCell ref="C101:N101"/>
    <mergeCell ref="O101:O102"/>
    <mergeCell ref="C38:N38"/>
    <mergeCell ref="O38:O39"/>
    <mergeCell ref="A67:O67"/>
    <mergeCell ref="A68:O68"/>
    <mergeCell ref="C69:N69"/>
    <mergeCell ref="O69:O70"/>
    <mergeCell ref="A4:O4"/>
    <mergeCell ref="A5:O5"/>
    <mergeCell ref="C6:N6"/>
    <mergeCell ref="O6:O7"/>
    <mergeCell ref="A36:O36"/>
    <mergeCell ref="A37:O37"/>
    <mergeCell ref="A6:A7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N97" sqref="N97"/>
    </sheetView>
  </sheetViews>
  <sheetFormatPr defaultColWidth="11.421875" defaultRowHeight="12.75"/>
  <cols>
    <col min="1" max="1" width="20.00390625" style="0" customWidth="1"/>
  </cols>
  <sheetData>
    <row r="1" spans="1:15" ht="12.75">
      <c r="A1" s="5"/>
      <c r="B1" s="5"/>
      <c r="C1" s="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5"/>
    </row>
    <row r="2" spans="1:15" ht="18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449" t="s">
        <v>44</v>
      </c>
      <c r="O2" s="449"/>
    </row>
    <row r="3" spans="1:15" ht="26.2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6.25" customHeight="1">
      <c r="A4" s="441" t="s">
        <v>399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26.25" customHeight="1">
      <c r="A5" s="447" t="s">
        <v>506</v>
      </c>
      <c r="B5" s="447" t="s">
        <v>62</v>
      </c>
      <c r="C5" s="442" t="s">
        <v>26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445" t="s">
        <v>60</v>
      </c>
    </row>
    <row r="6" spans="1:15" ht="26.25" customHeight="1">
      <c r="A6" s="448"/>
      <c r="B6" s="448"/>
      <c r="C6" s="377" t="s">
        <v>7</v>
      </c>
      <c r="D6" s="376" t="s">
        <v>8</v>
      </c>
      <c r="E6" s="376" t="s">
        <v>9</v>
      </c>
      <c r="F6" s="376" t="s">
        <v>10</v>
      </c>
      <c r="G6" s="376" t="s">
        <v>11</v>
      </c>
      <c r="H6" s="376" t="s">
        <v>12</v>
      </c>
      <c r="I6" s="376" t="s">
        <v>13</v>
      </c>
      <c r="J6" s="376" t="s">
        <v>14</v>
      </c>
      <c r="K6" s="376" t="s">
        <v>127</v>
      </c>
      <c r="L6" s="376" t="s">
        <v>128</v>
      </c>
      <c r="M6" s="376" t="s">
        <v>129</v>
      </c>
      <c r="N6" s="378" t="s">
        <v>130</v>
      </c>
      <c r="O6" s="446"/>
    </row>
    <row r="7" spans="1:15" ht="19.5" customHeight="1">
      <c r="A7" s="81" t="s">
        <v>63</v>
      </c>
      <c r="B7" s="113"/>
      <c r="C7" s="81"/>
      <c r="D7" s="82"/>
      <c r="E7" s="83"/>
      <c r="F7" s="83"/>
      <c r="G7" s="83"/>
      <c r="H7" s="83"/>
      <c r="I7" s="83"/>
      <c r="J7" s="83"/>
      <c r="K7" s="83"/>
      <c r="L7" s="83"/>
      <c r="M7" s="81"/>
      <c r="N7" s="82"/>
      <c r="O7" s="83"/>
    </row>
    <row r="8" spans="1:15" ht="19.5" customHeight="1">
      <c r="A8" s="210" t="s">
        <v>373</v>
      </c>
      <c r="B8" s="199" t="s">
        <v>47</v>
      </c>
      <c r="C8" s="210">
        <f>305.56/45.45*110</f>
        <v>739.5291529152914</v>
      </c>
      <c r="D8" s="210">
        <f>311.31/45.45*110</f>
        <v>753.4455445544554</v>
      </c>
      <c r="E8" s="210">
        <f>385.83/45.45*110</f>
        <v>933.8019801980198</v>
      </c>
      <c r="F8" s="210">
        <f>380/45.45*110</f>
        <v>919.6919691969197</v>
      </c>
      <c r="G8" s="210">
        <f>280/45.45*110</f>
        <v>677.6677667766776</v>
      </c>
      <c r="H8" s="210">
        <f>440.9/45.45*110</f>
        <v>1067.084708470847</v>
      </c>
      <c r="I8" s="210">
        <f>449.18/45.45*110</f>
        <v>1087.124312431243</v>
      </c>
      <c r="J8" s="210">
        <f>480.21/45.45*110</f>
        <v>1162.224422442244</v>
      </c>
      <c r="K8" s="210">
        <f>495.63/45.45*110</f>
        <v>1199.5445544554455</v>
      </c>
      <c r="L8" s="210">
        <f>523.33/45.45*110</f>
        <v>1266.5852585258526</v>
      </c>
      <c r="M8" s="210">
        <f>614.41/45.45*110</f>
        <v>1487.020902090209</v>
      </c>
      <c r="N8" s="210">
        <f>735.47/45.45*110</f>
        <v>1780.015401540154</v>
      </c>
      <c r="O8" s="211">
        <f>AVERAGE(C8:N8)</f>
        <v>1089.4779977997798</v>
      </c>
    </row>
    <row r="9" spans="1:15" ht="19.5" customHeight="1">
      <c r="A9" s="210" t="s">
        <v>374</v>
      </c>
      <c r="B9" s="199" t="s">
        <v>19</v>
      </c>
      <c r="C9" s="210">
        <v>175.870125</v>
      </c>
      <c r="D9" s="210">
        <v>186.40043333333332</v>
      </c>
      <c r="E9" s="210">
        <v>174.18713333333332</v>
      </c>
      <c r="F9" s="210">
        <v>163.022</v>
      </c>
      <c r="G9" s="210">
        <v>189.8568</v>
      </c>
      <c r="H9" s="210">
        <v>248.66107499999998</v>
      </c>
      <c r="I9" s="210">
        <v>270.9042857142857</v>
      </c>
      <c r="J9" s="210">
        <v>279.2342857142857</v>
      </c>
      <c r="K9" s="210">
        <v>205.18588571428572</v>
      </c>
      <c r="L9" s="210">
        <v>174.071625</v>
      </c>
      <c r="M9" s="210">
        <v>203.38165</v>
      </c>
      <c r="N9" s="210">
        <v>255.77833333333334</v>
      </c>
      <c r="O9" s="211">
        <f aca="true" t="shared" si="0" ref="O9:O19">AVERAGE(C9:N9)</f>
        <v>210.54613601190474</v>
      </c>
    </row>
    <row r="10" spans="1:15" ht="19.5" customHeight="1">
      <c r="A10" s="210" t="s">
        <v>17</v>
      </c>
      <c r="B10" s="199" t="s">
        <v>19</v>
      </c>
      <c r="C10" s="210"/>
      <c r="D10" s="210"/>
      <c r="E10" s="210"/>
      <c r="F10" s="210"/>
      <c r="G10" s="210"/>
      <c r="H10" s="210"/>
      <c r="I10" s="210"/>
      <c r="J10" s="210">
        <v>150</v>
      </c>
      <c r="K10" s="210">
        <v>142.5</v>
      </c>
      <c r="L10" s="210">
        <v>143</v>
      </c>
      <c r="M10" s="210"/>
      <c r="N10" s="210"/>
      <c r="O10" s="211">
        <f t="shared" si="0"/>
        <v>145.16666666666666</v>
      </c>
    </row>
    <row r="11" spans="1:15" ht="21" customHeight="1">
      <c r="A11" s="81" t="s">
        <v>65</v>
      </c>
      <c r="B11" s="174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1"/>
      <c r="N11" s="82"/>
      <c r="O11" s="83"/>
    </row>
    <row r="12" spans="1:15" ht="20.25" customHeight="1">
      <c r="A12" s="210" t="s">
        <v>0</v>
      </c>
      <c r="B12" s="199" t="s">
        <v>19</v>
      </c>
      <c r="C12" s="210">
        <v>97.5</v>
      </c>
      <c r="D12" s="210">
        <v>94.642275</v>
      </c>
      <c r="E12" s="210">
        <v>95.70015000000001</v>
      </c>
      <c r="F12" s="210">
        <v>109.56562500000001</v>
      </c>
      <c r="G12" s="210">
        <v>144.16</v>
      </c>
      <c r="H12" s="210">
        <v>110.13479999999998</v>
      </c>
      <c r="I12" s="210">
        <v>111.51320000000001</v>
      </c>
      <c r="J12" s="210">
        <v>132.675</v>
      </c>
      <c r="K12" s="210">
        <v>128.22828571428573</v>
      </c>
      <c r="L12" s="210">
        <v>95.6294625</v>
      </c>
      <c r="M12" s="210">
        <v>91.92639499999999</v>
      </c>
      <c r="N12" s="210">
        <v>131.1193</v>
      </c>
      <c r="O12" s="211">
        <f t="shared" si="0"/>
        <v>111.89954110119048</v>
      </c>
    </row>
    <row r="13" spans="1:15" ht="20.25" customHeight="1">
      <c r="A13" s="210" t="s">
        <v>1</v>
      </c>
      <c r="B13" s="199" t="s">
        <v>19</v>
      </c>
      <c r="C13" s="210">
        <v>201.72</v>
      </c>
      <c r="D13" s="210">
        <v>210.741375</v>
      </c>
      <c r="E13" s="210">
        <v>321.6</v>
      </c>
      <c r="F13" s="210">
        <v>354.825</v>
      </c>
      <c r="G13" s="210">
        <v>371</v>
      </c>
      <c r="H13" s="210">
        <v>457.784</v>
      </c>
      <c r="I13" s="210">
        <v>453.334</v>
      </c>
      <c r="J13" s="210">
        <v>459.10999999999996</v>
      </c>
      <c r="K13" s="210">
        <v>448.6</v>
      </c>
      <c r="L13" s="210">
        <v>296</v>
      </c>
      <c r="M13" s="210">
        <v>285.9</v>
      </c>
      <c r="N13" s="210">
        <v>241.5</v>
      </c>
      <c r="O13" s="211">
        <f t="shared" si="0"/>
        <v>341.8428645833333</v>
      </c>
    </row>
    <row r="14" spans="1:15" ht="20.25" customHeight="1">
      <c r="A14" s="210" t="s">
        <v>117</v>
      </c>
      <c r="B14" s="199" t="s">
        <v>19</v>
      </c>
      <c r="C14" s="210">
        <v>298.33333333333337</v>
      </c>
      <c r="D14" s="210">
        <v>290</v>
      </c>
      <c r="E14" s="210">
        <v>258.6833333333334</v>
      </c>
      <c r="F14" s="210">
        <v>196.35</v>
      </c>
      <c r="G14" s="210">
        <v>190.6266666666667</v>
      </c>
      <c r="H14" s="210">
        <v>214.2</v>
      </c>
      <c r="I14" s="210">
        <v>279.34999999999997</v>
      </c>
      <c r="J14" s="210">
        <v>212.7</v>
      </c>
      <c r="K14" s="210">
        <v>233.97916666666669</v>
      </c>
      <c r="L14" s="210">
        <v>196.875</v>
      </c>
      <c r="M14" s="210">
        <v>377.33333333333337</v>
      </c>
      <c r="N14" s="210">
        <v>554</v>
      </c>
      <c r="O14" s="211">
        <f t="shared" si="0"/>
        <v>275.20256944444446</v>
      </c>
    </row>
    <row r="15" spans="1:15" ht="20.25" customHeight="1">
      <c r="A15" s="210" t="s">
        <v>376</v>
      </c>
      <c r="B15" s="199" t="s">
        <v>19</v>
      </c>
      <c r="C15" s="210">
        <v>462.5</v>
      </c>
      <c r="D15" s="210">
        <v>350</v>
      </c>
      <c r="E15" s="210">
        <v>407.5</v>
      </c>
      <c r="F15" s="210">
        <v>397</v>
      </c>
      <c r="G15" s="210">
        <v>425</v>
      </c>
      <c r="H15" s="210">
        <v>422.22333333333336</v>
      </c>
      <c r="I15" s="210">
        <v>541.6666666666666</v>
      </c>
      <c r="J15" s="210">
        <v>470</v>
      </c>
      <c r="K15" s="210">
        <v>646.5</v>
      </c>
      <c r="L15" s="210">
        <v>600</v>
      </c>
      <c r="M15" s="210">
        <v>280</v>
      </c>
      <c r="N15" s="210">
        <v>650</v>
      </c>
      <c r="O15" s="211">
        <f t="shared" si="0"/>
        <v>471.03249999999997</v>
      </c>
    </row>
    <row r="16" spans="1:15" ht="20.25" customHeight="1">
      <c r="A16" s="210" t="s">
        <v>377</v>
      </c>
      <c r="B16" s="199" t="s">
        <v>19</v>
      </c>
      <c r="C16" s="210">
        <v>371.5</v>
      </c>
      <c r="D16" s="210">
        <v>346</v>
      </c>
      <c r="E16" s="210">
        <v>319.945</v>
      </c>
      <c r="F16" s="210">
        <v>330</v>
      </c>
      <c r="G16" s="210">
        <v>327.0825</v>
      </c>
      <c r="H16" s="210">
        <v>262.57142857142856</v>
      </c>
      <c r="I16" s="210">
        <v>290.96875</v>
      </c>
      <c r="J16" s="210">
        <v>435.445</v>
      </c>
      <c r="K16" s="210">
        <v>450.23333333333335</v>
      </c>
      <c r="L16" s="210">
        <v>481.125</v>
      </c>
      <c r="M16" s="210">
        <v>436.95000000000005</v>
      </c>
      <c r="N16" s="210">
        <v>572.1659999999999</v>
      </c>
      <c r="O16" s="211">
        <f t="shared" si="0"/>
        <v>385.3322509920635</v>
      </c>
    </row>
    <row r="17" spans="1:15" ht="20.25" customHeight="1">
      <c r="A17" s="210" t="s">
        <v>379</v>
      </c>
      <c r="B17" s="199" t="s">
        <v>19</v>
      </c>
      <c r="C17" s="210">
        <v>135.41666666666666</v>
      </c>
      <c r="D17" s="210">
        <v>147.5</v>
      </c>
      <c r="E17" s="210">
        <v>145</v>
      </c>
      <c r="F17" s="210">
        <v>148.75</v>
      </c>
      <c r="G17" s="210">
        <v>139.375</v>
      </c>
      <c r="H17" s="210">
        <v>116.25</v>
      </c>
      <c r="I17" s="210">
        <v>128.91666666666666</v>
      </c>
      <c r="J17" s="210">
        <v>146.45999999999998</v>
      </c>
      <c r="K17" s="210">
        <v>147.71666666666667</v>
      </c>
      <c r="L17" s="210">
        <v>148.125</v>
      </c>
      <c r="M17" s="210">
        <v>139.375</v>
      </c>
      <c r="N17" s="210">
        <v>117.77666666666666</v>
      </c>
      <c r="O17" s="211">
        <f t="shared" si="0"/>
        <v>138.38847222222222</v>
      </c>
    </row>
    <row r="18" spans="1:15" ht="20.25" customHeight="1">
      <c r="A18" s="210" t="s">
        <v>400</v>
      </c>
      <c r="B18" s="199" t="s">
        <v>19</v>
      </c>
      <c r="C18" s="210"/>
      <c r="D18" s="210"/>
      <c r="E18" s="210">
        <v>132.5</v>
      </c>
      <c r="F18" s="210">
        <v>136.75</v>
      </c>
      <c r="G18" s="210">
        <v>126.67</v>
      </c>
      <c r="H18" s="210">
        <v>118.88</v>
      </c>
      <c r="I18" s="210">
        <v>125</v>
      </c>
      <c r="J18" s="210">
        <v>160</v>
      </c>
      <c r="K18" s="210">
        <v>145</v>
      </c>
      <c r="L18" s="210">
        <v>159.44</v>
      </c>
      <c r="M18" s="210">
        <v>166.67</v>
      </c>
      <c r="N18" s="210">
        <v>126.67</v>
      </c>
      <c r="O18" s="211">
        <f t="shared" si="0"/>
        <v>139.758</v>
      </c>
    </row>
    <row r="19" spans="1:15" ht="20.25" customHeight="1">
      <c r="A19" s="210" t="s">
        <v>66</v>
      </c>
      <c r="B19" s="199" t="s">
        <v>19</v>
      </c>
      <c r="C19" s="210">
        <v>91.24425</v>
      </c>
      <c r="D19" s="210">
        <v>97.896</v>
      </c>
      <c r="E19" s="210">
        <v>99.6792</v>
      </c>
      <c r="F19" s="210">
        <v>93.7404</v>
      </c>
      <c r="G19" s="210">
        <v>97.05692857142856</v>
      </c>
      <c r="H19" s="210">
        <v>108.85187499999999</v>
      </c>
      <c r="I19" s="210">
        <v>105.49471428571428</v>
      </c>
      <c r="J19" s="210">
        <v>101.67064285714287</v>
      </c>
      <c r="K19" s="210">
        <v>109.4672857142857</v>
      </c>
      <c r="L19" s="210">
        <v>110.61049999999999</v>
      </c>
      <c r="M19" s="210">
        <v>109.90806666666667</v>
      </c>
      <c r="N19" s="210">
        <v>103.94626666666667</v>
      </c>
      <c r="O19" s="211">
        <f t="shared" si="0"/>
        <v>102.4638441468254</v>
      </c>
    </row>
    <row r="20" spans="1:15" ht="16.5" customHeight="1">
      <c r="A20" s="81" t="s">
        <v>71</v>
      </c>
      <c r="B20" s="113"/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1"/>
      <c r="N20" s="82"/>
      <c r="O20" s="83"/>
    </row>
    <row r="21" spans="1:15" ht="20.25" customHeight="1">
      <c r="A21" s="210" t="s">
        <v>381</v>
      </c>
      <c r="B21" s="199" t="s">
        <v>21</v>
      </c>
      <c r="C21" s="210">
        <v>1385.1175</v>
      </c>
      <c r="D21" s="210">
        <v>1308.7016666666666</v>
      </c>
      <c r="E21" s="210">
        <v>1379.1566666666668</v>
      </c>
      <c r="F21" s="210">
        <v>1343.934</v>
      </c>
      <c r="G21" s="210">
        <v>1284.4516666666666</v>
      </c>
      <c r="H21" s="210">
        <v>1429.5725</v>
      </c>
      <c r="I21" s="210">
        <v>1260.217142857143</v>
      </c>
      <c r="J21" s="210">
        <v>1322.3685714285714</v>
      </c>
      <c r="K21" s="210">
        <v>1497.9285714285713</v>
      </c>
      <c r="L21" s="210">
        <v>1388.615</v>
      </c>
      <c r="M21" s="210">
        <v>1419.9166666666667</v>
      </c>
      <c r="N21" s="210">
        <v>1495.416</v>
      </c>
      <c r="O21" s="211">
        <f>AVERAGE(C21:N21)</f>
        <v>1376.2829960317458</v>
      </c>
    </row>
    <row r="22" spans="1:15" ht="20.25" customHeight="1">
      <c r="A22" s="210" t="s">
        <v>382</v>
      </c>
      <c r="B22" s="199" t="s">
        <v>74</v>
      </c>
      <c r="C22" s="210">
        <v>26.115714285714287</v>
      </c>
      <c r="D22" s="210">
        <v>31.445999999999998</v>
      </c>
      <c r="E22" s="210">
        <v>31.276</v>
      </c>
      <c r="F22" s="210">
        <v>29.3875</v>
      </c>
      <c r="G22" s="210">
        <v>30.97666666666667</v>
      </c>
      <c r="H22" s="210">
        <v>31.678571428571427</v>
      </c>
      <c r="I22" s="210">
        <v>30.723333333333333</v>
      </c>
      <c r="J22" s="210">
        <v>31.725714285714282</v>
      </c>
      <c r="K22" s="210">
        <v>32.30428571428571</v>
      </c>
      <c r="L22" s="210">
        <v>36.1725</v>
      </c>
      <c r="M22" s="210">
        <v>38.788333333333334</v>
      </c>
      <c r="N22" s="210">
        <v>34.5</v>
      </c>
      <c r="O22" s="211">
        <v>32.09121825396826</v>
      </c>
    </row>
    <row r="23" spans="1:15" ht="20.25" customHeight="1">
      <c r="A23" s="210" t="s">
        <v>43</v>
      </c>
      <c r="B23" s="199" t="s">
        <v>74</v>
      </c>
      <c r="C23" s="210">
        <v>28.5</v>
      </c>
      <c r="D23" s="210">
        <v>30.625</v>
      </c>
      <c r="E23" s="210">
        <v>25</v>
      </c>
      <c r="F23" s="210">
        <v>35.25</v>
      </c>
      <c r="G23" s="210">
        <v>25.625</v>
      </c>
      <c r="H23" s="210">
        <v>30</v>
      </c>
      <c r="I23" s="210">
        <v>37.5</v>
      </c>
      <c r="J23" s="210">
        <v>31.46</v>
      </c>
      <c r="K23" s="210">
        <v>32.22</v>
      </c>
      <c r="L23" s="210">
        <v>35</v>
      </c>
      <c r="M23" s="210">
        <v>35</v>
      </c>
      <c r="N23" s="210">
        <v>35</v>
      </c>
      <c r="O23" s="211">
        <v>31.765</v>
      </c>
    </row>
    <row r="24" spans="1:15" ht="18.75" customHeight="1">
      <c r="A24" s="81" t="s">
        <v>68</v>
      </c>
      <c r="B24" s="113"/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1"/>
      <c r="N24" s="82"/>
      <c r="O24" s="83"/>
    </row>
    <row r="25" spans="1:15" ht="20.25" customHeight="1">
      <c r="A25" s="210" t="s">
        <v>69</v>
      </c>
      <c r="B25" s="199" t="s">
        <v>19</v>
      </c>
      <c r="C25" s="210"/>
      <c r="D25" s="210"/>
      <c r="E25" s="210"/>
      <c r="F25" s="210"/>
      <c r="G25" s="210"/>
      <c r="H25" s="210"/>
      <c r="I25" s="210">
        <v>400</v>
      </c>
      <c r="J25" s="210">
        <v>700</v>
      </c>
      <c r="K25" s="210"/>
      <c r="L25" s="210"/>
      <c r="M25" s="210"/>
      <c r="N25" s="210"/>
      <c r="O25" s="211">
        <f aca="true" t="shared" si="1" ref="O25:O30">AVERAGE(C25:N25)</f>
        <v>550</v>
      </c>
    </row>
    <row r="26" spans="1:15" ht="20.25" customHeight="1">
      <c r="A26" s="210" t="s">
        <v>383</v>
      </c>
      <c r="B26" s="199" t="s">
        <v>19</v>
      </c>
      <c r="C26" s="210">
        <v>470.91999999999996</v>
      </c>
      <c r="D26" s="210">
        <v>502.25</v>
      </c>
      <c r="E26" s="210">
        <v>500.90125000000006</v>
      </c>
      <c r="F26" s="210">
        <v>559.891</v>
      </c>
      <c r="G26" s="210">
        <v>489.1095</v>
      </c>
      <c r="H26" s="210">
        <v>466.0585714285714</v>
      </c>
      <c r="I26" s="210">
        <v>535.7783333333333</v>
      </c>
      <c r="J26" s="210">
        <v>461.13357142857143</v>
      </c>
      <c r="K26" s="210">
        <v>482.8675</v>
      </c>
      <c r="L26" s="210">
        <v>519.6914666666667</v>
      </c>
      <c r="M26" s="210">
        <v>547.2524999999999</v>
      </c>
      <c r="N26" s="210">
        <v>573.814875</v>
      </c>
      <c r="O26" s="211">
        <f t="shared" si="1"/>
        <v>509.1390473214285</v>
      </c>
    </row>
    <row r="27" spans="1:15" ht="20.25" customHeight="1">
      <c r="A27" s="210" t="s">
        <v>384</v>
      </c>
      <c r="B27" s="199" t="s">
        <v>19</v>
      </c>
      <c r="C27" s="210">
        <v>677.2951785714286</v>
      </c>
      <c r="D27" s="210">
        <v>673.31288</v>
      </c>
      <c r="E27" s="210">
        <v>667.4695833333333</v>
      </c>
      <c r="F27" s="210">
        <v>661.055625</v>
      </c>
      <c r="G27" s="210">
        <v>675.934824</v>
      </c>
      <c r="H27" s="210">
        <v>675.337325</v>
      </c>
      <c r="I27" s="210">
        <v>762.979482</v>
      </c>
      <c r="J27" s="210">
        <v>761.2661807142858</v>
      </c>
      <c r="K27" s="210">
        <v>845.7877116666667</v>
      </c>
      <c r="L27" s="210">
        <v>954.3375</v>
      </c>
      <c r="M27" s="210">
        <v>1041.46</v>
      </c>
      <c r="N27" s="210">
        <v>1100.2796666666668</v>
      </c>
      <c r="O27" s="211">
        <f t="shared" si="1"/>
        <v>791.3763297460317</v>
      </c>
    </row>
    <row r="28" spans="1:15" ht="20.25" customHeight="1">
      <c r="A28" s="210" t="s">
        <v>385</v>
      </c>
      <c r="B28" s="199" t="s">
        <v>19</v>
      </c>
      <c r="C28" s="210">
        <v>538.3872</v>
      </c>
      <c r="D28" s="210">
        <v>571.6182333333334</v>
      </c>
      <c r="E28" s="210">
        <v>557.8788000000001</v>
      </c>
      <c r="F28" s="210">
        <v>508.1778</v>
      </c>
      <c r="G28" s="210">
        <v>540.994467</v>
      </c>
      <c r="H28" s="210">
        <v>553.2666666666667</v>
      </c>
      <c r="I28" s="210">
        <v>617.403288</v>
      </c>
      <c r="J28" s="210">
        <v>633.3503000000001</v>
      </c>
      <c r="K28" s="210">
        <v>720.2719999999999</v>
      </c>
      <c r="L28" s="210">
        <v>869</v>
      </c>
      <c r="M28" s="210">
        <v>887.5</v>
      </c>
      <c r="N28" s="210">
        <v>842</v>
      </c>
      <c r="O28" s="211">
        <f t="shared" si="1"/>
        <v>653.3207295833333</v>
      </c>
    </row>
    <row r="29" spans="1:15" ht="20.25" customHeight="1">
      <c r="A29" s="210" t="s">
        <v>386</v>
      </c>
      <c r="B29" s="199" t="s">
        <v>19</v>
      </c>
      <c r="C29" s="210">
        <v>750</v>
      </c>
      <c r="D29" s="210">
        <v>706.25</v>
      </c>
      <c r="E29" s="210">
        <v>500</v>
      </c>
      <c r="F29" s="210">
        <v>700</v>
      </c>
      <c r="G29" s="210">
        <v>750</v>
      </c>
      <c r="H29" s="210">
        <v>1200</v>
      </c>
      <c r="I29" s="210">
        <v>825</v>
      </c>
      <c r="J29" s="210">
        <v>1044</v>
      </c>
      <c r="K29" s="210">
        <v>1150</v>
      </c>
      <c r="L29" s="210"/>
      <c r="M29" s="210"/>
      <c r="N29" s="210">
        <v>800</v>
      </c>
      <c r="O29" s="211">
        <f t="shared" si="1"/>
        <v>842.525</v>
      </c>
    </row>
    <row r="30" spans="1:15" ht="20.25" customHeight="1">
      <c r="A30" s="210" t="s">
        <v>48</v>
      </c>
      <c r="B30" s="199" t="s">
        <v>19</v>
      </c>
      <c r="C30" s="210">
        <v>787.5</v>
      </c>
      <c r="D30" s="210">
        <v>950</v>
      </c>
      <c r="E30" s="210"/>
      <c r="F30" s="210"/>
      <c r="G30" s="210"/>
      <c r="H30" s="210"/>
      <c r="I30" s="210">
        <v>600</v>
      </c>
      <c r="J30" s="210">
        <v>600</v>
      </c>
      <c r="K30" s="210">
        <v>775</v>
      </c>
      <c r="L30" s="210">
        <v>950</v>
      </c>
      <c r="M30" s="210">
        <v>875</v>
      </c>
      <c r="N30" s="210">
        <v>1275</v>
      </c>
      <c r="O30" s="211">
        <f t="shared" si="1"/>
        <v>851.5625</v>
      </c>
    </row>
    <row r="31" spans="1:15" ht="18">
      <c r="A31" s="216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5"/>
    </row>
    <row r="32" spans="1:15" ht="18">
      <c r="A32" s="216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178" t="s">
        <v>42</v>
      </c>
    </row>
    <row r="33" spans="1:15" ht="18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5"/>
      <c r="O33" s="5"/>
    </row>
    <row r="34" spans="1:15" ht="20.25">
      <c r="A34" s="440" t="s">
        <v>61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</row>
    <row r="35" spans="1:15" ht="21" customHeight="1">
      <c r="A35" s="441" t="s">
        <v>399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</row>
    <row r="36" spans="1:15" ht="26.25" customHeight="1">
      <c r="A36" s="447" t="s">
        <v>506</v>
      </c>
      <c r="B36" s="447" t="s">
        <v>62</v>
      </c>
      <c r="C36" s="442" t="s">
        <v>26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4"/>
      <c r="O36" s="445" t="s">
        <v>60</v>
      </c>
    </row>
    <row r="37" spans="1:15" ht="26.25" customHeight="1">
      <c r="A37" s="448"/>
      <c r="B37" s="448"/>
      <c r="C37" s="377" t="s">
        <v>7</v>
      </c>
      <c r="D37" s="376" t="s">
        <v>8</v>
      </c>
      <c r="E37" s="376" t="s">
        <v>9</v>
      </c>
      <c r="F37" s="376" t="s">
        <v>10</v>
      </c>
      <c r="G37" s="376" t="s">
        <v>11</v>
      </c>
      <c r="H37" s="376" t="s">
        <v>12</v>
      </c>
      <c r="I37" s="376" t="s">
        <v>13</v>
      </c>
      <c r="J37" s="376" t="s">
        <v>14</v>
      </c>
      <c r="K37" s="376" t="s">
        <v>127</v>
      </c>
      <c r="L37" s="376" t="s">
        <v>128</v>
      </c>
      <c r="M37" s="376" t="s">
        <v>129</v>
      </c>
      <c r="N37" s="378" t="s">
        <v>130</v>
      </c>
      <c r="O37" s="446"/>
    </row>
    <row r="38" spans="1:15" ht="12.75">
      <c r="A38" s="81" t="s">
        <v>75</v>
      </c>
      <c r="B38" s="113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1"/>
      <c r="N38" s="82"/>
      <c r="O38" s="83"/>
    </row>
    <row r="39" spans="1:15" ht="19.5" customHeight="1">
      <c r="A39" s="210" t="s">
        <v>387</v>
      </c>
      <c r="B39" s="199" t="s">
        <v>21</v>
      </c>
      <c r="C39" s="210">
        <v>1287.5</v>
      </c>
      <c r="D39" s="210">
        <v>1436.875</v>
      </c>
      <c r="E39" s="210">
        <v>1472.75</v>
      </c>
      <c r="F39" s="210">
        <v>1568.3333333333333</v>
      </c>
      <c r="G39" s="210">
        <v>1733</v>
      </c>
      <c r="H39" s="210">
        <v>1411.734</v>
      </c>
      <c r="I39" s="210">
        <v>1679</v>
      </c>
      <c r="J39" s="210">
        <v>2024.3333333333333</v>
      </c>
      <c r="K39" s="210">
        <v>1712.4</v>
      </c>
      <c r="L39" s="210">
        <v>2142.89</v>
      </c>
      <c r="M39" s="210">
        <v>1542.3333333333333</v>
      </c>
      <c r="N39" s="210">
        <v>1709.375</v>
      </c>
      <c r="O39" s="211">
        <f>AVERAGE(C39:N39)</f>
        <v>1643.3769999999997</v>
      </c>
    </row>
    <row r="40" spans="1:15" ht="19.5" customHeight="1">
      <c r="A40" s="210" t="s">
        <v>388</v>
      </c>
      <c r="B40" s="199" t="s">
        <v>21</v>
      </c>
      <c r="C40" s="210">
        <v>1750</v>
      </c>
      <c r="D40" s="210">
        <v>1000</v>
      </c>
      <c r="E40" s="210">
        <v>2000</v>
      </c>
      <c r="F40" s="210"/>
      <c r="G40" s="210"/>
      <c r="H40" s="210"/>
      <c r="I40" s="210">
        <v>1350</v>
      </c>
      <c r="J40" s="210">
        <v>1350</v>
      </c>
      <c r="K40" s="210">
        <v>1300</v>
      </c>
      <c r="L40" s="210">
        <v>2500</v>
      </c>
      <c r="M40" s="210">
        <v>2000</v>
      </c>
      <c r="N40" s="210"/>
      <c r="O40" s="211">
        <f>AVERAGE(C40:N40)</f>
        <v>1656.25</v>
      </c>
    </row>
    <row r="41" spans="1:15" ht="19.5" customHeight="1">
      <c r="A41" s="210" t="s">
        <v>58</v>
      </c>
      <c r="B41" s="199" t="s">
        <v>19</v>
      </c>
      <c r="C41" s="210">
        <v>449.9166666666667</v>
      </c>
      <c r="D41" s="210">
        <v>475</v>
      </c>
      <c r="E41" s="210"/>
      <c r="F41" s="210">
        <v>600</v>
      </c>
      <c r="G41" s="210">
        <v>685.75</v>
      </c>
      <c r="H41" s="210">
        <v>501.3866666666667</v>
      </c>
      <c r="I41" s="210">
        <v>888.9466666666667</v>
      </c>
      <c r="J41" s="210">
        <v>576.72</v>
      </c>
      <c r="K41" s="210">
        <v>543.5</v>
      </c>
      <c r="L41" s="210">
        <v>508</v>
      </c>
      <c r="M41" s="210">
        <v>722.92</v>
      </c>
      <c r="N41" s="210">
        <v>600</v>
      </c>
      <c r="O41" s="211">
        <f>AVERAGE(C41:N41)</f>
        <v>595.6490909090909</v>
      </c>
    </row>
    <row r="42" spans="1:15" ht="18" customHeight="1">
      <c r="A42" s="81" t="s">
        <v>76</v>
      </c>
      <c r="B42" s="113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1"/>
      <c r="N42" s="82"/>
      <c r="O42" s="83"/>
    </row>
    <row r="43" spans="1:15" ht="19.5" customHeight="1">
      <c r="A43" s="210" t="s">
        <v>389</v>
      </c>
      <c r="B43" s="199" t="s">
        <v>19</v>
      </c>
      <c r="C43" s="210">
        <v>198.29608333333334</v>
      </c>
      <c r="D43" s="210">
        <v>313.25</v>
      </c>
      <c r="E43" s="210">
        <v>443.8566666666666</v>
      </c>
      <c r="F43" s="210">
        <v>465.492</v>
      </c>
      <c r="G43" s="210">
        <v>316.93</v>
      </c>
      <c r="H43" s="210">
        <v>229.65800000000002</v>
      </c>
      <c r="I43" s="210">
        <v>304.39577142857144</v>
      </c>
      <c r="J43" s="210">
        <v>421.4266666666667</v>
      </c>
      <c r="K43" s="210">
        <v>492.38714285714286</v>
      </c>
      <c r="L43" s="210">
        <v>561.355</v>
      </c>
      <c r="M43" s="210">
        <v>1113.0416666666667</v>
      </c>
      <c r="N43" s="210">
        <v>1522.57</v>
      </c>
      <c r="O43" s="211">
        <f aca="true" t="shared" si="2" ref="O43:O64">AVERAGE(C43:N43)</f>
        <v>531.8882498015873</v>
      </c>
    </row>
    <row r="44" spans="1:15" ht="19.5" customHeight="1">
      <c r="A44" s="210" t="s">
        <v>390</v>
      </c>
      <c r="B44" s="199" t="s">
        <v>19</v>
      </c>
      <c r="C44" s="210"/>
      <c r="D44" s="210"/>
      <c r="E44" s="210"/>
      <c r="F44" s="210">
        <v>482.5</v>
      </c>
      <c r="G44" s="210">
        <v>700</v>
      </c>
      <c r="H44" s="210">
        <v>800</v>
      </c>
      <c r="I44" s="210">
        <v>465</v>
      </c>
      <c r="J44" s="210">
        <v>525</v>
      </c>
      <c r="K44" s="210"/>
      <c r="L44" s="210"/>
      <c r="M44" s="210"/>
      <c r="N44" s="210"/>
      <c r="O44" s="211">
        <f t="shared" si="2"/>
        <v>594.5</v>
      </c>
    </row>
    <row r="45" spans="1:15" ht="19.5" customHeight="1">
      <c r="A45" s="210" t="s">
        <v>391</v>
      </c>
      <c r="B45" s="199" t="s">
        <v>19</v>
      </c>
      <c r="C45" s="210">
        <v>815.625</v>
      </c>
      <c r="D45" s="210">
        <v>701.165</v>
      </c>
      <c r="E45" s="210">
        <v>773.96</v>
      </c>
      <c r="F45" s="210">
        <v>559.375</v>
      </c>
      <c r="G45" s="210">
        <v>731.04</v>
      </c>
      <c r="H45" s="210">
        <v>1000</v>
      </c>
      <c r="I45" s="210">
        <v>1308.33</v>
      </c>
      <c r="J45" s="210">
        <v>1042.46</v>
      </c>
      <c r="K45" s="210">
        <v>812.5</v>
      </c>
      <c r="L45" s="210">
        <v>1037.5</v>
      </c>
      <c r="M45" s="210">
        <v>995.835</v>
      </c>
      <c r="N45" s="210">
        <v>1328.125</v>
      </c>
      <c r="O45" s="211">
        <f t="shared" si="2"/>
        <v>925.4929166666667</v>
      </c>
    </row>
    <row r="46" spans="1:15" ht="19.5" customHeight="1">
      <c r="A46" s="210" t="s">
        <v>339</v>
      </c>
      <c r="B46" s="199" t="s">
        <v>19</v>
      </c>
      <c r="C46" s="210"/>
      <c r="D46" s="210"/>
      <c r="E46" s="210">
        <v>2000</v>
      </c>
      <c r="F46" s="210">
        <v>2025</v>
      </c>
      <c r="G46" s="210">
        <v>1487.5</v>
      </c>
      <c r="H46" s="210"/>
      <c r="I46" s="210"/>
      <c r="J46" s="210"/>
      <c r="K46" s="210"/>
      <c r="L46" s="210"/>
      <c r="M46" s="210">
        <v>1587.5</v>
      </c>
      <c r="N46" s="210"/>
      <c r="O46" s="211">
        <f t="shared" si="2"/>
        <v>1775</v>
      </c>
    </row>
    <row r="47" spans="1:15" ht="19.5" customHeight="1">
      <c r="A47" s="210" t="s">
        <v>3</v>
      </c>
      <c r="B47" s="199" t="s">
        <v>19</v>
      </c>
      <c r="C47" s="210">
        <v>220.37600000000003</v>
      </c>
      <c r="D47" s="210">
        <v>228</v>
      </c>
      <c r="E47" s="210">
        <v>271.875</v>
      </c>
      <c r="F47" s="210">
        <v>256.25</v>
      </c>
      <c r="G47" s="210">
        <v>210.5</v>
      </c>
      <c r="H47" s="210">
        <v>239.25</v>
      </c>
      <c r="I47" s="210">
        <v>233.54166666666666</v>
      </c>
      <c r="J47" s="210">
        <v>246.4575</v>
      </c>
      <c r="K47" s="210">
        <v>220.75</v>
      </c>
      <c r="L47" s="210">
        <v>243.75</v>
      </c>
      <c r="M47" s="210">
        <v>259.5625</v>
      </c>
      <c r="N47" s="210">
        <v>339.1666666666667</v>
      </c>
      <c r="O47" s="211">
        <f t="shared" si="2"/>
        <v>247.4566111111111</v>
      </c>
    </row>
    <row r="48" spans="1:15" ht="19.5" customHeight="1">
      <c r="A48" s="210" t="s">
        <v>4</v>
      </c>
      <c r="B48" s="199" t="s">
        <v>19</v>
      </c>
      <c r="C48" s="210">
        <v>256.39666666666665</v>
      </c>
      <c r="D48" s="210">
        <v>246.372</v>
      </c>
      <c r="E48" s="210">
        <v>252.205</v>
      </c>
      <c r="F48" s="210">
        <v>213.9375</v>
      </c>
      <c r="G48" s="210">
        <v>256.6671428571429</v>
      </c>
      <c r="H48" s="210">
        <v>229.25857142857143</v>
      </c>
      <c r="I48" s="210">
        <v>232.16666666666666</v>
      </c>
      <c r="J48" s="210">
        <v>230.4742857142857</v>
      </c>
      <c r="K48" s="210">
        <v>270.5357142857143</v>
      </c>
      <c r="L48" s="210">
        <v>261.32</v>
      </c>
      <c r="M48" s="210">
        <v>346.055</v>
      </c>
      <c r="N48" s="210">
        <v>365.1</v>
      </c>
      <c r="O48" s="211">
        <f t="shared" si="2"/>
        <v>263.37404563492066</v>
      </c>
    </row>
    <row r="49" spans="1:15" ht="19.5" customHeight="1">
      <c r="A49" s="210" t="s">
        <v>401</v>
      </c>
      <c r="B49" s="199" t="s">
        <v>19</v>
      </c>
      <c r="C49" s="210">
        <v>159.94</v>
      </c>
      <c r="D49" s="210">
        <v>184.69</v>
      </c>
      <c r="E49" s="210">
        <v>188.33</v>
      </c>
      <c r="F49" s="210">
        <v>222</v>
      </c>
      <c r="G49" s="210">
        <v>198.33</v>
      </c>
      <c r="H49" s="210">
        <v>166.56</v>
      </c>
      <c r="I49" s="210">
        <v>509.375</v>
      </c>
      <c r="J49" s="210">
        <v>374.79</v>
      </c>
      <c r="K49" s="210">
        <v>237.5</v>
      </c>
      <c r="L49" s="210">
        <v>379.16499999999996</v>
      </c>
      <c r="M49" s="210">
        <v>493.405</v>
      </c>
      <c r="N49" s="210">
        <v>907.815</v>
      </c>
      <c r="O49" s="211">
        <f t="shared" si="2"/>
        <v>335.15833333333336</v>
      </c>
    </row>
    <row r="50" spans="1:15" ht="19.5" customHeight="1">
      <c r="A50" s="210" t="s">
        <v>80</v>
      </c>
      <c r="B50" s="199" t="s">
        <v>19</v>
      </c>
      <c r="C50" s="210">
        <v>535</v>
      </c>
      <c r="D50" s="210">
        <v>517.0840000000001</v>
      </c>
      <c r="E50" s="210">
        <v>510</v>
      </c>
      <c r="F50" s="210">
        <v>421.8</v>
      </c>
      <c r="G50" s="210">
        <v>334.42719999999997</v>
      </c>
      <c r="H50" s="210">
        <v>419.3333333333333</v>
      </c>
      <c r="I50" s="210">
        <v>595.3125</v>
      </c>
      <c r="J50" s="210">
        <v>517.01</v>
      </c>
      <c r="K50" s="210">
        <v>835.934</v>
      </c>
      <c r="L50" s="210">
        <v>1430.3333333333333</v>
      </c>
      <c r="M50" s="210">
        <v>1287.375</v>
      </c>
      <c r="N50" s="210">
        <v>1171.666</v>
      </c>
      <c r="O50" s="211">
        <f t="shared" si="2"/>
        <v>714.6062805555556</v>
      </c>
    </row>
    <row r="51" spans="1:15" ht="19.5" customHeight="1">
      <c r="A51" s="210" t="s">
        <v>81</v>
      </c>
      <c r="B51" s="199" t="s">
        <v>19</v>
      </c>
      <c r="C51" s="210"/>
      <c r="D51" s="210"/>
      <c r="E51" s="210"/>
      <c r="F51" s="210"/>
      <c r="G51" s="210"/>
      <c r="H51" s="210"/>
      <c r="I51" s="210">
        <v>575</v>
      </c>
      <c r="J51" s="210">
        <v>406.5</v>
      </c>
      <c r="K51" s="210"/>
      <c r="L51" s="210"/>
      <c r="M51" s="210"/>
      <c r="N51" s="210"/>
      <c r="O51" s="211">
        <f t="shared" si="2"/>
        <v>490.75</v>
      </c>
    </row>
    <row r="52" spans="1:15" ht="19.5" customHeight="1">
      <c r="A52" s="210" t="s">
        <v>16</v>
      </c>
      <c r="B52" s="199" t="s">
        <v>19</v>
      </c>
      <c r="C52" s="210">
        <v>224.5</v>
      </c>
      <c r="D52" s="210">
        <v>215.4375</v>
      </c>
      <c r="E52" s="210">
        <v>192.5</v>
      </c>
      <c r="F52" s="210">
        <v>190.91666666666666</v>
      </c>
      <c r="G52" s="210">
        <v>249.6875</v>
      </c>
      <c r="H52" s="210">
        <v>305</v>
      </c>
      <c r="I52" s="210">
        <v>332.375</v>
      </c>
      <c r="J52" s="210">
        <v>287.75</v>
      </c>
      <c r="K52" s="210">
        <v>311.9166666666667</v>
      </c>
      <c r="L52" s="210">
        <v>260.41499999999996</v>
      </c>
      <c r="M52" s="210">
        <v>274</v>
      </c>
      <c r="N52" s="210">
        <v>478.125</v>
      </c>
      <c r="O52" s="211">
        <f t="shared" si="2"/>
        <v>276.88527777777773</v>
      </c>
    </row>
    <row r="53" spans="1:15" ht="19.5" customHeight="1">
      <c r="A53" s="210" t="s">
        <v>392</v>
      </c>
      <c r="B53" s="199" t="s">
        <v>19</v>
      </c>
      <c r="C53" s="210">
        <v>1900</v>
      </c>
      <c r="D53" s="210">
        <v>2600</v>
      </c>
      <c r="E53" s="210">
        <v>1739.69</v>
      </c>
      <c r="F53" s="210">
        <v>3144.5</v>
      </c>
      <c r="G53" s="210">
        <v>3866.6666666666665</v>
      </c>
      <c r="H53" s="210">
        <v>2281.25</v>
      </c>
      <c r="I53" s="210">
        <v>3140</v>
      </c>
      <c r="J53" s="210">
        <v>3476.39</v>
      </c>
      <c r="K53" s="210">
        <v>5166.6675</v>
      </c>
      <c r="L53" s="210">
        <v>6092.293333333334</v>
      </c>
      <c r="M53" s="210">
        <v>5091.666666666667</v>
      </c>
      <c r="N53" s="210">
        <v>4133.334</v>
      </c>
      <c r="O53" s="211">
        <f t="shared" si="2"/>
        <v>3552.704847222222</v>
      </c>
    </row>
    <row r="54" spans="1:15" ht="19.5" customHeight="1">
      <c r="A54" s="210" t="s">
        <v>393</v>
      </c>
      <c r="B54" s="199" t="s">
        <v>19</v>
      </c>
      <c r="C54" s="210">
        <v>2750</v>
      </c>
      <c r="D54" s="210">
        <v>3000</v>
      </c>
      <c r="E54" s="210">
        <v>4250</v>
      </c>
      <c r="F54" s="210">
        <v>3312.5</v>
      </c>
      <c r="G54" s="210">
        <v>2437.5</v>
      </c>
      <c r="H54" s="210"/>
      <c r="I54" s="210">
        <v>2030.125</v>
      </c>
      <c r="J54" s="210">
        <v>3125</v>
      </c>
      <c r="K54" s="210">
        <v>3000</v>
      </c>
      <c r="L54" s="210">
        <v>3625</v>
      </c>
      <c r="M54" s="210">
        <v>3687.5</v>
      </c>
      <c r="N54" s="210"/>
      <c r="O54" s="211">
        <f t="shared" si="2"/>
        <v>3121.7625</v>
      </c>
    </row>
    <row r="55" spans="1:15" ht="19.5" customHeight="1">
      <c r="A55" s="210" t="s">
        <v>40</v>
      </c>
      <c r="B55" s="199" t="s">
        <v>19</v>
      </c>
      <c r="C55" s="210">
        <v>256.01666666666665</v>
      </c>
      <c r="D55" s="210">
        <v>235.87</v>
      </c>
      <c r="E55" s="210">
        <v>217.288</v>
      </c>
      <c r="F55" s="210">
        <v>226.25</v>
      </c>
      <c r="G55" s="210">
        <v>249.3066666666667</v>
      </c>
      <c r="H55" s="210">
        <v>251.80499999999998</v>
      </c>
      <c r="I55" s="210">
        <v>215.76333333333332</v>
      </c>
      <c r="J55" s="210">
        <v>156.548</v>
      </c>
      <c r="K55" s="210">
        <v>264.375</v>
      </c>
      <c r="L55" s="210">
        <v>483.125</v>
      </c>
      <c r="M55" s="210">
        <v>315.625</v>
      </c>
      <c r="N55" s="210">
        <v>295.14</v>
      </c>
      <c r="O55" s="211">
        <f t="shared" si="2"/>
        <v>263.92605555555554</v>
      </c>
    </row>
    <row r="56" spans="1:15" ht="19.5" customHeight="1">
      <c r="A56" s="210" t="s">
        <v>39</v>
      </c>
      <c r="B56" s="199" t="s">
        <v>19</v>
      </c>
      <c r="C56" s="210">
        <v>108.31333333333333</v>
      </c>
      <c r="D56" s="210">
        <v>110.3375</v>
      </c>
      <c r="E56" s="210">
        <v>142.35333333333332</v>
      </c>
      <c r="F56" s="210">
        <v>100.58333333333333</v>
      </c>
      <c r="G56" s="210"/>
      <c r="H56" s="210">
        <v>131.01142857142858</v>
      </c>
      <c r="I56" s="210">
        <v>110.17142857142858</v>
      </c>
      <c r="J56" s="210">
        <v>117</v>
      </c>
      <c r="K56" s="210">
        <v>168.125</v>
      </c>
      <c r="L56" s="210">
        <v>194.25</v>
      </c>
      <c r="M56" s="210">
        <v>174.8125</v>
      </c>
      <c r="N56" s="210">
        <v>191.25</v>
      </c>
      <c r="O56" s="211">
        <f t="shared" si="2"/>
        <v>140.74616883116883</v>
      </c>
    </row>
    <row r="57" spans="1:15" ht="19.5" customHeight="1">
      <c r="A57" s="210" t="s">
        <v>38</v>
      </c>
      <c r="B57" s="199" t="s">
        <v>19</v>
      </c>
      <c r="C57" s="210">
        <v>200</v>
      </c>
      <c r="D57" s="210"/>
      <c r="E57" s="210">
        <v>250</v>
      </c>
      <c r="F57" s="210"/>
      <c r="G57" s="210">
        <v>218.75</v>
      </c>
      <c r="H57" s="210"/>
      <c r="I57" s="210"/>
      <c r="J57" s="210"/>
      <c r="K57" s="210">
        <v>875</v>
      </c>
      <c r="L57" s="210"/>
      <c r="M57" s="210">
        <v>700</v>
      </c>
      <c r="N57" s="210"/>
      <c r="O57" s="211">
        <f t="shared" si="2"/>
        <v>448.75</v>
      </c>
    </row>
    <row r="58" spans="1:15" ht="19.5" customHeight="1">
      <c r="A58" s="210" t="s">
        <v>345</v>
      </c>
      <c r="B58" s="199" t="s">
        <v>19</v>
      </c>
      <c r="C58" s="210">
        <v>512.74</v>
      </c>
      <c r="D58" s="210">
        <v>807.5</v>
      </c>
      <c r="E58" s="210">
        <v>653.75</v>
      </c>
      <c r="F58" s="210">
        <v>737.5</v>
      </c>
      <c r="G58" s="210">
        <v>657.9166666666666</v>
      </c>
      <c r="H58" s="210">
        <v>763.335</v>
      </c>
      <c r="I58" s="210">
        <v>645.625</v>
      </c>
      <c r="J58" s="210">
        <v>612.5</v>
      </c>
      <c r="K58" s="210">
        <v>556.875</v>
      </c>
      <c r="L58" s="210">
        <v>988.375</v>
      </c>
      <c r="M58" s="210">
        <v>1437.5</v>
      </c>
      <c r="N58" s="210">
        <v>1197.9166666666667</v>
      </c>
      <c r="O58" s="211">
        <f t="shared" si="2"/>
        <v>797.6277777777777</v>
      </c>
    </row>
    <row r="59" spans="1:15" ht="19.5" customHeight="1">
      <c r="A59" s="210" t="s">
        <v>394</v>
      </c>
      <c r="B59" s="199" t="s">
        <v>364</v>
      </c>
      <c r="C59" s="210">
        <v>1194</v>
      </c>
      <c r="D59" s="210">
        <v>1729.1675</v>
      </c>
      <c r="E59" s="210">
        <v>1233.3333333333333</v>
      </c>
      <c r="F59" s="210">
        <v>955.3333333333334</v>
      </c>
      <c r="G59" s="210">
        <v>1573.2666666666669</v>
      </c>
      <c r="H59" s="210">
        <v>1975</v>
      </c>
      <c r="I59" s="210">
        <v>1708.3333333333333</v>
      </c>
      <c r="J59" s="210">
        <v>1020.6666666666666</v>
      </c>
      <c r="K59" s="210">
        <v>1000</v>
      </c>
      <c r="L59" s="210">
        <v>675</v>
      </c>
      <c r="M59" s="210">
        <v>560</v>
      </c>
      <c r="N59" s="210"/>
      <c r="O59" s="211">
        <f t="shared" si="2"/>
        <v>1238.5546212121212</v>
      </c>
    </row>
    <row r="60" spans="1:15" ht="19.5" customHeight="1">
      <c r="A60" s="210" t="s">
        <v>402</v>
      </c>
      <c r="B60" s="199" t="s">
        <v>21</v>
      </c>
      <c r="C60" s="210"/>
      <c r="D60" s="210"/>
      <c r="E60" s="210">
        <v>1456.25</v>
      </c>
      <c r="F60" s="210">
        <v>1600</v>
      </c>
      <c r="G60" s="210">
        <v>1175</v>
      </c>
      <c r="H60" s="210">
        <v>1775</v>
      </c>
      <c r="I60" s="210">
        <v>1762.5</v>
      </c>
      <c r="J60" s="210">
        <v>1483.3333333333333</v>
      </c>
      <c r="K60" s="210">
        <v>1700</v>
      </c>
      <c r="L60" s="210">
        <v>1768.75</v>
      </c>
      <c r="M60" s="210">
        <v>1800</v>
      </c>
      <c r="N60" s="210"/>
      <c r="O60" s="211">
        <f t="shared" si="2"/>
        <v>1613.425925925926</v>
      </c>
    </row>
    <row r="61" spans="1:15" ht="19.5" customHeight="1">
      <c r="A61" s="210" t="s">
        <v>5</v>
      </c>
      <c r="B61" s="199" t="s">
        <v>19</v>
      </c>
      <c r="C61" s="210">
        <v>197.7</v>
      </c>
      <c r="D61" s="210">
        <v>207.33333333333334</v>
      </c>
      <c r="E61" s="210">
        <v>188.875</v>
      </c>
      <c r="F61" s="210">
        <v>177.83333333333334</v>
      </c>
      <c r="G61" s="210">
        <v>182.1</v>
      </c>
      <c r="H61" s="210">
        <v>220.75</v>
      </c>
      <c r="I61" s="210">
        <v>173.625</v>
      </c>
      <c r="J61" s="210">
        <v>193.625</v>
      </c>
      <c r="K61" s="210">
        <v>198.91666666666666</v>
      </c>
      <c r="L61" s="210">
        <v>225</v>
      </c>
      <c r="M61" s="210">
        <v>266.8333333333333</v>
      </c>
      <c r="N61" s="210">
        <v>256.25</v>
      </c>
      <c r="O61" s="211">
        <f t="shared" si="2"/>
        <v>207.40347222222223</v>
      </c>
    </row>
    <row r="62" spans="1:15" ht="19.5" customHeight="1">
      <c r="A62" s="210" t="s">
        <v>6</v>
      </c>
      <c r="B62" s="199" t="s">
        <v>21</v>
      </c>
      <c r="C62" s="210">
        <v>3014.1</v>
      </c>
      <c r="D62" s="210">
        <v>2897.6</v>
      </c>
      <c r="E62" s="210">
        <v>2762.3333333333335</v>
      </c>
      <c r="F62" s="210">
        <v>2741.6666666666665</v>
      </c>
      <c r="G62" s="210">
        <v>2854.1666666666665</v>
      </c>
      <c r="H62" s="210">
        <v>3277.6666666666665</v>
      </c>
      <c r="I62" s="210">
        <v>4050</v>
      </c>
      <c r="J62" s="210">
        <v>4987.5</v>
      </c>
      <c r="K62" s="210">
        <v>4250</v>
      </c>
      <c r="L62" s="210">
        <v>6437.5</v>
      </c>
      <c r="M62" s="210">
        <v>7381.25</v>
      </c>
      <c r="N62" s="210">
        <v>13312.5</v>
      </c>
      <c r="O62" s="211">
        <f t="shared" si="2"/>
        <v>4830.523611111111</v>
      </c>
    </row>
    <row r="63" spans="1:15" ht="19.5" customHeight="1">
      <c r="A63" s="210" t="s">
        <v>395</v>
      </c>
      <c r="B63" s="199" t="s">
        <v>19</v>
      </c>
      <c r="C63" s="210">
        <v>258.16999999999996</v>
      </c>
      <c r="D63" s="210">
        <v>317.6666666666667</v>
      </c>
      <c r="E63" s="210">
        <v>328.682</v>
      </c>
      <c r="F63" s="210">
        <v>368.55</v>
      </c>
      <c r="G63" s="210">
        <v>293.05</v>
      </c>
      <c r="H63" s="210">
        <v>321.4</v>
      </c>
      <c r="I63" s="210">
        <v>272.0833333333333</v>
      </c>
      <c r="J63" s="210">
        <v>342.8</v>
      </c>
      <c r="K63" s="210">
        <v>347.1875</v>
      </c>
      <c r="L63" s="210">
        <v>378.9375</v>
      </c>
      <c r="M63" s="210">
        <v>648</v>
      </c>
      <c r="N63" s="210">
        <v>785.89</v>
      </c>
      <c r="O63" s="211">
        <f t="shared" si="2"/>
        <v>388.53475000000003</v>
      </c>
    </row>
    <row r="64" spans="1:15" ht="19.5" customHeight="1">
      <c r="A64" s="210" t="s">
        <v>84</v>
      </c>
      <c r="B64" s="199" t="s">
        <v>19</v>
      </c>
      <c r="C64" s="210">
        <v>171.3125</v>
      </c>
      <c r="D64" s="210">
        <v>241.6</v>
      </c>
      <c r="E64" s="210">
        <v>224.4</v>
      </c>
      <c r="F64" s="210">
        <v>182.5</v>
      </c>
      <c r="G64" s="210">
        <v>217.16666666666666</v>
      </c>
      <c r="H64" s="210">
        <v>238.5</v>
      </c>
      <c r="I64" s="210">
        <v>219.75</v>
      </c>
      <c r="J64" s="210">
        <v>302.0833333333333</v>
      </c>
      <c r="K64" s="210">
        <v>276.92</v>
      </c>
      <c r="L64" s="210">
        <v>334</v>
      </c>
      <c r="M64" s="210">
        <v>525.3125</v>
      </c>
      <c r="N64" s="210">
        <v>787.5</v>
      </c>
      <c r="O64" s="211">
        <f t="shared" si="2"/>
        <v>310.08708333333334</v>
      </c>
    </row>
    <row r="65" spans="1:15" ht="18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449" t="s">
        <v>51</v>
      </c>
      <c r="O65" s="449"/>
    </row>
    <row r="66" spans="1:15" ht="18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8"/>
      <c r="O66" s="218"/>
    </row>
    <row r="67" spans="1:15" ht="18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9"/>
      <c r="O67" s="219"/>
    </row>
    <row r="68" spans="1:15" ht="20.25">
      <c r="A68" s="440" t="s">
        <v>61</v>
      </c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</row>
    <row r="69" spans="1:15" ht="19.5" customHeight="1">
      <c r="A69" s="441" t="s">
        <v>399</v>
      </c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</row>
    <row r="70" spans="1:15" ht="27.75" customHeight="1">
      <c r="A70" s="447" t="s">
        <v>506</v>
      </c>
      <c r="B70" s="447" t="s">
        <v>62</v>
      </c>
      <c r="C70" s="442" t="s">
        <v>26</v>
      </c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4"/>
      <c r="O70" s="445" t="s">
        <v>60</v>
      </c>
    </row>
    <row r="71" spans="1:15" ht="27.75" customHeight="1">
      <c r="A71" s="448"/>
      <c r="B71" s="448"/>
      <c r="C71" s="377" t="s">
        <v>7</v>
      </c>
      <c r="D71" s="376" t="s">
        <v>8</v>
      </c>
      <c r="E71" s="376" t="s">
        <v>9</v>
      </c>
      <c r="F71" s="376" t="s">
        <v>10</v>
      </c>
      <c r="G71" s="376" t="s">
        <v>11</v>
      </c>
      <c r="H71" s="376" t="s">
        <v>12</v>
      </c>
      <c r="I71" s="376" t="s">
        <v>13</v>
      </c>
      <c r="J71" s="376" t="s">
        <v>14</v>
      </c>
      <c r="K71" s="376" t="s">
        <v>127</v>
      </c>
      <c r="L71" s="376" t="s">
        <v>128</v>
      </c>
      <c r="M71" s="376" t="s">
        <v>129</v>
      </c>
      <c r="N71" s="378" t="s">
        <v>130</v>
      </c>
      <c r="O71" s="446"/>
    </row>
    <row r="72" spans="1:15" ht="19.5" customHeight="1">
      <c r="A72" s="210" t="s">
        <v>36</v>
      </c>
      <c r="B72" s="199" t="s">
        <v>19</v>
      </c>
      <c r="C72" s="210">
        <v>287.5</v>
      </c>
      <c r="D72" s="210">
        <v>295</v>
      </c>
      <c r="E72" s="210">
        <v>305</v>
      </c>
      <c r="F72" s="210">
        <v>350</v>
      </c>
      <c r="G72" s="210">
        <v>525</v>
      </c>
      <c r="H72" s="210">
        <v>350</v>
      </c>
      <c r="I72" s="210">
        <v>912.5</v>
      </c>
      <c r="J72" s="210">
        <v>500</v>
      </c>
      <c r="K72" s="210">
        <v>387.5</v>
      </c>
      <c r="L72" s="210"/>
      <c r="M72" s="210">
        <v>625</v>
      </c>
      <c r="N72" s="210">
        <v>737.5</v>
      </c>
      <c r="O72" s="211">
        <f aca="true" t="shared" si="3" ref="O72:O78">AVERAGE(C72:N72)</f>
        <v>479.54545454545456</v>
      </c>
    </row>
    <row r="73" spans="1:15" ht="19.5" customHeight="1">
      <c r="A73" s="210" t="s">
        <v>35</v>
      </c>
      <c r="B73" s="199" t="s">
        <v>19</v>
      </c>
      <c r="C73" s="210">
        <v>212.5</v>
      </c>
      <c r="D73" s="210">
        <v>225</v>
      </c>
      <c r="E73" s="210">
        <v>245</v>
      </c>
      <c r="F73" s="210">
        <v>247.5</v>
      </c>
      <c r="G73" s="210">
        <v>437.5</v>
      </c>
      <c r="H73" s="210"/>
      <c r="I73" s="210">
        <v>346.25</v>
      </c>
      <c r="J73" s="210">
        <v>393.75</v>
      </c>
      <c r="K73" s="210">
        <v>406.25</v>
      </c>
      <c r="L73" s="210">
        <v>400</v>
      </c>
      <c r="M73" s="210">
        <v>550</v>
      </c>
      <c r="N73" s="210">
        <v>937.5</v>
      </c>
      <c r="O73" s="211">
        <f t="shared" si="3"/>
        <v>400.1136363636364</v>
      </c>
    </row>
    <row r="74" spans="1:15" ht="19.5" customHeight="1">
      <c r="A74" s="210" t="s">
        <v>34</v>
      </c>
      <c r="B74" s="199" t="s">
        <v>19</v>
      </c>
      <c r="C74" s="210">
        <v>512.5</v>
      </c>
      <c r="D74" s="210">
        <v>660.94</v>
      </c>
      <c r="E74" s="210">
        <v>760</v>
      </c>
      <c r="F74" s="210">
        <v>635.625</v>
      </c>
      <c r="G74" s="210">
        <v>687.5</v>
      </c>
      <c r="H74" s="210">
        <v>962.5</v>
      </c>
      <c r="I74" s="210">
        <v>481.25</v>
      </c>
      <c r="J74" s="210">
        <v>518.75</v>
      </c>
      <c r="K74" s="210">
        <v>700</v>
      </c>
      <c r="L74" s="210">
        <v>762.5</v>
      </c>
      <c r="M74" s="210">
        <v>650</v>
      </c>
      <c r="N74" s="210">
        <v>1475</v>
      </c>
      <c r="O74" s="211">
        <f t="shared" si="3"/>
        <v>733.8804166666667</v>
      </c>
    </row>
    <row r="75" spans="1:15" ht="19.5" customHeight="1">
      <c r="A75" s="210" t="s">
        <v>122</v>
      </c>
      <c r="B75" s="199" t="s">
        <v>19</v>
      </c>
      <c r="C75" s="210">
        <v>268.75</v>
      </c>
      <c r="D75" s="210">
        <v>271.25</v>
      </c>
      <c r="E75" s="210">
        <v>275</v>
      </c>
      <c r="F75" s="210">
        <v>281.25</v>
      </c>
      <c r="G75" s="210">
        <v>543.75</v>
      </c>
      <c r="H75" s="210">
        <v>637.5</v>
      </c>
      <c r="I75" s="210">
        <v>331.25</v>
      </c>
      <c r="J75" s="210">
        <v>403.75</v>
      </c>
      <c r="K75" s="210">
        <v>431.88</v>
      </c>
      <c r="L75" s="210">
        <v>368.75</v>
      </c>
      <c r="M75" s="210">
        <v>697.5</v>
      </c>
      <c r="N75" s="210">
        <v>510</v>
      </c>
      <c r="O75" s="211">
        <f t="shared" si="3"/>
        <v>418.3858333333333</v>
      </c>
    </row>
    <row r="76" spans="1:15" ht="19.5" customHeight="1">
      <c r="A76" s="210" t="s">
        <v>33</v>
      </c>
      <c r="B76" s="199" t="s">
        <v>19</v>
      </c>
      <c r="C76" s="210">
        <v>600</v>
      </c>
      <c r="D76" s="210">
        <v>452.8</v>
      </c>
      <c r="E76" s="210">
        <v>312.5</v>
      </c>
      <c r="F76" s="210">
        <v>449.375</v>
      </c>
      <c r="G76" s="210">
        <v>389.5</v>
      </c>
      <c r="H76" s="210">
        <v>475</v>
      </c>
      <c r="I76" s="210">
        <v>618.75</v>
      </c>
      <c r="J76" s="210">
        <v>750</v>
      </c>
      <c r="K76" s="210">
        <v>712.5</v>
      </c>
      <c r="L76" s="210">
        <v>1000</v>
      </c>
      <c r="M76" s="210">
        <v>712.5</v>
      </c>
      <c r="N76" s="210">
        <v>1637.5</v>
      </c>
      <c r="O76" s="211">
        <f t="shared" si="3"/>
        <v>675.86875</v>
      </c>
    </row>
    <row r="77" spans="1:15" ht="19.5" customHeight="1">
      <c r="A77" s="210" t="s">
        <v>116</v>
      </c>
      <c r="B77" s="199" t="s">
        <v>19</v>
      </c>
      <c r="C77" s="210">
        <v>137.5</v>
      </c>
      <c r="D77" s="210">
        <v>127.5</v>
      </c>
      <c r="E77" s="210">
        <v>143.75</v>
      </c>
      <c r="F77" s="210">
        <v>140</v>
      </c>
      <c r="G77" s="210">
        <v>125</v>
      </c>
      <c r="H77" s="210">
        <v>250</v>
      </c>
      <c r="I77" s="210">
        <v>343.75</v>
      </c>
      <c r="J77" s="210">
        <v>318.75</v>
      </c>
      <c r="K77" s="210">
        <v>212.5</v>
      </c>
      <c r="L77" s="210"/>
      <c r="M77" s="210"/>
      <c r="N77" s="210"/>
      <c r="O77" s="211">
        <f t="shared" si="3"/>
        <v>199.86111111111111</v>
      </c>
    </row>
    <row r="78" spans="1:15" ht="19.5" customHeight="1">
      <c r="A78" s="210" t="s">
        <v>31</v>
      </c>
      <c r="B78" s="199" t="s">
        <v>21</v>
      </c>
      <c r="C78" s="210">
        <v>772.9166666666666</v>
      </c>
      <c r="D78" s="210">
        <v>712.5</v>
      </c>
      <c r="E78" s="210">
        <v>737.5</v>
      </c>
      <c r="F78" s="210">
        <v>656.25</v>
      </c>
      <c r="G78" s="210">
        <v>733.3333333333334</v>
      </c>
      <c r="H78" s="210">
        <v>781</v>
      </c>
      <c r="I78" s="210">
        <v>612.5</v>
      </c>
      <c r="J78" s="210">
        <v>707.0833333333334</v>
      </c>
      <c r="K78" s="210">
        <v>778.125</v>
      </c>
      <c r="L78" s="210">
        <v>675</v>
      </c>
      <c r="M78" s="210">
        <v>812.5</v>
      </c>
      <c r="N78" s="210">
        <v>1053.125</v>
      </c>
      <c r="O78" s="211">
        <f t="shared" si="3"/>
        <v>752.6527777777777</v>
      </c>
    </row>
    <row r="79" spans="1:15" ht="16.5" customHeight="1">
      <c r="A79" s="81" t="s">
        <v>89</v>
      </c>
      <c r="B79" s="113"/>
      <c r="C79" s="81"/>
      <c r="D79" s="82"/>
      <c r="E79" s="83"/>
      <c r="F79" s="83"/>
      <c r="G79" s="83"/>
      <c r="H79" s="83"/>
      <c r="I79" s="83"/>
      <c r="J79" s="83"/>
      <c r="K79" s="83"/>
      <c r="L79" s="83"/>
      <c r="M79" s="81"/>
      <c r="N79" s="82"/>
      <c r="O79" s="83"/>
    </row>
    <row r="80" spans="1:15" ht="19.5" customHeight="1">
      <c r="A80" s="198" t="s">
        <v>126</v>
      </c>
      <c r="B80" s="199" t="s">
        <v>19</v>
      </c>
      <c r="C80" s="210">
        <v>1016.67</v>
      </c>
      <c r="D80" s="210">
        <v>1200</v>
      </c>
      <c r="E80" s="210"/>
      <c r="F80" s="210">
        <v>1100</v>
      </c>
      <c r="G80" s="210">
        <v>800</v>
      </c>
      <c r="H80" s="210"/>
      <c r="I80" s="210"/>
      <c r="J80" s="210">
        <v>1800</v>
      </c>
      <c r="K80" s="210"/>
      <c r="L80" s="210"/>
      <c r="M80" s="210">
        <v>1800</v>
      </c>
      <c r="N80" s="210">
        <v>1500</v>
      </c>
      <c r="O80" s="211">
        <f>AVERAGE(C80:N80)</f>
        <v>1316.6671428571428</v>
      </c>
    </row>
    <row r="81" spans="1:15" ht="19.5" customHeight="1">
      <c r="A81" s="198" t="s">
        <v>90</v>
      </c>
      <c r="B81" s="199" t="s">
        <v>19</v>
      </c>
      <c r="C81" s="210">
        <v>1281.75</v>
      </c>
      <c r="D81" s="210">
        <v>1408.335</v>
      </c>
      <c r="E81" s="210">
        <v>1255</v>
      </c>
      <c r="F81" s="210">
        <v>1243.75</v>
      </c>
      <c r="G81" s="210">
        <v>1201.25</v>
      </c>
      <c r="H81" s="210">
        <v>1248.7777777777776</v>
      </c>
      <c r="I81" s="210">
        <v>1341.25</v>
      </c>
      <c r="J81" s="210">
        <v>1274.11</v>
      </c>
      <c r="K81" s="210">
        <v>1634.8</v>
      </c>
      <c r="L81" s="210">
        <v>1597.5</v>
      </c>
      <c r="M81" s="210">
        <v>1706.25</v>
      </c>
      <c r="N81" s="210">
        <v>1689.3333333333333</v>
      </c>
      <c r="O81" s="211">
        <f>AVERAGE(C81:N81)</f>
        <v>1406.8421759259256</v>
      </c>
    </row>
    <row r="82" spans="1:15" ht="19.5" customHeight="1">
      <c r="A82" s="198" t="s">
        <v>396</v>
      </c>
      <c r="B82" s="199" t="s">
        <v>21</v>
      </c>
      <c r="C82" s="210">
        <v>800</v>
      </c>
      <c r="D82" s="210">
        <v>1112.5</v>
      </c>
      <c r="E82" s="210">
        <v>1200</v>
      </c>
      <c r="F82" s="210"/>
      <c r="G82" s="210">
        <v>1250</v>
      </c>
      <c r="H82" s="210">
        <v>1816.6666666666667</v>
      </c>
      <c r="I82" s="210">
        <v>1237.5</v>
      </c>
      <c r="J82" s="210">
        <v>1250</v>
      </c>
      <c r="K82" s="210">
        <v>2125</v>
      </c>
      <c r="L82" s="210">
        <v>1108.33</v>
      </c>
      <c r="M82" s="210">
        <v>1125</v>
      </c>
      <c r="N82" s="210">
        <v>1125</v>
      </c>
      <c r="O82" s="211">
        <f>AVERAGE(C82:N82)</f>
        <v>1286.3633333333335</v>
      </c>
    </row>
    <row r="83" spans="1:15" ht="19.5" customHeight="1">
      <c r="A83" s="198" t="s">
        <v>28</v>
      </c>
      <c r="B83" s="199" t="s">
        <v>19</v>
      </c>
      <c r="C83" s="210"/>
      <c r="D83" s="210"/>
      <c r="E83" s="210">
        <v>2050</v>
      </c>
      <c r="F83" s="210">
        <v>2487.5</v>
      </c>
      <c r="G83" s="210">
        <v>1100</v>
      </c>
      <c r="H83" s="210"/>
      <c r="I83" s="210">
        <v>1300</v>
      </c>
      <c r="J83" s="210"/>
      <c r="K83" s="210"/>
      <c r="L83" s="210"/>
      <c r="M83" s="210"/>
      <c r="N83" s="210"/>
      <c r="O83" s="211">
        <f>AVERAGE(C83:N83)</f>
        <v>1734.375</v>
      </c>
    </row>
    <row r="84" spans="1:15" ht="18" customHeight="1">
      <c r="A84" s="81" t="s">
        <v>91</v>
      </c>
      <c r="B84" s="113"/>
      <c r="C84" s="81"/>
      <c r="D84" s="82"/>
      <c r="E84" s="83"/>
      <c r="F84" s="83"/>
      <c r="G84" s="83"/>
      <c r="H84" s="83"/>
      <c r="I84" s="83"/>
      <c r="J84" s="83"/>
      <c r="K84" s="83"/>
      <c r="L84" s="83"/>
      <c r="M84" s="81"/>
      <c r="N84" s="82"/>
      <c r="O84" s="83"/>
    </row>
    <row r="85" spans="1:15" ht="19.5" customHeight="1">
      <c r="A85" s="198" t="s">
        <v>366</v>
      </c>
      <c r="B85" s="199" t="s">
        <v>21</v>
      </c>
      <c r="C85" s="210">
        <v>2737.6</v>
      </c>
      <c r="D85" s="210">
        <v>2940</v>
      </c>
      <c r="E85" s="210">
        <v>2566.66</v>
      </c>
      <c r="F85" s="210">
        <v>2800</v>
      </c>
      <c r="G85" s="210">
        <v>2933.333333333333</v>
      </c>
      <c r="H85" s="210">
        <v>1412</v>
      </c>
      <c r="I85" s="210">
        <v>2160.7342857142858</v>
      </c>
      <c r="J85" s="210">
        <v>1368.4642857142858</v>
      </c>
      <c r="K85" s="210">
        <v>1353.3428571428572</v>
      </c>
      <c r="L85" s="210">
        <v>1360.5625</v>
      </c>
      <c r="M85" s="210">
        <v>2492.734</v>
      </c>
      <c r="N85" s="210">
        <v>3155</v>
      </c>
      <c r="O85" s="211">
        <f aca="true" t="shared" si="4" ref="O85:O94">AVERAGE(C85:N85)</f>
        <v>2273.369271825397</v>
      </c>
    </row>
    <row r="86" spans="1:15" ht="19.5" customHeight="1">
      <c r="A86" s="198" t="s">
        <v>15</v>
      </c>
      <c r="B86" s="199" t="s">
        <v>21</v>
      </c>
      <c r="C86" s="210">
        <v>2975.9000000000005</v>
      </c>
      <c r="D86" s="210">
        <v>3607.4</v>
      </c>
      <c r="E86" s="210">
        <v>3318.125</v>
      </c>
      <c r="F86" s="210">
        <v>4157.4375</v>
      </c>
      <c r="G86" s="210">
        <v>4043.55</v>
      </c>
      <c r="H86" s="210">
        <v>5655.8214285714275</v>
      </c>
      <c r="I86" s="210">
        <v>6119.041666666667</v>
      </c>
      <c r="J86" s="210">
        <v>7041.708333333334</v>
      </c>
      <c r="K86" s="210">
        <v>6800.125</v>
      </c>
      <c r="L86" s="210">
        <v>6348.5625</v>
      </c>
      <c r="M86" s="210">
        <v>5294.95</v>
      </c>
      <c r="N86" s="210">
        <v>8711.25</v>
      </c>
      <c r="O86" s="211">
        <f t="shared" si="4"/>
        <v>5339.489285714286</v>
      </c>
    </row>
    <row r="87" spans="1:15" ht="19.5" customHeight="1">
      <c r="A87" s="198" t="s">
        <v>367</v>
      </c>
      <c r="B87" s="199" t="s">
        <v>21</v>
      </c>
      <c r="C87" s="210">
        <v>352.25</v>
      </c>
      <c r="D87" s="210">
        <v>360</v>
      </c>
      <c r="E87" s="210">
        <v>422.28999999999996</v>
      </c>
      <c r="F87" s="210">
        <v>339.5</v>
      </c>
      <c r="G87" s="210">
        <v>520</v>
      </c>
      <c r="H87" s="210">
        <v>512.2233333333334</v>
      </c>
      <c r="I87" s="210">
        <v>458.75</v>
      </c>
      <c r="J87" s="210">
        <v>421.5</v>
      </c>
      <c r="K87" s="210">
        <v>345.5</v>
      </c>
      <c r="L87" s="210">
        <v>334.6666666666667</v>
      </c>
      <c r="M87" s="210">
        <v>336</v>
      </c>
      <c r="N87" s="210">
        <v>475</v>
      </c>
      <c r="O87" s="211">
        <f t="shared" si="4"/>
        <v>406.47333333333336</v>
      </c>
    </row>
    <row r="88" spans="1:15" ht="19.5" customHeight="1">
      <c r="A88" s="198" t="s">
        <v>368</v>
      </c>
      <c r="B88" s="199" t="s">
        <v>21</v>
      </c>
      <c r="C88" s="210">
        <v>352.25</v>
      </c>
      <c r="D88" s="210">
        <v>352.25</v>
      </c>
      <c r="E88" s="210">
        <v>360</v>
      </c>
      <c r="F88" s="210">
        <v>422.28999999999996</v>
      </c>
      <c r="G88" s="210">
        <v>339.5</v>
      </c>
      <c r="H88" s="210">
        <v>520</v>
      </c>
      <c r="I88" s="210">
        <v>512.2233333333334</v>
      </c>
      <c r="J88" s="210">
        <v>458.75</v>
      </c>
      <c r="K88" s="210">
        <v>421.5</v>
      </c>
      <c r="L88" s="210">
        <v>345.5</v>
      </c>
      <c r="M88" s="210">
        <v>334.6666666666667</v>
      </c>
      <c r="N88" s="210">
        <v>336</v>
      </c>
      <c r="O88" s="211">
        <f t="shared" si="4"/>
        <v>396.2441666666667</v>
      </c>
    </row>
    <row r="89" spans="1:15" ht="19.5" customHeight="1">
      <c r="A89" s="198" t="s">
        <v>369</v>
      </c>
      <c r="B89" s="199" t="s">
        <v>21</v>
      </c>
      <c r="C89" s="210">
        <v>3419.89</v>
      </c>
      <c r="D89" s="210">
        <v>4835</v>
      </c>
      <c r="E89" s="210">
        <v>6213</v>
      </c>
      <c r="F89" s="210">
        <v>4352.335</v>
      </c>
      <c r="G89" s="210">
        <v>4845</v>
      </c>
      <c r="H89" s="210">
        <v>4450.375</v>
      </c>
      <c r="I89" s="210">
        <v>5783.25</v>
      </c>
      <c r="J89" s="210">
        <v>5480.0825</v>
      </c>
      <c r="K89" s="210">
        <v>6561.666666666667</v>
      </c>
      <c r="L89" s="210">
        <v>9530.625</v>
      </c>
      <c r="M89" s="210">
        <v>8939.1865</v>
      </c>
      <c r="N89" s="210">
        <v>9675</v>
      </c>
      <c r="O89" s="211">
        <f t="shared" si="4"/>
        <v>6173.784222222222</v>
      </c>
    </row>
    <row r="90" spans="1:15" ht="19.5" customHeight="1">
      <c r="A90" s="198" t="s">
        <v>370</v>
      </c>
      <c r="B90" s="199" t="s">
        <v>21</v>
      </c>
      <c r="C90" s="210"/>
      <c r="D90" s="210">
        <v>265</v>
      </c>
      <c r="E90" s="210">
        <v>350</v>
      </c>
      <c r="F90" s="210"/>
      <c r="G90" s="210">
        <v>375</v>
      </c>
      <c r="H90" s="210">
        <v>312.5</v>
      </c>
      <c r="I90" s="210"/>
      <c r="J90" s="210"/>
      <c r="K90" s="210">
        <v>300</v>
      </c>
      <c r="L90" s="210"/>
      <c r="M90" s="210">
        <v>500</v>
      </c>
      <c r="N90" s="210"/>
      <c r="O90" s="211">
        <f t="shared" si="4"/>
        <v>350.4166666666667</v>
      </c>
    </row>
    <row r="91" spans="1:15" ht="19.5" customHeight="1">
      <c r="A91" s="198" t="s">
        <v>121</v>
      </c>
      <c r="B91" s="199" t="s">
        <v>21</v>
      </c>
      <c r="C91" s="210">
        <v>496.75</v>
      </c>
      <c r="D91" s="210">
        <v>455.8883333333333</v>
      </c>
      <c r="E91" s="210">
        <v>401.2</v>
      </c>
      <c r="F91" s="210">
        <v>421.4375</v>
      </c>
      <c r="G91" s="210">
        <v>364.5</v>
      </c>
      <c r="H91" s="210">
        <v>533.6666666666666</v>
      </c>
      <c r="I91" s="210">
        <v>491.7</v>
      </c>
      <c r="J91" s="210">
        <v>474.916</v>
      </c>
      <c r="K91" s="210">
        <v>557.9333333333333</v>
      </c>
      <c r="L91" s="210">
        <v>510</v>
      </c>
      <c r="M91" s="210">
        <v>534.6</v>
      </c>
      <c r="N91" s="210">
        <v>483.75</v>
      </c>
      <c r="O91" s="211">
        <f t="shared" si="4"/>
        <v>477.19515277777776</v>
      </c>
    </row>
    <row r="92" spans="1:15" ht="19.5" customHeight="1">
      <c r="A92" s="198" t="s">
        <v>358</v>
      </c>
      <c r="B92" s="199" t="s">
        <v>21</v>
      </c>
      <c r="C92" s="210">
        <v>6918.75</v>
      </c>
      <c r="D92" s="210">
        <v>5500</v>
      </c>
      <c r="E92" s="210">
        <v>6750</v>
      </c>
      <c r="F92" s="210">
        <v>5508.148148148148</v>
      </c>
      <c r="G92" s="210">
        <v>6000</v>
      </c>
      <c r="H92" s="210">
        <v>5366.69</v>
      </c>
      <c r="I92" s="210">
        <v>6375</v>
      </c>
      <c r="J92" s="210">
        <v>5416.666666666668</v>
      </c>
      <c r="K92" s="210">
        <v>7050</v>
      </c>
      <c r="L92" s="210">
        <v>7500</v>
      </c>
      <c r="M92" s="210">
        <v>5000</v>
      </c>
      <c r="N92" s="210">
        <v>7875</v>
      </c>
      <c r="O92" s="211">
        <f t="shared" si="4"/>
        <v>6271.687901234568</v>
      </c>
    </row>
    <row r="93" spans="1:15" ht="19.5" customHeight="1">
      <c r="A93" s="198" t="s">
        <v>359</v>
      </c>
      <c r="B93" s="199" t="s">
        <v>21</v>
      </c>
      <c r="C93" s="210">
        <v>274.0833333333333</v>
      </c>
      <c r="D93" s="210">
        <v>386.8666666666666</v>
      </c>
      <c r="E93" s="210">
        <v>353.10999999999996</v>
      </c>
      <c r="F93" s="210">
        <v>355.5833333333333</v>
      </c>
      <c r="G93" s="210">
        <v>462.5</v>
      </c>
      <c r="H93" s="210">
        <v>500</v>
      </c>
      <c r="I93" s="210">
        <v>675</v>
      </c>
      <c r="J93" s="210"/>
      <c r="K93" s="210">
        <v>450</v>
      </c>
      <c r="L93" s="210">
        <v>315</v>
      </c>
      <c r="M93" s="210">
        <v>362.5</v>
      </c>
      <c r="N93" s="210">
        <v>500</v>
      </c>
      <c r="O93" s="211">
        <f t="shared" si="4"/>
        <v>421.3312121212121</v>
      </c>
    </row>
    <row r="94" spans="1:15" ht="19.5" customHeight="1">
      <c r="A94" s="198" t="s">
        <v>27</v>
      </c>
      <c r="B94" s="199" t="s">
        <v>21</v>
      </c>
      <c r="C94" s="210">
        <v>2506.25</v>
      </c>
      <c r="D94" s="210">
        <v>1387</v>
      </c>
      <c r="E94" s="210">
        <v>2583.335</v>
      </c>
      <c r="F94" s="210">
        <v>3000</v>
      </c>
      <c r="G94" s="210">
        <v>2208.3333333333335</v>
      </c>
      <c r="H94" s="210">
        <v>2500</v>
      </c>
      <c r="I94" s="210">
        <v>2482</v>
      </c>
      <c r="J94" s="210">
        <v>2533.3333333333335</v>
      </c>
      <c r="K94" s="210">
        <v>2500</v>
      </c>
      <c r="L94" s="210">
        <v>2475</v>
      </c>
      <c r="M94" s="210">
        <v>2625</v>
      </c>
      <c r="N94" s="210">
        <v>3000</v>
      </c>
      <c r="O94" s="211">
        <f t="shared" si="4"/>
        <v>2483.3543055555556</v>
      </c>
    </row>
    <row r="95" spans="1:15" ht="18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449" t="s">
        <v>52</v>
      </c>
      <c r="O95" s="449"/>
    </row>
    <row r="96" spans="1:15" ht="18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9"/>
      <c r="O96" s="219"/>
    </row>
    <row r="97" spans="1:15" ht="18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9"/>
      <c r="O97" s="219"/>
    </row>
    <row r="98" spans="1:15" ht="20.25" customHeight="1">
      <c r="A98" s="440" t="s">
        <v>61</v>
      </c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</row>
    <row r="99" spans="1:15" ht="18">
      <c r="A99" s="441" t="s">
        <v>399</v>
      </c>
      <c r="B99" s="441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</row>
    <row r="100" spans="1:15" ht="27.75" customHeight="1">
      <c r="A100" s="447" t="s">
        <v>506</v>
      </c>
      <c r="B100" s="447" t="s">
        <v>62</v>
      </c>
      <c r="C100" s="442" t="s">
        <v>26</v>
      </c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4"/>
      <c r="O100" s="445" t="s">
        <v>60</v>
      </c>
    </row>
    <row r="101" spans="1:15" ht="27.75" customHeight="1">
      <c r="A101" s="448"/>
      <c r="B101" s="448"/>
      <c r="C101" s="377" t="s">
        <v>7</v>
      </c>
      <c r="D101" s="376" t="s">
        <v>8</v>
      </c>
      <c r="E101" s="376" t="s">
        <v>9</v>
      </c>
      <c r="F101" s="376" t="s">
        <v>10</v>
      </c>
      <c r="G101" s="376" t="s">
        <v>11</v>
      </c>
      <c r="H101" s="376" t="s">
        <v>12</v>
      </c>
      <c r="I101" s="376" t="s">
        <v>13</v>
      </c>
      <c r="J101" s="376" t="s">
        <v>14</v>
      </c>
      <c r="K101" s="376" t="s">
        <v>127</v>
      </c>
      <c r="L101" s="376" t="s">
        <v>128</v>
      </c>
      <c r="M101" s="376" t="s">
        <v>129</v>
      </c>
      <c r="N101" s="378" t="s">
        <v>130</v>
      </c>
      <c r="O101" s="446"/>
    </row>
    <row r="102" spans="1:15" ht="19.5" customHeight="1">
      <c r="A102" s="210" t="s">
        <v>25</v>
      </c>
      <c r="B102" s="199" t="s">
        <v>21</v>
      </c>
      <c r="C102" s="210">
        <v>548.75</v>
      </c>
      <c r="D102" s="210">
        <v>720.8333333333334</v>
      </c>
      <c r="E102" s="210">
        <v>741.6666666666666</v>
      </c>
      <c r="F102" s="210">
        <v>603.125</v>
      </c>
      <c r="G102" s="210">
        <v>821.875</v>
      </c>
      <c r="H102" s="210">
        <v>838.5</v>
      </c>
      <c r="I102" s="210">
        <v>705.4166666666666</v>
      </c>
      <c r="J102" s="210">
        <v>735.4159999999999</v>
      </c>
      <c r="K102" s="210">
        <v>605.1659999999999</v>
      </c>
      <c r="L102" s="210">
        <v>569.5833333333334</v>
      </c>
      <c r="M102" s="210">
        <v>901.25</v>
      </c>
      <c r="N102" s="210">
        <v>831.875</v>
      </c>
      <c r="O102" s="211">
        <f aca="true" t="shared" si="5" ref="O102:O108">AVERAGE(C102:N102)</f>
        <v>718.6214166666667</v>
      </c>
    </row>
    <row r="103" spans="1:15" ht="19.5" customHeight="1">
      <c r="A103" s="210" t="s">
        <v>24</v>
      </c>
      <c r="B103" s="199" t="s">
        <v>19</v>
      </c>
      <c r="C103" s="210">
        <v>2500</v>
      </c>
      <c r="D103" s="210">
        <v>2437.5</v>
      </c>
      <c r="E103" s="210">
        <v>2125</v>
      </c>
      <c r="F103" s="210">
        <v>2333.33</v>
      </c>
      <c r="G103" s="210">
        <v>2025</v>
      </c>
      <c r="H103" s="210"/>
      <c r="I103" s="210">
        <v>2000</v>
      </c>
      <c r="J103" s="210"/>
      <c r="K103" s="210"/>
      <c r="L103" s="210"/>
      <c r="M103" s="210"/>
      <c r="N103" s="210"/>
      <c r="O103" s="211">
        <f t="shared" si="5"/>
        <v>2236.805</v>
      </c>
    </row>
    <row r="104" spans="1:15" ht="19.5" customHeight="1">
      <c r="A104" s="210" t="s">
        <v>360</v>
      </c>
      <c r="B104" s="199" t="s">
        <v>19</v>
      </c>
      <c r="C104" s="210"/>
      <c r="D104" s="210">
        <v>1000</v>
      </c>
      <c r="E104" s="210">
        <v>1000</v>
      </c>
      <c r="F104" s="210">
        <v>800</v>
      </c>
      <c r="G104" s="210">
        <v>766</v>
      </c>
      <c r="H104" s="210">
        <v>732</v>
      </c>
      <c r="I104" s="210">
        <v>693</v>
      </c>
      <c r="J104" s="210">
        <v>612</v>
      </c>
      <c r="K104" s="210">
        <v>518</v>
      </c>
      <c r="L104" s="210">
        <v>431</v>
      </c>
      <c r="M104" s="210"/>
      <c r="N104" s="210"/>
      <c r="O104" s="211">
        <f t="shared" si="5"/>
        <v>728</v>
      </c>
    </row>
    <row r="105" spans="1:15" ht="19.5" customHeight="1">
      <c r="A105" s="210" t="s">
        <v>361</v>
      </c>
      <c r="B105" s="199" t="s">
        <v>21</v>
      </c>
      <c r="C105" s="210">
        <v>11208.333333333334</v>
      </c>
      <c r="D105" s="210">
        <v>11888.89</v>
      </c>
      <c r="E105" s="210"/>
      <c r="F105" s="210">
        <v>9358.335</v>
      </c>
      <c r="G105" s="210">
        <v>6937.5</v>
      </c>
      <c r="H105" s="210">
        <v>9046.5</v>
      </c>
      <c r="I105" s="210">
        <v>7150</v>
      </c>
      <c r="J105" s="210">
        <v>17500</v>
      </c>
      <c r="K105" s="210">
        <v>11333</v>
      </c>
      <c r="L105" s="210">
        <v>16750</v>
      </c>
      <c r="M105" s="210">
        <v>9616.5</v>
      </c>
      <c r="N105" s="210">
        <v>25000</v>
      </c>
      <c r="O105" s="211">
        <f t="shared" si="5"/>
        <v>12344.45984848485</v>
      </c>
    </row>
    <row r="106" spans="1:15" ht="19.5" customHeight="1">
      <c r="A106" s="210" t="s">
        <v>22</v>
      </c>
      <c r="B106" s="199" t="s">
        <v>21</v>
      </c>
      <c r="C106" s="210">
        <v>13875</v>
      </c>
      <c r="D106" s="210"/>
      <c r="E106" s="210">
        <v>14687.5</v>
      </c>
      <c r="F106" s="210">
        <v>19770.835</v>
      </c>
      <c r="G106" s="210">
        <v>9375</v>
      </c>
      <c r="H106" s="210">
        <v>5000</v>
      </c>
      <c r="I106" s="210">
        <v>10500</v>
      </c>
      <c r="J106" s="210">
        <v>8950</v>
      </c>
      <c r="K106" s="210">
        <v>9250</v>
      </c>
      <c r="L106" s="210">
        <v>8625</v>
      </c>
      <c r="M106" s="210">
        <v>9875</v>
      </c>
      <c r="N106" s="210">
        <v>18250</v>
      </c>
      <c r="O106" s="211">
        <f t="shared" si="5"/>
        <v>11650.757727272727</v>
      </c>
    </row>
    <row r="107" spans="1:15" ht="19.5" customHeight="1">
      <c r="A107" s="210" t="s">
        <v>54</v>
      </c>
      <c r="B107" s="199" t="s">
        <v>21</v>
      </c>
      <c r="C107" s="210">
        <v>1600</v>
      </c>
      <c r="D107" s="210">
        <v>1600</v>
      </c>
      <c r="E107" s="210">
        <v>2240</v>
      </c>
      <c r="F107" s="210">
        <v>1600</v>
      </c>
      <c r="G107" s="210">
        <v>1600</v>
      </c>
      <c r="H107" s="210">
        <v>1720</v>
      </c>
      <c r="I107" s="210">
        <v>1600</v>
      </c>
      <c r="J107" s="210">
        <v>1600</v>
      </c>
      <c r="K107" s="210"/>
      <c r="L107" s="210">
        <v>1600</v>
      </c>
      <c r="M107" s="210">
        <v>1600</v>
      </c>
      <c r="N107" s="210"/>
      <c r="O107" s="211">
        <f t="shared" si="5"/>
        <v>1676</v>
      </c>
    </row>
    <row r="108" spans="1:15" ht="19.5" customHeight="1">
      <c r="A108" s="210" t="s">
        <v>306</v>
      </c>
      <c r="B108" s="199" t="s">
        <v>19</v>
      </c>
      <c r="C108" s="210"/>
      <c r="D108" s="210"/>
      <c r="E108" s="210"/>
      <c r="F108" s="210"/>
      <c r="G108" s="210">
        <v>4320</v>
      </c>
      <c r="H108" s="210">
        <v>2608.3333333333335</v>
      </c>
      <c r="I108" s="210">
        <v>2350</v>
      </c>
      <c r="J108" s="210">
        <v>4250</v>
      </c>
      <c r="K108" s="210">
        <v>3375</v>
      </c>
      <c r="L108" s="210"/>
      <c r="M108" s="210"/>
      <c r="N108" s="210"/>
      <c r="O108" s="211">
        <f t="shared" si="5"/>
        <v>3380.666666666667</v>
      </c>
    </row>
    <row r="109" spans="1:15" ht="15.75" customHeight="1">
      <c r="A109" s="81" t="s">
        <v>105</v>
      </c>
      <c r="B109" s="113"/>
      <c r="C109" s="81"/>
      <c r="D109" s="82"/>
      <c r="E109" s="83"/>
      <c r="F109" s="83"/>
      <c r="G109" s="83"/>
      <c r="H109" s="83"/>
      <c r="I109" s="83"/>
      <c r="J109" s="83"/>
      <c r="K109" s="83"/>
      <c r="L109" s="83"/>
      <c r="M109" s="81"/>
      <c r="N109" s="82"/>
      <c r="O109" s="83"/>
    </row>
    <row r="110" spans="1:15" ht="19.5" customHeight="1">
      <c r="A110" s="210" t="s">
        <v>106</v>
      </c>
      <c r="B110" s="199" t="s">
        <v>19</v>
      </c>
      <c r="C110" s="210"/>
      <c r="D110" s="210">
        <v>600</v>
      </c>
      <c r="E110" s="210">
        <v>400</v>
      </c>
      <c r="F110" s="210"/>
      <c r="G110" s="210"/>
      <c r="H110" s="210"/>
      <c r="I110" s="210"/>
      <c r="J110" s="210"/>
      <c r="K110" s="210"/>
      <c r="L110" s="210"/>
      <c r="M110" s="210"/>
      <c r="N110" s="210"/>
      <c r="O110" s="211">
        <f>AVERAGE(C110:N110)</f>
        <v>500</v>
      </c>
    </row>
    <row r="111" spans="1:15" ht="19.5" customHeight="1">
      <c r="A111" s="210" t="s">
        <v>310</v>
      </c>
      <c r="B111" s="199" t="s">
        <v>19</v>
      </c>
      <c r="C111" s="210">
        <v>850</v>
      </c>
      <c r="D111" s="210">
        <v>925</v>
      </c>
      <c r="E111" s="210">
        <v>887.5</v>
      </c>
      <c r="F111" s="210">
        <v>1150</v>
      </c>
      <c r="G111" s="210">
        <v>962.5</v>
      </c>
      <c r="H111" s="210"/>
      <c r="I111" s="210">
        <v>1450</v>
      </c>
      <c r="J111" s="210">
        <v>900</v>
      </c>
      <c r="K111" s="210">
        <v>1600</v>
      </c>
      <c r="L111" s="210"/>
      <c r="M111" s="210">
        <v>1650</v>
      </c>
      <c r="N111" s="210">
        <v>1700</v>
      </c>
      <c r="O111" s="211">
        <f>AVERAGE(C111:N111)</f>
        <v>1207.5</v>
      </c>
    </row>
    <row r="112" spans="1:15" ht="19.5" customHeight="1">
      <c r="A112" s="210" t="s">
        <v>343</v>
      </c>
      <c r="B112" s="199" t="s">
        <v>19</v>
      </c>
      <c r="C112" s="210"/>
      <c r="D112" s="210"/>
      <c r="E112" s="210"/>
      <c r="F112" s="210"/>
      <c r="G112" s="210">
        <v>320</v>
      </c>
      <c r="H112" s="210">
        <v>804</v>
      </c>
      <c r="I112" s="210"/>
      <c r="J112" s="210"/>
      <c r="K112" s="210"/>
      <c r="L112" s="210"/>
      <c r="M112" s="210">
        <v>320</v>
      </c>
      <c r="N112" s="210">
        <v>320</v>
      </c>
      <c r="O112" s="211">
        <f>AVERAGE(C112:N112)</f>
        <v>441</v>
      </c>
    </row>
    <row r="113" spans="11:15" ht="5.25" customHeight="1">
      <c r="K113" s="5"/>
      <c r="L113" s="5"/>
      <c r="M113" s="5"/>
      <c r="N113" s="5"/>
      <c r="O113" s="5"/>
    </row>
    <row r="114" spans="1:15" ht="16.5">
      <c r="A114" s="189" t="s">
        <v>403</v>
      </c>
      <c r="B114" s="212"/>
      <c r="C114" s="213"/>
      <c r="D114" s="213"/>
      <c r="E114" s="213"/>
      <c r="F114" s="213"/>
      <c r="G114" s="213"/>
      <c r="H114" s="213"/>
      <c r="I114" s="213"/>
      <c r="J114" s="213"/>
      <c r="K114" s="213"/>
      <c r="L114" s="220"/>
      <c r="M114" s="5"/>
      <c r="N114" s="5"/>
      <c r="O114" s="5"/>
    </row>
    <row r="115" spans="1:15" ht="16.5">
      <c r="A115" s="192" t="s">
        <v>145</v>
      </c>
      <c r="B115" s="5"/>
      <c r="C115" s="5"/>
      <c r="D115" s="5"/>
      <c r="E115" s="5"/>
      <c r="F115" s="5"/>
      <c r="G115" s="5"/>
      <c r="H115" s="213"/>
      <c r="I115" s="213"/>
      <c r="J115" s="213"/>
      <c r="K115" s="213"/>
      <c r="L115" s="220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</sheetData>
  <sheetProtection/>
  <mergeCells count="27">
    <mergeCell ref="A5:A6"/>
    <mergeCell ref="B5:B6"/>
    <mergeCell ref="C70:N70"/>
    <mergeCell ref="A35:O35"/>
    <mergeCell ref="C36:N36"/>
    <mergeCell ref="O36:O37"/>
    <mergeCell ref="N65:O65"/>
    <mergeCell ref="O70:O71"/>
    <mergeCell ref="A70:A71"/>
    <mergeCell ref="B70:B71"/>
    <mergeCell ref="N95:O95"/>
    <mergeCell ref="A98:O98"/>
    <mergeCell ref="A99:O99"/>
    <mergeCell ref="C100:N100"/>
    <mergeCell ref="O100:O101"/>
    <mergeCell ref="A100:A101"/>
    <mergeCell ref="B100:B101"/>
    <mergeCell ref="A68:O68"/>
    <mergeCell ref="A69:O69"/>
    <mergeCell ref="N2:O2"/>
    <mergeCell ref="A3:O3"/>
    <mergeCell ref="A4:O4"/>
    <mergeCell ref="C5:N5"/>
    <mergeCell ref="O5:O6"/>
    <mergeCell ref="A34:O34"/>
    <mergeCell ref="A36:A37"/>
    <mergeCell ref="B36:B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P6" sqref="P6"/>
    </sheetView>
  </sheetViews>
  <sheetFormatPr defaultColWidth="11.421875" defaultRowHeight="12.75"/>
  <cols>
    <col min="1" max="1" width="19.28125" style="152" customWidth="1"/>
    <col min="2" max="2" width="11.421875" style="152" customWidth="1"/>
    <col min="3" max="14" width="10.00390625" style="152" customWidth="1"/>
    <col min="15" max="15" width="10.8515625" style="233" customWidth="1"/>
    <col min="16" max="16384" width="11.421875" style="152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22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449" t="s">
        <v>44</v>
      </c>
      <c r="O2" s="449"/>
    </row>
    <row r="3" spans="1:15" ht="20.2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1.75" customHeight="1">
      <c r="A4" s="441" t="s">
        <v>404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28.5" customHeight="1">
      <c r="A5" s="447" t="s">
        <v>506</v>
      </c>
      <c r="B5" s="447" t="s">
        <v>62</v>
      </c>
      <c r="C5" s="442" t="s">
        <v>26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445" t="s">
        <v>60</v>
      </c>
    </row>
    <row r="6" spans="1:15" ht="28.5" customHeight="1">
      <c r="A6" s="448"/>
      <c r="B6" s="448"/>
      <c r="C6" s="377" t="s">
        <v>7</v>
      </c>
      <c r="D6" s="376" t="s">
        <v>8</v>
      </c>
      <c r="E6" s="376" t="s">
        <v>9</v>
      </c>
      <c r="F6" s="376" t="s">
        <v>10</v>
      </c>
      <c r="G6" s="376" t="s">
        <v>11</v>
      </c>
      <c r="H6" s="376" t="s">
        <v>12</v>
      </c>
      <c r="I6" s="376" t="s">
        <v>13</v>
      </c>
      <c r="J6" s="376" t="s">
        <v>14</v>
      </c>
      <c r="K6" s="376" t="s">
        <v>127</v>
      </c>
      <c r="L6" s="376" t="s">
        <v>128</v>
      </c>
      <c r="M6" s="376" t="s">
        <v>129</v>
      </c>
      <c r="N6" s="378" t="s">
        <v>130</v>
      </c>
      <c r="O6" s="446"/>
    </row>
    <row r="7" spans="1:15" ht="18" customHeight="1">
      <c r="A7" s="81" t="s">
        <v>63</v>
      </c>
      <c r="B7" s="113"/>
      <c r="C7" s="81"/>
      <c r="D7" s="82"/>
      <c r="E7" s="83"/>
      <c r="F7" s="83"/>
      <c r="G7" s="83"/>
      <c r="H7" s="83"/>
      <c r="I7" s="83"/>
      <c r="J7" s="83"/>
      <c r="K7" s="83"/>
      <c r="L7" s="83"/>
      <c r="M7" s="81"/>
      <c r="N7" s="82"/>
      <c r="O7" s="83"/>
    </row>
    <row r="8" spans="1:15" ht="17.25" customHeight="1">
      <c r="A8" s="210" t="s">
        <v>373</v>
      </c>
      <c r="B8" s="199" t="s">
        <v>47</v>
      </c>
      <c r="C8" s="210">
        <v>1011.46</v>
      </c>
      <c r="D8" s="210">
        <v>941.1933333333333</v>
      </c>
      <c r="E8" s="210">
        <v>1550</v>
      </c>
      <c r="F8" s="210">
        <v>1413.8866666666665</v>
      </c>
      <c r="G8" s="210">
        <v>912.9433333333333</v>
      </c>
      <c r="H8" s="210">
        <v>1008.7833333333334</v>
      </c>
      <c r="I8" s="210">
        <v>1409.69</v>
      </c>
      <c r="J8" s="210">
        <v>1060.415</v>
      </c>
      <c r="K8" s="210">
        <v>996.83</v>
      </c>
      <c r="L8" s="210">
        <v>1011.86</v>
      </c>
      <c r="M8" s="210">
        <v>883</v>
      </c>
      <c r="N8" s="210">
        <v>969.0566666666667</v>
      </c>
      <c r="O8" s="211">
        <f>AVERAGE(C8:N8)</f>
        <v>1097.426527777778</v>
      </c>
    </row>
    <row r="9" spans="1:15" ht="17.25" customHeight="1">
      <c r="A9" s="210" t="s">
        <v>374</v>
      </c>
      <c r="B9" s="199" t="s">
        <v>19</v>
      </c>
      <c r="C9" s="210">
        <v>309.85</v>
      </c>
      <c r="D9" s="210">
        <v>338.466</v>
      </c>
      <c r="E9" s="210">
        <v>335.0775</v>
      </c>
      <c r="F9" s="210">
        <v>430.49</v>
      </c>
      <c r="G9" s="210">
        <v>442.3506666666666</v>
      </c>
      <c r="H9" s="210">
        <v>547.9175</v>
      </c>
      <c r="I9" s="210">
        <v>462.64000000000004</v>
      </c>
      <c r="J9" s="210">
        <v>388.10805</v>
      </c>
      <c r="K9" s="210">
        <v>386.4</v>
      </c>
      <c r="L9" s="210">
        <v>376.52875</v>
      </c>
      <c r="M9" s="210">
        <v>358.72</v>
      </c>
      <c r="N9" s="210">
        <v>355.5833333333333</v>
      </c>
      <c r="O9" s="211">
        <f aca="true" t="shared" si="0" ref="O9:O98">AVERAGE(C9:N9)</f>
        <v>394.3443166666666</v>
      </c>
    </row>
    <row r="10" spans="1:15" ht="17.25" customHeight="1">
      <c r="A10" s="210" t="s">
        <v>17</v>
      </c>
      <c r="B10" s="199" t="s">
        <v>19</v>
      </c>
      <c r="C10" s="210">
        <v>210</v>
      </c>
      <c r="D10" s="210"/>
      <c r="E10" s="210"/>
      <c r="F10" s="210">
        <v>380</v>
      </c>
      <c r="G10" s="210"/>
      <c r="H10" s="210"/>
      <c r="I10" s="210"/>
      <c r="J10" s="210">
        <v>240</v>
      </c>
      <c r="K10" s="210"/>
      <c r="L10" s="210"/>
      <c r="M10" s="210"/>
      <c r="N10" s="210"/>
      <c r="O10" s="211">
        <f t="shared" si="0"/>
        <v>276.6666666666667</v>
      </c>
    </row>
    <row r="11" spans="1:15" ht="20.25" customHeight="1">
      <c r="A11" s="81" t="s">
        <v>65</v>
      </c>
      <c r="B11" s="174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1"/>
      <c r="N11" s="82"/>
      <c r="O11" s="83"/>
    </row>
    <row r="12" spans="1:15" ht="17.25" customHeight="1">
      <c r="A12" s="223" t="s">
        <v>0</v>
      </c>
      <c r="B12" s="221" t="s">
        <v>19</v>
      </c>
      <c r="C12" s="210">
        <v>127.83375</v>
      </c>
      <c r="D12" s="210">
        <v>199.96875</v>
      </c>
      <c r="E12" s="210">
        <v>262.33125</v>
      </c>
      <c r="F12" s="210">
        <v>474.76599999999996</v>
      </c>
      <c r="G12" s="210">
        <v>364.7</v>
      </c>
      <c r="H12" s="210">
        <v>291.6</v>
      </c>
      <c r="I12" s="210">
        <v>286.66599999999994</v>
      </c>
      <c r="J12" s="210">
        <v>293.7</v>
      </c>
      <c r="K12" s="210">
        <v>270</v>
      </c>
      <c r="L12" s="210">
        <v>245.1</v>
      </c>
      <c r="M12" s="210">
        <v>427</v>
      </c>
      <c r="N12" s="210">
        <v>425.97333333333336</v>
      </c>
      <c r="O12" s="224">
        <f t="shared" si="0"/>
        <v>305.80325694444446</v>
      </c>
    </row>
    <row r="13" spans="1:15" ht="17.25" customHeight="1">
      <c r="A13" s="223" t="s">
        <v>1</v>
      </c>
      <c r="B13" s="221" t="s">
        <v>19</v>
      </c>
      <c r="C13" s="210">
        <v>398.5</v>
      </c>
      <c r="D13" s="210">
        <v>478.125</v>
      </c>
      <c r="E13" s="210">
        <v>510</v>
      </c>
      <c r="F13" s="210">
        <v>593.5</v>
      </c>
      <c r="G13" s="210">
        <v>631.25</v>
      </c>
      <c r="H13" s="210">
        <v>862.5</v>
      </c>
      <c r="I13" s="210">
        <v>775</v>
      </c>
      <c r="J13" s="210">
        <v>693.75</v>
      </c>
      <c r="K13" s="210">
        <v>455.45</v>
      </c>
      <c r="L13" s="210">
        <v>506.25</v>
      </c>
      <c r="M13" s="210">
        <v>633</v>
      </c>
      <c r="N13" s="210">
        <v>537.5</v>
      </c>
      <c r="O13" s="224">
        <f t="shared" si="0"/>
        <v>589.56875</v>
      </c>
    </row>
    <row r="14" spans="1:15" ht="17.25" customHeight="1">
      <c r="A14" s="223" t="s">
        <v>117</v>
      </c>
      <c r="B14" s="221" t="s">
        <v>19</v>
      </c>
      <c r="C14" s="210">
        <v>595</v>
      </c>
      <c r="D14" s="210">
        <v>895.625</v>
      </c>
      <c r="E14" s="210">
        <v>471.25</v>
      </c>
      <c r="F14" s="210">
        <v>381.875</v>
      </c>
      <c r="G14" s="210">
        <v>332</v>
      </c>
      <c r="H14" s="210">
        <v>337.5</v>
      </c>
      <c r="I14" s="210">
        <v>675</v>
      </c>
      <c r="J14" s="210">
        <v>597.9166666666666</v>
      </c>
      <c r="K14" s="210">
        <v>600</v>
      </c>
      <c r="L14" s="210">
        <v>562.5</v>
      </c>
      <c r="M14" s="210">
        <v>750</v>
      </c>
      <c r="N14" s="210">
        <v>715</v>
      </c>
      <c r="O14" s="224">
        <f t="shared" si="0"/>
        <v>576.1388888888889</v>
      </c>
    </row>
    <row r="15" spans="1:15" ht="17.25" customHeight="1">
      <c r="A15" s="223" t="s">
        <v>376</v>
      </c>
      <c r="B15" s="221" t="s">
        <v>19</v>
      </c>
      <c r="C15" s="210">
        <v>892.5</v>
      </c>
      <c r="D15" s="210">
        <v>959.4444444444443</v>
      </c>
      <c r="E15" s="210">
        <v>960</v>
      </c>
      <c r="F15" s="210">
        <v>840</v>
      </c>
      <c r="G15" s="210">
        <v>1050</v>
      </c>
      <c r="H15" s="210">
        <v>1050</v>
      </c>
      <c r="I15" s="210">
        <v>95.67</v>
      </c>
      <c r="J15" s="210">
        <v>350</v>
      </c>
      <c r="K15" s="210"/>
      <c r="L15" s="210"/>
      <c r="M15" s="210"/>
      <c r="N15" s="210"/>
      <c r="O15" s="224">
        <f t="shared" si="0"/>
        <v>774.7018055555556</v>
      </c>
    </row>
    <row r="16" spans="1:15" ht="17.25" customHeight="1">
      <c r="A16" s="223" t="s">
        <v>377</v>
      </c>
      <c r="B16" s="221" t="s">
        <v>19</v>
      </c>
      <c r="C16" s="210">
        <v>666.6666666666667</v>
      </c>
      <c r="D16" s="210">
        <v>698.3333333333334</v>
      </c>
      <c r="E16" s="210">
        <v>795</v>
      </c>
      <c r="F16" s="210">
        <v>880.8333333333334</v>
      </c>
      <c r="G16" s="210">
        <v>825</v>
      </c>
      <c r="H16" s="210">
        <v>938.41875</v>
      </c>
      <c r="I16" s="210">
        <v>627.0833333333334</v>
      </c>
      <c r="J16" s="210">
        <v>940</v>
      </c>
      <c r="K16" s="210">
        <v>957</v>
      </c>
      <c r="L16" s="210">
        <v>1128.4</v>
      </c>
      <c r="M16" s="210">
        <v>1145.9</v>
      </c>
      <c r="N16" s="210">
        <v>699.375</v>
      </c>
      <c r="O16" s="224">
        <f t="shared" si="0"/>
        <v>858.5008680555555</v>
      </c>
    </row>
    <row r="17" spans="1:15" ht="17.25" customHeight="1">
      <c r="A17" s="223" t="s">
        <v>379</v>
      </c>
      <c r="B17" s="221" t="s">
        <v>19</v>
      </c>
      <c r="C17" s="210"/>
      <c r="D17" s="210"/>
      <c r="E17" s="210">
        <v>1000</v>
      </c>
      <c r="F17" s="210"/>
      <c r="G17" s="210"/>
      <c r="H17" s="210"/>
      <c r="I17" s="210">
        <v>981.25</v>
      </c>
      <c r="J17" s="210"/>
      <c r="K17" s="210">
        <v>1168.75</v>
      </c>
      <c r="L17" s="210">
        <v>1062.5</v>
      </c>
      <c r="M17" s="210"/>
      <c r="N17" s="210">
        <v>962.5</v>
      </c>
      <c r="O17" s="224">
        <f t="shared" si="0"/>
        <v>1035</v>
      </c>
    </row>
    <row r="18" spans="1:15" ht="17.25" customHeight="1">
      <c r="A18" s="223" t="s">
        <v>400</v>
      </c>
      <c r="B18" s="221" t="s">
        <v>19</v>
      </c>
      <c r="C18" s="210">
        <v>174.44</v>
      </c>
      <c r="D18" s="210">
        <v>158.75</v>
      </c>
      <c r="E18" s="210">
        <v>183.75</v>
      </c>
      <c r="F18" s="210">
        <v>205.83</v>
      </c>
      <c r="G18" s="210">
        <v>455</v>
      </c>
      <c r="H18" s="210">
        <v>300</v>
      </c>
      <c r="I18" s="210">
        <v>275</v>
      </c>
      <c r="J18" s="210">
        <v>218.75</v>
      </c>
      <c r="K18" s="210">
        <v>275</v>
      </c>
      <c r="L18" s="210">
        <v>300</v>
      </c>
      <c r="M18" s="210"/>
      <c r="N18" s="210">
        <v>337.5</v>
      </c>
      <c r="O18" s="224">
        <f t="shared" si="0"/>
        <v>262.18363636363637</v>
      </c>
    </row>
    <row r="19" spans="1:15" ht="17.25" customHeight="1">
      <c r="A19" s="223" t="s">
        <v>66</v>
      </c>
      <c r="B19" s="221" t="s">
        <v>19</v>
      </c>
      <c r="C19" s="210">
        <v>123.15576000000001</v>
      </c>
      <c r="D19" s="210">
        <v>163.13093333333336</v>
      </c>
      <c r="E19" s="210">
        <v>258.61675</v>
      </c>
      <c r="F19" s="210">
        <v>505.75666666666666</v>
      </c>
      <c r="G19" s="210">
        <v>539</v>
      </c>
      <c r="H19" s="210">
        <v>497.8325</v>
      </c>
      <c r="I19" s="210">
        <v>653.0566666666667</v>
      </c>
      <c r="J19" s="210">
        <v>779</v>
      </c>
      <c r="K19" s="210">
        <v>488</v>
      </c>
      <c r="L19" s="210">
        <v>483.7075</v>
      </c>
      <c r="M19" s="210">
        <v>457.5</v>
      </c>
      <c r="N19" s="210">
        <v>433.58222222222224</v>
      </c>
      <c r="O19" s="224">
        <f t="shared" si="0"/>
        <v>448.5282499074074</v>
      </c>
    </row>
    <row r="20" spans="1:15" ht="17.25" customHeight="1">
      <c r="A20" s="223" t="s">
        <v>380</v>
      </c>
      <c r="B20" s="221" t="s">
        <v>19</v>
      </c>
      <c r="C20" s="210"/>
      <c r="D20" s="210">
        <v>500</v>
      </c>
      <c r="E20" s="210"/>
      <c r="F20" s="210">
        <v>850</v>
      </c>
      <c r="G20" s="210"/>
      <c r="H20" s="210"/>
      <c r="I20" s="210"/>
      <c r="J20" s="210"/>
      <c r="K20" s="210"/>
      <c r="L20" s="210"/>
      <c r="M20" s="210"/>
      <c r="N20" s="210"/>
      <c r="O20" s="222">
        <f>AVERAGE(C20:N20)</f>
        <v>675</v>
      </c>
    </row>
    <row r="21" spans="1:15" ht="18" customHeight="1">
      <c r="A21" s="81" t="s">
        <v>71</v>
      </c>
      <c r="B21" s="113"/>
      <c r="C21" s="81"/>
      <c r="D21" s="82"/>
      <c r="E21" s="83"/>
      <c r="F21" s="83"/>
      <c r="G21" s="83"/>
      <c r="H21" s="83"/>
      <c r="I21" s="83"/>
      <c r="J21" s="83"/>
      <c r="K21" s="83"/>
      <c r="L21" s="83"/>
      <c r="M21" s="81"/>
      <c r="N21" s="82"/>
      <c r="O21" s="83"/>
    </row>
    <row r="22" spans="1:15" ht="17.25" customHeight="1">
      <c r="A22" s="198" t="s">
        <v>381</v>
      </c>
      <c r="B22" s="221" t="s">
        <v>21</v>
      </c>
      <c r="C22" s="210">
        <v>2192.645</v>
      </c>
      <c r="D22" s="210">
        <v>1983.75</v>
      </c>
      <c r="E22" s="210">
        <v>2209.375</v>
      </c>
      <c r="F22" s="210">
        <v>2443.334</v>
      </c>
      <c r="G22" s="210">
        <v>2306.249333333333</v>
      </c>
      <c r="H22" s="210">
        <v>2486.75</v>
      </c>
      <c r="I22" s="210">
        <v>2666.6666666666665</v>
      </c>
      <c r="J22" s="210">
        <v>2616.556666666667</v>
      </c>
      <c r="K22" s="210">
        <v>2966.665</v>
      </c>
      <c r="L22" s="210">
        <v>2359.375</v>
      </c>
      <c r="M22" s="210">
        <v>2917</v>
      </c>
      <c r="N22" s="210">
        <v>3080.1866666666665</v>
      </c>
      <c r="O22" s="224">
        <f t="shared" si="0"/>
        <v>2519.046111111111</v>
      </c>
    </row>
    <row r="23" spans="1:15" ht="17.25" customHeight="1">
      <c r="A23" s="198" t="s">
        <v>382</v>
      </c>
      <c r="B23" s="221" t="s">
        <v>74</v>
      </c>
      <c r="C23" s="210">
        <v>53.52</v>
      </c>
      <c r="D23" s="210">
        <v>43.4</v>
      </c>
      <c r="E23" s="210">
        <v>49.75</v>
      </c>
      <c r="F23" s="210">
        <v>55</v>
      </c>
      <c r="G23" s="210">
        <v>57.25</v>
      </c>
      <c r="H23" s="210">
        <v>58.75</v>
      </c>
      <c r="I23" s="210">
        <v>57.29333333333333</v>
      </c>
      <c r="J23" s="210">
        <v>62</v>
      </c>
      <c r="K23" s="210">
        <v>66.5</v>
      </c>
      <c r="L23" s="210">
        <v>147.25</v>
      </c>
      <c r="M23" s="210">
        <v>84</v>
      </c>
      <c r="N23" s="210">
        <v>204.16666666666666</v>
      </c>
      <c r="O23" s="224">
        <f t="shared" si="0"/>
        <v>78.24</v>
      </c>
    </row>
    <row r="24" spans="1:15" ht="17.25" customHeight="1">
      <c r="A24" s="198" t="s">
        <v>43</v>
      </c>
      <c r="B24" s="221" t="s">
        <v>405</v>
      </c>
      <c r="C24" s="210">
        <v>51.67</v>
      </c>
      <c r="D24" s="210">
        <v>35</v>
      </c>
      <c r="E24" s="210">
        <v>40</v>
      </c>
      <c r="F24" s="210">
        <v>42.5</v>
      </c>
      <c r="G24" s="210">
        <v>53.75</v>
      </c>
      <c r="H24" s="210">
        <v>40</v>
      </c>
      <c r="I24" s="210">
        <v>41.67</v>
      </c>
      <c r="J24" s="210">
        <v>40</v>
      </c>
      <c r="K24" s="210"/>
      <c r="L24" s="210">
        <v>43.33</v>
      </c>
      <c r="M24" s="210"/>
      <c r="N24" s="210"/>
      <c r="O24" s="224">
        <f t="shared" si="0"/>
        <v>43.102222222222224</v>
      </c>
    </row>
    <row r="25" spans="1:15" ht="18.75" customHeight="1">
      <c r="A25" s="81" t="s">
        <v>68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7.25" customHeight="1">
      <c r="A26" s="210" t="s">
        <v>383</v>
      </c>
      <c r="B26" s="221" t="s">
        <v>19</v>
      </c>
      <c r="C26" s="210">
        <v>549.51675</v>
      </c>
      <c r="D26" s="210">
        <v>587.000625</v>
      </c>
      <c r="E26" s="210">
        <v>585.3</v>
      </c>
      <c r="F26" s="210">
        <v>579.53125</v>
      </c>
      <c r="G26" s="210">
        <v>574.1666666666666</v>
      </c>
      <c r="H26" s="210">
        <v>485.8333333333333</v>
      </c>
      <c r="I26" s="210">
        <v>573.1862</v>
      </c>
      <c r="J26" s="210">
        <v>573</v>
      </c>
      <c r="K26" s="210">
        <v>609</v>
      </c>
      <c r="L26" s="210">
        <v>541.5</v>
      </c>
      <c r="M26" s="210">
        <v>573</v>
      </c>
      <c r="N26" s="210">
        <v>657.5</v>
      </c>
      <c r="O26" s="224">
        <f t="shared" si="0"/>
        <v>574.0445687499999</v>
      </c>
    </row>
    <row r="27" spans="1:15" ht="17.25" customHeight="1">
      <c r="A27" s="210" t="s">
        <v>384</v>
      </c>
      <c r="B27" s="221" t="s">
        <v>19</v>
      </c>
      <c r="C27" s="210">
        <v>1371.875</v>
      </c>
      <c r="D27" s="210">
        <v>1847.0833333333333</v>
      </c>
      <c r="E27" s="210">
        <v>1916.6666666666667</v>
      </c>
      <c r="F27" s="210">
        <v>1880.3</v>
      </c>
      <c r="G27" s="210">
        <v>1683.3333333333333</v>
      </c>
      <c r="H27" s="210">
        <v>2224.25</v>
      </c>
      <c r="I27" s="210">
        <v>2149.3323</v>
      </c>
      <c r="J27" s="210">
        <v>1852.9875</v>
      </c>
      <c r="K27" s="210">
        <v>1791.27</v>
      </c>
      <c r="L27" s="210">
        <v>1830.5791999999997</v>
      </c>
      <c r="M27" s="210">
        <v>1831</v>
      </c>
      <c r="N27" s="210">
        <v>1742.5</v>
      </c>
      <c r="O27" s="222">
        <f t="shared" si="0"/>
        <v>1843.4314444444444</v>
      </c>
    </row>
    <row r="28" spans="1:15" ht="17.25" customHeight="1">
      <c r="A28" s="210" t="s">
        <v>385</v>
      </c>
      <c r="B28" s="221" t="s">
        <v>19</v>
      </c>
      <c r="C28" s="210">
        <v>1054.79305</v>
      </c>
      <c r="D28" s="210">
        <v>1219.1666666666665</v>
      </c>
      <c r="E28" s="210">
        <v>1271.4</v>
      </c>
      <c r="F28" s="210">
        <v>1084.79634375</v>
      </c>
      <c r="G28" s="210">
        <v>1272.6666666666665</v>
      </c>
      <c r="H28" s="210">
        <v>1579.625</v>
      </c>
      <c r="I28" s="210">
        <v>1135.134</v>
      </c>
      <c r="J28" s="210">
        <v>1109.2302</v>
      </c>
      <c r="K28" s="210">
        <v>1129.7910000000002</v>
      </c>
      <c r="L28" s="210">
        <v>1106.1022500000001</v>
      </c>
      <c r="M28" s="210">
        <v>1076.73104</v>
      </c>
      <c r="N28" s="210">
        <v>1215.83</v>
      </c>
      <c r="O28" s="222">
        <f t="shared" si="0"/>
        <v>1187.938851423611</v>
      </c>
    </row>
    <row r="29" spans="1:15" ht="17.25" customHeight="1">
      <c r="A29" s="210" t="s">
        <v>386</v>
      </c>
      <c r="B29" s="221" t="s">
        <v>19</v>
      </c>
      <c r="C29" s="210">
        <v>800</v>
      </c>
      <c r="D29" s="210">
        <v>1316.6666666666667</v>
      </c>
      <c r="E29" s="210"/>
      <c r="F29" s="210">
        <v>1380</v>
      </c>
      <c r="G29" s="210">
        <v>1766.6666666666665</v>
      </c>
      <c r="H29" s="210"/>
      <c r="I29" s="210">
        <v>2000</v>
      </c>
      <c r="J29" s="210">
        <v>2000</v>
      </c>
      <c r="K29" s="210"/>
      <c r="L29" s="210">
        <v>1800</v>
      </c>
      <c r="M29" s="210"/>
      <c r="N29" s="210"/>
      <c r="O29" s="222">
        <f t="shared" si="0"/>
        <v>1580.4761904761906</v>
      </c>
    </row>
    <row r="30" spans="1:15" ht="17.25" customHeight="1">
      <c r="A30" s="198" t="s">
        <v>48</v>
      </c>
      <c r="B30" s="221" t="s">
        <v>19</v>
      </c>
      <c r="C30" s="210"/>
      <c r="D30" s="210">
        <v>1100</v>
      </c>
      <c r="E30" s="210"/>
      <c r="F30" s="210"/>
      <c r="G30" s="210"/>
      <c r="H30" s="210"/>
      <c r="I30" s="210"/>
      <c r="J30" s="210">
        <v>975</v>
      </c>
      <c r="K30" s="210"/>
      <c r="L30" s="210"/>
      <c r="M30" s="210"/>
      <c r="N30" s="210"/>
      <c r="O30" s="222">
        <f t="shared" si="0"/>
        <v>1037.5</v>
      </c>
    </row>
    <row r="31" spans="1:15" ht="6" customHeight="1">
      <c r="A31" s="225"/>
      <c r="B31" s="226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7"/>
    </row>
    <row r="32" spans="1:15" ht="17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19" t="s">
        <v>42</v>
      </c>
    </row>
    <row r="33" spans="1:15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52"/>
    </row>
    <row r="34" spans="1:15" ht="17.2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36"/>
      <c r="O34" s="37"/>
    </row>
    <row r="35" spans="1:15" ht="21.75" customHeight="1">
      <c r="A35" s="440" t="s">
        <v>61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</row>
    <row r="36" spans="1:15" ht="21.75" customHeight="1">
      <c r="A36" s="441" t="s">
        <v>404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</row>
    <row r="37" spans="1:15" ht="29.25" customHeight="1">
      <c r="A37" s="447" t="s">
        <v>506</v>
      </c>
      <c r="B37" s="447" t="s">
        <v>62</v>
      </c>
      <c r="C37" s="442" t="s">
        <v>26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4"/>
      <c r="O37" s="445" t="s">
        <v>60</v>
      </c>
    </row>
    <row r="38" spans="1:15" ht="29.25" customHeight="1">
      <c r="A38" s="448"/>
      <c r="B38" s="448"/>
      <c r="C38" s="377" t="s">
        <v>7</v>
      </c>
      <c r="D38" s="376" t="s">
        <v>8</v>
      </c>
      <c r="E38" s="376" t="s">
        <v>9</v>
      </c>
      <c r="F38" s="376" t="s">
        <v>10</v>
      </c>
      <c r="G38" s="376" t="s">
        <v>11</v>
      </c>
      <c r="H38" s="376" t="s">
        <v>12</v>
      </c>
      <c r="I38" s="376" t="s">
        <v>13</v>
      </c>
      <c r="J38" s="376" t="s">
        <v>14</v>
      </c>
      <c r="K38" s="376" t="s">
        <v>127</v>
      </c>
      <c r="L38" s="376" t="s">
        <v>128</v>
      </c>
      <c r="M38" s="376" t="s">
        <v>129</v>
      </c>
      <c r="N38" s="378" t="s">
        <v>130</v>
      </c>
      <c r="O38" s="446"/>
    </row>
    <row r="39" spans="1:15" ht="21" customHeight="1">
      <c r="A39" s="81" t="s">
        <v>75</v>
      </c>
      <c r="B39" s="113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1"/>
      <c r="N39" s="82"/>
      <c r="O39" s="83"/>
    </row>
    <row r="40" spans="1:15" ht="17.25" customHeight="1">
      <c r="A40" s="64" t="s">
        <v>387</v>
      </c>
      <c r="B40" s="221" t="s">
        <v>21</v>
      </c>
      <c r="C40" s="210">
        <v>2563.6666666666665</v>
      </c>
      <c r="D40" s="210">
        <v>1662.5</v>
      </c>
      <c r="E40" s="210">
        <v>2300</v>
      </c>
      <c r="F40" s="210">
        <v>2548</v>
      </c>
      <c r="G40" s="210">
        <v>3000</v>
      </c>
      <c r="H40" s="210">
        <v>4016</v>
      </c>
      <c r="I40" s="210"/>
      <c r="J40" s="210">
        <v>4233</v>
      </c>
      <c r="K40" s="210"/>
      <c r="L40" s="210">
        <v>4168.5</v>
      </c>
      <c r="M40" s="210"/>
      <c r="N40" s="210">
        <v>5302</v>
      </c>
      <c r="O40" s="224">
        <v>3310.407407407407</v>
      </c>
    </row>
    <row r="41" spans="1:15" ht="17.25" customHeight="1">
      <c r="A41" s="62" t="s">
        <v>388</v>
      </c>
      <c r="B41" s="221" t="s">
        <v>21</v>
      </c>
      <c r="C41" s="210"/>
      <c r="D41" s="210">
        <v>1506.25</v>
      </c>
      <c r="E41" s="210"/>
      <c r="F41" s="210"/>
      <c r="G41" s="210"/>
      <c r="H41" s="210"/>
      <c r="I41" s="210">
        <v>3000</v>
      </c>
      <c r="J41" s="210"/>
      <c r="K41" s="210"/>
      <c r="L41" s="210"/>
      <c r="M41" s="210"/>
      <c r="N41" s="210">
        <v>4000</v>
      </c>
      <c r="O41" s="222">
        <f>AVERAGE(C41:N41)</f>
        <v>2835.4166666666665</v>
      </c>
    </row>
    <row r="42" spans="1:15" ht="17.25" customHeight="1">
      <c r="A42" s="223" t="s">
        <v>333</v>
      </c>
      <c r="B42" s="221" t="s">
        <v>19</v>
      </c>
      <c r="C42" s="210">
        <v>891.15</v>
      </c>
      <c r="D42" s="210">
        <v>1200</v>
      </c>
      <c r="E42" s="210">
        <v>1350</v>
      </c>
      <c r="F42" s="210">
        <v>1462</v>
      </c>
      <c r="G42" s="210"/>
      <c r="H42" s="210">
        <v>737.5</v>
      </c>
      <c r="I42" s="210">
        <v>663</v>
      </c>
      <c r="J42" s="210">
        <v>618.75</v>
      </c>
      <c r="K42" s="210"/>
      <c r="L42" s="210">
        <v>729</v>
      </c>
      <c r="M42" s="210">
        <v>1025</v>
      </c>
      <c r="N42" s="210">
        <v>851.75</v>
      </c>
      <c r="O42" s="224">
        <f t="shared" si="0"/>
        <v>952.8149999999999</v>
      </c>
    </row>
    <row r="43" spans="1:15" ht="20.25" customHeight="1">
      <c r="A43" s="81" t="s">
        <v>76</v>
      </c>
      <c r="B43" s="113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1"/>
      <c r="N43" s="82"/>
      <c r="O43" s="83"/>
    </row>
    <row r="44" spans="1:15" ht="17.25" customHeight="1">
      <c r="A44" s="210" t="s">
        <v>389</v>
      </c>
      <c r="B44" s="221" t="s">
        <v>19</v>
      </c>
      <c r="C44" s="210">
        <v>768.395</v>
      </c>
      <c r="D44" s="210">
        <v>536.7775</v>
      </c>
      <c r="E44" s="210">
        <v>644.1656833333334</v>
      </c>
      <c r="F44" s="210">
        <v>401.9526</v>
      </c>
      <c r="G44" s="210">
        <v>532.604</v>
      </c>
      <c r="H44" s="210">
        <v>860.07</v>
      </c>
      <c r="I44" s="210">
        <v>865.445</v>
      </c>
      <c r="J44" s="210">
        <v>1100</v>
      </c>
      <c r="K44" s="210">
        <v>678.2396249999999</v>
      </c>
      <c r="L44" s="210">
        <v>1317.425</v>
      </c>
      <c r="M44" s="210">
        <v>1072</v>
      </c>
      <c r="N44" s="210">
        <v>1367</v>
      </c>
      <c r="O44" s="224">
        <f t="shared" si="0"/>
        <v>845.3395340277779</v>
      </c>
    </row>
    <row r="45" spans="1:15" ht="17.25" customHeight="1">
      <c r="A45" s="210" t="s">
        <v>390</v>
      </c>
      <c r="B45" s="221" t="s">
        <v>19</v>
      </c>
      <c r="C45" s="210"/>
      <c r="D45" s="210"/>
      <c r="E45" s="210"/>
      <c r="F45" s="210"/>
      <c r="G45" s="210">
        <v>975</v>
      </c>
      <c r="H45" s="210"/>
      <c r="I45" s="210"/>
      <c r="J45" s="210">
        <v>941.25</v>
      </c>
      <c r="K45" s="210"/>
      <c r="L45" s="210"/>
      <c r="M45" s="210"/>
      <c r="N45" s="210"/>
      <c r="O45" s="224">
        <f t="shared" si="0"/>
        <v>958.125</v>
      </c>
    </row>
    <row r="46" spans="1:15" ht="17.25" customHeight="1">
      <c r="A46" s="210" t="s">
        <v>391</v>
      </c>
      <c r="B46" s="221" t="s">
        <v>19</v>
      </c>
      <c r="C46" s="210">
        <v>1325</v>
      </c>
      <c r="D46" s="210">
        <v>1700</v>
      </c>
      <c r="E46" s="210">
        <v>1200</v>
      </c>
      <c r="F46" s="210">
        <v>791.67</v>
      </c>
      <c r="G46" s="210">
        <v>891.665</v>
      </c>
      <c r="H46" s="210">
        <v>950</v>
      </c>
      <c r="I46" s="210">
        <v>1900</v>
      </c>
      <c r="J46" s="210">
        <v>1278.125</v>
      </c>
      <c r="K46" s="210">
        <v>1000</v>
      </c>
      <c r="L46" s="210">
        <v>1000</v>
      </c>
      <c r="M46" s="210"/>
      <c r="N46" s="210"/>
      <c r="O46" s="224">
        <f t="shared" si="0"/>
        <v>1203.646</v>
      </c>
    </row>
    <row r="47" spans="1:15" ht="17.25" customHeight="1">
      <c r="A47" s="210" t="s">
        <v>3</v>
      </c>
      <c r="B47" s="221" t="s">
        <v>19</v>
      </c>
      <c r="C47" s="210">
        <v>325</v>
      </c>
      <c r="D47" s="210">
        <v>417.75</v>
      </c>
      <c r="E47" s="210">
        <v>385</v>
      </c>
      <c r="F47" s="210">
        <v>466.6666666666667</v>
      </c>
      <c r="G47" s="210">
        <v>500</v>
      </c>
      <c r="H47" s="210">
        <v>460</v>
      </c>
      <c r="I47" s="210">
        <v>375</v>
      </c>
      <c r="J47" s="210">
        <v>437.5</v>
      </c>
      <c r="K47" s="210"/>
      <c r="L47" s="210"/>
      <c r="M47" s="210"/>
      <c r="N47" s="210">
        <v>600</v>
      </c>
      <c r="O47" s="224">
        <f t="shared" si="0"/>
        <v>440.76851851851853</v>
      </c>
    </row>
    <row r="48" spans="1:15" ht="17.25" customHeight="1">
      <c r="A48" s="210" t="s">
        <v>4</v>
      </c>
      <c r="B48" s="221" t="s">
        <v>19</v>
      </c>
      <c r="C48" s="210">
        <v>321.244</v>
      </c>
      <c r="D48" s="210">
        <v>341.48400000000004</v>
      </c>
      <c r="E48" s="210">
        <v>426.03999999999996</v>
      </c>
      <c r="F48" s="210">
        <v>381.8125</v>
      </c>
      <c r="G48" s="210">
        <v>298.5566666666667</v>
      </c>
      <c r="H48" s="210">
        <v>327</v>
      </c>
      <c r="I48" s="210">
        <v>355.5566666666667</v>
      </c>
      <c r="J48" s="210">
        <v>391.5</v>
      </c>
      <c r="K48" s="210">
        <v>375</v>
      </c>
      <c r="L48" s="210">
        <v>511.3333333333333</v>
      </c>
      <c r="M48" s="210">
        <v>489</v>
      </c>
      <c r="N48" s="210">
        <v>357.9166666666667</v>
      </c>
      <c r="O48" s="222">
        <f t="shared" si="0"/>
        <v>381.3703194444445</v>
      </c>
    </row>
    <row r="49" spans="1:15" ht="17.25" customHeight="1">
      <c r="A49" s="210" t="s">
        <v>401</v>
      </c>
      <c r="B49" s="221" t="s">
        <v>19</v>
      </c>
      <c r="C49" s="210">
        <v>272.71</v>
      </c>
      <c r="D49" s="210">
        <v>263.33</v>
      </c>
      <c r="E49" s="210">
        <v>208.33</v>
      </c>
      <c r="F49" s="210">
        <v>260</v>
      </c>
      <c r="G49" s="210">
        <v>175</v>
      </c>
      <c r="H49" s="210">
        <v>250</v>
      </c>
      <c r="I49" s="210">
        <v>250</v>
      </c>
      <c r="J49" s="210">
        <v>709.375</v>
      </c>
      <c r="K49" s="210">
        <v>575</v>
      </c>
      <c r="L49" s="210">
        <v>750</v>
      </c>
      <c r="M49" s="210"/>
      <c r="N49" s="210"/>
      <c r="O49" s="222">
        <f t="shared" si="0"/>
        <v>371.3745</v>
      </c>
    </row>
    <row r="50" spans="1:15" ht="17.25" customHeight="1">
      <c r="A50" s="210" t="s">
        <v>80</v>
      </c>
      <c r="B50" s="221" t="s">
        <v>19</v>
      </c>
      <c r="C50" s="210">
        <v>1400</v>
      </c>
      <c r="D50" s="210">
        <v>1150</v>
      </c>
      <c r="E50" s="210">
        <v>850</v>
      </c>
      <c r="F50" s="210">
        <v>720.25</v>
      </c>
      <c r="G50" s="210">
        <v>673.06</v>
      </c>
      <c r="H50" s="210">
        <v>463.125</v>
      </c>
      <c r="I50" s="210">
        <v>609.5</v>
      </c>
      <c r="J50" s="210">
        <v>612.5</v>
      </c>
      <c r="K50" s="210">
        <v>680</v>
      </c>
      <c r="L50" s="210">
        <v>991.5825</v>
      </c>
      <c r="M50" s="210">
        <v>1500</v>
      </c>
      <c r="N50" s="210">
        <v>1245.08</v>
      </c>
      <c r="O50" s="222">
        <f t="shared" si="0"/>
        <v>907.9247916666667</v>
      </c>
    </row>
    <row r="51" spans="1:15" ht="17.25" customHeight="1">
      <c r="A51" s="210" t="s">
        <v>16</v>
      </c>
      <c r="B51" s="221" t="s">
        <v>19</v>
      </c>
      <c r="C51" s="210">
        <v>463</v>
      </c>
      <c r="D51" s="210">
        <v>625</v>
      </c>
      <c r="E51" s="210">
        <v>512.5</v>
      </c>
      <c r="F51" s="210">
        <v>276</v>
      </c>
      <c r="G51" s="210">
        <v>400</v>
      </c>
      <c r="H51" s="210">
        <v>362.5</v>
      </c>
      <c r="I51" s="210">
        <v>270</v>
      </c>
      <c r="J51" s="210">
        <v>339.75</v>
      </c>
      <c r="K51" s="210">
        <v>200</v>
      </c>
      <c r="L51" s="210">
        <v>356.5</v>
      </c>
      <c r="M51" s="210">
        <v>474</v>
      </c>
      <c r="N51" s="210">
        <v>593.5</v>
      </c>
      <c r="O51" s="222">
        <f t="shared" si="0"/>
        <v>406.0625</v>
      </c>
    </row>
    <row r="52" spans="1:15" ht="17.25" customHeight="1">
      <c r="A52" s="210" t="s">
        <v>392</v>
      </c>
      <c r="B52" s="221" t="s">
        <v>19</v>
      </c>
      <c r="C52" s="210">
        <v>4875</v>
      </c>
      <c r="D52" s="210">
        <v>4291.666666666667</v>
      </c>
      <c r="E52" s="210"/>
      <c r="F52" s="210"/>
      <c r="G52" s="210"/>
      <c r="H52" s="210">
        <v>6000</v>
      </c>
      <c r="I52" s="210">
        <v>11750</v>
      </c>
      <c r="J52" s="210">
        <v>5400</v>
      </c>
      <c r="K52" s="210"/>
      <c r="L52" s="210">
        <v>16000</v>
      </c>
      <c r="M52" s="210"/>
      <c r="N52" s="210">
        <v>9000</v>
      </c>
      <c r="O52" s="222">
        <f t="shared" si="0"/>
        <v>8188.0952380952385</v>
      </c>
    </row>
    <row r="53" spans="1:15" ht="17.25" customHeight="1">
      <c r="A53" s="210" t="s">
        <v>40</v>
      </c>
      <c r="B53" s="221" t="s">
        <v>19</v>
      </c>
      <c r="C53" s="210">
        <v>353.75</v>
      </c>
      <c r="D53" s="210">
        <v>362.3745333333333</v>
      </c>
      <c r="E53" s="210">
        <v>446.5</v>
      </c>
      <c r="F53" s="210">
        <v>376.375</v>
      </c>
      <c r="G53" s="210">
        <v>288.33500000000004</v>
      </c>
      <c r="H53" s="210">
        <v>425</v>
      </c>
      <c r="I53" s="210">
        <v>305.99</v>
      </c>
      <c r="J53" s="210">
        <v>425</v>
      </c>
      <c r="K53" s="210">
        <v>456</v>
      </c>
      <c r="L53" s="210">
        <v>450</v>
      </c>
      <c r="M53" s="210"/>
      <c r="N53" s="210"/>
      <c r="O53" s="222">
        <f t="shared" si="0"/>
        <v>388.93245333333334</v>
      </c>
    </row>
    <row r="54" spans="1:15" ht="17.25" customHeight="1">
      <c r="A54" s="210" t="s">
        <v>39</v>
      </c>
      <c r="B54" s="221" t="s">
        <v>19</v>
      </c>
      <c r="C54" s="210">
        <v>193.79333333333332</v>
      </c>
      <c r="D54" s="210">
        <v>243.85</v>
      </c>
      <c r="E54" s="210">
        <v>145</v>
      </c>
      <c r="F54" s="210">
        <v>239.25</v>
      </c>
      <c r="G54" s="210">
        <v>222.77666666666667</v>
      </c>
      <c r="H54" s="210">
        <v>153.75</v>
      </c>
      <c r="I54" s="210">
        <v>263.54</v>
      </c>
      <c r="J54" s="210">
        <v>207.08333333333334</v>
      </c>
      <c r="K54" s="210">
        <v>137.5</v>
      </c>
      <c r="L54" s="210">
        <v>372</v>
      </c>
      <c r="M54" s="210"/>
      <c r="N54" s="210"/>
      <c r="O54" s="222">
        <f t="shared" si="0"/>
        <v>217.8543333333333</v>
      </c>
    </row>
    <row r="55" spans="1:15" ht="17.25" customHeight="1">
      <c r="A55" s="210" t="s">
        <v>345</v>
      </c>
      <c r="B55" s="221" t="s">
        <v>19</v>
      </c>
      <c r="C55" s="210">
        <v>1516.665</v>
      </c>
      <c r="D55" s="210">
        <v>1718.75</v>
      </c>
      <c r="E55" s="210"/>
      <c r="F55" s="210">
        <v>1425</v>
      </c>
      <c r="G55" s="210"/>
      <c r="H55" s="210"/>
      <c r="I55" s="210"/>
      <c r="J55" s="210">
        <v>1250</v>
      </c>
      <c r="K55" s="210"/>
      <c r="L55" s="210">
        <v>900</v>
      </c>
      <c r="M55" s="210"/>
      <c r="N55" s="210"/>
      <c r="O55" s="222">
        <f t="shared" si="0"/>
        <v>1362.083</v>
      </c>
    </row>
    <row r="56" spans="1:15" ht="17.25" customHeight="1">
      <c r="A56" s="210" t="s">
        <v>402</v>
      </c>
      <c r="B56" s="221" t="s">
        <v>21</v>
      </c>
      <c r="C56" s="210">
        <v>2016.5</v>
      </c>
      <c r="D56" s="210">
        <v>2925</v>
      </c>
      <c r="E56" s="210">
        <v>2500</v>
      </c>
      <c r="F56" s="210">
        <v>2200</v>
      </c>
      <c r="G56" s="210"/>
      <c r="H56" s="210">
        <v>1500</v>
      </c>
      <c r="I56" s="210">
        <v>4250</v>
      </c>
      <c r="J56" s="210">
        <v>1468.335</v>
      </c>
      <c r="K56" s="210"/>
      <c r="L56" s="210">
        <v>1000</v>
      </c>
      <c r="M56" s="210">
        <v>1625</v>
      </c>
      <c r="N56" s="210">
        <v>1633.3333333333333</v>
      </c>
      <c r="O56" s="222">
        <f t="shared" si="0"/>
        <v>2111.8168333333333</v>
      </c>
    </row>
    <row r="57" spans="1:15" ht="17.25" customHeight="1">
      <c r="A57" s="210" t="s">
        <v>5</v>
      </c>
      <c r="B57" s="221" t="s">
        <v>19</v>
      </c>
      <c r="C57" s="210">
        <v>283.5</v>
      </c>
      <c r="D57" s="210">
        <v>331.125</v>
      </c>
      <c r="E57" s="210">
        <v>327</v>
      </c>
      <c r="F57" s="210">
        <v>280</v>
      </c>
      <c r="G57" s="210">
        <v>303.5</v>
      </c>
      <c r="H57" s="210">
        <v>284</v>
      </c>
      <c r="I57" s="210">
        <v>222</v>
      </c>
      <c r="J57" s="210">
        <v>288.5</v>
      </c>
      <c r="K57" s="210">
        <v>263.33</v>
      </c>
      <c r="L57" s="210">
        <v>283.5</v>
      </c>
      <c r="M57" s="210">
        <v>288.4</v>
      </c>
      <c r="N57" s="210">
        <v>279.1666666666667</v>
      </c>
      <c r="O57" s="222">
        <f t="shared" si="0"/>
        <v>286.1684722222222</v>
      </c>
    </row>
    <row r="58" spans="1:15" ht="17.25" customHeight="1">
      <c r="A58" s="210" t="s">
        <v>6</v>
      </c>
      <c r="B58" s="229" t="s">
        <v>21</v>
      </c>
      <c r="C58" s="210">
        <v>12375</v>
      </c>
      <c r="D58" s="210">
        <v>23093.75</v>
      </c>
      <c r="E58" s="210">
        <v>13125</v>
      </c>
      <c r="F58" s="210">
        <v>5187.5</v>
      </c>
      <c r="G58" s="210">
        <v>4375</v>
      </c>
      <c r="H58" s="210">
        <v>6300</v>
      </c>
      <c r="I58" s="210">
        <v>5000</v>
      </c>
      <c r="J58" s="210">
        <v>8341.666666666666</v>
      </c>
      <c r="K58" s="210">
        <v>10000</v>
      </c>
      <c r="L58" s="210">
        <v>7500</v>
      </c>
      <c r="M58" s="210">
        <v>10000</v>
      </c>
      <c r="N58" s="210">
        <v>9562.5</v>
      </c>
      <c r="O58" s="222">
        <f t="shared" si="0"/>
        <v>9571.701388888889</v>
      </c>
    </row>
    <row r="59" spans="1:15" ht="17.25" customHeight="1">
      <c r="A59" s="210" t="s">
        <v>395</v>
      </c>
      <c r="B59" s="221" t="s">
        <v>19</v>
      </c>
      <c r="C59" s="210">
        <v>784.89</v>
      </c>
      <c r="D59" s="210">
        <v>729.5625</v>
      </c>
      <c r="E59" s="210">
        <v>330</v>
      </c>
      <c r="F59" s="210">
        <v>344.032</v>
      </c>
      <c r="G59" s="210">
        <v>334.4444444444444</v>
      </c>
      <c r="H59" s="210">
        <v>323.3333333333333</v>
      </c>
      <c r="I59" s="210">
        <v>950</v>
      </c>
      <c r="J59" s="210">
        <v>1150</v>
      </c>
      <c r="K59" s="210">
        <v>977.5</v>
      </c>
      <c r="L59" s="210">
        <v>700</v>
      </c>
      <c r="M59" s="210">
        <v>780</v>
      </c>
      <c r="N59" s="210">
        <v>1133.3333333333333</v>
      </c>
      <c r="O59" s="222">
        <f t="shared" si="0"/>
        <v>711.4246342592593</v>
      </c>
    </row>
    <row r="60" spans="1:15" ht="17.25" customHeight="1">
      <c r="A60" s="210" t="s">
        <v>84</v>
      </c>
      <c r="B60" s="221" t="s">
        <v>19</v>
      </c>
      <c r="C60" s="210">
        <v>378.3333333333333</v>
      </c>
      <c r="D60" s="210">
        <v>486.0833333333333</v>
      </c>
      <c r="E60" s="210">
        <v>209</v>
      </c>
      <c r="F60" s="210">
        <v>260.3</v>
      </c>
      <c r="G60" s="210">
        <v>369.7925</v>
      </c>
      <c r="H60" s="210">
        <v>381.5</v>
      </c>
      <c r="I60" s="210">
        <v>740</v>
      </c>
      <c r="J60" s="210">
        <v>775</v>
      </c>
      <c r="K60" s="210">
        <v>670</v>
      </c>
      <c r="L60" s="210">
        <v>513</v>
      </c>
      <c r="M60" s="210">
        <v>385</v>
      </c>
      <c r="N60" s="210">
        <v>862.5</v>
      </c>
      <c r="O60" s="222">
        <f t="shared" si="0"/>
        <v>502.54243055555554</v>
      </c>
    </row>
    <row r="61" spans="1:15" ht="6" customHeight="1">
      <c r="A61" s="225"/>
      <c r="B61" s="226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7"/>
    </row>
    <row r="62" spans="1:15" ht="17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449" t="s">
        <v>51</v>
      </c>
      <c r="O62" s="449"/>
    </row>
    <row r="63" spans="1:15" ht="17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1"/>
      <c r="O63" s="371"/>
    </row>
    <row r="64" spans="1:15" ht="17.25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36"/>
      <c r="O64" s="37"/>
    </row>
    <row r="65" spans="1:15" ht="27" customHeight="1">
      <c r="A65" s="440" t="s">
        <v>61</v>
      </c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</row>
    <row r="66" spans="1:15" ht="24" customHeight="1">
      <c r="A66" s="441" t="s">
        <v>404</v>
      </c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</row>
    <row r="67" spans="1:15" ht="27.75" customHeight="1">
      <c r="A67" s="447" t="s">
        <v>506</v>
      </c>
      <c r="B67" s="447" t="s">
        <v>62</v>
      </c>
      <c r="C67" s="442" t="s">
        <v>26</v>
      </c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4"/>
      <c r="O67" s="445" t="s">
        <v>60</v>
      </c>
    </row>
    <row r="68" spans="1:15" ht="27.75" customHeight="1">
      <c r="A68" s="448"/>
      <c r="B68" s="448"/>
      <c r="C68" s="377" t="s">
        <v>7</v>
      </c>
      <c r="D68" s="376" t="s">
        <v>8</v>
      </c>
      <c r="E68" s="376" t="s">
        <v>9</v>
      </c>
      <c r="F68" s="376" t="s">
        <v>10</v>
      </c>
      <c r="G68" s="376" t="s">
        <v>11</v>
      </c>
      <c r="H68" s="376" t="s">
        <v>12</v>
      </c>
      <c r="I68" s="376" t="s">
        <v>13</v>
      </c>
      <c r="J68" s="376" t="s">
        <v>14</v>
      </c>
      <c r="K68" s="376" t="s">
        <v>127</v>
      </c>
      <c r="L68" s="376" t="s">
        <v>128</v>
      </c>
      <c r="M68" s="376" t="s">
        <v>129</v>
      </c>
      <c r="N68" s="378" t="s">
        <v>130</v>
      </c>
      <c r="O68" s="446"/>
    </row>
    <row r="69" spans="1:15" ht="17.25" customHeight="1">
      <c r="A69" s="198" t="s">
        <v>36</v>
      </c>
      <c r="B69" s="221" t="s">
        <v>19</v>
      </c>
      <c r="C69" s="210"/>
      <c r="D69" s="210">
        <v>912.5</v>
      </c>
      <c r="E69" s="210"/>
      <c r="F69" s="210"/>
      <c r="G69" s="210"/>
      <c r="H69" s="210"/>
      <c r="I69" s="210"/>
      <c r="J69" s="210">
        <v>807.5</v>
      </c>
      <c r="K69" s="210"/>
      <c r="L69" s="210"/>
      <c r="M69" s="210"/>
      <c r="N69" s="210"/>
      <c r="O69" s="222">
        <f t="shared" si="0"/>
        <v>860</v>
      </c>
    </row>
    <row r="70" spans="1:15" ht="17.25" customHeight="1">
      <c r="A70" s="198" t="s">
        <v>35</v>
      </c>
      <c r="B70" s="221" t="s">
        <v>19</v>
      </c>
      <c r="C70" s="210"/>
      <c r="D70" s="210">
        <v>525</v>
      </c>
      <c r="E70" s="210"/>
      <c r="F70" s="210">
        <v>1300</v>
      </c>
      <c r="G70" s="210">
        <v>700</v>
      </c>
      <c r="H70" s="210"/>
      <c r="I70" s="210"/>
      <c r="J70" s="210">
        <v>633.33</v>
      </c>
      <c r="K70" s="210"/>
      <c r="L70" s="210"/>
      <c r="M70" s="210"/>
      <c r="N70" s="210"/>
      <c r="O70" s="222">
        <f t="shared" si="0"/>
        <v>789.5825</v>
      </c>
    </row>
    <row r="71" spans="1:15" ht="17.25" customHeight="1">
      <c r="A71" s="198" t="s">
        <v>122</v>
      </c>
      <c r="B71" s="221" t="s">
        <v>19</v>
      </c>
      <c r="C71" s="210"/>
      <c r="D71" s="210">
        <v>800</v>
      </c>
      <c r="E71" s="210"/>
      <c r="F71" s="210"/>
      <c r="G71" s="210"/>
      <c r="H71" s="210"/>
      <c r="I71" s="210"/>
      <c r="J71" s="210">
        <v>587.5</v>
      </c>
      <c r="K71" s="210"/>
      <c r="L71" s="210"/>
      <c r="M71" s="210"/>
      <c r="N71" s="210"/>
      <c r="O71" s="222">
        <f t="shared" si="0"/>
        <v>693.75</v>
      </c>
    </row>
    <row r="72" spans="1:15" ht="17.25" customHeight="1">
      <c r="A72" s="198" t="s">
        <v>33</v>
      </c>
      <c r="B72" s="221" t="s">
        <v>19</v>
      </c>
      <c r="C72" s="210"/>
      <c r="D72" s="210"/>
      <c r="E72" s="210"/>
      <c r="F72" s="210">
        <v>800</v>
      </c>
      <c r="G72" s="210"/>
      <c r="H72" s="210"/>
      <c r="I72" s="210"/>
      <c r="J72" s="210">
        <v>920</v>
      </c>
      <c r="K72" s="210"/>
      <c r="L72" s="210"/>
      <c r="M72" s="210"/>
      <c r="N72" s="210"/>
      <c r="O72" s="222">
        <f t="shared" si="0"/>
        <v>860</v>
      </c>
    </row>
    <row r="73" spans="1:15" ht="17.25" customHeight="1">
      <c r="A73" s="198" t="s">
        <v>116</v>
      </c>
      <c r="B73" s="221" t="s">
        <v>19</v>
      </c>
      <c r="C73" s="210"/>
      <c r="D73" s="210">
        <v>437.5</v>
      </c>
      <c r="E73" s="210"/>
      <c r="F73" s="210"/>
      <c r="G73" s="210"/>
      <c r="H73" s="210"/>
      <c r="I73" s="210"/>
      <c r="J73" s="210">
        <v>221.25</v>
      </c>
      <c r="K73" s="210"/>
      <c r="L73" s="210"/>
      <c r="M73" s="210"/>
      <c r="N73" s="210"/>
      <c r="O73" s="222">
        <f t="shared" si="0"/>
        <v>329.375</v>
      </c>
    </row>
    <row r="74" spans="1:15" ht="17.25" customHeight="1">
      <c r="A74" s="198" t="s">
        <v>31</v>
      </c>
      <c r="B74" s="221" t="s">
        <v>21</v>
      </c>
      <c r="C74" s="210"/>
      <c r="D74" s="210">
        <v>993.75</v>
      </c>
      <c r="E74" s="210">
        <v>1250</v>
      </c>
      <c r="F74" s="210">
        <v>1200</v>
      </c>
      <c r="G74" s="210">
        <v>1125</v>
      </c>
      <c r="H74" s="210">
        <v>1500</v>
      </c>
      <c r="I74" s="210"/>
      <c r="J74" s="210">
        <v>1183.33</v>
      </c>
      <c r="K74" s="210"/>
      <c r="L74" s="210">
        <v>1100</v>
      </c>
      <c r="M74" s="210"/>
      <c r="N74" s="210"/>
      <c r="O74" s="222">
        <f t="shared" si="0"/>
        <v>1193.1542857142856</v>
      </c>
    </row>
    <row r="75" spans="1:15" ht="17.25" customHeight="1">
      <c r="A75" s="198" t="s">
        <v>406</v>
      </c>
      <c r="B75" s="221" t="s">
        <v>19</v>
      </c>
      <c r="C75" s="210"/>
      <c r="D75" s="210"/>
      <c r="E75" s="210"/>
      <c r="F75" s="210"/>
      <c r="G75" s="210"/>
      <c r="H75" s="210">
        <v>3650</v>
      </c>
      <c r="I75" s="210">
        <v>3650</v>
      </c>
      <c r="J75" s="210"/>
      <c r="K75" s="210"/>
      <c r="L75" s="210"/>
      <c r="M75" s="210"/>
      <c r="N75" s="210"/>
      <c r="O75" s="222">
        <f>AVERAGE(C75:N75)</f>
        <v>3650</v>
      </c>
    </row>
    <row r="76" spans="1:15" ht="18" customHeight="1">
      <c r="A76" s="81" t="s">
        <v>89</v>
      </c>
      <c r="B76" s="113"/>
      <c r="C76" s="81"/>
      <c r="D76" s="82"/>
      <c r="E76" s="83"/>
      <c r="F76" s="83"/>
      <c r="G76" s="83"/>
      <c r="H76" s="83"/>
      <c r="I76" s="83"/>
      <c r="J76" s="83"/>
      <c r="K76" s="83"/>
      <c r="L76" s="83"/>
      <c r="M76" s="81"/>
      <c r="N76" s="82"/>
      <c r="O76" s="83"/>
    </row>
    <row r="77" spans="1:15" ht="17.25" customHeight="1">
      <c r="A77" s="196" t="s">
        <v>126</v>
      </c>
      <c r="B77" s="221" t="s">
        <v>19</v>
      </c>
      <c r="C77" s="210">
        <v>1800</v>
      </c>
      <c r="D77" s="210">
        <v>1600</v>
      </c>
      <c r="E77" s="210"/>
      <c r="F77" s="210"/>
      <c r="G77" s="210">
        <v>2800</v>
      </c>
      <c r="H77" s="210"/>
      <c r="I77" s="210"/>
      <c r="J77" s="210"/>
      <c r="K77" s="210"/>
      <c r="L77" s="210">
        <v>3000</v>
      </c>
      <c r="M77" s="210"/>
      <c r="N77" s="210"/>
      <c r="O77" s="224">
        <f t="shared" si="0"/>
        <v>2300</v>
      </c>
    </row>
    <row r="78" spans="1:15" ht="17.25" customHeight="1">
      <c r="A78" s="198" t="s">
        <v>90</v>
      </c>
      <c r="B78" s="221" t="s">
        <v>19</v>
      </c>
      <c r="C78" s="210">
        <v>1575</v>
      </c>
      <c r="D78" s="210">
        <v>1805.0375</v>
      </c>
      <c r="E78" s="210">
        <v>1775</v>
      </c>
      <c r="F78" s="210">
        <v>1620</v>
      </c>
      <c r="G78" s="210">
        <v>1500</v>
      </c>
      <c r="H78" s="210">
        <v>1500</v>
      </c>
      <c r="I78" s="210">
        <v>1600</v>
      </c>
      <c r="J78" s="210"/>
      <c r="K78" s="210"/>
      <c r="L78" s="210">
        <v>1350</v>
      </c>
      <c r="M78" s="210"/>
      <c r="N78" s="210"/>
      <c r="O78" s="224">
        <f t="shared" si="0"/>
        <v>1590.6296875</v>
      </c>
    </row>
    <row r="79" spans="1:15" ht="17.25" customHeight="1">
      <c r="A79" s="198" t="s">
        <v>396</v>
      </c>
      <c r="B79" s="221" t="s">
        <v>21</v>
      </c>
      <c r="C79" s="210">
        <v>1233.33</v>
      </c>
      <c r="D79" s="210">
        <v>1275</v>
      </c>
      <c r="E79" s="210">
        <v>1450</v>
      </c>
      <c r="F79" s="210">
        <v>1433.33</v>
      </c>
      <c r="G79" s="210">
        <v>2625</v>
      </c>
      <c r="H79" s="210"/>
      <c r="I79" s="210"/>
      <c r="J79" s="210">
        <v>1625</v>
      </c>
      <c r="K79" s="210"/>
      <c r="L79" s="210"/>
      <c r="M79" s="210"/>
      <c r="N79" s="210">
        <v>1125</v>
      </c>
      <c r="O79" s="222">
        <f t="shared" si="0"/>
        <v>1538.0942857142857</v>
      </c>
    </row>
    <row r="80" spans="1:15" ht="17.25" customHeight="1">
      <c r="A80" s="198" t="s">
        <v>28</v>
      </c>
      <c r="B80" s="221" t="s">
        <v>19</v>
      </c>
      <c r="C80" s="210"/>
      <c r="D80" s="210"/>
      <c r="E80" s="210">
        <v>2900</v>
      </c>
      <c r="F80" s="210">
        <v>2350</v>
      </c>
      <c r="G80" s="210">
        <v>2825</v>
      </c>
      <c r="H80" s="210"/>
      <c r="I80" s="210">
        <v>1733.33</v>
      </c>
      <c r="J80" s="210">
        <v>1425</v>
      </c>
      <c r="K80" s="210"/>
      <c r="L80" s="210"/>
      <c r="M80" s="210"/>
      <c r="N80" s="210"/>
      <c r="O80" s="224">
        <f t="shared" si="0"/>
        <v>2246.666</v>
      </c>
    </row>
    <row r="81" spans="1:15" ht="18" customHeight="1">
      <c r="A81" s="81" t="s">
        <v>91</v>
      </c>
      <c r="B81" s="113"/>
      <c r="C81" s="81"/>
      <c r="D81" s="82"/>
      <c r="E81" s="83"/>
      <c r="F81" s="83"/>
      <c r="G81" s="83"/>
      <c r="H81" s="83"/>
      <c r="I81" s="83"/>
      <c r="J81" s="83"/>
      <c r="K81" s="83"/>
      <c r="L81" s="83"/>
      <c r="M81" s="81"/>
      <c r="N81" s="82"/>
      <c r="O81" s="83"/>
    </row>
    <row r="82" spans="1:15" ht="17.25" customHeight="1">
      <c r="A82" s="198" t="s">
        <v>366</v>
      </c>
      <c r="B82" s="221" t="s">
        <v>21</v>
      </c>
      <c r="C82" s="210">
        <v>5137.5</v>
      </c>
      <c r="D82" s="210">
        <v>5750</v>
      </c>
      <c r="E82" s="210">
        <v>1500</v>
      </c>
      <c r="F82" s="210">
        <v>3850</v>
      </c>
      <c r="G82" s="210">
        <v>1500</v>
      </c>
      <c r="H82" s="210">
        <v>3000</v>
      </c>
      <c r="I82" s="210">
        <v>4500</v>
      </c>
      <c r="J82" s="210">
        <v>2366.6666666666665</v>
      </c>
      <c r="K82" s="210">
        <v>2860</v>
      </c>
      <c r="L82" s="210">
        <v>2475.6666666666665</v>
      </c>
      <c r="M82" s="210">
        <v>2987</v>
      </c>
      <c r="N82" s="210">
        <v>4404.75</v>
      </c>
      <c r="O82" s="222">
        <f t="shared" si="0"/>
        <v>3360.965277777778</v>
      </c>
    </row>
    <row r="83" spans="1:15" ht="17.25" customHeight="1">
      <c r="A83" s="198" t="s">
        <v>15</v>
      </c>
      <c r="B83" s="221" t="s">
        <v>21</v>
      </c>
      <c r="C83" s="210">
        <v>7644</v>
      </c>
      <c r="D83" s="210">
        <v>4429.166666666667</v>
      </c>
      <c r="E83" s="210">
        <v>2500</v>
      </c>
      <c r="F83" s="210">
        <v>9083.785714285714</v>
      </c>
      <c r="G83" s="210">
        <v>6750</v>
      </c>
      <c r="H83" s="210">
        <v>6413.5</v>
      </c>
      <c r="I83" s="210">
        <v>1850</v>
      </c>
      <c r="J83" s="210">
        <v>9141.5</v>
      </c>
      <c r="K83" s="210">
        <v>8270.75</v>
      </c>
      <c r="L83" s="210">
        <v>8305</v>
      </c>
      <c r="M83" s="210">
        <v>5718</v>
      </c>
      <c r="N83" s="210">
        <v>6073.125</v>
      </c>
      <c r="O83" s="222">
        <f t="shared" si="0"/>
        <v>6348.235615079365</v>
      </c>
    </row>
    <row r="84" spans="1:15" ht="17.25" customHeight="1">
      <c r="A84" s="198" t="s">
        <v>367</v>
      </c>
      <c r="B84" s="221" t="s">
        <v>21</v>
      </c>
      <c r="C84" s="210">
        <v>522</v>
      </c>
      <c r="D84" s="210">
        <v>400</v>
      </c>
      <c r="E84" s="210"/>
      <c r="F84" s="210">
        <v>461</v>
      </c>
      <c r="G84" s="210"/>
      <c r="H84" s="210"/>
      <c r="I84" s="210"/>
      <c r="J84" s="210">
        <v>450</v>
      </c>
      <c r="K84" s="210"/>
      <c r="L84" s="210">
        <v>325</v>
      </c>
      <c r="M84" s="210">
        <v>595</v>
      </c>
      <c r="N84" s="210">
        <v>343.75</v>
      </c>
      <c r="O84" s="222">
        <f t="shared" si="0"/>
        <v>442.39285714285717</v>
      </c>
    </row>
    <row r="85" spans="1:15" ht="17.25" customHeight="1">
      <c r="A85" s="198" t="s">
        <v>368</v>
      </c>
      <c r="B85" s="221" t="s">
        <v>21</v>
      </c>
      <c r="C85" s="210">
        <v>475</v>
      </c>
      <c r="D85" s="210">
        <v>577.6666666666667</v>
      </c>
      <c r="E85" s="210">
        <v>546.875</v>
      </c>
      <c r="F85" s="210">
        <v>562.2708333333334</v>
      </c>
      <c r="G85" s="210">
        <v>461</v>
      </c>
      <c r="H85" s="210">
        <v>756.3</v>
      </c>
      <c r="I85" s="210">
        <v>659</v>
      </c>
      <c r="J85" s="210">
        <v>912.5</v>
      </c>
      <c r="K85" s="210">
        <v>558.25</v>
      </c>
      <c r="L85" s="210">
        <v>735.375</v>
      </c>
      <c r="M85" s="210">
        <v>462.5</v>
      </c>
      <c r="N85" s="210">
        <v>776.5</v>
      </c>
      <c r="O85" s="222">
        <f t="shared" si="0"/>
        <v>623.603125</v>
      </c>
    </row>
    <row r="86" spans="1:15" ht="17.25" customHeight="1">
      <c r="A86" s="198" t="s">
        <v>369</v>
      </c>
      <c r="B86" s="221" t="s">
        <v>21</v>
      </c>
      <c r="C86" s="210">
        <v>9900</v>
      </c>
      <c r="D86" s="210">
        <v>9250</v>
      </c>
      <c r="E86" s="210">
        <v>6125</v>
      </c>
      <c r="F86" s="210">
        <v>9854.475</v>
      </c>
      <c r="G86" s="210">
        <v>7437.5</v>
      </c>
      <c r="H86" s="210">
        <v>8333</v>
      </c>
      <c r="I86" s="210">
        <v>4866.67</v>
      </c>
      <c r="J86" s="210">
        <v>8625</v>
      </c>
      <c r="K86" s="210">
        <v>8755.25</v>
      </c>
      <c r="L86" s="210">
        <v>10692.8</v>
      </c>
      <c r="M86" s="210">
        <v>13000</v>
      </c>
      <c r="N86" s="210">
        <v>15612.5</v>
      </c>
      <c r="O86" s="222">
        <f t="shared" si="0"/>
        <v>9371.016249999999</v>
      </c>
    </row>
    <row r="87" spans="1:15" ht="17.25" customHeight="1">
      <c r="A87" s="198" t="s">
        <v>121</v>
      </c>
      <c r="B87" s="221" t="s">
        <v>21</v>
      </c>
      <c r="C87" s="210">
        <v>631.75</v>
      </c>
      <c r="D87" s="210">
        <v>501.875</v>
      </c>
      <c r="E87" s="210">
        <v>475</v>
      </c>
      <c r="F87" s="210">
        <v>636.5</v>
      </c>
      <c r="G87" s="210">
        <v>512.5</v>
      </c>
      <c r="H87" s="210">
        <v>574.5</v>
      </c>
      <c r="I87" s="210">
        <v>650</v>
      </c>
      <c r="J87" s="210">
        <v>950</v>
      </c>
      <c r="K87" s="210">
        <v>1000</v>
      </c>
      <c r="L87" s="210">
        <v>1011</v>
      </c>
      <c r="M87" s="210">
        <v>794</v>
      </c>
      <c r="N87" s="210">
        <v>1750.375</v>
      </c>
      <c r="O87" s="222">
        <f t="shared" si="0"/>
        <v>790.625</v>
      </c>
    </row>
    <row r="88" spans="1:15" ht="6.75" customHeight="1">
      <c r="A88" s="225"/>
      <c r="B88" s="226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7"/>
    </row>
    <row r="89" spans="1:15" ht="17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449" t="s">
        <v>52</v>
      </c>
      <c r="O89" s="449"/>
    </row>
    <row r="90" spans="1:15" ht="17.2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36"/>
      <c r="O90" s="37"/>
    </row>
    <row r="91" spans="1:15" ht="17.2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36"/>
      <c r="O91" s="37"/>
    </row>
    <row r="92" spans="1:15" ht="17.25" customHeight="1">
      <c r="A92" s="440" t="s">
        <v>61</v>
      </c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</row>
    <row r="93" spans="1:15" ht="26.25" customHeight="1">
      <c r="A93" s="441" t="s">
        <v>404</v>
      </c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</row>
    <row r="94" spans="1:15" ht="27" customHeight="1">
      <c r="A94" s="447" t="s">
        <v>506</v>
      </c>
      <c r="B94" s="447" t="s">
        <v>62</v>
      </c>
      <c r="C94" s="442" t="s">
        <v>26</v>
      </c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4"/>
      <c r="O94" s="445" t="s">
        <v>60</v>
      </c>
    </row>
    <row r="95" spans="1:15" ht="27" customHeight="1">
      <c r="A95" s="448"/>
      <c r="B95" s="448"/>
      <c r="C95" s="377" t="s">
        <v>7</v>
      </c>
      <c r="D95" s="376" t="s">
        <v>8</v>
      </c>
      <c r="E95" s="376" t="s">
        <v>9</v>
      </c>
      <c r="F95" s="376" t="s">
        <v>10</v>
      </c>
      <c r="G95" s="376" t="s">
        <v>11</v>
      </c>
      <c r="H95" s="376" t="s">
        <v>12</v>
      </c>
      <c r="I95" s="376" t="s">
        <v>13</v>
      </c>
      <c r="J95" s="376" t="s">
        <v>14</v>
      </c>
      <c r="K95" s="376" t="s">
        <v>127</v>
      </c>
      <c r="L95" s="376" t="s">
        <v>128</v>
      </c>
      <c r="M95" s="376" t="s">
        <v>129</v>
      </c>
      <c r="N95" s="378" t="s">
        <v>130</v>
      </c>
      <c r="O95" s="446"/>
    </row>
    <row r="96" spans="1:15" ht="17.25" customHeight="1">
      <c r="A96" s="198" t="s">
        <v>358</v>
      </c>
      <c r="B96" s="221" t="s">
        <v>21</v>
      </c>
      <c r="C96" s="210">
        <v>5975</v>
      </c>
      <c r="D96" s="210">
        <v>8575</v>
      </c>
      <c r="E96" s="210">
        <v>8581.967930029154</v>
      </c>
      <c r="F96" s="210">
        <v>10968.75</v>
      </c>
      <c r="G96" s="210">
        <v>10981.53115939075</v>
      </c>
      <c r="H96" s="210">
        <v>9600</v>
      </c>
      <c r="I96" s="210">
        <v>9772.7</v>
      </c>
      <c r="J96" s="210">
        <v>9982</v>
      </c>
      <c r="K96" s="210">
        <v>10000</v>
      </c>
      <c r="L96" s="210">
        <v>11500</v>
      </c>
      <c r="M96" s="210">
        <v>10011.5</v>
      </c>
      <c r="N96" s="210">
        <v>9000</v>
      </c>
      <c r="O96" s="222">
        <f t="shared" si="0"/>
        <v>9579.037424118325</v>
      </c>
    </row>
    <row r="97" spans="1:15" ht="17.25" customHeight="1">
      <c r="A97" s="198" t="s">
        <v>359</v>
      </c>
      <c r="B97" s="221" t="s">
        <v>21</v>
      </c>
      <c r="C97" s="210">
        <v>443.5</v>
      </c>
      <c r="D97" s="210">
        <v>575</v>
      </c>
      <c r="E97" s="210">
        <v>700</v>
      </c>
      <c r="F97" s="210">
        <v>437</v>
      </c>
      <c r="G97" s="210">
        <v>1000</v>
      </c>
      <c r="H97" s="210">
        <v>600</v>
      </c>
      <c r="I97" s="210"/>
      <c r="J97" s="210"/>
      <c r="K97" s="210"/>
      <c r="L97" s="210">
        <v>634</v>
      </c>
      <c r="M97" s="210">
        <v>614</v>
      </c>
      <c r="N97" s="210">
        <v>487.5</v>
      </c>
      <c r="O97" s="222">
        <f t="shared" si="0"/>
        <v>610.1111111111111</v>
      </c>
    </row>
    <row r="98" spans="1:15" ht="17.25" customHeight="1">
      <c r="A98" s="198" t="s">
        <v>27</v>
      </c>
      <c r="B98" s="221" t="s">
        <v>21</v>
      </c>
      <c r="C98" s="210">
        <v>3025</v>
      </c>
      <c r="D98" s="210">
        <v>3325</v>
      </c>
      <c r="E98" s="210">
        <v>3500</v>
      </c>
      <c r="F98" s="210">
        <v>3000</v>
      </c>
      <c r="G98" s="210">
        <v>3000</v>
      </c>
      <c r="H98" s="210"/>
      <c r="I98" s="210">
        <v>3600</v>
      </c>
      <c r="J98" s="210">
        <v>4000</v>
      </c>
      <c r="K98" s="210"/>
      <c r="L98" s="210">
        <v>2900</v>
      </c>
      <c r="M98" s="210"/>
      <c r="N98" s="210"/>
      <c r="O98" s="222">
        <f t="shared" si="0"/>
        <v>3293.75</v>
      </c>
    </row>
    <row r="99" spans="1:15" ht="17.25" customHeight="1">
      <c r="A99" s="198" t="s">
        <v>25</v>
      </c>
      <c r="B99" s="221" t="s">
        <v>21</v>
      </c>
      <c r="C99" s="210">
        <v>972.5</v>
      </c>
      <c r="D99" s="210">
        <v>859.5833333333334</v>
      </c>
      <c r="E99" s="210">
        <v>2750</v>
      </c>
      <c r="F99" s="210">
        <v>1493.335</v>
      </c>
      <c r="G99" s="210">
        <v>985</v>
      </c>
      <c r="H99" s="210">
        <v>1325</v>
      </c>
      <c r="I99" s="210">
        <v>1150</v>
      </c>
      <c r="J99" s="210">
        <v>1043.75</v>
      </c>
      <c r="K99" s="210"/>
      <c r="L99" s="210">
        <v>1500</v>
      </c>
      <c r="M99" s="210"/>
      <c r="N99" s="210">
        <v>975</v>
      </c>
      <c r="O99" s="222">
        <f aca="true" t="shared" si="1" ref="O99:O104">AVERAGE(C99:N99)</f>
        <v>1305.4168333333334</v>
      </c>
    </row>
    <row r="100" spans="1:15" ht="17.25" customHeight="1">
      <c r="A100" s="198" t="s">
        <v>24</v>
      </c>
      <c r="B100" s="221" t="s">
        <v>19</v>
      </c>
      <c r="C100" s="210"/>
      <c r="D100" s="210">
        <v>2625</v>
      </c>
      <c r="E100" s="210"/>
      <c r="F100" s="210"/>
      <c r="G100" s="210">
        <v>2600</v>
      </c>
      <c r="H100" s="210"/>
      <c r="I100" s="210"/>
      <c r="J100" s="210">
        <v>1650</v>
      </c>
      <c r="K100" s="210"/>
      <c r="L100" s="210"/>
      <c r="M100" s="210"/>
      <c r="N100" s="210"/>
      <c r="O100" s="222">
        <f t="shared" si="1"/>
        <v>2291.6666666666665</v>
      </c>
    </row>
    <row r="101" spans="1:15" ht="17.25" customHeight="1">
      <c r="A101" s="198" t="s">
        <v>360</v>
      </c>
      <c r="B101" s="221" t="s">
        <v>19</v>
      </c>
      <c r="C101" s="210"/>
      <c r="D101" s="210"/>
      <c r="E101" s="210"/>
      <c r="F101" s="210">
        <v>1233</v>
      </c>
      <c r="G101" s="210"/>
      <c r="H101" s="210">
        <v>1466</v>
      </c>
      <c r="I101" s="210"/>
      <c r="J101" s="210">
        <v>1500</v>
      </c>
      <c r="K101" s="210"/>
      <c r="L101" s="210">
        <v>937</v>
      </c>
      <c r="M101" s="210">
        <v>1125</v>
      </c>
      <c r="N101" s="210">
        <v>933.3333333333334</v>
      </c>
      <c r="O101" s="222">
        <f t="shared" si="1"/>
        <v>1199.0555555555554</v>
      </c>
    </row>
    <row r="102" spans="1:15" ht="17.25" customHeight="1">
      <c r="A102" s="198" t="s">
        <v>361</v>
      </c>
      <c r="B102" s="221" t="s">
        <v>21</v>
      </c>
      <c r="C102" s="210">
        <v>23083.335</v>
      </c>
      <c r="D102" s="210">
        <v>32750</v>
      </c>
      <c r="E102" s="210">
        <v>25000</v>
      </c>
      <c r="F102" s="210">
        <v>22083</v>
      </c>
      <c r="G102" s="210">
        <v>25666.67</v>
      </c>
      <c r="H102" s="210">
        <v>16000</v>
      </c>
      <c r="I102" s="210"/>
      <c r="J102" s="210">
        <v>19666.5</v>
      </c>
      <c r="K102" s="210"/>
      <c r="L102" s="210">
        <v>16500</v>
      </c>
      <c r="M102" s="210">
        <v>22000</v>
      </c>
      <c r="N102" s="210">
        <v>19750</v>
      </c>
      <c r="O102" s="222">
        <f t="shared" si="1"/>
        <v>22249.9505</v>
      </c>
    </row>
    <row r="103" spans="1:15" ht="17.25" customHeight="1">
      <c r="A103" s="198" t="s">
        <v>22</v>
      </c>
      <c r="B103" s="221" t="s">
        <v>21</v>
      </c>
      <c r="C103" s="210">
        <v>25750</v>
      </c>
      <c r="D103" s="210">
        <v>14562.5</v>
      </c>
      <c r="E103" s="210">
        <v>27500</v>
      </c>
      <c r="F103" s="210"/>
      <c r="G103" s="210"/>
      <c r="H103" s="210">
        <v>20000</v>
      </c>
      <c r="I103" s="210">
        <v>25000</v>
      </c>
      <c r="J103" s="210">
        <v>17500</v>
      </c>
      <c r="K103" s="210"/>
      <c r="L103" s="210"/>
      <c r="M103" s="210"/>
      <c r="N103" s="210"/>
      <c r="O103" s="222">
        <f t="shared" si="1"/>
        <v>21718.75</v>
      </c>
    </row>
    <row r="104" spans="1:15" ht="17.25" customHeight="1">
      <c r="A104" s="198" t="s">
        <v>54</v>
      </c>
      <c r="B104" s="221" t="s">
        <v>21</v>
      </c>
      <c r="C104" s="210">
        <v>1700</v>
      </c>
      <c r="D104" s="210"/>
      <c r="E104" s="210"/>
      <c r="F104" s="210">
        <v>1940</v>
      </c>
      <c r="G104" s="210"/>
      <c r="H104" s="210">
        <v>2000</v>
      </c>
      <c r="I104" s="210"/>
      <c r="J104" s="210"/>
      <c r="K104" s="210"/>
      <c r="L104" s="210">
        <v>1900</v>
      </c>
      <c r="M104" s="210">
        <v>3580</v>
      </c>
      <c r="N104" s="210">
        <v>3750</v>
      </c>
      <c r="O104" s="222">
        <f t="shared" si="1"/>
        <v>2478.3333333333335</v>
      </c>
    </row>
    <row r="105" spans="1:15" ht="18" customHeight="1">
      <c r="A105" s="81" t="s">
        <v>105</v>
      </c>
      <c r="B105" s="113"/>
      <c r="C105" s="81"/>
      <c r="D105" s="82"/>
      <c r="E105" s="83"/>
      <c r="F105" s="83"/>
      <c r="G105" s="83"/>
      <c r="H105" s="83"/>
      <c r="I105" s="83"/>
      <c r="J105" s="83"/>
      <c r="K105" s="83"/>
      <c r="L105" s="83"/>
      <c r="M105" s="81"/>
      <c r="N105" s="82"/>
      <c r="O105" s="83"/>
    </row>
    <row r="106" spans="1:15" ht="17.25" customHeight="1">
      <c r="A106" s="198" t="s">
        <v>18</v>
      </c>
      <c r="B106" s="230" t="s">
        <v>407</v>
      </c>
      <c r="C106" s="210">
        <v>40</v>
      </c>
      <c r="D106" s="210">
        <v>38.75</v>
      </c>
      <c r="E106" s="210"/>
      <c r="F106" s="210">
        <v>37.5</v>
      </c>
      <c r="G106" s="210">
        <v>36.67</v>
      </c>
      <c r="H106" s="210"/>
      <c r="I106" s="210">
        <v>40</v>
      </c>
      <c r="J106" s="210">
        <v>40</v>
      </c>
      <c r="K106" s="210"/>
      <c r="L106" s="210">
        <v>37.5</v>
      </c>
      <c r="M106" s="210"/>
      <c r="N106" s="210">
        <v>26.67</v>
      </c>
      <c r="O106" s="222">
        <f>AVERAGE(C106:N106)</f>
        <v>37.136250000000004</v>
      </c>
    </row>
    <row r="107" spans="1:15" ht="17.25" customHeight="1">
      <c r="A107" s="223" t="s">
        <v>106</v>
      </c>
      <c r="B107" s="221" t="s">
        <v>19</v>
      </c>
      <c r="C107" s="210">
        <v>1000</v>
      </c>
      <c r="D107" s="210"/>
      <c r="E107" s="210">
        <v>775</v>
      </c>
      <c r="F107" s="210">
        <v>700</v>
      </c>
      <c r="G107" s="210"/>
      <c r="H107" s="210"/>
      <c r="I107" s="210"/>
      <c r="J107" s="210"/>
      <c r="K107" s="210"/>
      <c r="L107" s="210"/>
      <c r="M107" s="210"/>
      <c r="N107" s="210"/>
      <c r="O107" s="224">
        <f>AVERAGE(C107:N107)</f>
        <v>825</v>
      </c>
    </row>
    <row r="108" spans="1:15" ht="17.25" customHeight="1">
      <c r="A108" s="223" t="s">
        <v>310</v>
      </c>
      <c r="B108" s="221" t="s">
        <v>19</v>
      </c>
      <c r="C108" s="210">
        <v>1575</v>
      </c>
      <c r="D108" s="210">
        <v>1625</v>
      </c>
      <c r="E108" s="210">
        <v>1650</v>
      </c>
      <c r="F108" s="210">
        <v>1450</v>
      </c>
      <c r="G108" s="210">
        <v>1600</v>
      </c>
      <c r="H108" s="210">
        <v>1650</v>
      </c>
      <c r="I108" s="210">
        <v>1700</v>
      </c>
      <c r="J108" s="210"/>
      <c r="K108" s="210"/>
      <c r="L108" s="210"/>
      <c r="M108" s="210"/>
      <c r="N108" s="210"/>
      <c r="O108" s="222">
        <f>AVERAGE(C108:N108)</f>
        <v>1607.142857142857</v>
      </c>
    </row>
    <row r="109" spans="1:15" ht="7.5" customHeight="1">
      <c r="A109" s="231"/>
      <c r="B109" s="179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232"/>
    </row>
    <row r="110" spans="1:15" ht="13.5">
      <c r="A110" s="189" t="s">
        <v>408</v>
      </c>
      <c r="B110" s="212"/>
      <c r="C110" s="213"/>
      <c r="D110" s="213"/>
      <c r="E110" s="213"/>
      <c r="F110" s="213"/>
      <c r="G110" s="213"/>
      <c r="H110" s="213"/>
      <c r="I110" s="213"/>
      <c r="J110" s="213"/>
      <c r="K110" s="213"/>
      <c r="L110" s="192"/>
      <c r="M110" s="192"/>
      <c r="N110" s="192"/>
      <c r="O110" s="232"/>
    </row>
    <row r="111" spans="1:15" ht="13.5">
      <c r="A111" s="192" t="s">
        <v>145</v>
      </c>
      <c r="B111" s="5"/>
      <c r="C111" s="5"/>
      <c r="D111" s="5"/>
      <c r="E111" s="5"/>
      <c r="F111" s="5"/>
      <c r="G111" s="5"/>
      <c r="H111" s="213"/>
      <c r="I111" s="213"/>
      <c r="J111" s="213"/>
      <c r="K111" s="213"/>
      <c r="L111" s="36"/>
      <c r="M111" s="36"/>
      <c r="N111" s="36"/>
      <c r="O111" s="37"/>
    </row>
  </sheetData>
  <sheetProtection/>
  <mergeCells count="27">
    <mergeCell ref="C67:N67"/>
    <mergeCell ref="A5:A6"/>
    <mergeCell ref="B5:B6"/>
    <mergeCell ref="A36:O36"/>
    <mergeCell ref="C37:N37"/>
    <mergeCell ref="O37:O38"/>
    <mergeCell ref="N62:O62"/>
    <mergeCell ref="O67:O68"/>
    <mergeCell ref="A67:A68"/>
    <mergeCell ref="B67:B68"/>
    <mergeCell ref="N89:O89"/>
    <mergeCell ref="A92:O92"/>
    <mergeCell ref="A93:O93"/>
    <mergeCell ref="C94:N94"/>
    <mergeCell ref="O94:O95"/>
    <mergeCell ref="A94:A95"/>
    <mergeCell ref="B94:B95"/>
    <mergeCell ref="A65:O65"/>
    <mergeCell ref="A66:O66"/>
    <mergeCell ref="N2:O2"/>
    <mergeCell ref="A3:O3"/>
    <mergeCell ref="A4:O4"/>
    <mergeCell ref="C5:N5"/>
    <mergeCell ref="O5:O6"/>
    <mergeCell ref="A35:O35"/>
    <mergeCell ref="A37:A38"/>
    <mergeCell ref="B37:B3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5" sqref="A5:O5"/>
    </sheetView>
  </sheetViews>
  <sheetFormatPr defaultColWidth="11.421875" defaultRowHeight="12.75"/>
  <cols>
    <col min="1" max="1" width="20.140625" style="152" customWidth="1"/>
    <col min="2" max="2" width="10.140625" style="228" customWidth="1"/>
    <col min="3" max="9" width="9.7109375" style="152" customWidth="1"/>
    <col min="10" max="10" width="10.140625" style="152" customWidth="1"/>
    <col min="11" max="11" width="9.7109375" style="152" customWidth="1"/>
    <col min="12" max="13" width="10.00390625" style="152" customWidth="1"/>
    <col min="14" max="14" width="10.28125" style="152" customWidth="1"/>
    <col min="15" max="15" width="9.8515625" style="233" customWidth="1"/>
    <col min="16" max="16384" width="11.421875" style="152" customWidth="1"/>
  </cols>
  <sheetData>
    <row r="1" spans="1:15" ht="12.75">
      <c r="A1" s="36"/>
      <c r="B1" s="23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2.75">
      <c r="A2" s="36"/>
      <c r="B2" s="23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16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449" t="s">
        <v>44</v>
      </c>
      <c r="O3" s="449"/>
    </row>
    <row r="4" spans="1:15" ht="16.5" customHeight="1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24.75" customHeight="1">
      <c r="A5" s="441" t="s">
        <v>409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8.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8.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8.75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8.75" customHeight="1">
      <c r="A9" s="210" t="s">
        <v>373</v>
      </c>
      <c r="B9" s="199" t="s">
        <v>47</v>
      </c>
      <c r="C9" s="210">
        <v>950.1875</v>
      </c>
      <c r="D9" s="210">
        <v>666.25</v>
      </c>
      <c r="E9" s="210">
        <v>794.7233333333334</v>
      </c>
      <c r="F9" s="210">
        <v>1090</v>
      </c>
      <c r="G9" s="210">
        <v>1196.6666666666667</v>
      </c>
      <c r="H9" s="210">
        <v>1015.918</v>
      </c>
      <c r="I9" s="210">
        <v>988.8460000000001</v>
      </c>
      <c r="J9" s="210">
        <v>1185.625</v>
      </c>
      <c r="K9" s="210">
        <v>1168.6666666666667</v>
      </c>
      <c r="L9" s="210">
        <v>1142.66</v>
      </c>
      <c r="M9" s="210">
        <v>1183.984</v>
      </c>
      <c r="N9" s="210">
        <v>1102.8716666666667</v>
      </c>
      <c r="O9" s="211">
        <f>AVERAGE(C9:N9)</f>
        <v>1040.5332361111111</v>
      </c>
    </row>
    <row r="10" spans="1:15" ht="18.75" customHeight="1">
      <c r="A10" s="210" t="s">
        <v>374</v>
      </c>
      <c r="B10" s="199" t="s">
        <v>19</v>
      </c>
      <c r="C10" s="210">
        <v>361.0933333333333</v>
      </c>
      <c r="D10" s="210">
        <v>364.488</v>
      </c>
      <c r="E10" s="210">
        <v>403.46333333333337</v>
      </c>
      <c r="F10" s="210">
        <v>429.6</v>
      </c>
      <c r="G10" s="210">
        <v>383.0544</v>
      </c>
      <c r="H10" s="210">
        <v>399.6816666666667</v>
      </c>
      <c r="I10" s="210">
        <v>386.6565</v>
      </c>
      <c r="J10" s="210">
        <v>297.01037499999995</v>
      </c>
      <c r="K10" s="210">
        <v>284.62548888888887</v>
      </c>
      <c r="L10" s="210">
        <v>286.84920000000005</v>
      </c>
      <c r="M10" s="210">
        <v>297.09693333333337</v>
      </c>
      <c r="N10" s="210">
        <v>296.25291428571427</v>
      </c>
      <c r="O10" s="211">
        <f>AVERAGE(C10:N10)</f>
        <v>349.1560120701058</v>
      </c>
    </row>
    <row r="11" spans="1:15" ht="19.5" customHeight="1">
      <c r="A11" s="81" t="s">
        <v>65</v>
      </c>
      <c r="B11" s="174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1"/>
      <c r="N11" s="82"/>
      <c r="O11" s="83"/>
    </row>
    <row r="12" spans="1:15" ht="18.75" customHeight="1">
      <c r="A12" s="210" t="s">
        <v>0</v>
      </c>
      <c r="B12" s="199" t="s">
        <v>19</v>
      </c>
      <c r="C12" s="210">
        <v>528.83</v>
      </c>
      <c r="D12" s="210">
        <v>378.566</v>
      </c>
      <c r="E12" s="210">
        <v>408.046</v>
      </c>
      <c r="F12" s="210">
        <v>271.9065</v>
      </c>
      <c r="G12" s="210">
        <v>295.8</v>
      </c>
      <c r="H12" s="210">
        <v>278.4</v>
      </c>
      <c r="I12" s="210">
        <v>284.121</v>
      </c>
      <c r="J12" s="210">
        <v>375.4195</v>
      </c>
      <c r="K12" s="210">
        <v>289.4206666666667</v>
      </c>
      <c r="L12" s="210">
        <v>309.6466666666667</v>
      </c>
      <c r="M12" s="210">
        <v>285.07500000000005</v>
      </c>
      <c r="N12" s="210">
        <v>284.99216666666666</v>
      </c>
      <c r="O12" s="211">
        <f aca="true" t="shared" si="0" ref="O12:O19">AVERAGE(C12:N12)</f>
        <v>332.518625</v>
      </c>
    </row>
    <row r="13" spans="1:15" ht="18.75" customHeight="1">
      <c r="A13" s="210" t="s">
        <v>1</v>
      </c>
      <c r="B13" s="199" t="s">
        <v>19</v>
      </c>
      <c r="C13" s="210">
        <v>563.75</v>
      </c>
      <c r="D13" s="210">
        <v>590</v>
      </c>
      <c r="E13" s="210">
        <v>622</v>
      </c>
      <c r="F13" s="210">
        <v>656.25</v>
      </c>
      <c r="G13" s="210">
        <v>716</v>
      </c>
      <c r="H13" s="210">
        <v>780.5</v>
      </c>
      <c r="I13" s="210">
        <v>820</v>
      </c>
      <c r="J13" s="210">
        <v>750</v>
      </c>
      <c r="K13" s="210">
        <v>620.5</v>
      </c>
      <c r="L13" s="210">
        <v>900</v>
      </c>
      <c r="M13" s="210">
        <v>866.6666666666666</v>
      </c>
      <c r="N13" s="210">
        <v>810.4175</v>
      </c>
      <c r="O13" s="211">
        <f t="shared" si="0"/>
        <v>724.6736805555556</v>
      </c>
    </row>
    <row r="14" spans="1:15" ht="18.75" customHeight="1">
      <c r="A14" s="210" t="s">
        <v>117</v>
      </c>
      <c r="B14" s="199" t="s">
        <v>19</v>
      </c>
      <c r="C14" s="210">
        <v>533.3333333333333</v>
      </c>
      <c r="D14" s="210">
        <v>325</v>
      </c>
      <c r="E14" s="210">
        <v>543.125</v>
      </c>
      <c r="F14" s="210">
        <v>525</v>
      </c>
      <c r="G14" s="210">
        <v>480</v>
      </c>
      <c r="H14" s="210">
        <v>480</v>
      </c>
      <c r="I14" s="210">
        <v>569.0416666666666</v>
      </c>
      <c r="J14" s="210">
        <v>691.05</v>
      </c>
      <c r="K14" s="210">
        <v>726.607625</v>
      </c>
      <c r="L14" s="210">
        <v>736.6695</v>
      </c>
      <c r="M14" s="210">
        <v>700</v>
      </c>
      <c r="N14" s="210">
        <v>891.6666666666666</v>
      </c>
      <c r="O14" s="211">
        <f t="shared" si="0"/>
        <v>600.1244826388888</v>
      </c>
    </row>
    <row r="15" spans="1:15" ht="18.75" customHeight="1">
      <c r="A15" s="210" t="s">
        <v>376</v>
      </c>
      <c r="B15" s="199" t="s">
        <v>19</v>
      </c>
      <c r="C15" s="210"/>
      <c r="D15" s="210"/>
      <c r="E15" s="210">
        <v>1300</v>
      </c>
      <c r="F15" s="210"/>
      <c r="G15" s="210"/>
      <c r="H15" s="210"/>
      <c r="I15" s="210"/>
      <c r="J15" s="210"/>
      <c r="K15" s="210"/>
      <c r="L15" s="210">
        <v>1200</v>
      </c>
      <c r="M15" s="210"/>
      <c r="N15" s="210"/>
      <c r="O15" s="211">
        <f t="shared" si="0"/>
        <v>1250</v>
      </c>
    </row>
    <row r="16" spans="1:15" ht="18.75" customHeight="1">
      <c r="A16" s="210" t="s">
        <v>377</v>
      </c>
      <c r="B16" s="199" t="s">
        <v>19</v>
      </c>
      <c r="C16" s="210">
        <v>879.1666666666666</v>
      </c>
      <c r="D16" s="210">
        <v>747.2075</v>
      </c>
      <c r="E16" s="210">
        <v>859.75</v>
      </c>
      <c r="F16" s="210">
        <v>720.4375</v>
      </c>
      <c r="G16" s="210">
        <v>919.75</v>
      </c>
      <c r="H16" s="210">
        <v>992.1875</v>
      </c>
      <c r="I16" s="210">
        <v>790.5</v>
      </c>
      <c r="J16" s="210">
        <v>870.6666666666666</v>
      </c>
      <c r="K16" s="210">
        <v>945</v>
      </c>
      <c r="L16" s="210">
        <v>995.625</v>
      </c>
      <c r="M16" s="210">
        <v>940.3125</v>
      </c>
      <c r="N16" s="210">
        <v>924.6</v>
      </c>
      <c r="O16" s="211">
        <f t="shared" si="0"/>
        <v>882.1002777777777</v>
      </c>
    </row>
    <row r="17" spans="1:15" ht="18.75" customHeight="1">
      <c r="A17" s="210" t="s">
        <v>379</v>
      </c>
      <c r="B17" s="199" t="s">
        <v>19</v>
      </c>
      <c r="C17" s="210">
        <v>1200</v>
      </c>
      <c r="D17" s="210"/>
      <c r="E17" s="210">
        <v>1000</v>
      </c>
      <c r="F17" s="210"/>
      <c r="G17" s="210"/>
      <c r="H17" s="210"/>
      <c r="I17" s="210">
        <v>981.25</v>
      </c>
      <c r="J17" s="210"/>
      <c r="K17" s="210">
        <v>1168.75</v>
      </c>
      <c r="L17" s="210">
        <v>1062.5</v>
      </c>
      <c r="M17" s="210"/>
      <c r="N17" s="210">
        <v>962.5</v>
      </c>
      <c r="O17" s="211">
        <f t="shared" si="0"/>
        <v>1062.5</v>
      </c>
    </row>
    <row r="18" spans="1:15" ht="18.75" customHeight="1">
      <c r="A18" s="210" t="s">
        <v>400</v>
      </c>
      <c r="B18" s="199" t="s">
        <v>19</v>
      </c>
      <c r="C18" s="210">
        <v>325</v>
      </c>
      <c r="D18" s="210">
        <v>241.67</v>
      </c>
      <c r="E18" s="210">
        <v>373.75</v>
      </c>
      <c r="F18" s="210">
        <v>308.89</v>
      </c>
      <c r="G18" s="210"/>
      <c r="H18" s="210">
        <v>605</v>
      </c>
      <c r="I18" s="210">
        <v>495</v>
      </c>
      <c r="J18" s="210">
        <v>455</v>
      </c>
      <c r="K18" s="210">
        <v>275</v>
      </c>
      <c r="L18" s="210"/>
      <c r="M18" s="210">
        <v>237.5</v>
      </c>
      <c r="N18" s="210">
        <v>240.63</v>
      </c>
      <c r="O18" s="211">
        <f t="shared" si="0"/>
        <v>355.744</v>
      </c>
    </row>
    <row r="19" spans="1:15" ht="18.75" customHeight="1">
      <c r="A19" s="210" t="s">
        <v>66</v>
      </c>
      <c r="B19" s="199" t="s">
        <v>19</v>
      </c>
      <c r="C19" s="210">
        <v>482.51</v>
      </c>
      <c r="D19" s="210">
        <v>436.9035</v>
      </c>
      <c r="E19" s="210">
        <v>463.31875</v>
      </c>
      <c r="F19" s="210">
        <v>371.995875</v>
      </c>
      <c r="G19" s="210">
        <v>621.9375</v>
      </c>
      <c r="H19" s="210">
        <v>706.5044444444444</v>
      </c>
      <c r="I19" s="210">
        <v>524.535</v>
      </c>
      <c r="J19" s="210">
        <v>519.938</v>
      </c>
      <c r="K19" s="210">
        <v>553.0372222222222</v>
      </c>
      <c r="L19" s="210">
        <v>501.74</v>
      </c>
      <c r="M19" s="210">
        <v>375.57599999999996</v>
      </c>
      <c r="N19" s="210">
        <v>278.9725714285714</v>
      </c>
      <c r="O19" s="211">
        <f t="shared" si="0"/>
        <v>486.41407192460315</v>
      </c>
    </row>
    <row r="20" spans="1:15" ht="18.75" customHeight="1">
      <c r="A20" s="81" t="s">
        <v>71</v>
      </c>
      <c r="B20" s="113"/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1"/>
      <c r="N20" s="82"/>
      <c r="O20" s="83"/>
    </row>
    <row r="21" spans="1:15" ht="18.75" customHeight="1">
      <c r="A21" s="210" t="s">
        <v>381</v>
      </c>
      <c r="B21" s="199" t="s">
        <v>21</v>
      </c>
      <c r="C21" s="210">
        <v>3448.8433333333337</v>
      </c>
      <c r="D21" s="210">
        <v>4050.4175</v>
      </c>
      <c r="E21" s="210">
        <v>3364.146666666667</v>
      </c>
      <c r="F21" s="210">
        <v>2412.334</v>
      </c>
      <c r="G21" s="210">
        <v>2288.5</v>
      </c>
      <c r="H21" s="210">
        <v>2222.396666666667</v>
      </c>
      <c r="I21" s="210">
        <v>2350.8416666666667</v>
      </c>
      <c r="J21" s="210">
        <v>1833</v>
      </c>
      <c r="K21" s="210">
        <v>2389.8755555555554</v>
      </c>
      <c r="L21" s="210">
        <v>1967.5825</v>
      </c>
      <c r="M21" s="210">
        <v>2464.666</v>
      </c>
      <c r="N21" s="210">
        <v>2583.0714285714284</v>
      </c>
      <c r="O21" s="211">
        <f>AVERAGE(C21:N21)</f>
        <v>2614.63960978836</v>
      </c>
    </row>
    <row r="22" spans="1:15" ht="18.75" customHeight="1">
      <c r="A22" s="210" t="s">
        <v>382</v>
      </c>
      <c r="B22" s="199" t="s">
        <v>74</v>
      </c>
      <c r="C22" s="210">
        <v>63.49666666666667</v>
      </c>
      <c r="D22" s="210">
        <v>74.445</v>
      </c>
      <c r="E22" s="210">
        <v>70.04166666666667</v>
      </c>
      <c r="F22" s="210">
        <v>66.522</v>
      </c>
      <c r="G22" s="210">
        <v>65.44</v>
      </c>
      <c r="H22" s="210">
        <v>63.666</v>
      </c>
      <c r="I22" s="210">
        <v>73.65333333333334</v>
      </c>
      <c r="J22" s="210">
        <v>52.5</v>
      </c>
      <c r="K22" s="210">
        <v>56.353888888888896</v>
      </c>
      <c r="L22" s="210">
        <v>58.3125</v>
      </c>
      <c r="M22" s="210">
        <v>64.488</v>
      </c>
      <c r="N22" s="210">
        <v>67.10142857142857</v>
      </c>
      <c r="O22" s="211">
        <f>AVERAGE(C22:N22)</f>
        <v>64.66837367724868</v>
      </c>
    </row>
    <row r="23" spans="1:15" ht="18.75" customHeight="1">
      <c r="A23" s="210" t="s">
        <v>410</v>
      </c>
      <c r="B23" s="199" t="s">
        <v>411</v>
      </c>
      <c r="C23" s="210">
        <v>140</v>
      </c>
      <c r="D23" s="210"/>
      <c r="E23" s="210">
        <v>140</v>
      </c>
      <c r="F23" s="210">
        <v>140</v>
      </c>
      <c r="G23" s="210"/>
      <c r="H23" s="210">
        <v>140</v>
      </c>
      <c r="I23" s="210">
        <v>140</v>
      </c>
      <c r="J23" s="210"/>
      <c r="K23" s="210"/>
      <c r="L23" s="210">
        <v>143</v>
      </c>
      <c r="M23" s="210">
        <v>150</v>
      </c>
      <c r="N23" s="210">
        <v>150</v>
      </c>
      <c r="O23" s="211">
        <f>AVERAGE(C23:N23)</f>
        <v>142.875</v>
      </c>
    </row>
    <row r="24" spans="1:15" ht="18.75" customHeight="1">
      <c r="A24" s="210" t="s">
        <v>43</v>
      </c>
      <c r="B24" s="199" t="s">
        <v>405</v>
      </c>
      <c r="C24" s="210">
        <v>50</v>
      </c>
      <c r="D24" s="210">
        <v>88.33</v>
      </c>
      <c r="E24" s="210">
        <v>71.875</v>
      </c>
      <c r="F24" s="210">
        <v>45.625</v>
      </c>
      <c r="G24" s="210">
        <v>65</v>
      </c>
      <c r="H24" s="210">
        <v>62.5</v>
      </c>
      <c r="I24" s="210">
        <v>47.5</v>
      </c>
      <c r="J24" s="210"/>
      <c r="K24" s="210">
        <v>35</v>
      </c>
      <c r="L24" s="210">
        <v>80</v>
      </c>
      <c r="M24" s="210">
        <v>57.5</v>
      </c>
      <c r="N24" s="210">
        <v>50</v>
      </c>
      <c r="O24" s="211">
        <f>AVERAGE(C24:N24)</f>
        <v>59.393636363636354</v>
      </c>
    </row>
    <row r="25" spans="1:15" ht="18.75" customHeight="1">
      <c r="A25" s="81" t="s">
        <v>68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8.75" customHeight="1">
      <c r="A26" s="210" t="s">
        <v>383</v>
      </c>
      <c r="B26" s="199" t="s">
        <v>19</v>
      </c>
      <c r="C26" s="210">
        <v>760.89</v>
      </c>
      <c r="D26" s="210">
        <v>891.9175</v>
      </c>
      <c r="E26" s="210">
        <v>893.75</v>
      </c>
      <c r="F26" s="210">
        <v>852.366</v>
      </c>
      <c r="G26" s="210">
        <v>898.5</v>
      </c>
      <c r="H26" s="210">
        <v>685.5513333333333</v>
      </c>
      <c r="I26" s="210">
        <v>1026.2875</v>
      </c>
      <c r="J26" s="210">
        <v>813.89</v>
      </c>
      <c r="K26" s="210">
        <v>907.2925</v>
      </c>
      <c r="L26" s="210">
        <v>1330.8766666666668</v>
      </c>
      <c r="M26" s="210">
        <v>1271.6675</v>
      </c>
      <c r="N26" s="210">
        <v>982.305</v>
      </c>
      <c r="O26" s="211">
        <f aca="true" t="shared" si="1" ref="O26:O31">AVERAGE(C26:N26)</f>
        <v>942.9411666666668</v>
      </c>
    </row>
    <row r="27" spans="1:15" ht="18.75" customHeight="1">
      <c r="A27" s="210" t="s">
        <v>384</v>
      </c>
      <c r="B27" s="199" t="s">
        <v>19</v>
      </c>
      <c r="C27" s="210">
        <v>1639.2366666666667</v>
      </c>
      <c r="D27" s="210">
        <v>1763.6</v>
      </c>
      <c r="E27" s="210">
        <v>1789.7572666666667</v>
      </c>
      <c r="F27" s="210">
        <v>1879.8673333333331</v>
      </c>
      <c r="G27" s="210">
        <v>1783.734</v>
      </c>
      <c r="H27" s="210">
        <v>1462.5</v>
      </c>
      <c r="I27" s="210">
        <v>2046.1116666666667</v>
      </c>
      <c r="J27" s="210">
        <v>1827.189</v>
      </c>
      <c r="K27" s="210">
        <v>1558.266</v>
      </c>
      <c r="L27" s="210">
        <v>1650.825</v>
      </c>
      <c r="M27" s="210">
        <v>1790.7</v>
      </c>
      <c r="N27" s="210">
        <v>1840.5059999999999</v>
      </c>
      <c r="O27" s="211">
        <f t="shared" si="1"/>
        <v>1752.6910777777778</v>
      </c>
    </row>
    <row r="28" spans="1:15" ht="18.75" customHeight="1">
      <c r="A28" s="210" t="s">
        <v>385</v>
      </c>
      <c r="B28" s="199" t="s">
        <v>19</v>
      </c>
      <c r="C28" s="210">
        <v>1300</v>
      </c>
      <c r="D28" s="210">
        <v>1255.42</v>
      </c>
      <c r="E28" s="210">
        <v>1625.125</v>
      </c>
      <c r="F28" s="210">
        <v>1283.18125</v>
      </c>
      <c r="G28" s="210">
        <v>1278.825</v>
      </c>
      <c r="H28" s="210">
        <v>997.12</v>
      </c>
      <c r="I28" s="210">
        <v>1260.3616666666667</v>
      </c>
      <c r="J28" s="210">
        <v>1004.25</v>
      </c>
      <c r="K28" s="210">
        <v>1223.0183333333332</v>
      </c>
      <c r="L28" s="210">
        <v>1068.75</v>
      </c>
      <c r="M28" s="210">
        <v>1221.34375</v>
      </c>
      <c r="N28" s="210">
        <v>1238.9544</v>
      </c>
      <c r="O28" s="211">
        <f t="shared" si="1"/>
        <v>1229.6957833333333</v>
      </c>
    </row>
    <row r="29" spans="1:15" ht="18.75" customHeight="1">
      <c r="A29" s="210" t="s">
        <v>386</v>
      </c>
      <c r="B29" s="199" t="s">
        <v>19</v>
      </c>
      <c r="C29" s="210"/>
      <c r="D29" s="210"/>
      <c r="E29" s="210">
        <v>1575</v>
      </c>
      <c r="F29" s="210">
        <v>2500</v>
      </c>
      <c r="G29" s="210">
        <v>1700</v>
      </c>
      <c r="H29" s="210">
        <v>1800</v>
      </c>
      <c r="I29" s="210">
        <v>1479</v>
      </c>
      <c r="J29" s="210"/>
      <c r="K29" s="210">
        <v>1300</v>
      </c>
      <c r="L29" s="210"/>
      <c r="M29" s="210">
        <v>1425</v>
      </c>
      <c r="N29" s="210">
        <v>1375</v>
      </c>
      <c r="O29" s="211">
        <f t="shared" si="1"/>
        <v>1644.25</v>
      </c>
    </row>
    <row r="30" spans="1:15" ht="18.75" customHeight="1">
      <c r="A30" s="210" t="s">
        <v>48</v>
      </c>
      <c r="B30" s="199" t="s">
        <v>19</v>
      </c>
      <c r="C30" s="210"/>
      <c r="D30" s="210"/>
      <c r="E30" s="210">
        <v>1075</v>
      </c>
      <c r="F30" s="210"/>
      <c r="G30" s="210">
        <v>850</v>
      </c>
      <c r="H30" s="210"/>
      <c r="I30" s="210">
        <v>1125</v>
      </c>
      <c r="J30" s="210"/>
      <c r="K30" s="210">
        <v>844.08</v>
      </c>
      <c r="L30" s="210">
        <v>940.25</v>
      </c>
      <c r="M30" s="210"/>
      <c r="N30" s="210">
        <v>1116.67</v>
      </c>
      <c r="O30" s="211">
        <f t="shared" si="1"/>
        <v>991.8333333333334</v>
      </c>
    </row>
    <row r="31" spans="1:15" ht="18.75" customHeight="1">
      <c r="A31" s="210" t="s">
        <v>70</v>
      </c>
      <c r="B31" s="199" t="s">
        <v>19</v>
      </c>
      <c r="C31" s="210"/>
      <c r="D31" s="210"/>
      <c r="E31" s="210">
        <v>850</v>
      </c>
      <c r="F31" s="210">
        <v>725</v>
      </c>
      <c r="G31" s="210"/>
      <c r="H31" s="210">
        <v>800</v>
      </c>
      <c r="I31" s="210">
        <v>650</v>
      </c>
      <c r="J31" s="210"/>
      <c r="K31" s="210"/>
      <c r="L31" s="210"/>
      <c r="M31" s="210">
        <v>600</v>
      </c>
      <c r="N31" s="210"/>
      <c r="O31" s="211">
        <f t="shared" si="1"/>
        <v>725</v>
      </c>
    </row>
    <row r="32" spans="1:15" ht="16.5" customHeight="1">
      <c r="A32" s="216"/>
      <c r="B32" s="23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36"/>
    </row>
    <row r="33" spans="1:15" ht="16.5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37" t="s">
        <v>42</v>
      </c>
    </row>
    <row r="34" spans="1:15" ht="16.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36"/>
      <c r="O34" s="36"/>
    </row>
    <row r="35" spans="1:15" ht="16.5" customHeight="1">
      <c r="A35" s="440" t="s">
        <v>61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</row>
    <row r="36" spans="1:15" ht="16.5" customHeight="1">
      <c r="A36" s="450" t="s">
        <v>409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</row>
    <row r="37" spans="1:15" s="36" customFormat="1" ht="13.5" customHeight="1">
      <c r="A37" s="374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</row>
    <row r="38" spans="1:15" ht="27.75" customHeight="1">
      <c r="A38" s="447" t="s">
        <v>506</v>
      </c>
      <c r="B38" s="447" t="s">
        <v>62</v>
      </c>
      <c r="C38" s="442" t="s">
        <v>26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4"/>
      <c r="O38" s="445" t="s">
        <v>60</v>
      </c>
    </row>
    <row r="39" spans="1:15" ht="27.75" customHeight="1">
      <c r="A39" s="448"/>
      <c r="B39" s="448"/>
      <c r="C39" s="377" t="s">
        <v>7</v>
      </c>
      <c r="D39" s="376" t="s">
        <v>8</v>
      </c>
      <c r="E39" s="376" t="s">
        <v>9</v>
      </c>
      <c r="F39" s="376" t="s">
        <v>10</v>
      </c>
      <c r="G39" s="376" t="s">
        <v>11</v>
      </c>
      <c r="H39" s="376" t="s">
        <v>12</v>
      </c>
      <c r="I39" s="376" t="s">
        <v>13</v>
      </c>
      <c r="J39" s="376" t="s">
        <v>14</v>
      </c>
      <c r="K39" s="376" t="s">
        <v>127</v>
      </c>
      <c r="L39" s="376" t="s">
        <v>128</v>
      </c>
      <c r="M39" s="376" t="s">
        <v>129</v>
      </c>
      <c r="N39" s="378" t="s">
        <v>130</v>
      </c>
      <c r="O39" s="446"/>
    </row>
    <row r="40" spans="1:15" ht="18.75" customHeight="1">
      <c r="A40" s="81" t="s">
        <v>75</v>
      </c>
      <c r="B40" s="113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1"/>
      <c r="N40" s="82"/>
      <c r="O40" s="83"/>
    </row>
    <row r="41" spans="1:15" ht="18.75" customHeight="1">
      <c r="A41" s="210" t="s">
        <v>388</v>
      </c>
      <c r="B41" s="199" t="s">
        <v>21</v>
      </c>
      <c r="C41" s="210"/>
      <c r="D41" s="210"/>
      <c r="E41" s="210">
        <v>4000</v>
      </c>
      <c r="F41" s="210">
        <v>4500</v>
      </c>
      <c r="G41" s="210">
        <v>5125</v>
      </c>
      <c r="H41" s="210">
        <v>3250</v>
      </c>
      <c r="I41" s="210">
        <v>4025</v>
      </c>
      <c r="J41" s="210">
        <v>3500</v>
      </c>
      <c r="K41" s="210">
        <v>3000</v>
      </c>
      <c r="L41" s="210"/>
      <c r="M41" s="210">
        <v>2950</v>
      </c>
      <c r="N41" s="210"/>
      <c r="O41" s="211">
        <v>3793.75</v>
      </c>
    </row>
    <row r="42" spans="1:15" ht="18.75" customHeight="1">
      <c r="A42" s="210" t="s">
        <v>58</v>
      </c>
      <c r="B42" s="199" t="s">
        <v>19</v>
      </c>
      <c r="C42" s="210">
        <v>891.15</v>
      </c>
      <c r="D42" s="210">
        <v>766.665</v>
      </c>
      <c r="E42" s="210">
        <v>1350</v>
      </c>
      <c r="F42" s="210">
        <v>856</v>
      </c>
      <c r="G42" s="210"/>
      <c r="H42" s="210">
        <v>737.5</v>
      </c>
      <c r="I42" s="210">
        <v>663</v>
      </c>
      <c r="J42" s="210">
        <v>618.75</v>
      </c>
      <c r="K42" s="210">
        <v>275</v>
      </c>
      <c r="L42" s="210">
        <v>729</v>
      </c>
      <c r="M42" s="210"/>
      <c r="N42" s="210">
        <v>851.75</v>
      </c>
      <c r="O42" s="211">
        <f>AVERAGE(C42:N42)</f>
        <v>773.8815000000001</v>
      </c>
    </row>
    <row r="43" spans="1:15" ht="18.75" customHeight="1">
      <c r="A43" s="81" t="s">
        <v>76</v>
      </c>
      <c r="B43" s="113"/>
      <c r="C43" s="81"/>
      <c r="D43" s="82"/>
      <c r="E43" s="83"/>
      <c r="F43" s="83"/>
      <c r="G43" s="83"/>
      <c r="H43" s="83"/>
      <c r="I43" s="83"/>
      <c r="J43" s="83"/>
      <c r="K43" s="83"/>
      <c r="L43" s="83"/>
      <c r="M43" s="81"/>
      <c r="N43" s="82"/>
      <c r="O43" s="83"/>
    </row>
    <row r="44" spans="1:15" ht="18.75" customHeight="1">
      <c r="A44" s="210" t="s">
        <v>389</v>
      </c>
      <c r="B44" s="199" t="s">
        <v>19</v>
      </c>
      <c r="C44" s="210">
        <v>768.395</v>
      </c>
      <c r="D44" s="210">
        <v>536.7775</v>
      </c>
      <c r="E44" s="210">
        <v>557.3118833333334</v>
      </c>
      <c r="F44" s="210">
        <v>493.6260000000001</v>
      </c>
      <c r="G44" s="210">
        <v>532.604</v>
      </c>
      <c r="H44" s="210">
        <v>593.4483</v>
      </c>
      <c r="I44" s="210">
        <v>692.356</v>
      </c>
      <c r="J44" s="210">
        <v>1300</v>
      </c>
      <c r="K44" s="210">
        <v>1384.1625</v>
      </c>
      <c r="L44" s="210">
        <v>1271.6065</v>
      </c>
      <c r="M44" s="210">
        <v>1187.175</v>
      </c>
      <c r="N44" s="210">
        <v>1409.8714285714286</v>
      </c>
      <c r="O44" s="211">
        <f aca="true" t="shared" si="2" ref="O44:O67">AVERAGE(C44:N44)</f>
        <v>893.9445093253968</v>
      </c>
    </row>
    <row r="45" spans="1:15" ht="18.75" customHeight="1">
      <c r="A45" s="210" t="s">
        <v>390</v>
      </c>
      <c r="B45" s="199" t="s">
        <v>19</v>
      </c>
      <c r="C45" s="210">
        <v>1250</v>
      </c>
      <c r="D45" s="210"/>
      <c r="E45" s="210">
        <v>1400</v>
      </c>
      <c r="F45" s="210">
        <v>825</v>
      </c>
      <c r="G45" s="210"/>
      <c r="H45" s="210"/>
      <c r="I45" s="210"/>
      <c r="J45" s="210"/>
      <c r="K45" s="210"/>
      <c r="L45" s="210">
        <v>950</v>
      </c>
      <c r="M45" s="210">
        <v>775</v>
      </c>
      <c r="N45" s="210">
        <v>800</v>
      </c>
      <c r="O45" s="211">
        <f t="shared" si="2"/>
        <v>1000</v>
      </c>
    </row>
    <row r="46" spans="1:15" ht="18.75" customHeight="1">
      <c r="A46" s="210" t="s">
        <v>391</v>
      </c>
      <c r="B46" s="199" t="s">
        <v>19</v>
      </c>
      <c r="C46" s="210">
        <v>666.67</v>
      </c>
      <c r="D46" s="210">
        <v>733.33</v>
      </c>
      <c r="E46" s="210">
        <v>890.625</v>
      </c>
      <c r="F46" s="210">
        <v>938.5433333333334</v>
      </c>
      <c r="G46" s="210">
        <v>874.79</v>
      </c>
      <c r="H46" s="210">
        <v>883.3333333333334</v>
      </c>
      <c r="I46" s="210">
        <v>1067.71</v>
      </c>
      <c r="J46" s="210"/>
      <c r="K46" s="210">
        <v>1418.75</v>
      </c>
      <c r="L46" s="210">
        <v>1596.17</v>
      </c>
      <c r="M46" s="210"/>
      <c r="N46" s="210">
        <v>1009.39</v>
      </c>
      <c r="O46" s="211">
        <f t="shared" si="2"/>
        <v>1007.9311666666666</v>
      </c>
    </row>
    <row r="47" spans="1:15" ht="18.75" customHeight="1">
      <c r="A47" s="210" t="s">
        <v>412</v>
      </c>
      <c r="B47" s="199" t="s">
        <v>19</v>
      </c>
      <c r="C47" s="210"/>
      <c r="D47" s="210"/>
      <c r="E47" s="210"/>
      <c r="F47" s="210">
        <v>1900</v>
      </c>
      <c r="G47" s="210">
        <v>2900</v>
      </c>
      <c r="H47" s="210">
        <v>1700</v>
      </c>
      <c r="I47" s="210"/>
      <c r="J47" s="210"/>
      <c r="K47" s="210"/>
      <c r="L47" s="210"/>
      <c r="M47" s="210"/>
      <c r="N47" s="210"/>
      <c r="O47" s="211">
        <f t="shared" si="2"/>
        <v>2166.6666666666665</v>
      </c>
    </row>
    <row r="48" spans="1:15" ht="18.75" customHeight="1">
      <c r="A48" s="210" t="s">
        <v>413</v>
      </c>
      <c r="B48" s="199" t="s">
        <v>19</v>
      </c>
      <c r="C48" s="210">
        <v>753</v>
      </c>
      <c r="D48" s="210"/>
      <c r="E48" s="210">
        <v>375</v>
      </c>
      <c r="F48" s="210"/>
      <c r="G48" s="210"/>
      <c r="H48" s="210">
        <v>520</v>
      </c>
      <c r="I48" s="210">
        <v>787.5</v>
      </c>
      <c r="J48" s="210"/>
      <c r="K48" s="210"/>
      <c r="L48" s="210"/>
      <c r="M48" s="210"/>
      <c r="N48" s="210"/>
      <c r="O48" s="211">
        <f t="shared" si="2"/>
        <v>608.875</v>
      </c>
    </row>
    <row r="49" spans="1:15" ht="18.75" customHeight="1">
      <c r="A49" s="210" t="s">
        <v>3</v>
      </c>
      <c r="B49" s="199" t="s">
        <v>19</v>
      </c>
      <c r="C49" s="210">
        <v>928.915</v>
      </c>
      <c r="D49" s="210">
        <v>400</v>
      </c>
      <c r="E49" s="210">
        <v>394.79</v>
      </c>
      <c r="F49" s="210">
        <v>296.66666666666663</v>
      </c>
      <c r="G49" s="210">
        <v>522</v>
      </c>
      <c r="H49" s="210">
        <v>538.25</v>
      </c>
      <c r="I49" s="210">
        <v>734.01</v>
      </c>
      <c r="J49" s="210">
        <v>480</v>
      </c>
      <c r="K49" s="210">
        <v>345.21000000000004</v>
      </c>
      <c r="L49" s="210">
        <v>399.27666666666664</v>
      </c>
      <c r="M49" s="210">
        <v>357.25</v>
      </c>
      <c r="N49" s="210">
        <v>404.75</v>
      </c>
      <c r="O49" s="211">
        <f t="shared" si="2"/>
        <v>483.4265277777777</v>
      </c>
    </row>
    <row r="50" spans="1:15" ht="18.75" customHeight="1">
      <c r="A50" s="210" t="s">
        <v>4</v>
      </c>
      <c r="B50" s="199" t="s">
        <v>19</v>
      </c>
      <c r="C50" s="210">
        <v>250.4398</v>
      </c>
      <c r="D50" s="210">
        <v>199.68753333333353</v>
      </c>
      <c r="E50" s="210">
        <v>290.7690000000003</v>
      </c>
      <c r="F50" s="210">
        <v>123.14913333333345</v>
      </c>
      <c r="G50" s="210">
        <v>169.03986666666685</v>
      </c>
      <c r="H50" s="210">
        <v>293.4690000000003</v>
      </c>
      <c r="I50" s="210">
        <v>299.00960000000003</v>
      </c>
      <c r="J50" s="210">
        <v>266</v>
      </c>
      <c r="K50" s="210">
        <v>253.07999999999998</v>
      </c>
      <c r="L50" s="210">
        <v>304.761125</v>
      </c>
      <c r="M50" s="210">
        <v>293.1059</v>
      </c>
      <c r="N50" s="210">
        <v>280.7725</v>
      </c>
      <c r="O50" s="211">
        <f t="shared" si="2"/>
        <v>251.94028819444455</v>
      </c>
    </row>
    <row r="51" spans="1:15" ht="18.75" customHeight="1">
      <c r="A51" s="210" t="s">
        <v>401</v>
      </c>
      <c r="B51" s="199" t="s">
        <v>19</v>
      </c>
      <c r="C51" s="210">
        <v>241.67</v>
      </c>
      <c r="D51" s="210">
        <v>241.67</v>
      </c>
      <c r="E51" s="210">
        <v>602.29</v>
      </c>
      <c r="F51" s="210">
        <v>154.38</v>
      </c>
      <c r="G51" s="210">
        <v>218.75</v>
      </c>
      <c r="H51" s="210">
        <v>193.44</v>
      </c>
      <c r="I51" s="210">
        <v>570.625</v>
      </c>
      <c r="J51" s="210"/>
      <c r="K51" s="210">
        <v>535.75</v>
      </c>
      <c r="L51" s="210">
        <v>732.67</v>
      </c>
      <c r="M51" s="210">
        <v>316.67</v>
      </c>
      <c r="N51" s="210">
        <v>610.7488888888888</v>
      </c>
      <c r="O51" s="211">
        <f t="shared" si="2"/>
        <v>401.6967171717171</v>
      </c>
    </row>
    <row r="52" spans="1:15" ht="18.75" customHeight="1">
      <c r="A52" s="210" t="s">
        <v>80</v>
      </c>
      <c r="B52" s="199" t="s">
        <v>19</v>
      </c>
      <c r="C52" s="210">
        <v>1700</v>
      </c>
      <c r="D52" s="210">
        <v>1265</v>
      </c>
      <c r="E52" s="210">
        <v>746.5</v>
      </c>
      <c r="F52" s="210">
        <v>321.25</v>
      </c>
      <c r="G52" s="210">
        <v>307</v>
      </c>
      <c r="H52" s="210">
        <v>510</v>
      </c>
      <c r="I52" s="210">
        <v>758.75</v>
      </c>
      <c r="J52" s="210">
        <v>1150</v>
      </c>
      <c r="K52" s="210">
        <v>1006.25</v>
      </c>
      <c r="L52" s="210">
        <v>1081.25</v>
      </c>
      <c r="M52" s="210">
        <v>1675</v>
      </c>
      <c r="N52" s="210">
        <v>1025</v>
      </c>
      <c r="O52" s="211">
        <f t="shared" si="2"/>
        <v>962.1666666666666</v>
      </c>
    </row>
    <row r="53" spans="1:15" s="239" customFormat="1" ht="18.75" customHeight="1">
      <c r="A53" s="210" t="s">
        <v>16</v>
      </c>
      <c r="B53" s="199" t="s">
        <v>19</v>
      </c>
      <c r="C53" s="210">
        <v>213.75</v>
      </c>
      <c r="D53" s="210">
        <v>372.75</v>
      </c>
      <c r="E53" s="210">
        <v>418.0833333333333</v>
      </c>
      <c r="F53" s="210">
        <v>514</v>
      </c>
      <c r="G53" s="210">
        <v>309</v>
      </c>
      <c r="H53" s="210"/>
      <c r="I53" s="210">
        <v>337.4166666666667</v>
      </c>
      <c r="J53" s="210">
        <v>588</v>
      </c>
      <c r="K53" s="210">
        <v>478</v>
      </c>
      <c r="L53" s="210">
        <v>663.89</v>
      </c>
      <c r="M53" s="210">
        <v>567.6666666666666</v>
      </c>
      <c r="N53" s="210">
        <v>805.25</v>
      </c>
      <c r="O53" s="238">
        <f t="shared" si="2"/>
        <v>478.89151515151514</v>
      </c>
    </row>
    <row r="54" spans="1:15" ht="18.75" customHeight="1">
      <c r="A54" s="210" t="s">
        <v>392</v>
      </c>
      <c r="B54" s="199" t="s">
        <v>19</v>
      </c>
      <c r="C54" s="210"/>
      <c r="D54" s="210"/>
      <c r="E54" s="210">
        <v>300</v>
      </c>
      <c r="F54" s="210"/>
      <c r="G54" s="210">
        <v>500</v>
      </c>
      <c r="H54" s="210">
        <v>600</v>
      </c>
      <c r="I54" s="210"/>
      <c r="J54" s="210"/>
      <c r="K54" s="210"/>
      <c r="L54" s="210"/>
      <c r="M54" s="210"/>
      <c r="N54" s="210"/>
      <c r="O54" s="211">
        <f t="shared" si="2"/>
        <v>466.6666666666667</v>
      </c>
    </row>
    <row r="55" spans="1:15" ht="18.75" customHeight="1">
      <c r="A55" s="210" t="s">
        <v>393</v>
      </c>
      <c r="B55" s="199" t="s">
        <v>414</v>
      </c>
      <c r="C55" s="210"/>
      <c r="D55" s="210"/>
      <c r="E55" s="210">
        <v>1450</v>
      </c>
      <c r="F55" s="210">
        <v>2562.5</v>
      </c>
      <c r="G55" s="210"/>
      <c r="H55" s="210">
        <v>1700</v>
      </c>
      <c r="I55" s="210">
        <v>3612.5</v>
      </c>
      <c r="J55" s="210"/>
      <c r="K55" s="210">
        <v>5250</v>
      </c>
      <c r="L55" s="210">
        <v>4070.835</v>
      </c>
      <c r="M55" s="210"/>
      <c r="N55" s="210">
        <v>3025</v>
      </c>
      <c r="O55" s="211">
        <f t="shared" si="2"/>
        <v>3095.8335714285713</v>
      </c>
    </row>
    <row r="56" spans="1:15" ht="18.75" customHeight="1">
      <c r="A56" s="210" t="s">
        <v>415</v>
      </c>
      <c r="B56" s="199" t="s">
        <v>416</v>
      </c>
      <c r="C56" s="210">
        <v>3500</v>
      </c>
      <c r="D56" s="210">
        <v>8666.67</v>
      </c>
      <c r="E56" s="210">
        <v>4500</v>
      </c>
      <c r="F56" s="210">
        <v>4075</v>
      </c>
      <c r="G56" s="210">
        <v>5500</v>
      </c>
      <c r="H56" s="210">
        <v>6500</v>
      </c>
      <c r="I56" s="210">
        <v>6750</v>
      </c>
      <c r="J56" s="210"/>
      <c r="K56" s="210">
        <v>6239.855</v>
      </c>
      <c r="L56" s="210">
        <v>6533.33</v>
      </c>
      <c r="M56" s="210">
        <v>10000</v>
      </c>
      <c r="N56" s="210">
        <v>8166.665</v>
      </c>
      <c r="O56" s="211">
        <f t="shared" si="2"/>
        <v>6402.865454545454</v>
      </c>
    </row>
    <row r="57" spans="1:15" ht="18.75" customHeight="1">
      <c r="A57" s="210" t="s">
        <v>40</v>
      </c>
      <c r="B57" s="199" t="s">
        <v>19</v>
      </c>
      <c r="C57" s="210">
        <v>162.5</v>
      </c>
      <c r="D57" s="210">
        <v>184</v>
      </c>
      <c r="E57" s="210">
        <v>188.6</v>
      </c>
      <c r="F57" s="210">
        <v>163.125</v>
      </c>
      <c r="G57" s="210">
        <v>191</v>
      </c>
      <c r="H57" s="210">
        <v>135</v>
      </c>
      <c r="I57" s="210">
        <v>171.875</v>
      </c>
      <c r="J57" s="210"/>
      <c r="K57" s="210">
        <v>199</v>
      </c>
      <c r="L57" s="210"/>
      <c r="M57" s="210">
        <v>189</v>
      </c>
      <c r="N57" s="210">
        <v>192</v>
      </c>
      <c r="O57" s="211">
        <f t="shared" si="2"/>
        <v>177.60999999999999</v>
      </c>
    </row>
    <row r="58" spans="1:15" ht="18.75" customHeight="1">
      <c r="A58" s="210" t="s">
        <v>39</v>
      </c>
      <c r="B58" s="199" t="s">
        <v>19</v>
      </c>
      <c r="C58" s="210">
        <v>101.25</v>
      </c>
      <c r="D58" s="210">
        <v>200.02666666666667</v>
      </c>
      <c r="E58" s="210">
        <v>259.56333333333333</v>
      </c>
      <c r="F58" s="210">
        <v>221.72</v>
      </c>
      <c r="G58" s="210">
        <v>186.9075</v>
      </c>
      <c r="H58" s="210">
        <v>239.01333333333332</v>
      </c>
      <c r="I58" s="210">
        <v>192.976</v>
      </c>
      <c r="J58" s="210">
        <v>550</v>
      </c>
      <c r="K58" s="210">
        <v>240.83333333333334</v>
      </c>
      <c r="L58" s="210">
        <v>301.3275</v>
      </c>
      <c r="M58" s="210">
        <v>346.875</v>
      </c>
      <c r="N58" s="210">
        <v>386.72</v>
      </c>
      <c r="O58" s="211">
        <f t="shared" si="2"/>
        <v>268.93438888888886</v>
      </c>
    </row>
    <row r="59" spans="1:15" ht="18.75" customHeight="1">
      <c r="A59" s="210" t="s">
        <v>38</v>
      </c>
      <c r="B59" s="199" t="s">
        <v>19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>
        <v>500</v>
      </c>
      <c r="M59" s="210"/>
      <c r="N59" s="210">
        <v>462.5</v>
      </c>
      <c r="O59" s="211">
        <f t="shared" si="2"/>
        <v>481.25</v>
      </c>
    </row>
    <row r="60" spans="1:15" ht="18.75" customHeight="1">
      <c r="A60" s="210" t="s">
        <v>345</v>
      </c>
      <c r="B60" s="199" t="s">
        <v>19</v>
      </c>
      <c r="C60" s="210">
        <v>1077.08</v>
      </c>
      <c r="D60" s="210"/>
      <c r="E60" s="210">
        <v>1098.96</v>
      </c>
      <c r="F60" s="210">
        <v>1200</v>
      </c>
      <c r="G60" s="210">
        <v>1800</v>
      </c>
      <c r="H60" s="210">
        <v>1300</v>
      </c>
      <c r="I60" s="210">
        <v>1484.375</v>
      </c>
      <c r="J60" s="210"/>
      <c r="K60" s="210">
        <v>1492.97</v>
      </c>
      <c r="L60" s="210">
        <v>1416.27</v>
      </c>
      <c r="M60" s="210">
        <v>1183.335</v>
      </c>
      <c r="N60" s="210">
        <v>1152.375</v>
      </c>
      <c r="O60" s="211">
        <f t="shared" si="2"/>
        <v>1320.5365000000002</v>
      </c>
    </row>
    <row r="61" spans="1:15" ht="18.75" customHeight="1">
      <c r="A61" s="210" t="s">
        <v>394</v>
      </c>
      <c r="B61" s="199" t="s">
        <v>347</v>
      </c>
      <c r="C61" s="210"/>
      <c r="D61" s="210"/>
      <c r="E61" s="210"/>
      <c r="F61" s="210"/>
      <c r="G61" s="210">
        <v>3000</v>
      </c>
      <c r="H61" s="210"/>
      <c r="I61" s="210"/>
      <c r="J61" s="210"/>
      <c r="K61" s="210">
        <v>3770.83</v>
      </c>
      <c r="L61" s="210">
        <v>2433.71</v>
      </c>
      <c r="M61" s="210"/>
      <c r="N61" s="210"/>
      <c r="O61" s="211">
        <f t="shared" si="2"/>
        <v>3068.1800000000003</v>
      </c>
    </row>
    <row r="62" spans="1:15" ht="18.75" customHeight="1">
      <c r="A62" s="210" t="s">
        <v>402</v>
      </c>
      <c r="B62" s="199" t="s">
        <v>21</v>
      </c>
      <c r="C62" s="210"/>
      <c r="D62" s="210">
        <v>2416</v>
      </c>
      <c r="E62" s="210">
        <v>1550</v>
      </c>
      <c r="F62" s="210">
        <v>2394.222222222222</v>
      </c>
      <c r="G62" s="210">
        <v>3250</v>
      </c>
      <c r="H62" s="210">
        <v>2300</v>
      </c>
      <c r="I62" s="210">
        <v>3500</v>
      </c>
      <c r="J62" s="210"/>
      <c r="K62" s="210">
        <v>2366.5</v>
      </c>
      <c r="L62" s="210">
        <v>3800</v>
      </c>
      <c r="M62" s="210">
        <v>5000</v>
      </c>
      <c r="N62" s="210">
        <v>2056.1258333333335</v>
      </c>
      <c r="O62" s="211">
        <f t="shared" si="2"/>
        <v>2863.284805555556</v>
      </c>
    </row>
    <row r="63" spans="1:15" ht="18.75" customHeight="1">
      <c r="A63" s="210" t="s">
        <v>5</v>
      </c>
      <c r="B63" s="199" t="s">
        <v>19</v>
      </c>
      <c r="C63" s="210">
        <v>285.44</v>
      </c>
      <c r="D63" s="210">
        <v>250.75</v>
      </c>
      <c r="E63" s="210">
        <v>258.5</v>
      </c>
      <c r="F63" s="210">
        <v>299.875</v>
      </c>
      <c r="G63" s="210">
        <v>325.5</v>
      </c>
      <c r="H63" s="210">
        <v>300</v>
      </c>
      <c r="I63" s="210">
        <v>216.91666666666666</v>
      </c>
      <c r="J63" s="210">
        <v>310.62</v>
      </c>
      <c r="K63" s="210">
        <v>309.925</v>
      </c>
      <c r="L63" s="210">
        <v>329.5</v>
      </c>
      <c r="M63" s="210">
        <v>315</v>
      </c>
      <c r="N63" s="210">
        <v>338</v>
      </c>
      <c r="O63" s="211">
        <f t="shared" si="2"/>
        <v>295.00222222222226</v>
      </c>
    </row>
    <row r="64" spans="1:15" ht="18.75" customHeight="1">
      <c r="A64" s="210" t="s">
        <v>6</v>
      </c>
      <c r="B64" s="199" t="s">
        <v>21</v>
      </c>
      <c r="C64" s="210">
        <v>7600</v>
      </c>
      <c r="D64" s="210">
        <v>7791.666666666667</v>
      </c>
      <c r="E64" s="210">
        <v>13580.556666666665</v>
      </c>
      <c r="F64" s="210">
        <v>10388.666666666666</v>
      </c>
      <c r="G64" s="210">
        <v>7916.666666666667</v>
      </c>
      <c r="H64" s="210">
        <v>8500</v>
      </c>
      <c r="I64" s="210">
        <v>6904.166666666667</v>
      </c>
      <c r="J64" s="210">
        <v>8100</v>
      </c>
      <c r="K64" s="210">
        <v>6591.5</v>
      </c>
      <c r="L64" s="210">
        <v>8625</v>
      </c>
      <c r="M64" s="210">
        <v>5750</v>
      </c>
      <c r="N64" s="210">
        <v>10519.625</v>
      </c>
      <c r="O64" s="211">
        <f t="shared" si="2"/>
        <v>8522.320694444445</v>
      </c>
    </row>
    <row r="65" spans="1:15" ht="18.75" customHeight="1">
      <c r="A65" s="210" t="s">
        <v>395</v>
      </c>
      <c r="B65" s="199" t="s">
        <v>19</v>
      </c>
      <c r="C65" s="210">
        <v>969.44</v>
      </c>
      <c r="D65" s="210">
        <v>362.75</v>
      </c>
      <c r="E65" s="210">
        <v>370.7866666666667</v>
      </c>
      <c r="F65" s="210">
        <v>303.125</v>
      </c>
      <c r="G65" s="210">
        <v>437.325</v>
      </c>
      <c r="H65" s="210">
        <v>558.8</v>
      </c>
      <c r="I65" s="210">
        <v>532.87806875</v>
      </c>
      <c r="J65" s="210">
        <v>542.3</v>
      </c>
      <c r="K65" s="210">
        <v>481.51</v>
      </c>
      <c r="L65" s="210">
        <v>1058.124</v>
      </c>
      <c r="M65" s="210">
        <v>787.5</v>
      </c>
      <c r="N65" s="210">
        <v>636.4585714285714</v>
      </c>
      <c r="O65" s="211">
        <f t="shared" si="2"/>
        <v>586.7497755704366</v>
      </c>
    </row>
    <row r="66" spans="1:15" ht="18.75" customHeight="1">
      <c r="A66" s="210" t="s">
        <v>84</v>
      </c>
      <c r="B66" s="199" t="s">
        <v>19</v>
      </c>
      <c r="C66" s="210">
        <v>490</v>
      </c>
      <c r="D66" s="210">
        <v>256.5</v>
      </c>
      <c r="E66" s="210">
        <v>312.666</v>
      </c>
      <c r="F66" s="210">
        <v>168</v>
      </c>
      <c r="G66" s="210">
        <v>433.3333333333333</v>
      </c>
      <c r="H66" s="210">
        <v>431.5</v>
      </c>
      <c r="I66" s="210">
        <v>617.2875</v>
      </c>
      <c r="J66" s="210">
        <v>475</v>
      </c>
      <c r="K66" s="210">
        <v>581.67</v>
      </c>
      <c r="L66" s="210">
        <v>762.5</v>
      </c>
      <c r="M66" s="210">
        <v>735.3333333333334</v>
      </c>
      <c r="N66" s="210">
        <v>800</v>
      </c>
      <c r="O66" s="211">
        <f t="shared" si="2"/>
        <v>505.3158472222222</v>
      </c>
    </row>
    <row r="67" spans="1:15" ht="18.75" customHeight="1">
      <c r="A67" s="210" t="s">
        <v>417</v>
      </c>
      <c r="B67" s="199" t="s">
        <v>19</v>
      </c>
      <c r="C67" s="210"/>
      <c r="D67" s="210"/>
      <c r="E67" s="210">
        <v>849.25</v>
      </c>
      <c r="F67" s="210"/>
      <c r="G67" s="210"/>
      <c r="H67" s="210"/>
      <c r="I67" s="210">
        <v>1195</v>
      </c>
      <c r="J67" s="210"/>
      <c r="K67" s="210">
        <v>1276.88</v>
      </c>
      <c r="L67" s="210">
        <v>1395</v>
      </c>
      <c r="M67" s="210"/>
      <c r="N67" s="210">
        <v>1335</v>
      </c>
      <c r="O67" s="211">
        <f t="shared" si="2"/>
        <v>1210.226</v>
      </c>
    </row>
    <row r="68" spans="1:15" ht="16.5" customHeight="1">
      <c r="A68" s="240"/>
      <c r="B68" s="23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36"/>
    </row>
    <row r="69" spans="1:15" ht="16.5" customHeight="1">
      <c r="A69" s="240"/>
      <c r="B69" s="235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449" t="s">
        <v>51</v>
      </c>
      <c r="O69" s="449"/>
    </row>
    <row r="70" spans="1:15" ht="16.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36"/>
      <c r="O70" s="36"/>
    </row>
    <row r="71" spans="1:15" ht="16.5" customHeight="1">
      <c r="A71" s="440" t="s">
        <v>61</v>
      </c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</row>
    <row r="72" spans="1:15" ht="16.5" customHeight="1">
      <c r="A72" s="450" t="s">
        <v>409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</row>
    <row r="73" spans="1:15" s="36" customFormat="1" ht="5.25" customHeight="1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</row>
    <row r="74" spans="1:15" ht="30" customHeight="1">
      <c r="A74" s="447" t="s">
        <v>506</v>
      </c>
      <c r="B74" s="447" t="s">
        <v>62</v>
      </c>
      <c r="C74" s="442" t="s">
        <v>26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4"/>
      <c r="O74" s="445" t="s">
        <v>60</v>
      </c>
    </row>
    <row r="75" spans="1:15" ht="30" customHeight="1">
      <c r="A75" s="448"/>
      <c r="B75" s="448"/>
      <c r="C75" s="377" t="s">
        <v>7</v>
      </c>
      <c r="D75" s="376" t="s">
        <v>8</v>
      </c>
      <c r="E75" s="376" t="s">
        <v>9</v>
      </c>
      <c r="F75" s="376" t="s">
        <v>10</v>
      </c>
      <c r="G75" s="376" t="s">
        <v>11</v>
      </c>
      <c r="H75" s="376" t="s">
        <v>12</v>
      </c>
      <c r="I75" s="376" t="s">
        <v>13</v>
      </c>
      <c r="J75" s="376" t="s">
        <v>14</v>
      </c>
      <c r="K75" s="376" t="s">
        <v>127</v>
      </c>
      <c r="L75" s="376" t="s">
        <v>128</v>
      </c>
      <c r="M75" s="376" t="s">
        <v>129</v>
      </c>
      <c r="N75" s="378" t="s">
        <v>130</v>
      </c>
      <c r="O75" s="446"/>
    </row>
    <row r="76" spans="1:15" ht="18.75" customHeight="1">
      <c r="A76" s="210" t="s">
        <v>37</v>
      </c>
      <c r="B76" s="199" t="s">
        <v>19</v>
      </c>
      <c r="C76" s="210"/>
      <c r="D76" s="210"/>
      <c r="E76" s="210">
        <v>800</v>
      </c>
      <c r="F76" s="210"/>
      <c r="G76" s="210"/>
      <c r="H76" s="210"/>
      <c r="I76" s="210"/>
      <c r="J76" s="210"/>
      <c r="K76" s="210">
        <v>1120.75</v>
      </c>
      <c r="L76" s="210">
        <v>960</v>
      </c>
      <c r="M76" s="210"/>
      <c r="N76" s="210">
        <v>1075</v>
      </c>
      <c r="O76" s="211">
        <f aca="true" t="shared" si="3" ref="O76:O114">AVERAGE(C76:N76)</f>
        <v>988.9375</v>
      </c>
    </row>
    <row r="77" spans="1:15" ht="18.75" customHeight="1">
      <c r="A77" s="210" t="s">
        <v>36</v>
      </c>
      <c r="B77" s="199" t="s">
        <v>19</v>
      </c>
      <c r="C77" s="210">
        <v>406.25</v>
      </c>
      <c r="D77" s="210"/>
      <c r="E77" s="210">
        <v>922.5</v>
      </c>
      <c r="F77" s="210"/>
      <c r="G77" s="210"/>
      <c r="H77" s="210"/>
      <c r="I77" s="210">
        <v>800</v>
      </c>
      <c r="J77" s="210"/>
      <c r="K77" s="210">
        <v>865</v>
      </c>
      <c r="L77" s="210">
        <v>876.67</v>
      </c>
      <c r="M77" s="210"/>
      <c r="N77" s="210">
        <v>965</v>
      </c>
      <c r="O77" s="211">
        <f t="shared" si="3"/>
        <v>805.9033333333333</v>
      </c>
    </row>
    <row r="78" spans="1:15" ht="18.75" customHeight="1">
      <c r="A78" s="210" t="s">
        <v>35</v>
      </c>
      <c r="B78" s="199" t="s">
        <v>19</v>
      </c>
      <c r="C78" s="210"/>
      <c r="D78" s="210"/>
      <c r="E78" s="210">
        <v>733.33</v>
      </c>
      <c r="F78" s="210"/>
      <c r="G78" s="210"/>
      <c r="H78" s="210">
        <v>650</v>
      </c>
      <c r="I78" s="210">
        <v>621.88</v>
      </c>
      <c r="J78" s="210"/>
      <c r="K78" s="210">
        <v>450</v>
      </c>
      <c r="L78" s="210">
        <v>346.75</v>
      </c>
      <c r="M78" s="210"/>
      <c r="N78" s="210">
        <v>537.69</v>
      </c>
      <c r="O78" s="211">
        <f t="shared" si="3"/>
        <v>556.6083333333333</v>
      </c>
    </row>
    <row r="79" spans="1:15" ht="18.75" customHeight="1">
      <c r="A79" s="210" t="s">
        <v>34</v>
      </c>
      <c r="B79" s="199" t="s">
        <v>19</v>
      </c>
      <c r="C79" s="210"/>
      <c r="D79" s="210"/>
      <c r="E79" s="210"/>
      <c r="F79" s="210">
        <v>800</v>
      </c>
      <c r="G79" s="210"/>
      <c r="H79" s="210"/>
      <c r="I79" s="210">
        <v>956.25</v>
      </c>
      <c r="J79" s="210"/>
      <c r="K79" s="210">
        <v>1115.625</v>
      </c>
      <c r="L79" s="210"/>
      <c r="M79" s="210"/>
      <c r="N79" s="210">
        <v>1271.875</v>
      </c>
      <c r="O79" s="211">
        <f t="shared" si="3"/>
        <v>1035.9375</v>
      </c>
    </row>
    <row r="80" spans="1:15" ht="18.75" customHeight="1">
      <c r="A80" s="210" t="s">
        <v>418</v>
      </c>
      <c r="B80" s="199" t="s">
        <v>19</v>
      </c>
      <c r="C80" s="210"/>
      <c r="D80" s="210"/>
      <c r="E80" s="210">
        <v>956.25</v>
      </c>
      <c r="F80" s="210"/>
      <c r="G80" s="210"/>
      <c r="H80" s="210">
        <v>1100</v>
      </c>
      <c r="I80" s="210">
        <v>1440.625</v>
      </c>
      <c r="J80" s="210"/>
      <c r="K80" s="210">
        <v>715.415</v>
      </c>
      <c r="L80" s="210">
        <v>446.5</v>
      </c>
      <c r="M80" s="210"/>
      <c r="N80" s="210">
        <v>561.8766666666667</v>
      </c>
      <c r="O80" s="211">
        <f t="shared" si="3"/>
        <v>870.1111111111112</v>
      </c>
    </row>
    <row r="81" spans="1:15" ht="18.75" customHeight="1">
      <c r="A81" s="210" t="s">
        <v>33</v>
      </c>
      <c r="B81" s="199" t="s">
        <v>19</v>
      </c>
      <c r="C81" s="210"/>
      <c r="D81" s="210"/>
      <c r="E81" s="210"/>
      <c r="F81" s="210"/>
      <c r="G81" s="210">
        <v>850</v>
      </c>
      <c r="H81" s="210">
        <v>462.5</v>
      </c>
      <c r="I81" s="210">
        <v>751</v>
      </c>
      <c r="J81" s="210"/>
      <c r="K81" s="210">
        <v>972.94</v>
      </c>
      <c r="L81" s="210">
        <v>1166.17</v>
      </c>
      <c r="M81" s="210">
        <v>950</v>
      </c>
      <c r="N81" s="210">
        <v>1008.3066666666667</v>
      </c>
      <c r="O81" s="211">
        <f t="shared" si="3"/>
        <v>880.1309523809524</v>
      </c>
    </row>
    <row r="82" spans="1:15" ht="18.75" customHeight="1">
      <c r="A82" s="210" t="s">
        <v>116</v>
      </c>
      <c r="B82" s="199" t="s">
        <v>19</v>
      </c>
      <c r="C82" s="210">
        <v>325</v>
      </c>
      <c r="D82" s="210"/>
      <c r="E82" s="210">
        <v>615.63</v>
      </c>
      <c r="F82" s="210"/>
      <c r="G82" s="210"/>
      <c r="H82" s="210">
        <v>750</v>
      </c>
      <c r="I82" s="210">
        <v>745</v>
      </c>
      <c r="J82" s="210"/>
      <c r="K82" s="210">
        <v>737.5</v>
      </c>
      <c r="L82" s="210">
        <v>737.5</v>
      </c>
      <c r="M82" s="210"/>
      <c r="N82" s="210">
        <v>606.25</v>
      </c>
      <c r="O82" s="211">
        <f t="shared" si="3"/>
        <v>645.2685714285715</v>
      </c>
    </row>
    <row r="83" spans="1:15" ht="18.75" customHeight="1">
      <c r="A83" s="210" t="s">
        <v>31</v>
      </c>
      <c r="B83" s="199" t="s">
        <v>21</v>
      </c>
      <c r="C83" s="210">
        <v>1477.78</v>
      </c>
      <c r="D83" s="210"/>
      <c r="E83" s="210">
        <v>1520.37</v>
      </c>
      <c r="F83" s="210"/>
      <c r="G83" s="210">
        <v>1500</v>
      </c>
      <c r="H83" s="210">
        <v>750</v>
      </c>
      <c r="I83" s="210">
        <v>953.125</v>
      </c>
      <c r="J83" s="210"/>
      <c r="K83" s="210">
        <v>1391.6666666666667</v>
      </c>
      <c r="L83" s="210">
        <v>1401.75</v>
      </c>
      <c r="M83" s="210">
        <v>1116.5</v>
      </c>
      <c r="N83" s="210"/>
      <c r="O83" s="211">
        <f t="shared" si="3"/>
        <v>1263.8989583333332</v>
      </c>
    </row>
    <row r="84" spans="1:15" ht="16.5" customHeight="1">
      <c r="A84" s="81" t="s">
        <v>89</v>
      </c>
      <c r="B84" s="113"/>
      <c r="C84" s="81"/>
      <c r="D84" s="82"/>
      <c r="E84" s="83"/>
      <c r="F84" s="83"/>
      <c r="G84" s="83"/>
      <c r="H84" s="83"/>
      <c r="I84" s="83"/>
      <c r="J84" s="83"/>
      <c r="K84" s="83"/>
      <c r="L84" s="83"/>
      <c r="M84" s="81"/>
      <c r="N84" s="82"/>
      <c r="O84" s="83"/>
    </row>
    <row r="85" spans="1:15" ht="18.75" customHeight="1">
      <c r="A85" s="196" t="s">
        <v>126</v>
      </c>
      <c r="B85" s="199" t="s">
        <v>19</v>
      </c>
      <c r="C85" s="210">
        <v>1668.835</v>
      </c>
      <c r="D85" s="210"/>
      <c r="E85" s="210">
        <v>3050</v>
      </c>
      <c r="F85" s="210">
        <v>3400</v>
      </c>
      <c r="G85" s="210"/>
      <c r="H85" s="210">
        <v>2400</v>
      </c>
      <c r="I85" s="210"/>
      <c r="J85" s="210"/>
      <c r="K85" s="210"/>
      <c r="L85" s="210">
        <v>2400</v>
      </c>
      <c r="M85" s="210">
        <v>2183.3333333333335</v>
      </c>
      <c r="N85" s="210">
        <v>1973.8760000000002</v>
      </c>
      <c r="O85" s="211">
        <f t="shared" si="3"/>
        <v>2439.4349047619044</v>
      </c>
    </row>
    <row r="86" spans="1:15" ht="18.75" customHeight="1">
      <c r="A86" s="210" t="s">
        <v>90</v>
      </c>
      <c r="B86" s="199" t="s">
        <v>19</v>
      </c>
      <c r="C86" s="210">
        <v>2200</v>
      </c>
      <c r="D86" s="210">
        <v>1200</v>
      </c>
      <c r="E86" s="210">
        <v>1200</v>
      </c>
      <c r="F86" s="210">
        <v>1197.75</v>
      </c>
      <c r="G86" s="210">
        <v>1114</v>
      </c>
      <c r="H86" s="210">
        <v>1151.375</v>
      </c>
      <c r="I86" s="210">
        <v>1195</v>
      </c>
      <c r="J86" s="210">
        <v>1050</v>
      </c>
      <c r="K86" s="210">
        <v>1031</v>
      </c>
      <c r="L86" s="210">
        <v>822.5</v>
      </c>
      <c r="M86" s="210">
        <v>1650</v>
      </c>
      <c r="N86" s="210">
        <v>2962.2200000000003</v>
      </c>
      <c r="O86" s="211">
        <f t="shared" si="3"/>
        <v>1397.8204166666667</v>
      </c>
    </row>
    <row r="87" spans="1:15" ht="18.75" customHeight="1">
      <c r="A87" s="210" t="s">
        <v>396</v>
      </c>
      <c r="B87" s="199" t="s">
        <v>21</v>
      </c>
      <c r="C87" s="210"/>
      <c r="D87" s="210">
        <v>666.67</v>
      </c>
      <c r="E87" s="210">
        <v>1750</v>
      </c>
      <c r="F87" s="210"/>
      <c r="G87" s="210"/>
      <c r="H87" s="210"/>
      <c r="I87" s="210"/>
      <c r="J87" s="210"/>
      <c r="K87" s="210"/>
      <c r="L87" s="210"/>
      <c r="M87" s="210"/>
      <c r="N87" s="210">
        <v>875</v>
      </c>
      <c r="O87" s="211">
        <f>AVERAGE(C87:N87)</f>
        <v>1097.2233333333334</v>
      </c>
    </row>
    <row r="88" spans="1:15" ht="18.75" customHeight="1">
      <c r="A88" s="210" t="s">
        <v>28</v>
      </c>
      <c r="B88" s="199" t="s">
        <v>19</v>
      </c>
      <c r="C88" s="210">
        <v>2875</v>
      </c>
      <c r="D88" s="210">
        <v>1500</v>
      </c>
      <c r="E88" s="210">
        <v>3287.5</v>
      </c>
      <c r="F88" s="210">
        <v>3368.7200000000003</v>
      </c>
      <c r="G88" s="210">
        <v>1062.5</v>
      </c>
      <c r="H88" s="210">
        <v>1912.5</v>
      </c>
      <c r="I88" s="210">
        <v>1800</v>
      </c>
      <c r="J88" s="210">
        <v>1600</v>
      </c>
      <c r="K88" s="210"/>
      <c r="L88" s="210">
        <v>2000</v>
      </c>
      <c r="M88" s="210"/>
      <c r="N88" s="210">
        <v>3000</v>
      </c>
      <c r="O88" s="211">
        <f t="shared" si="3"/>
        <v>2240.6220000000003</v>
      </c>
    </row>
    <row r="89" spans="1:15" ht="16.5" customHeight="1">
      <c r="A89" s="81" t="s">
        <v>91</v>
      </c>
      <c r="B89" s="113"/>
      <c r="C89" s="81"/>
      <c r="D89" s="82"/>
      <c r="E89" s="83"/>
      <c r="F89" s="83"/>
      <c r="G89" s="83"/>
      <c r="H89" s="83"/>
      <c r="I89" s="83"/>
      <c r="J89" s="83"/>
      <c r="K89" s="83"/>
      <c r="L89" s="83"/>
      <c r="M89" s="81"/>
      <c r="N89" s="82"/>
      <c r="O89" s="83"/>
    </row>
    <row r="90" spans="1:15" ht="18.75" customHeight="1">
      <c r="A90" s="210" t="s">
        <v>366</v>
      </c>
      <c r="B90" s="199" t="s">
        <v>21</v>
      </c>
      <c r="C90" s="210">
        <v>4000</v>
      </c>
      <c r="D90" s="210">
        <v>4000</v>
      </c>
      <c r="E90" s="210">
        <v>3219.0166666666664</v>
      </c>
      <c r="F90" s="210">
        <v>3708.1499999999996</v>
      </c>
      <c r="G90" s="210">
        <v>3632.2</v>
      </c>
      <c r="H90" s="210">
        <v>2500</v>
      </c>
      <c r="I90" s="210">
        <v>1756.25</v>
      </c>
      <c r="J90" s="210">
        <v>2000</v>
      </c>
      <c r="K90" s="210">
        <v>2662.2</v>
      </c>
      <c r="L90" s="210">
        <v>2720.3125</v>
      </c>
      <c r="M90" s="210">
        <v>3058.3333333333335</v>
      </c>
      <c r="N90" s="210">
        <v>4449.5</v>
      </c>
      <c r="O90" s="211">
        <f t="shared" si="3"/>
        <v>3142.163541666667</v>
      </c>
    </row>
    <row r="91" spans="1:15" ht="18.75" customHeight="1">
      <c r="A91" s="210" t="s">
        <v>15</v>
      </c>
      <c r="B91" s="199" t="s">
        <v>21</v>
      </c>
      <c r="C91" s="210">
        <v>6597.219999999999</v>
      </c>
      <c r="D91" s="210">
        <v>10716</v>
      </c>
      <c r="E91" s="210">
        <v>8476.128</v>
      </c>
      <c r="F91" s="210">
        <v>4985.6675</v>
      </c>
      <c r="G91" s="210">
        <v>5112</v>
      </c>
      <c r="H91" s="210">
        <v>2204.7925</v>
      </c>
      <c r="I91" s="210">
        <v>5662.666</v>
      </c>
      <c r="J91" s="210">
        <v>2500</v>
      </c>
      <c r="K91" s="210">
        <v>5425.166666666666</v>
      </c>
      <c r="L91" s="210">
        <v>6433.333333333332</v>
      </c>
      <c r="M91" s="210">
        <v>8220.534</v>
      </c>
      <c r="N91" s="210">
        <v>5872.965333333334</v>
      </c>
      <c r="O91" s="211">
        <f t="shared" si="3"/>
        <v>6017.206111111111</v>
      </c>
    </row>
    <row r="92" spans="1:15" ht="18.75" customHeight="1">
      <c r="A92" s="210" t="s">
        <v>367</v>
      </c>
      <c r="B92" s="199" t="s">
        <v>21</v>
      </c>
      <c r="C92" s="210"/>
      <c r="D92" s="210">
        <v>725</v>
      </c>
      <c r="E92" s="210">
        <v>606</v>
      </c>
      <c r="F92" s="210">
        <v>691</v>
      </c>
      <c r="G92" s="210">
        <v>627</v>
      </c>
      <c r="H92" s="210"/>
      <c r="I92" s="210">
        <v>286.5</v>
      </c>
      <c r="J92" s="210"/>
      <c r="K92" s="210">
        <v>362</v>
      </c>
      <c r="L92" s="210"/>
      <c r="M92" s="210">
        <v>478.5</v>
      </c>
      <c r="N92" s="210">
        <v>651.8533333333334</v>
      </c>
      <c r="O92" s="211">
        <f t="shared" si="3"/>
        <v>553.4816666666667</v>
      </c>
    </row>
    <row r="93" spans="1:15" ht="18.75" customHeight="1">
      <c r="A93" s="210" t="s">
        <v>368</v>
      </c>
      <c r="B93" s="199" t="s">
        <v>21</v>
      </c>
      <c r="C93" s="210">
        <v>766.665</v>
      </c>
      <c r="D93" s="210">
        <v>716.89625</v>
      </c>
      <c r="E93" s="210">
        <v>699.65</v>
      </c>
      <c r="F93" s="210">
        <v>810.03</v>
      </c>
      <c r="G93" s="210">
        <v>743.14</v>
      </c>
      <c r="H93" s="210">
        <v>790.5060000000001</v>
      </c>
      <c r="I93" s="210">
        <v>486.52</v>
      </c>
      <c r="J93" s="210">
        <v>386.664</v>
      </c>
      <c r="K93" s="210">
        <v>404.58000000000004</v>
      </c>
      <c r="L93" s="210">
        <v>482.32</v>
      </c>
      <c r="M93" s="210">
        <v>419.55</v>
      </c>
      <c r="N93" s="210">
        <v>699.46</v>
      </c>
      <c r="O93" s="211">
        <f t="shared" si="3"/>
        <v>617.1651041666667</v>
      </c>
    </row>
    <row r="94" spans="1:15" ht="18.75" customHeight="1">
      <c r="A94" s="210" t="s">
        <v>369</v>
      </c>
      <c r="B94" s="199" t="s">
        <v>21</v>
      </c>
      <c r="C94" s="210">
        <v>10312.5</v>
      </c>
      <c r="D94" s="210">
        <v>19266.1</v>
      </c>
      <c r="E94" s="210">
        <v>11468.5</v>
      </c>
      <c r="F94" s="210">
        <v>10875</v>
      </c>
      <c r="G94" s="210">
        <v>13093.5</v>
      </c>
      <c r="H94" s="210">
        <v>9505</v>
      </c>
      <c r="I94" s="210">
        <v>10903.333333333332</v>
      </c>
      <c r="J94" s="210">
        <v>9982.8</v>
      </c>
      <c r="K94" s="210">
        <v>14166.5</v>
      </c>
      <c r="L94" s="210">
        <v>11333.2</v>
      </c>
      <c r="M94" s="210">
        <v>19316.666666666664</v>
      </c>
      <c r="N94" s="210">
        <v>14020.5</v>
      </c>
      <c r="O94" s="211">
        <f t="shared" si="3"/>
        <v>12853.633333333333</v>
      </c>
    </row>
    <row r="95" spans="1:15" ht="18.75" customHeight="1">
      <c r="A95" s="210" t="s">
        <v>370</v>
      </c>
      <c r="B95" s="199" t="s">
        <v>21</v>
      </c>
      <c r="C95" s="210"/>
      <c r="D95" s="210"/>
      <c r="E95" s="210">
        <v>400</v>
      </c>
      <c r="F95" s="210">
        <v>712.5</v>
      </c>
      <c r="G95" s="210"/>
      <c r="H95" s="210"/>
      <c r="I95" s="210"/>
      <c r="J95" s="210"/>
      <c r="K95" s="210"/>
      <c r="L95" s="210">
        <v>400</v>
      </c>
      <c r="M95" s="210">
        <v>505.5566666666667</v>
      </c>
      <c r="N95" s="210"/>
      <c r="O95" s="211">
        <f t="shared" si="3"/>
        <v>504.51416666666665</v>
      </c>
    </row>
    <row r="96" spans="1:15" ht="18.75" customHeight="1">
      <c r="A96" s="210" t="s">
        <v>121</v>
      </c>
      <c r="B96" s="199" t="s">
        <v>21</v>
      </c>
      <c r="C96" s="210">
        <v>1012.5</v>
      </c>
      <c r="D96" s="210">
        <v>425.4175</v>
      </c>
      <c r="E96" s="210">
        <v>789.4</v>
      </c>
      <c r="F96" s="210">
        <v>835.1111111111112</v>
      </c>
      <c r="G96" s="210">
        <v>725</v>
      </c>
      <c r="H96" s="210">
        <v>835.25</v>
      </c>
      <c r="I96" s="210">
        <v>900</v>
      </c>
      <c r="J96" s="210">
        <v>1005.25</v>
      </c>
      <c r="K96" s="210">
        <v>500.8333333333333</v>
      </c>
      <c r="L96" s="210">
        <v>643.75</v>
      </c>
      <c r="M96" s="210">
        <v>620</v>
      </c>
      <c r="N96" s="210">
        <v>820.1352857142857</v>
      </c>
      <c r="O96" s="211">
        <f t="shared" si="3"/>
        <v>759.3872691798942</v>
      </c>
    </row>
    <row r="97" spans="1:15" ht="18.75" customHeight="1">
      <c r="A97" s="210" t="s">
        <v>358</v>
      </c>
      <c r="B97" s="199" t="s">
        <v>21</v>
      </c>
      <c r="C97" s="210">
        <v>17000</v>
      </c>
      <c r="D97" s="210">
        <v>16779.7</v>
      </c>
      <c r="E97" s="210">
        <v>15300</v>
      </c>
      <c r="F97" s="210">
        <v>15980</v>
      </c>
      <c r="G97" s="210">
        <v>14000</v>
      </c>
      <c r="H97" s="210">
        <v>15000</v>
      </c>
      <c r="I97" s="210">
        <v>11937.5</v>
      </c>
      <c r="J97" s="210">
        <v>12000</v>
      </c>
      <c r="K97" s="210">
        <v>10000</v>
      </c>
      <c r="L97" s="210">
        <v>13000</v>
      </c>
      <c r="M97" s="210">
        <v>12166.666666666664</v>
      </c>
      <c r="N97" s="210">
        <v>17040</v>
      </c>
      <c r="O97" s="211">
        <f t="shared" si="3"/>
        <v>14183.655555555555</v>
      </c>
    </row>
    <row r="98" spans="1:15" ht="18.75" customHeight="1">
      <c r="A98" s="210" t="s">
        <v>359</v>
      </c>
      <c r="B98" s="199" t="s">
        <v>21</v>
      </c>
      <c r="C98" s="210"/>
      <c r="D98" s="210">
        <v>494.3333333333333</v>
      </c>
      <c r="E98" s="210">
        <v>545</v>
      </c>
      <c r="F98" s="210">
        <v>504</v>
      </c>
      <c r="G98" s="210">
        <v>687.5</v>
      </c>
      <c r="H98" s="210">
        <v>1600</v>
      </c>
      <c r="I98" s="210"/>
      <c r="J98" s="210"/>
      <c r="K98" s="210">
        <v>1266</v>
      </c>
      <c r="L98" s="210">
        <v>1475</v>
      </c>
      <c r="M98" s="210">
        <v>1361.6666666666667</v>
      </c>
      <c r="N98" s="210">
        <v>1853.5</v>
      </c>
      <c r="O98" s="211">
        <f t="shared" si="3"/>
        <v>1087.4444444444443</v>
      </c>
    </row>
    <row r="99" spans="1:15" ht="18.75" customHeight="1">
      <c r="A99" s="210" t="s">
        <v>27</v>
      </c>
      <c r="B99" s="199" t="s">
        <v>21</v>
      </c>
      <c r="C99" s="210">
        <v>3000</v>
      </c>
      <c r="D99" s="210">
        <v>3000</v>
      </c>
      <c r="E99" s="210">
        <v>2500</v>
      </c>
      <c r="F99" s="210"/>
      <c r="G99" s="210">
        <v>1725</v>
      </c>
      <c r="H99" s="210"/>
      <c r="I99" s="210">
        <v>3000</v>
      </c>
      <c r="J99" s="210"/>
      <c r="K99" s="210">
        <v>1400</v>
      </c>
      <c r="L99" s="210">
        <v>2500</v>
      </c>
      <c r="M99" s="210">
        <v>3500</v>
      </c>
      <c r="N99" s="210">
        <v>3500</v>
      </c>
      <c r="O99" s="211">
        <f t="shared" si="3"/>
        <v>2680.5555555555557</v>
      </c>
    </row>
    <row r="100" spans="1:15" ht="16.5" customHeight="1">
      <c r="A100" s="240"/>
      <c r="B100" s="23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36"/>
    </row>
    <row r="101" spans="1:15" ht="16.5" customHeight="1">
      <c r="A101" s="240"/>
      <c r="B101" s="235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449" t="s">
        <v>52</v>
      </c>
      <c r="O101" s="449"/>
    </row>
    <row r="102" spans="1:15" ht="16.5" customHeight="1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36"/>
      <c r="O102" s="36"/>
    </row>
    <row r="103" spans="1:15" ht="16.5" customHeight="1">
      <c r="A103" s="440" t="s">
        <v>61</v>
      </c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</row>
    <row r="104" spans="1:15" ht="16.5" customHeight="1">
      <c r="A104" s="441" t="s">
        <v>409</v>
      </c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</row>
    <row r="105" spans="1:15" ht="7.5" customHeight="1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1:15" ht="27.75" customHeight="1">
      <c r="A106" s="447" t="s">
        <v>506</v>
      </c>
      <c r="B106" s="447" t="s">
        <v>62</v>
      </c>
      <c r="C106" s="442" t="s">
        <v>26</v>
      </c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4"/>
      <c r="O106" s="445" t="s">
        <v>60</v>
      </c>
    </row>
    <row r="107" spans="1:15" ht="27.75" customHeight="1">
      <c r="A107" s="448"/>
      <c r="B107" s="448"/>
      <c r="C107" s="377" t="s">
        <v>7</v>
      </c>
      <c r="D107" s="376" t="s">
        <v>8</v>
      </c>
      <c r="E107" s="376" t="s">
        <v>9</v>
      </c>
      <c r="F107" s="376" t="s">
        <v>10</v>
      </c>
      <c r="G107" s="376" t="s">
        <v>11</v>
      </c>
      <c r="H107" s="376" t="s">
        <v>12</v>
      </c>
      <c r="I107" s="376" t="s">
        <v>13</v>
      </c>
      <c r="J107" s="376" t="s">
        <v>14</v>
      </c>
      <c r="K107" s="376" t="s">
        <v>127</v>
      </c>
      <c r="L107" s="376" t="s">
        <v>128</v>
      </c>
      <c r="M107" s="376" t="s">
        <v>129</v>
      </c>
      <c r="N107" s="378" t="s">
        <v>130</v>
      </c>
      <c r="O107" s="446"/>
    </row>
    <row r="108" spans="1:15" ht="18.75" customHeight="1">
      <c r="A108" s="210" t="s">
        <v>25</v>
      </c>
      <c r="B108" s="199" t="s">
        <v>21</v>
      </c>
      <c r="C108" s="210">
        <v>850</v>
      </c>
      <c r="D108" s="210">
        <v>750</v>
      </c>
      <c r="E108" s="210">
        <v>1937.5</v>
      </c>
      <c r="F108" s="210">
        <v>1015.625</v>
      </c>
      <c r="G108" s="210">
        <v>1587.6666666666667</v>
      </c>
      <c r="H108" s="210">
        <v>1197.5</v>
      </c>
      <c r="I108" s="210">
        <v>1010.4166666666666</v>
      </c>
      <c r="J108" s="210">
        <v>1400</v>
      </c>
      <c r="K108" s="210">
        <v>1033.125</v>
      </c>
      <c r="L108" s="210">
        <v>1265.625</v>
      </c>
      <c r="M108" s="210">
        <v>1175</v>
      </c>
      <c r="N108" s="210">
        <v>1181.9433333333334</v>
      </c>
      <c r="O108" s="211">
        <f t="shared" si="3"/>
        <v>1200.3668055555556</v>
      </c>
    </row>
    <row r="109" spans="1:15" ht="18.75" customHeight="1">
      <c r="A109" s="210" t="s">
        <v>24</v>
      </c>
      <c r="B109" s="199" t="s">
        <v>19</v>
      </c>
      <c r="C109" s="210">
        <v>4062.5</v>
      </c>
      <c r="D109" s="210"/>
      <c r="E109" s="210">
        <v>3598.75</v>
      </c>
      <c r="F109" s="210"/>
      <c r="G109" s="210"/>
      <c r="H109" s="210">
        <v>1650</v>
      </c>
      <c r="I109" s="210">
        <v>3125</v>
      </c>
      <c r="J109" s="210"/>
      <c r="K109" s="210">
        <v>3000</v>
      </c>
      <c r="L109" s="210">
        <v>3000</v>
      </c>
      <c r="M109" s="210"/>
      <c r="N109" s="210">
        <v>2768.75</v>
      </c>
      <c r="O109" s="211">
        <f t="shared" si="3"/>
        <v>3029.285714285714</v>
      </c>
    </row>
    <row r="110" spans="1:15" ht="18.75" customHeight="1">
      <c r="A110" s="210" t="s">
        <v>360</v>
      </c>
      <c r="B110" s="199" t="s">
        <v>19</v>
      </c>
      <c r="C110" s="210"/>
      <c r="D110" s="210"/>
      <c r="E110" s="210"/>
      <c r="F110" s="210">
        <v>900</v>
      </c>
      <c r="G110" s="210">
        <v>1312</v>
      </c>
      <c r="H110" s="210"/>
      <c r="I110" s="210">
        <v>1425</v>
      </c>
      <c r="J110" s="210"/>
      <c r="K110" s="210">
        <v>1116</v>
      </c>
      <c r="L110" s="210"/>
      <c r="M110" s="210">
        <v>1466</v>
      </c>
      <c r="N110" s="210"/>
      <c r="O110" s="211">
        <f t="shared" si="3"/>
        <v>1243.8</v>
      </c>
    </row>
    <row r="111" spans="1:15" ht="18.75" customHeight="1">
      <c r="A111" s="210" t="s">
        <v>361</v>
      </c>
      <c r="B111" s="199" t="s">
        <v>21</v>
      </c>
      <c r="C111" s="210"/>
      <c r="D111" s="210">
        <v>27500</v>
      </c>
      <c r="E111" s="210">
        <v>32793.5</v>
      </c>
      <c r="F111" s="210">
        <v>25768.406666666666</v>
      </c>
      <c r="G111" s="210">
        <v>15062.5</v>
      </c>
      <c r="H111" s="210">
        <v>16287.5</v>
      </c>
      <c r="I111" s="210">
        <v>19152.77666666667</v>
      </c>
      <c r="J111" s="210"/>
      <c r="K111" s="210">
        <v>14812.5</v>
      </c>
      <c r="L111" s="210">
        <v>16326.530612244898</v>
      </c>
      <c r="M111" s="210">
        <v>31500</v>
      </c>
      <c r="N111" s="210">
        <v>38666.5</v>
      </c>
      <c r="O111" s="211">
        <f t="shared" si="3"/>
        <v>23787.02139455782</v>
      </c>
    </row>
    <row r="112" spans="1:15" ht="18.75" customHeight="1">
      <c r="A112" s="210" t="s">
        <v>22</v>
      </c>
      <c r="B112" s="199" t="s">
        <v>21</v>
      </c>
      <c r="C112" s="210"/>
      <c r="D112" s="210"/>
      <c r="E112" s="210">
        <v>14000</v>
      </c>
      <c r="F112" s="210"/>
      <c r="G112" s="210"/>
      <c r="H112" s="210"/>
      <c r="I112" s="210"/>
      <c r="J112" s="210"/>
      <c r="K112" s="210">
        <v>18000</v>
      </c>
      <c r="L112" s="210">
        <v>14875</v>
      </c>
      <c r="M112" s="210"/>
      <c r="N112" s="210">
        <v>17500</v>
      </c>
      <c r="O112" s="211">
        <f t="shared" si="3"/>
        <v>16093.75</v>
      </c>
    </row>
    <row r="113" spans="1:15" ht="18.75" customHeight="1">
      <c r="A113" s="210" t="s">
        <v>54</v>
      </c>
      <c r="B113" s="199" t="s">
        <v>21</v>
      </c>
      <c r="C113" s="210"/>
      <c r="D113" s="210">
        <v>2000</v>
      </c>
      <c r="E113" s="210">
        <v>2100</v>
      </c>
      <c r="F113" s="210">
        <v>2000</v>
      </c>
      <c r="G113" s="210">
        <v>2160</v>
      </c>
      <c r="H113" s="210"/>
      <c r="I113" s="210">
        <v>2700</v>
      </c>
      <c r="J113" s="210"/>
      <c r="K113" s="210">
        <v>3500</v>
      </c>
      <c r="L113" s="210"/>
      <c r="M113" s="210">
        <v>2040</v>
      </c>
      <c r="N113" s="210">
        <v>2000</v>
      </c>
      <c r="O113" s="211">
        <f t="shared" si="3"/>
        <v>2312.5</v>
      </c>
    </row>
    <row r="114" spans="1:15" ht="18.75" customHeight="1">
      <c r="A114" s="210" t="s">
        <v>306</v>
      </c>
      <c r="B114" s="199" t="s">
        <v>19</v>
      </c>
      <c r="C114" s="210"/>
      <c r="D114" s="210"/>
      <c r="E114" s="210"/>
      <c r="F114" s="210"/>
      <c r="G114" s="210"/>
      <c r="H114" s="210"/>
      <c r="I114" s="210"/>
      <c r="J114" s="210">
        <v>3000</v>
      </c>
      <c r="K114" s="210">
        <v>1375</v>
      </c>
      <c r="L114" s="210"/>
      <c r="M114" s="210">
        <v>1750</v>
      </c>
      <c r="N114" s="210"/>
      <c r="O114" s="211">
        <f t="shared" si="3"/>
        <v>2041.6666666666667</v>
      </c>
    </row>
    <row r="115" spans="1:15" ht="16.5" customHeight="1">
      <c r="A115" s="81" t="s">
        <v>105</v>
      </c>
      <c r="B115" s="113"/>
      <c r="C115" s="81"/>
      <c r="D115" s="82"/>
      <c r="E115" s="83"/>
      <c r="F115" s="83"/>
      <c r="G115" s="83"/>
      <c r="H115" s="83"/>
      <c r="I115" s="83"/>
      <c r="J115" s="83"/>
      <c r="K115" s="83"/>
      <c r="L115" s="83"/>
      <c r="M115" s="81"/>
      <c r="N115" s="82"/>
      <c r="O115" s="83"/>
    </row>
    <row r="116" spans="1:15" ht="18.75" customHeight="1">
      <c r="A116" s="210" t="s">
        <v>18</v>
      </c>
      <c r="B116" s="221" t="s">
        <v>407</v>
      </c>
      <c r="C116" s="210">
        <v>40</v>
      </c>
      <c r="D116" s="210">
        <v>53.33</v>
      </c>
      <c r="E116" s="210">
        <v>40</v>
      </c>
      <c r="F116" s="210">
        <v>40</v>
      </c>
      <c r="G116" s="210">
        <v>39</v>
      </c>
      <c r="H116" s="210">
        <v>40</v>
      </c>
      <c r="I116" s="210">
        <v>52.5</v>
      </c>
      <c r="J116" s="210"/>
      <c r="K116" s="210">
        <v>45</v>
      </c>
      <c r="L116" s="210"/>
      <c r="M116" s="210">
        <v>45</v>
      </c>
      <c r="N116" s="210">
        <v>42.5</v>
      </c>
      <c r="O116" s="211">
        <f>AVERAGE(C116:N116)</f>
        <v>43.733</v>
      </c>
    </row>
    <row r="117" spans="1:15" ht="18.75" customHeight="1">
      <c r="A117" s="210" t="s">
        <v>310</v>
      </c>
      <c r="B117" s="199" t="s">
        <v>19</v>
      </c>
      <c r="C117" s="210"/>
      <c r="D117" s="210">
        <v>1700</v>
      </c>
      <c r="E117" s="210">
        <v>1900</v>
      </c>
      <c r="F117" s="210">
        <v>1800</v>
      </c>
      <c r="G117" s="210">
        <v>2000</v>
      </c>
      <c r="H117" s="210"/>
      <c r="I117" s="210">
        <v>2050</v>
      </c>
      <c r="J117" s="210">
        <v>2100</v>
      </c>
      <c r="K117" s="210">
        <v>1740.625</v>
      </c>
      <c r="L117" s="210">
        <v>962.5</v>
      </c>
      <c r="M117" s="210">
        <v>1700</v>
      </c>
      <c r="N117" s="210">
        <v>1800</v>
      </c>
      <c r="O117" s="211">
        <v>1775.3125</v>
      </c>
    </row>
    <row r="118" spans="1:15" ht="8.25" customHeight="1">
      <c r="A118" s="231"/>
      <c r="B118" s="179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232"/>
    </row>
    <row r="119" spans="1:15" ht="13.5">
      <c r="A119" s="189" t="s">
        <v>419</v>
      </c>
      <c r="B119" s="212"/>
      <c r="C119" s="213"/>
      <c r="D119" s="213"/>
      <c r="E119" s="213"/>
      <c r="F119" s="213"/>
      <c r="G119" s="213"/>
      <c r="H119" s="213"/>
      <c r="I119" s="213"/>
      <c r="J119" s="213"/>
      <c r="K119" s="213"/>
      <c r="L119" s="192"/>
      <c r="M119" s="192"/>
      <c r="N119" s="192"/>
      <c r="O119" s="232"/>
    </row>
    <row r="120" spans="1:15" ht="13.5">
      <c r="A120" s="192" t="s">
        <v>145</v>
      </c>
      <c r="B120" s="5"/>
      <c r="C120" s="5"/>
      <c r="D120" s="5"/>
      <c r="E120" s="5"/>
      <c r="F120" s="5"/>
      <c r="G120" s="5"/>
      <c r="H120" s="213"/>
      <c r="I120" s="213"/>
      <c r="J120" s="213"/>
      <c r="K120" s="213"/>
      <c r="L120" s="36"/>
      <c r="M120" s="36"/>
      <c r="N120" s="36"/>
      <c r="O120" s="36"/>
    </row>
  </sheetData>
  <sheetProtection/>
  <mergeCells count="27">
    <mergeCell ref="B106:B107"/>
    <mergeCell ref="A36:O36"/>
    <mergeCell ref="A103:O103"/>
    <mergeCell ref="A104:O104"/>
    <mergeCell ref="A106:A107"/>
    <mergeCell ref="A6:A7"/>
    <mergeCell ref="B6:B7"/>
    <mergeCell ref="A72:O72"/>
    <mergeCell ref="C74:N74"/>
    <mergeCell ref="O74:O75"/>
    <mergeCell ref="N101:O101"/>
    <mergeCell ref="N3:O3"/>
    <mergeCell ref="A4:O4"/>
    <mergeCell ref="A5:O5"/>
    <mergeCell ref="C6:N6"/>
    <mergeCell ref="O6:O7"/>
    <mergeCell ref="A35:O35"/>
    <mergeCell ref="C106:N106"/>
    <mergeCell ref="O106:O107"/>
    <mergeCell ref="B74:B75"/>
    <mergeCell ref="N69:O69"/>
    <mergeCell ref="A71:O71"/>
    <mergeCell ref="A38:A39"/>
    <mergeCell ref="B38:B39"/>
    <mergeCell ref="C38:N38"/>
    <mergeCell ref="O38:O39"/>
    <mergeCell ref="A74:A7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67">
      <selection activeCell="L121" sqref="L121"/>
    </sheetView>
  </sheetViews>
  <sheetFormatPr defaultColWidth="11.421875" defaultRowHeight="12.75"/>
  <cols>
    <col min="1" max="1" width="20.00390625" style="152" customWidth="1"/>
    <col min="2" max="2" width="10.8515625" style="228" customWidth="1"/>
    <col min="3" max="14" width="8.8515625" style="152" customWidth="1"/>
    <col min="15" max="15" width="9.7109375" style="233" customWidth="1"/>
    <col min="16" max="16384" width="11.421875" style="152" customWidth="1"/>
  </cols>
  <sheetData>
    <row r="1" spans="1:15" ht="18">
      <c r="A1" s="36"/>
      <c r="B1" s="23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8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449" t="s">
        <v>44</v>
      </c>
      <c r="O2" s="449"/>
    </row>
    <row r="3" spans="1:15" ht="20.25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1" customHeight="1">
      <c r="A4" s="441" t="s">
        <v>420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29.25" customHeight="1">
      <c r="A5" s="447" t="s">
        <v>506</v>
      </c>
      <c r="B5" s="447" t="s">
        <v>62</v>
      </c>
      <c r="C5" s="442" t="s">
        <v>26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445" t="s">
        <v>60</v>
      </c>
    </row>
    <row r="6" spans="1:15" ht="23.25" customHeight="1">
      <c r="A6" s="448"/>
      <c r="B6" s="448"/>
      <c r="C6" s="377" t="s">
        <v>7</v>
      </c>
      <c r="D6" s="376" t="s">
        <v>8</v>
      </c>
      <c r="E6" s="376" t="s">
        <v>9</v>
      </c>
      <c r="F6" s="376" t="s">
        <v>10</v>
      </c>
      <c r="G6" s="376" t="s">
        <v>11</v>
      </c>
      <c r="H6" s="376" t="s">
        <v>12</v>
      </c>
      <c r="I6" s="376" t="s">
        <v>13</v>
      </c>
      <c r="J6" s="376" t="s">
        <v>14</v>
      </c>
      <c r="K6" s="376" t="s">
        <v>127</v>
      </c>
      <c r="L6" s="376" t="s">
        <v>128</v>
      </c>
      <c r="M6" s="376" t="s">
        <v>129</v>
      </c>
      <c r="N6" s="378" t="s">
        <v>130</v>
      </c>
      <c r="O6" s="446"/>
    </row>
    <row r="7" spans="1:15" ht="17.25" customHeight="1">
      <c r="A7" s="81" t="s">
        <v>63</v>
      </c>
      <c r="B7" s="113"/>
      <c r="C7" s="81"/>
      <c r="D7" s="82"/>
      <c r="E7" s="83"/>
      <c r="F7" s="83"/>
      <c r="G7" s="83"/>
      <c r="H7" s="83"/>
      <c r="I7" s="83"/>
      <c r="J7" s="83"/>
      <c r="K7" s="83"/>
      <c r="L7" s="83"/>
      <c r="M7" s="81"/>
      <c r="N7" s="82"/>
      <c r="O7" s="83"/>
    </row>
    <row r="8" spans="1:15" ht="18.75" customHeight="1">
      <c r="A8" s="242" t="s">
        <v>421</v>
      </c>
      <c r="B8" s="243" t="s">
        <v>47</v>
      </c>
      <c r="C8" s="244">
        <v>913</v>
      </c>
      <c r="D8" s="244">
        <v>1000</v>
      </c>
      <c r="E8" s="244">
        <v>948</v>
      </c>
      <c r="F8" s="244">
        <v>1052</v>
      </c>
      <c r="G8" s="244">
        <v>881.932</v>
      </c>
      <c r="H8" s="244">
        <v>1100.352</v>
      </c>
      <c r="I8" s="244">
        <v>868</v>
      </c>
      <c r="J8" s="244">
        <v>1065</v>
      </c>
      <c r="K8" s="244">
        <v>1051.75</v>
      </c>
      <c r="L8" s="244">
        <v>1123.9936</v>
      </c>
      <c r="M8" s="244">
        <v>1100.1327999999999</v>
      </c>
      <c r="N8" s="244">
        <v>974.6666666666666</v>
      </c>
      <c r="O8" s="245">
        <f aca="true" t="shared" si="0" ref="O8:O91">AVERAGE(C8:N8)</f>
        <v>1006.5689222222221</v>
      </c>
    </row>
    <row r="9" spans="1:15" ht="18.75" customHeight="1">
      <c r="A9" s="242" t="s">
        <v>374</v>
      </c>
      <c r="B9" s="246" t="s">
        <v>19</v>
      </c>
      <c r="C9" s="244">
        <v>310.3212</v>
      </c>
      <c r="D9" s="244">
        <v>384.78524</v>
      </c>
      <c r="E9" s="244">
        <v>337.92048</v>
      </c>
      <c r="F9" s="244">
        <v>447</v>
      </c>
      <c r="G9" s="244">
        <v>499.6666666666667</v>
      </c>
      <c r="H9" s="244">
        <v>566.0425</v>
      </c>
      <c r="I9" s="244">
        <v>432</v>
      </c>
      <c r="J9" s="244">
        <v>494.49600000000004</v>
      </c>
      <c r="K9" s="244">
        <v>421.75</v>
      </c>
      <c r="L9" s="244">
        <v>386.7556</v>
      </c>
      <c r="M9" s="244">
        <v>398.9232</v>
      </c>
      <c r="N9" s="244">
        <v>339.48</v>
      </c>
      <c r="O9" s="245">
        <f t="shared" si="0"/>
        <v>418.26174055555566</v>
      </c>
    </row>
    <row r="10" spans="1:15" ht="18.75" customHeight="1">
      <c r="A10" s="242" t="s">
        <v>375</v>
      </c>
      <c r="B10" s="247" t="s">
        <v>53</v>
      </c>
      <c r="C10" s="244">
        <v>375.77750000000003</v>
      </c>
      <c r="D10" s="244">
        <v>343.11249999999995</v>
      </c>
      <c r="E10" s="244">
        <v>370.9575</v>
      </c>
      <c r="F10" s="244">
        <v>495.22</v>
      </c>
      <c r="G10" s="244">
        <v>418.5375</v>
      </c>
      <c r="H10" s="244">
        <v>404.125</v>
      </c>
      <c r="I10" s="244">
        <v>543.125</v>
      </c>
      <c r="J10" s="244">
        <v>681.5</v>
      </c>
      <c r="K10" s="244">
        <v>675</v>
      </c>
      <c r="L10" s="244">
        <v>643.6666666666666</v>
      </c>
      <c r="M10" s="244">
        <v>208.75</v>
      </c>
      <c r="N10" s="244">
        <v>537.5</v>
      </c>
      <c r="O10" s="245">
        <f t="shared" si="0"/>
        <v>474.7726388888889</v>
      </c>
    </row>
    <row r="11" spans="1:15" ht="18" customHeight="1">
      <c r="A11" s="81" t="s">
        <v>65</v>
      </c>
      <c r="B11" s="174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1"/>
      <c r="N11" s="82"/>
      <c r="O11" s="83"/>
    </row>
    <row r="12" spans="1:15" ht="18.75" customHeight="1">
      <c r="A12" s="244" t="s">
        <v>0</v>
      </c>
      <c r="B12" s="246" t="s">
        <v>19</v>
      </c>
      <c r="C12" s="244">
        <v>226.10005</v>
      </c>
      <c r="D12" s="244">
        <v>234.40236666666667</v>
      </c>
      <c r="E12" s="244">
        <v>392.166</v>
      </c>
      <c r="F12" s="244">
        <v>356.992</v>
      </c>
      <c r="G12" s="244">
        <v>253.425</v>
      </c>
      <c r="H12" s="244">
        <v>267.24604</v>
      </c>
      <c r="I12" s="244">
        <v>281.4076666666667</v>
      </c>
      <c r="J12" s="244">
        <v>379.366</v>
      </c>
      <c r="K12" s="244">
        <v>442.834</v>
      </c>
      <c r="L12" s="244">
        <v>362.56333333333333</v>
      </c>
      <c r="M12" s="244">
        <v>214.79528000000002</v>
      </c>
      <c r="N12" s="244">
        <v>234.91334999999998</v>
      </c>
      <c r="O12" s="245">
        <f t="shared" si="0"/>
        <v>303.8509238888889</v>
      </c>
    </row>
    <row r="13" spans="1:15" ht="18.75" customHeight="1">
      <c r="A13" s="244" t="s">
        <v>1</v>
      </c>
      <c r="B13" s="246" t="s">
        <v>19</v>
      </c>
      <c r="C13" s="244">
        <v>901.6666666666666</v>
      </c>
      <c r="D13" s="244">
        <v>880.8333333333334</v>
      </c>
      <c r="E13" s="244">
        <v>750.4</v>
      </c>
      <c r="F13" s="244">
        <v>576.5825</v>
      </c>
      <c r="G13" s="244">
        <v>854</v>
      </c>
      <c r="H13" s="244">
        <v>795.75</v>
      </c>
      <c r="I13" s="244">
        <v>766.7083333333333</v>
      </c>
      <c r="J13" s="244">
        <v>737.6666666666666</v>
      </c>
      <c r="K13" s="244">
        <v>790</v>
      </c>
      <c r="L13" s="244">
        <v>633</v>
      </c>
      <c r="M13" s="244">
        <v>582.3333333333334</v>
      </c>
      <c r="N13" s="244">
        <v>636.3333333333334</v>
      </c>
      <c r="O13" s="245">
        <f t="shared" si="0"/>
        <v>742.1061805555556</v>
      </c>
    </row>
    <row r="14" spans="1:15" ht="18.75" customHeight="1">
      <c r="A14" s="196" t="s">
        <v>117</v>
      </c>
      <c r="B14" s="246" t="s">
        <v>19</v>
      </c>
      <c r="C14" s="244">
        <v>738.79025</v>
      </c>
      <c r="D14" s="244">
        <v>666.1875</v>
      </c>
      <c r="E14" s="244">
        <v>544.4548500000001</v>
      </c>
      <c r="F14" s="244">
        <v>474.75</v>
      </c>
      <c r="G14" s="244">
        <v>418.125</v>
      </c>
      <c r="H14" s="244">
        <v>495</v>
      </c>
      <c r="I14" s="244">
        <v>456.5625</v>
      </c>
      <c r="J14" s="244">
        <v>540</v>
      </c>
      <c r="K14" s="244">
        <v>583.83</v>
      </c>
      <c r="L14" s="244">
        <v>480.25</v>
      </c>
      <c r="M14" s="244">
        <v>538.59375</v>
      </c>
      <c r="N14" s="244">
        <v>569.25</v>
      </c>
      <c r="O14" s="245">
        <f t="shared" si="0"/>
        <v>542.1494875</v>
      </c>
    </row>
    <row r="15" spans="1:15" ht="18.75" customHeight="1">
      <c r="A15" s="196" t="s">
        <v>376</v>
      </c>
      <c r="B15" s="246" t="s">
        <v>19</v>
      </c>
      <c r="C15" s="244">
        <v>800</v>
      </c>
      <c r="D15" s="244">
        <v>1100</v>
      </c>
      <c r="E15" s="244">
        <v>1600</v>
      </c>
      <c r="F15" s="244">
        <v>875</v>
      </c>
      <c r="G15" s="244"/>
      <c r="H15" s="244">
        <v>1138</v>
      </c>
      <c r="I15" s="244"/>
      <c r="J15" s="244"/>
      <c r="K15" s="244">
        <v>1100</v>
      </c>
      <c r="L15" s="244">
        <v>730.6266666666667</v>
      </c>
      <c r="M15" s="244">
        <v>1021</v>
      </c>
      <c r="N15" s="244">
        <v>1266.6666666666667</v>
      </c>
      <c r="O15" s="245">
        <f t="shared" si="0"/>
        <v>1070.1437037037037</v>
      </c>
    </row>
    <row r="16" spans="1:15" ht="18.75" customHeight="1">
      <c r="A16" s="196" t="s">
        <v>377</v>
      </c>
      <c r="B16" s="246" t="s">
        <v>19</v>
      </c>
      <c r="C16" s="244">
        <v>953.60625</v>
      </c>
      <c r="D16" s="244">
        <v>897.5833333333334</v>
      </c>
      <c r="E16" s="244">
        <v>972.35</v>
      </c>
      <c r="F16" s="244">
        <v>984.6400000000001</v>
      </c>
      <c r="G16" s="244">
        <v>860.3340000000001</v>
      </c>
      <c r="H16" s="244">
        <v>878.5</v>
      </c>
      <c r="I16" s="244">
        <v>869.417</v>
      </c>
      <c r="J16" s="244">
        <v>982.5</v>
      </c>
      <c r="K16" s="244">
        <v>792.9166666666666</v>
      </c>
      <c r="L16" s="244">
        <v>785.1666666666666</v>
      </c>
      <c r="M16" s="244">
        <v>904.375</v>
      </c>
      <c r="N16" s="244">
        <v>901.75</v>
      </c>
      <c r="O16" s="245">
        <f t="shared" si="0"/>
        <v>898.5949097222223</v>
      </c>
    </row>
    <row r="17" spans="1:15" ht="18.75" customHeight="1">
      <c r="A17" s="196" t="s">
        <v>379</v>
      </c>
      <c r="B17" s="246" t="s">
        <v>19</v>
      </c>
      <c r="C17" s="244">
        <v>962.5</v>
      </c>
      <c r="D17" s="244">
        <v>981.25</v>
      </c>
      <c r="E17" s="244">
        <v>887.5</v>
      </c>
      <c r="F17" s="244"/>
      <c r="G17" s="244">
        <v>831.25</v>
      </c>
      <c r="H17" s="244">
        <v>825</v>
      </c>
      <c r="I17" s="244"/>
      <c r="J17" s="244"/>
      <c r="K17" s="244">
        <v>811.46</v>
      </c>
      <c r="L17" s="244">
        <v>837.5</v>
      </c>
      <c r="M17" s="244">
        <v>831.25</v>
      </c>
      <c r="N17" s="244"/>
      <c r="O17" s="245">
        <f t="shared" si="0"/>
        <v>870.96375</v>
      </c>
    </row>
    <row r="18" spans="1:15" ht="18.75" customHeight="1">
      <c r="A18" s="196" t="s">
        <v>400</v>
      </c>
      <c r="B18" s="246" t="s">
        <v>19</v>
      </c>
      <c r="C18" s="244">
        <v>255</v>
      </c>
      <c r="D18" s="244">
        <v>221.88</v>
      </c>
      <c r="E18" s="244"/>
      <c r="F18" s="244">
        <v>157.5</v>
      </c>
      <c r="G18" s="244">
        <v>172.5</v>
      </c>
      <c r="H18" s="244">
        <v>170</v>
      </c>
      <c r="I18" s="244">
        <v>180</v>
      </c>
      <c r="J18" s="244"/>
      <c r="K18" s="244">
        <v>273.33</v>
      </c>
      <c r="L18" s="244"/>
      <c r="M18" s="244"/>
      <c r="N18" s="244">
        <v>200</v>
      </c>
      <c r="O18" s="245">
        <f t="shared" si="0"/>
        <v>203.77625</v>
      </c>
    </row>
    <row r="19" spans="1:15" ht="18.75" customHeight="1">
      <c r="A19" s="196" t="s">
        <v>66</v>
      </c>
      <c r="B19" s="246" t="s">
        <v>19</v>
      </c>
      <c r="C19" s="244">
        <v>282.672</v>
      </c>
      <c r="D19" s="244">
        <v>277.8628125</v>
      </c>
      <c r="E19" s="244">
        <v>430.89285714285717</v>
      </c>
      <c r="F19" s="244">
        <v>287.45495999999997</v>
      </c>
      <c r="G19" s="244">
        <v>440.69666666666666</v>
      </c>
      <c r="H19" s="244">
        <v>463.7457142857143</v>
      </c>
      <c r="I19" s="244">
        <v>400.60999999999996</v>
      </c>
      <c r="J19" s="244">
        <v>449.77833333333336</v>
      </c>
      <c r="K19" s="244">
        <v>438.69</v>
      </c>
      <c r="L19" s="244">
        <v>422.035</v>
      </c>
      <c r="M19" s="244">
        <v>237.13628571428572</v>
      </c>
      <c r="N19" s="244">
        <v>285.767</v>
      </c>
      <c r="O19" s="245">
        <f t="shared" si="0"/>
        <v>368.11180247023805</v>
      </c>
    </row>
    <row r="20" spans="1:15" ht="16.5" customHeight="1">
      <c r="A20" s="81" t="s">
        <v>71</v>
      </c>
      <c r="B20" s="113"/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1"/>
      <c r="N20" s="82"/>
      <c r="O20" s="83"/>
    </row>
    <row r="21" spans="1:15" ht="18.75" customHeight="1">
      <c r="A21" s="196" t="s">
        <v>381</v>
      </c>
      <c r="B21" s="246" t="s">
        <v>21</v>
      </c>
      <c r="C21" s="244">
        <v>3038.09875</v>
      </c>
      <c r="D21" s="244">
        <v>3288.1</v>
      </c>
      <c r="E21" s="244">
        <v>2836.5</v>
      </c>
      <c r="F21" s="244">
        <v>2487.305</v>
      </c>
      <c r="G21" s="244">
        <v>2222.285</v>
      </c>
      <c r="H21" s="244">
        <v>2126.6428571428573</v>
      </c>
      <c r="I21" s="244">
        <v>2174.1666666666665</v>
      </c>
      <c r="J21" s="244">
        <v>1903.4716666666666</v>
      </c>
      <c r="K21" s="244">
        <v>1676.452857142857</v>
      </c>
      <c r="L21" s="244">
        <v>1833.2114285714285</v>
      </c>
      <c r="M21" s="244">
        <v>1873.9042857142856</v>
      </c>
      <c r="N21" s="244">
        <v>2472.9133333333334</v>
      </c>
      <c r="O21" s="245">
        <f t="shared" si="0"/>
        <v>2327.754320436508</v>
      </c>
    </row>
    <row r="22" spans="1:15" ht="18.75" customHeight="1">
      <c r="A22" s="196" t="s">
        <v>382</v>
      </c>
      <c r="B22" s="246" t="s">
        <v>74</v>
      </c>
      <c r="C22" s="244">
        <v>66.4925</v>
      </c>
      <c r="D22" s="244">
        <v>67.5525</v>
      </c>
      <c r="E22" s="244">
        <v>68.41666666666667</v>
      </c>
      <c r="F22" s="244">
        <v>62.13833333333333</v>
      </c>
      <c r="G22" s="244">
        <v>62.09</v>
      </c>
      <c r="H22" s="244">
        <v>70.66428571428571</v>
      </c>
      <c r="I22" s="244">
        <v>68.27666666666666</v>
      </c>
      <c r="J22" s="244">
        <v>63.903333333333336</v>
      </c>
      <c r="K22" s="244">
        <v>51.37166666666666</v>
      </c>
      <c r="L22" s="244">
        <v>62.36142857142857</v>
      </c>
      <c r="M22" s="244">
        <v>57.17285714285714</v>
      </c>
      <c r="N22" s="244">
        <v>51.565999999999995</v>
      </c>
      <c r="O22" s="245">
        <f t="shared" si="0"/>
        <v>62.66718650793651</v>
      </c>
    </row>
    <row r="23" spans="1:15" ht="18.75" customHeight="1">
      <c r="A23" s="196" t="s">
        <v>410</v>
      </c>
      <c r="B23" s="246" t="s">
        <v>411</v>
      </c>
      <c r="C23" s="244">
        <v>75</v>
      </c>
      <c r="D23" s="244">
        <v>150</v>
      </c>
      <c r="E23" s="244">
        <v>152.5</v>
      </c>
      <c r="F23" s="244">
        <v>75</v>
      </c>
      <c r="G23" s="244">
        <v>140</v>
      </c>
      <c r="H23" s="244">
        <v>165</v>
      </c>
      <c r="I23" s="244">
        <v>178.5</v>
      </c>
      <c r="J23" s="244">
        <v>160</v>
      </c>
      <c r="K23" s="244">
        <v>170</v>
      </c>
      <c r="L23" s="244">
        <v>165</v>
      </c>
      <c r="M23" s="244">
        <v>162.5</v>
      </c>
      <c r="N23" s="244">
        <v>162.5</v>
      </c>
      <c r="O23" s="245">
        <f t="shared" si="0"/>
        <v>146.33333333333334</v>
      </c>
    </row>
    <row r="24" spans="1:15" ht="18.75" customHeight="1">
      <c r="A24" s="244" t="s">
        <v>43</v>
      </c>
      <c r="B24" s="246" t="s">
        <v>405</v>
      </c>
      <c r="C24" s="244">
        <v>67.08333333333333</v>
      </c>
      <c r="D24" s="244">
        <v>50</v>
      </c>
      <c r="E24" s="244">
        <v>50</v>
      </c>
      <c r="F24" s="244">
        <v>86.875</v>
      </c>
      <c r="G24" s="244">
        <v>55</v>
      </c>
      <c r="H24" s="244">
        <v>47.5</v>
      </c>
      <c r="I24" s="244">
        <v>65</v>
      </c>
      <c r="J24" s="244">
        <v>54.333333333333336</v>
      </c>
      <c r="K24" s="244">
        <v>57.5</v>
      </c>
      <c r="L24" s="244">
        <v>65</v>
      </c>
      <c r="M24" s="244">
        <v>60.666666666666664</v>
      </c>
      <c r="N24" s="244">
        <v>47.5</v>
      </c>
      <c r="O24" s="245">
        <f t="shared" si="0"/>
        <v>58.87152777777777</v>
      </c>
    </row>
    <row r="25" spans="1:15" ht="16.5" customHeight="1">
      <c r="A25" s="81" t="s">
        <v>68</v>
      </c>
      <c r="B25" s="113"/>
      <c r="C25" s="81"/>
      <c r="D25" s="82"/>
      <c r="E25" s="83"/>
      <c r="F25" s="83"/>
      <c r="G25" s="83"/>
      <c r="H25" s="83"/>
      <c r="I25" s="83"/>
      <c r="J25" s="83"/>
      <c r="K25" s="83"/>
      <c r="L25" s="83"/>
      <c r="M25" s="81"/>
      <c r="N25" s="82"/>
      <c r="O25" s="83"/>
    </row>
    <row r="26" spans="1:15" ht="18.75" customHeight="1">
      <c r="A26" s="196" t="s">
        <v>383</v>
      </c>
      <c r="B26" s="246" t="s">
        <v>19</v>
      </c>
      <c r="C26" s="244">
        <v>1014.7916666666666</v>
      </c>
      <c r="D26" s="244">
        <v>1041.5283333333334</v>
      </c>
      <c r="E26" s="244">
        <v>1047.645</v>
      </c>
      <c r="F26" s="244">
        <v>918</v>
      </c>
      <c r="G26" s="244">
        <v>1141.3325</v>
      </c>
      <c r="H26" s="244">
        <v>1055.266</v>
      </c>
      <c r="I26" s="244">
        <v>930</v>
      </c>
      <c r="J26" s="244">
        <v>1028.3333333333333</v>
      </c>
      <c r="K26" s="244">
        <v>1009</v>
      </c>
      <c r="L26" s="244">
        <v>969.5833333333333</v>
      </c>
      <c r="M26" s="244">
        <v>937.15</v>
      </c>
      <c r="N26" s="244">
        <v>972.3333333333334</v>
      </c>
      <c r="O26" s="245">
        <f t="shared" si="0"/>
        <v>1005.413625</v>
      </c>
    </row>
    <row r="27" spans="1:15" ht="18.75" customHeight="1">
      <c r="A27" s="196" t="s">
        <v>384</v>
      </c>
      <c r="B27" s="246" t="s">
        <v>19</v>
      </c>
      <c r="C27" s="244">
        <v>1718.0233333333333</v>
      </c>
      <c r="D27" s="244">
        <v>1725.391008</v>
      </c>
      <c r="E27" s="244">
        <v>1807.7282666666667</v>
      </c>
      <c r="F27" s="244">
        <v>1863.2689712</v>
      </c>
      <c r="G27" s="244">
        <v>1820.224554</v>
      </c>
      <c r="H27" s="244">
        <v>1809.2216666666666</v>
      </c>
      <c r="I27" s="244">
        <v>1828.69701375</v>
      </c>
      <c r="J27" s="244">
        <v>1801.21625</v>
      </c>
      <c r="K27" s="244">
        <v>1752.8649599999999</v>
      </c>
      <c r="L27" s="244">
        <v>1735.02288</v>
      </c>
      <c r="M27" s="244">
        <v>1777.9766666666667</v>
      </c>
      <c r="N27" s="244">
        <v>1931.1432959999995</v>
      </c>
      <c r="O27" s="245">
        <f t="shared" si="0"/>
        <v>1797.5649055236108</v>
      </c>
    </row>
    <row r="28" spans="1:15" ht="18.75" customHeight="1">
      <c r="A28" s="196" t="s">
        <v>385</v>
      </c>
      <c r="B28" s="246" t="s">
        <v>19</v>
      </c>
      <c r="C28" s="244">
        <v>1041.195</v>
      </c>
      <c r="D28" s="244">
        <v>1124.24793125</v>
      </c>
      <c r="E28" s="244">
        <v>1278.1274</v>
      </c>
      <c r="F28" s="244">
        <v>1155.266</v>
      </c>
      <c r="G28" s="244">
        <v>1441.2259999999999</v>
      </c>
      <c r="H28" s="244">
        <v>1167.6155119999999</v>
      </c>
      <c r="I28" s="244">
        <v>1289.9933</v>
      </c>
      <c r="J28" s="244">
        <v>1120.67111</v>
      </c>
      <c r="K28" s="244">
        <v>1240.05</v>
      </c>
      <c r="L28" s="244">
        <v>1197.2807</v>
      </c>
      <c r="M28" s="244">
        <v>1064.534625</v>
      </c>
      <c r="N28" s="244">
        <v>1219.3666099999998</v>
      </c>
      <c r="O28" s="245">
        <f t="shared" si="0"/>
        <v>1194.9645156874997</v>
      </c>
    </row>
    <row r="29" spans="1:15" ht="18.75" customHeight="1">
      <c r="A29" s="242" t="s">
        <v>386</v>
      </c>
      <c r="B29" s="246" t="s">
        <v>19</v>
      </c>
      <c r="C29" s="244">
        <v>1457</v>
      </c>
      <c r="D29" s="244">
        <v>1418.12</v>
      </c>
      <c r="E29" s="244">
        <v>1504.1</v>
      </c>
      <c r="F29" s="244">
        <v>1575.2</v>
      </c>
      <c r="G29" s="244">
        <v>1550.25</v>
      </c>
      <c r="H29" s="244">
        <v>1430</v>
      </c>
      <c r="I29" s="244">
        <v>1537.5</v>
      </c>
      <c r="J29" s="244">
        <v>1550</v>
      </c>
      <c r="K29" s="244">
        <v>1432.25</v>
      </c>
      <c r="L29" s="244">
        <v>1650</v>
      </c>
      <c r="M29" s="244">
        <v>1481.25</v>
      </c>
      <c r="N29" s="244">
        <v>1468.75</v>
      </c>
      <c r="O29" s="245">
        <f t="shared" si="0"/>
        <v>1504.5349999999999</v>
      </c>
    </row>
    <row r="30" spans="1:15" ht="18.75" customHeight="1">
      <c r="A30" s="244" t="s">
        <v>48</v>
      </c>
      <c r="B30" s="246" t="s">
        <v>19</v>
      </c>
      <c r="C30" s="244">
        <v>1016.67</v>
      </c>
      <c r="D30" s="244">
        <v>825</v>
      </c>
      <c r="E30" s="244">
        <v>837.5</v>
      </c>
      <c r="F30" s="244"/>
      <c r="G30" s="244">
        <v>866.67</v>
      </c>
      <c r="H30" s="244">
        <v>775</v>
      </c>
      <c r="I30" s="244">
        <v>500</v>
      </c>
      <c r="J30" s="244">
        <v>650</v>
      </c>
      <c r="K30" s="244">
        <v>795.835</v>
      </c>
      <c r="L30" s="244">
        <v>793.75</v>
      </c>
      <c r="M30" s="244">
        <v>837.5</v>
      </c>
      <c r="N30" s="244"/>
      <c r="O30" s="245">
        <f t="shared" si="0"/>
        <v>789.7925</v>
      </c>
    </row>
    <row r="31" spans="1:15" ht="18.75" customHeight="1">
      <c r="A31" s="242" t="s">
        <v>70</v>
      </c>
      <c r="B31" s="247" t="s">
        <v>19</v>
      </c>
      <c r="C31" s="244"/>
      <c r="D31" s="244"/>
      <c r="E31" s="244">
        <v>700</v>
      </c>
      <c r="F31" s="244">
        <v>525</v>
      </c>
      <c r="G31" s="244"/>
      <c r="H31" s="244">
        <v>525</v>
      </c>
      <c r="I31" s="244">
        <v>700</v>
      </c>
      <c r="J31" s="244">
        <v>900</v>
      </c>
      <c r="K31" s="244">
        <v>673.63</v>
      </c>
      <c r="L31" s="244">
        <v>970.5</v>
      </c>
      <c r="M31" s="244">
        <v>750</v>
      </c>
      <c r="N31" s="244">
        <v>600</v>
      </c>
      <c r="O31" s="245">
        <f>AVERAGE(C31:N31)</f>
        <v>704.9033333333333</v>
      </c>
    </row>
    <row r="32" spans="1:15" ht="9.75" customHeight="1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1:15" ht="16.5" customHeight="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 t="s">
        <v>42</v>
      </c>
    </row>
    <row r="34" spans="1:15" ht="18.7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ht="18.75" customHeigh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</row>
    <row r="36" spans="1:15" ht="18.75" customHeight="1">
      <c r="A36" s="440" t="s">
        <v>61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</row>
    <row r="37" spans="1:15" ht="21" customHeight="1">
      <c r="A37" s="441" t="s">
        <v>420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</row>
    <row r="38" spans="1:15" ht="18.75" customHeight="1">
      <c r="A38" s="447" t="s">
        <v>506</v>
      </c>
      <c r="B38" s="447" t="s">
        <v>62</v>
      </c>
      <c r="C38" s="442" t="s">
        <v>26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4"/>
      <c r="O38" s="445" t="s">
        <v>60</v>
      </c>
    </row>
    <row r="39" spans="1:15" ht="18.75" customHeight="1">
      <c r="A39" s="448"/>
      <c r="B39" s="448"/>
      <c r="C39" s="377" t="s">
        <v>7</v>
      </c>
      <c r="D39" s="376" t="s">
        <v>8</v>
      </c>
      <c r="E39" s="376" t="s">
        <v>9</v>
      </c>
      <c r="F39" s="376" t="s">
        <v>10</v>
      </c>
      <c r="G39" s="376" t="s">
        <v>11</v>
      </c>
      <c r="H39" s="376" t="s">
        <v>12</v>
      </c>
      <c r="I39" s="376" t="s">
        <v>13</v>
      </c>
      <c r="J39" s="376" t="s">
        <v>14</v>
      </c>
      <c r="K39" s="376" t="s">
        <v>127</v>
      </c>
      <c r="L39" s="376" t="s">
        <v>128</v>
      </c>
      <c r="M39" s="376" t="s">
        <v>129</v>
      </c>
      <c r="N39" s="378" t="s">
        <v>130</v>
      </c>
      <c r="O39" s="446"/>
    </row>
    <row r="40" spans="1:15" ht="18.75" customHeight="1">
      <c r="A40" s="81" t="s">
        <v>75</v>
      </c>
      <c r="B40" s="113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1"/>
      <c r="N40" s="82"/>
      <c r="O40" s="83"/>
    </row>
    <row r="41" spans="1:15" ht="18" customHeight="1">
      <c r="A41" s="64" t="s">
        <v>387</v>
      </c>
      <c r="B41" s="246" t="s">
        <v>21</v>
      </c>
      <c r="C41" s="244">
        <v>4719.6</v>
      </c>
      <c r="D41" s="244">
        <v>4649.8</v>
      </c>
      <c r="E41" s="244">
        <v>5530.5</v>
      </c>
      <c r="F41" s="244">
        <v>4013.5</v>
      </c>
      <c r="G41" s="244">
        <v>5796.333333333333</v>
      </c>
      <c r="H41" s="244">
        <v>5475</v>
      </c>
      <c r="I41" s="244">
        <v>3650</v>
      </c>
      <c r="J41" s="244">
        <v>4955.333333333333</v>
      </c>
      <c r="K41" s="244">
        <v>3463.3333333333335</v>
      </c>
      <c r="L41" s="244">
        <v>5158.416666666667</v>
      </c>
      <c r="M41" s="244">
        <v>5072.75</v>
      </c>
      <c r="N41" s="244">
        <v>3544</v>
      </c>
      <c r="O41" s="245">
        <v>4669.047222222222</v>
      </c>
    </row>
    <row r="42" spans="1:15" ht="18" customHeight="1">
      <c r="A42" s="62" t="s">
        <v>388</v>
      </c>
      <c r="B42" s="246" t="s">
        <v>21</v>
      </c>
      <c r="C42" s="244"/>
      <c r="D42" s="244">
        <v>2050</v>
      </c>
      <c r="E42" s="244"/>
      <c r="F42" s="244">
        <v>2933</v>
      </c>
      <c r="G42" s="244"/>
      <c r="H42" s="244">
        <v>2183</v>
      </c>
      <c r="I42" s="244"/>
      <c r="J42" s="244">
        <v>3500</v>
      </c>
      <c r="K42" s="244">
        <v>2750</v>
      </c>
      <c r="L42" s="244">
        <v>3900</v>
      </c>
      <c r="M42" s="244">
        <v>4250</v>
      </c>
      <c r="N42" s="244">
        <v>3467.6666666666665</v>
      </c>
      <c r="O42" s="245">
        <f>AVERAGE(C42:N42)</f>
        <v>3129.2083333333335</v>
      </c>
    </row>
    <row r="43" spans="1:15" ht="18" customHeight="1">
      <c r="A43" s="244" t="s">
        <v>333</v>
      </c>
      <c r="B43" s="246" t="s">
        <v>19</v>
      </c>
      <c r="C43" s="244">
        <v>968.75</v>
      </c>
      <c r="D43" s="244">
        <v>775</v>
      </c>
      <c r="E43" s="244">
        <v>1275</v>
      </c>
      <c r="F43" s="244">
        <v>1302.75</v>
      </c>
      <c r="G43" s="244">
        <v>1222</v>
      </c>
      <c r="H43" s="244">
        <v>897.5</v>
      </c>
      <c r="I43" s="244">
        <v>877.13</v>
      </c>
      <c r="J43" s="244">
        <v>962.75</v>
      </c>
      <c r="K43" s="244">
        <v>895.75</v>
      </c>
      <c r="L43" s="244">
        <v>1494</v>
      </c>
      <c r="M43" s="244">
        <v>724.725</v>
      </c>
      <c r="N43" s="244">
        <v>962.5</v>
      </c>
      <c r="O43" s="245">
        <f>AVERAGE(C43:N43)</f>
        <v>1029.8212500000002</v>
      </c>
    </row>
    <row r="44" spans="1:15" ht="18.75" customHeight="1">
      <c r="A44" s="81" t="s">
        <v>76</v>
      </c>
      <c r="B44" s="113"/>
      <c r="C44" s="81"/>
      <c r="D44" s="82"/>
      <c r="E44" s="83"/>
      <c r="F44" s="83"/>
      <c r="G44" s="83"/>
      <c r="H44" s="83"/>
      <c r="I44" s="83"/>
      <c r="J44" s="83"/>
      <c r="K44" s="83"/>
      <c r="L44" s="83"/>
      <c r="M44" s="81"/>
      <c r="N44" s="82"/>
      <c r="O44" s="83"/>
    </row>
    <row r="45" spans="1:15" ht="18.75" customHeight="1">
      <c r="A45" s="244" t="s">
        <v>422</v>
      </c>
      <c r="B45" s="246"/>
      <c r="C45" s="244">
        <v>768.5</v>
      </c>
      <c r="D45" s="244">
        <v>757.5</v>
      </c>
      <c r="E45" s="244">
        <v>754</v>
      </c>
      <c r="F45" s="244"/>
      <c r="G45" s="244"/>
      <c r="H45" s="244">
        <v>350</v>
      </c>
      <c r="I45" s="244"/>
      <c r="J45" s="244"/>
      <c r="K45" s="244">
        <v>518.13</v>
      </c>
      <c r="L45" s="244">
        <v>450</v>
      </c>
      <c r="M45" s="244">
        <v>450</v>
      </c>
      <c r="N45" s="244"/>
      <c r="O45" s="245">
        <f t="shared" si="0"/>
        <v>578.3042857142857</v>
      </c>
    </row>
    <row r="46" spans="1:15" ht="18.75" customHeight="1">
      <c r="A46" s="250" t="s">
        <v>389</v>
      </c>
      <c r="B46" s="246" t="s">
        <v>19</v>
      </c>
      <c r="C46" s="244">
        <v>548.9575</v>
      </c>
      <c r="D46" s="244">
        <v>482.15108654999995</v>
      </c>
      <c r="E46" s="244">
        <v>529.5356499999999</v>
      </c>
      <c r="F46" s="244">
        <v>474.538</v>
      </c>
      <c r="G46" s="244">
        <v>460.645</v>
      </c>
      <c r="H46" s="244">
        <v>461.17333333333335</v>
      </c>
      <c r="I46" s="244">
        <v>493.8325</v>
      </c>
      <c r="J46" s="244">
        <v>496.6570833333333</v>
      </c>
      <c r="K46" s="244">
        <v>467.28</v>
      </c>
      <c r="L46" s="244">
        <v>499.2485714285714</v>
      </c>
      <c r="M46" s="244">
        <v>632.588</v>
      </c>
      <c r="N46" s="244">
        <v>541.3375</v>
      </c>
      <c r="O46" s="245">
        <f t="shared" si="0"/>
        <v>507.328685387103</v>
      </c>
    </row>
    <row r="47" spans="1:15" ht="18.75" customHeight="1">
      <c r="A47" s="250" t="s">
        <v>390</v>
      </c>
      <c r="B47" s="246" t="s">
        <v>19</v>
      </c>
      <c r="C47" s="244">
        <v>1415.75</v>
      </c>
      <c r="D47" s="244">
        <v>1250</v>
      </c>
      <c r="E47" s="244">
        <v>1200</v>
      </c>
      <c r="F47" s="244">
        <v>725.3333333333334</v>
      </c>
      <c r="G47" s="244">
        <v>275</v>
      </c>
      <c r="H47" s="244">
        <v>650</v>
      </c>
      <c r="I47" s="244">
        <v>600</v>
      </c>
      <c r="J47" s="244">
        <v>550</v>
      </c>
      <c r="K47" s="244"/>
      <c r="L47" s="244"/>
      <c r="M47" s="244"/>
      <c r="N47" s="244">
        <v>600</v>
      </c>
      <c r="O47" s="245">
        <f t="shared" si="0"/>
        <v>807.3425925925926</v>
      </c>
    </row>
    <row r="48" spans="1:15" ht="18.75" customHeight="1">
      <c r="A48" s="250" t="s">
        <v>391</v>
      </c>
      <c r="B48" s="246" t="s">
        <v>19</v>
      </c>
      <c r="C48" s="244">
        <v>1389.0825</v>
      </c>
      <c r="D48" s="244">
        <v>1045.3</v>
      </c>
      <c r="E48" s="244">
        <v>1130</v>
      </c>
      <c r="F48" s="244">
        <v>946.0866666666667</v>
      </c>
      <c r="G48" s="244">
        <v>834.48</v>
      </c>
      <c r="H48" s="244">
        <v>923.54</v>
      </c>
      <c r="I48" s="244">
        <v>854</v>
      </c>
      <c r="J48" s="244">
        <v>986.6666666666666</v>
      </c>
      <c r="K48" s="244">
        <v>1218.75</v>
      </c>
      <c r="L48" s="244">
        <v>1217.1875</v>
      </c>
      <c r="M48" s="244">
        <v>1542.36</v>
      </c>
      <c r="N48" s="244">
        <v>1266.6666666666667</v>
      </c>
      <c r="O48" s="245">
        <f t="shared" si="0"/>
        <v>1112.8433333333335</v>
      </c>
    </row>
    <row r="49" spans="1:15" ht="18.75" customHeight="1">
      <c r="A49" s="250" t="s">
        <v>412</v>
      </c>
      <c r="B49" s="246" t="s">
        <v>19</v>
      </c>
      <c r="C49" s="244">
        <v>1000</v>
      </c>
      <c r="D49" s="244">
        <v>1975</v>
      </c>
      <c r="E49" s="244"/>
      <c r="F49" s="244">
        <v>822.5</v>
      </c>
      <c r="G49" s="244">
        <v>342.5</v>
      </c>
      <c r="H49" s="244">
        <v>671.075</v>
      </c>
      <c r="I49" s="244">
        <v>625</v>
      </c>
      <c r="J49" s="244">
        <v>1300</v>
      </c>
      <c r="K49" s="244"/>
      <c r="L49" s="244">
        <v>667</v>
      </c>
      <c r="M49" s="244">
        <v>1100</v>
      </c>
      <c r="N49" s="244">
        <v>725</v>
      </c>
      <c r="O49" s="245">
        <f t="shared" si="0"/>
        <v>922.8075000000001</v>
      </c>
    </row>
    <row r="50" spans="1:15" ht="18.75" customHeight="1">
      <c r="A50" s="250" t="s">
        <v>339</v>
      </c>
      <c r="B50" s="246" t="s">
        <v>19</v>
      </c>
      <c r="C50" s="244"/>
      <c r="D50" s="244">
        <v>2800</v>
      </c>
      <c r="E50" s="244"/>
      <c r="F50" s="244"/>
      <c r="G50" s="244"/>
      <c r="H50" s="244"/>
      <c r="I50" s="244"/>
      <c r="J50" s="244"/>
      <c r="K50" s="244"/>
      <c r="L50" s="244"/>
      <c r="M50" s="244">
        <v>1387.5</v>
      </c>
      <c r="N50" s="244"/>
      <c r="O50" s="245">
        <f t="shared" si="0"/>
        <v>2093.75</v>
      </c>
    </row>
    <row r="51" spans="1:15" ht="18.75" customHeight="1">
      <c r="A51" s="250" t="s">
        <v>3</v>
      </c>
      <c r="B51" s="246" t="s">
        <v>19</v>
      </c>
      <c r="C51" s="244">
        <v>458.02833333333336</v>
      </c>
      <c r="D51" s="244">
        <v>516.625</v>
      </c>
      <c r="E51" s="244">
        <v>582.1659999999999</v>
      </c>
      <c r="F51" s="244">
        <v>424.4</v>
      </c>
      <c r="G51" s="244">
        <v>352.0833333333333</v>
      </c>
      <c r="H51" s="244">
        <v>434.9175</v>
      </c>
      <c r="I51" s="244">
        <v>350</v>
      </c>
      <c r="J51" s="244">
        <v>789.5</v>
      </c>
      <c r="K51" s="244">
        <v>374.1</v>
      </c>
      <c r="L51" s="244">
        <v>373.834</v>
      </c>
      <c r="M51" s="244">
        <v>455.05</v>
      </c>
      <c r="N51" s="244">
        <v>482.5</v>
      </c>
      <c r="O51" s="245">
        <f t="shared" si="0"/>
        <v>466.1003472222223</v>
      </c>
    </row>
    <row r="52" spans="1:15" ht="18.75" customHeight="1">
      <c r="A52" s="250" t="s">
        <v>4</v>
      </c>
      <c r="B52" s="246" t="s">
        <v>19</v>
      </c>
      <c r="C52" s="244">
        <v>277.96</v>
      </c>
      <c r="D52" s="244">
        <v>256.26205949999996</v>
      </c>
      <c r="E52" s="244">
        <v>200.87600000000003</v>
      </c>
      <c r="F52" s="244">
        <v>203.72</v>
      </c>
      <c r="G52" s="244">
        <v>220.33453749999998</v>
      </c>
      <c r="H52" s="244">
        <v>292.67678333333333</v>
      </c>
      <c r="I52" s="244">
        <v>267.6162666666667</v>
      </c>
      <c r="J52" s="244">
        <v>247.0075</v>
      </c>
      <c r="K52" s="244">
        <v>215.09629166666667</v>
      </c>
      <c r="L52" s="244">
        <v>264.8</v>
      </c>
      <c r="M52" s="244">
        <v>225.225</v>
      </c>
      <c r="N52" s="244">
        <v>257.53</v>
      </c>
      <c r="O52" s="245">
        <f t="shared" si="0"/>
        <v>244.09203655555552</v>
      </c>
    </row>
    <row r="53" spans="1:15" ht="18.75" customHeight="1">
      <c r="A53" s="250" t="s">
        <v>401</v>
      </c>
      <c r="B53" s="246" t="s">
        <v>19</v>
      </c>
      <c r="C53" s="244">
        <v>571.5300000000001</v>
      </c>
      <c r="D53" s="244">
        <v>477.70500000000004</v>
      </c>
      <c r="E53" s="244">
        <v>722.92</v>
      </c>
      <c r="F53" s="244">
        <v>302.19</v>
      </c>
      <c r="G53" s="244">
        <v>495.835</v>
      </c>
      <c r="H53" s="244">
        <v>464.89</v>
      </c>
      <c r="I53" s="244">
        <v>268.75</v>
      </c>
      <c r="J53" s="244"/>
      <c r="K53" s="244">
        <v>442.585</v>
      </c>
      <c r="L53" s="244">
        <v>565.2766666666666</v>
      </c>
      <c r="M53" s="244">
        <v>674.835</v>
      </c>
      <c r="N53" s="244">
        <v>550</v>
      </c>
      <c r="O53" s="245">
        <f t="shared" si="0"/>
        <v>503.319696969697</v>
      </c>
    </row>
    <row r="54" spans="1:15" ht="18.75" customHeight="1">
      <c r="A54" s="250" t="s">
        <v>80</v>
      </c>
      <c r="B54" s="246" t="s">
        <v>19</v>
      </c>
      <c r="C54" s="244">
        <v>1056.748</v>
      </c>
      <c r="D54" s="244">
        <v>1021.04215</v>
      </c>
      <c r="E54" s="244">
        <v>606.1</v>
      </c>
      <c r="F54" s="244">
        <v>363.25</v>
      </c>
      <c r="G54" s="244">
        <v>602.35</v>
      </c>
      <c r="H54" s="244">
        <v>702.5</v>
      </c>
      <c r="I54" s="244">
        <v>1162.5</v>
      </c>
      <c r="J54" s="244">
        <v>1070.6666666666667</v>
      </c>
      <c r="K54" s="244">
        <v>1256.6666666666667</v>
      </c>
      <c r="L54" s="244">
        <v>1023.3333333333334</v>
      </c>
      <c r="M54" s="244">
        <v>1250</v>
      </c>
      <c r="N54" s="244">
        <v>1192.3333333333333</v>
      </c>
      <c r="O54" s="245">
        <f t="shared" si="0"/>
        <v>942.2908458333335</v>
      </c>
    </row>
    <row r="55" spans="1:15" ht="18.75" customHeight="1">
      <c r="A55" s="250" t="s">
        <v>16</v>
      </c>
      <c r="B55" s="246" t="s">
        <v>19</v>
      </c>
      <c r="C55" s="244">
        <v>371.87750000000005</v>
      </c>
      <c r="D55" s="244">
        <v>370.87750000000005</v>
      </c>
      <c r="E55" s="244">
        <v>280.4700666666667</v>
      </c>
      <c r="F55" s="244">
        <v>275</v>
      </c>
      <c r="G55" s="244">
        <v>246.25</v>
      </c>
      <c r="H55" s="244">
        <v>189.28459999999995</v>
      </c>
      <c r="I55" s="244">
        <v>129.25</v>
      </c>
      <c r="J55" s="244">
        <v>151.32</v>
      </c>
      <c r="K55" s="244">
        <v>170</v>
      </c>
      <c r="L55" s="244">
        <v>180.07125</v>
      </c>
      <c r="M55" s="244">
        <v>176.92604999999998</v>
      </c>
      <c r="N55" s="244">
        <v>181.05378358045772</v>
      </c>
      <c r="O55" s="245">
        <f t="shared" si="0"/>
        <v>226.86506252059368</v>
      </c>
    </row>
    <row r="56" spans="1:15" ht="18.75" customHeight="1">
      <c r="A56" s="250" t="s">
        <v>393</v>
      </c>
      <c r="B56" s="246" t="s">
        <v>414</v>
      </c>
      <c r="C56" s="244">
        <v>5000</v>
      </c>
      <c r="D56" s="244">
        <v>6750</v>
      </c>
      <c r="E56" s="244">
        <v>5166.67</v>
      </c>
      <c r="F56" s="244"/>
      <c r="G56" s="244">
        <v>5000</v>
      </c>
      <c r="H56" s="244">
        <v>5625</v>
      </c>
      <c r="I56" s="244"/>
      <c r="J56" s="244"/>
      <c r="K56" s="244"/>
      <c r="L56" s="244">
        <v>7750</v>
      </c>
      <c r="M56" s="244">
        <v>6666.67</v>
      </c>
      <c r="N56" s="244"/>
      <c r="O56" s="245">
        <f t="shared" si="0"/>
        <v>5994.0485714285705</v>
      </c>
    </row>
    <row r="57" spans="1:15" ht="18.75" customHeight="1">
      <c r="A57" s="250" t="s">
        <v>415</v>
      </c>
      <c r="B57" s="246" t="s">
        <v>416</v>
      </c>
      <c r="C57" s="244">
        <v>5483.333333333333</v>
      </c>
      <c r="D57" s="244">
        <v>3215</v>
      </c>
      <c r="E57" s="244">
        <v>2393.056666666667</v>
      </c>
      <c r="F57" s="244"/>
      <c r="G57" s="244">
        <v>2508.335</v>
      </c>
      <c r="H57" s="244">
        <v>5657.846666666667</v>
      </c>
      <c r="I57" s="244">
        <v>3825</v>
      </c>
      <c r="J57" s="244">
        <v>4387.5</v>
      </c>
      <c r="K57" s="244">
        <v>6000</v>
      </c>
      <c r="L57" s="244">
        <v>7541.855</v>
      </c>
      <c r="M57" s="244">
        <v>7426.25</v>
      </c>
      <c r="N57" s="244">
        <v>3266.6666666666665</v>
      </c>
      <c r="O57" s="245">
        <f t="shared" si="0"/>
        <v>4700.440303030303</v>
      </c>
    </row>
    <row r="58" spans="1:15" ht="18.75" customHeight="1">
      <c r="A58" s="250" t="s">
        <v>40</v>
      </c>
      <c r="B58" s="246" t="s">
        <v>19</v>
      </c>
      <c r="C58" s="244">
        <v>356.8884833333333</v>
      </c>
      <c r="D58" s="244">
        <v>578.7666666666667</v>
      </c>
      <c r="E58" s="244">
        <v>445.334</v>
      </c>
      <c r="F58" s="244">
        <v>388.02750000000003</v>
      </c>
      <c r="G58" s="244">
        <v>442.6118</v>
      </c>
      <c r="H58" s="244">
        <v>403.929</v>
      </c>
      <c r="I58" s="244">
        <v>385.9433333333333</v>
      </c>
      <c r="J58" s="244">
        <v>422</v>
      </c>
      <c r="K58" s="244">
        <v>391.25</v>
      </c>
      <c r="L58" s="244">
        <v>401.7</v>
      </c>
      <c r="M58" s="244">
        <v>408</v>
      </c>
      <c r="N58" s="244">
        <v>449.5</v>
      </c>
      <c r="O58" s="245">
        <f t="shared" si="0"/>
        <v>422.8292319444445</v>
      </c>
    </row>
    <row r="59" spans="1:15" ht="18.75" customHeight="1">
      <c r="A59" s="250" t="s">
        <v>39</v>
      </c>
      <c r="B59" s="246" t="s">
        <v>19</v>
      </c>
      <c r="C59" s="244">
        <v>449.308</v>
      </c>
      <c r="D59" s="244">
        <v>364.45285714285717</v>
      </c>
      <c r="E59" s="244">
        <v>338.27</v>
      </c>
      <c r="F59" s="244">
        <v>273.452</v>
      </c>
      <c r="G59" s="244">
        <v>263.73</v>
      </c>
      <c r="H59" s="244">
        <v>285.80493333333334</v>
      </c>
      <c r="I59" s="244">
        <v>262.9166666666667</v>
      </c>
      <c r="J59" s="244">
        <v>319.5</v>
      </c>
      <c r="K59" s="244">
        <v>207.41199999999998</v>
      </c>
      <c r="L59" s="244">
        <v>290.20799999999997</v>
      </c>
      <c r="M59" s="244">
        <v>280.8333333333333</v>
      </c>
      <c r="N59" s="244">
        <v>240.1</v>
      </c>
      <c r="O59" s="245">
        <f t="shared" si="0"/>
        <v>297.9989825396826</v>
      </c>
    </row>
    <row r="60" spans="1:15" ht="18.75" customHeight="1">
      <c r="A60" s="250" t="s">
        <v>38</v>
      </c>
      <c r="B60" s="246" t="s">
        <v>19</v>
      </c>
      <c r="C60" s="244">
        <v>516.67</v>
      </c>
      <c r="D60" s="244">
        <v>575</v>
      </c>
      <c r="E60" s="244">
        <v>533.33</v>
      </c>
      <c r="F60" s="244"/>
      <c r="G60" s="244"/>
      <c r="H60" s="244">
        <v>600</v>
      </c>
      <c r="I60" s="244"/>
      <c r="J60" s="244"/>
      <c r="K60" s="244">
        <v>583.33</v>
      </c>
      <c r="L60" s="244">
        <v>525</v>
      </c>
      <c r="M60" s="244">
        <v>550</v>
      </c>
      <c r="N60" s="244"/>
      <c r="O60" s="245">
        <f t="shared" si="0"/>
        <v>554.7614285714286</v>
      </c>
    </row>
    <row r="61" spans="1:15" ht="18.75" customHeight="1">
      <c r="A61" s="250" t="s">
        <v>345</v>
      </c>
      <c r="B61" s="246" t="s">
        <v>19</v>
      </c>
      <c r="C61" s="244">
        <v>926.3275</v>
      </c>
      <c r="D61" s="244">
        <v>1026.43</v>
      </c>
      <c r="E61" s="244">
        <v>807.815</v>
      </c>
      <c r="F61" s="244">
        <v>740</v>
      </c>
      <c r="G61" s="244">
        <v>844.79</v>
      </c>
      <c r="H61" s="244">
        <v>1466.6666666666667</v>
      </c>
      <c r="I61" s="244">
        <v>1100</v>
      </c>
      <c r="J61" s="244">
        <v>808.3333333333334</v>
      </c>
      <c r="K61" s="244">
        <v>1330</v>
      </c>
      <c r="L61" s="244">
        <v>1480.5566666666666</v>
      </c>
      <c r="M61" s="244">
        <v>1405.5566666666666</v>
      </c>
      <c r="N61" s="244">
        <v>1145</v>
      </c>
      <c r="O61" s="245">
        <f t="shared" si="0"/>
        <v>1090.1229861111112</v>
      </c>
    </row>
    <row r="62" spans="1:15" ht="18.75" customHeight="1">
      <c r="A62" s="250" t="s">
        <v>394</v>
      </c>
      <c r="B62" s="246" t="s">
        <v>347</v>
      </c>
      <c r="C62" s="244"/>
      <c r="D62" s="244"/>
      <c r="E62" s="244">
        <v>2291.67</v>
      </c>
      <c r="F62" s="244"/>
      <c r="G62" s="244"/>
      <c r="H62" s="244"/>
      <c r="I62" s="244"/>
      <c r="J62" s="244"/>
      <c r="K62" s="244"/>
      <c r="L62" s="244"/>
      <c r="M62" s="244">
        <v>2784.17</v>
      </c>
      <c r="N62" s="244"/>
      <c r="O62" s="245">
        <f t="shared" si="0"/>
        <v>2537.92</v>
      </c>
    </row>
    <row r="63" spans="1:15" ht="18.75" customHeight="1">
      <c r="A63" s="250" t="s">
        <v>402</v>
      </c>
      <c r="B63" s="246" t="s">
        <v>21</v>
      </c>
      <c r="C63" s="244">
        <v>2497.15</v>
      </c>
      <c r="D63" s="244">
        <v>2437.265</v>
      </c>
      <c r="E63" s="244">
        <v>1900</v>
      </c>
      <c r="F63" s="244">
        <v>1647.3333333333333</v>
      </c>
      <c r="G63" s="244"/>
      <c r="H63" s="244">
        <v>2413.89</v>
      </c>
      <c r="I63" s="244"/>
      <c r="J63" s="244">
        <v>2500</v>
      </c>
      <c r="K63" s="244">
        <v>2389.585</v>
      </c>
      <c r="L63" s="244">
        <v>2756.25</v>
      </c>
      <c r="M63" s="244">
        <v>3562.5</v>
      </c>
      <c r="N63" s="244"/>
      <c r="O63" s="245">
        <f t="shared" si="0"/>
        <v>2455.997037037037</v>
      </c>
    </row>
    <row r="64" spans="1:15" ht="18.75" customHeight="1">
      <c r="A64" s="250" t="s">
        <v>5</v>
      </c>
      <c r="B64" s="246" t="s">
        <v>19</v>
      </c>
      <c r="C64" s="244">
        <v>371.88</v>
      </c>
      <c r="D64" s="244">
        <v>370.87750000000005</v>
      </c>
      <c r="E64" s="244">
        <v>280.4700666666667</v>
      </c>
      <c r="F64" s="244">
        <v>275</v>
      </c>
      <c r="G64" s="244">
        <v>246.25</v>
      </c>
      <c r="H64" s="244">
        <v>189.28459999999995</v>
      </c>
      <c r="I64" s="244">
        <v>129.25</v>
      </c>
      <c r="J64" s="244">
        <v>151.32</v>
      </c>
      <c r="K64" s="244">
        <v>170</v>
      </c>
      <c r="L64" s="244">
        <v>180.07125</v>
      </c>
      <c r="M64" s="244">
        <v>176.92604999999998</v>
      </c>
      <c r="N64" s="244">
        <v>181.05</v>
      </c>
      <c r="O64" s="245">
        <f t="shared" si="0"/>
        <v>226.86495555555555</v>
      </c>
    </row>
    <row r="65" spans="1:15" ht="18.75" customHeight="1">
      <c r="A65" s="250" t="s">
        <v>6</v>
      </c>
      <c r="B65" s="246" t="s">
        <v>21</v>
      </c>
      <c r="C65" s="244">
        <v>10229.166666666666</v>
      </c>
      <c r="D65" s="244">
        <v>12181.125</v>
      </c>
      <c r="E65" s="244">
        <v>6707.639999999999</v>
      </c>
      <c r="F65" s="244">
        <v>5500</v>
      </c>
      <c r="G65" s="244">
        <v>5527</v>
      </c>
      <c r="H65" s="244">
        <v>6033.333333333333</v>
      </c>
      <c r="I65" s="244">
        <v>6625</v>
      </c>
      <c r="J65" s="244">
        <v>5500</v>
      </c>
      <c r="K65" s="244">
        <v>6975</v>
      </c>
      <c r="L65" s="244">
        <v>9033.333333333334</v>
      </c>
      <c r="M65" s="244">
        <v>9856</v>
      </c>
      <c r="N65" s="244"/>
      <c r="O65" s="245">
        <f t="shared" si="0"/>
        <v>7651.599848484848</v>
      </c>
    </row>
    <row r="66" spans="1:15" ht="18.75" customHeight="1">
      <c r="A66" s="250" t="s">
        <v>395</v>
      </c>
      <c r="B66" s="246" t="s">
        <v>19</v>
      </c>
      <c r="C66" s="244">
        <v>663.0833333333334</v>
      </c>
      <c r="D66" s="244">
        <v>561.7385714285714</v>
      </c>
      <c r="E66" s="244">
        <v>586.242</v>
      </c>
      <c r="F66" s="244">
        <v>498.9</v>
      </c>
      <c r="G66" s="244">
        <v>420.695</v>
      </c>
      <c r="H66" s="244">
        <v>480.754</v>
      </c>
      <c r="I66" s="244">
        <v>312</v>
      </c>
      <c r="J66" s="244">
        <v>752</v>
      </c>
      <c r="K66" s="244">
        <v>667.97</v>
      </c>
      <c r="L66" s="244">
        <v>634.0625</v>
      </c>
      <c r="M66" s="244">
        <v>627.5</v>
      </c>
      <c r="N66" s="244">
        <v>675</v>
      </c>
      <c r="O66" s="245">
        <f t="shared" si="0"/>
        <v>573.3287837301588</v>
      </c>
    </row>
    <row r="67" spans="1:15" ht="18.75" customHeight="1">
      <c r="A67" s="250" t="s">
        <v>84</v>
      </c>
      <c r="B67" s="246" t="s">
        <v>19</v>
      </c>
      <c r="C67" s="244">
        <v>384.73400000000004</v>
      </c>
      <c r="D67" s="244">
        <v>345.7816666666667</v>
      </c>
      <c r="E67" s="244">
        <v>418.73400000000004</v>
      </c>
      <c r="F67" s="244">
        <v>201.67999999999998</v>
      </c>
      <c r="G67" s="244">
        <v>250.85833333333335</v>
      </c>
      <c r="H67" s="244">
        <v>250.4225</v>
      </c>
      <c r="I67" s="244">
        <v>261.5</v>
      </c>
      <c r="J67" s="244">
        <v>450</v>
      </c>
      <c r="K67" s="244">
        <v>580.21</v>
      </c>
      <c r="L67" s="244">
        <v>540</v>
      </c>
      <c r="M67" s="244">
        <v>619.4433333333333</v>
      </c>
      <c r="N67" s="244">
        <v>363.3333333333333</v>
      </c>
      <c r="O67" s="245">
        <f t="shared" si="0"/>
        <v>388.8914305555556</v>
      </c>
    </row>
    <row r="68" spans="1:15" ht="18.75" customHeight="1">
      <c r="A68" s="250" t="s">
        <v>417</v>
      </c>
      <c r="B68" s="246" t="s">
        <v>19</v>
      </c>
      <c r="C68" s="244">
        <v>1357.5</v>
      </c>
      <c r="D68" s="244">
        <v>1420</v>
      </c>
      <c r="E68" s="244"/>
      <c r="F68" s="244"/>
      <c r="G68" s="244"/>
      <c r="H68" s="244"/>
      <c r="I68" s="244"/>
      <c r="J68" s="244"/>
      <c r="K68" s="244"/>
      <c r="L68" s="244">
        <v>900</v>
      </c>
      <c r="M68" s="244">
        <v>737.5</v>
      </c>
      <c r="N68" s="244"/>
      <c r="O68" s="245">
        <f t="shared" si="0"/>
        <v>1103.75</v>
      </c>
    </row>
    <row r="69" spans="1:15" ht="18.7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8.7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449" t="s">
        <v>51</v>
      </c>
      <c r="O70" s="449"/>
    </row>
    <row r="71" spans="1:15" ht="18.7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O71" s="152"/>
    </row>
    <row r="72" spans="1:15" ht="18.75" customHeight="1">
      <c r="A72" s="440" t="s">
        <v>61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</row>
    <row r="73" spans="1:15" ht="18.75" customHeight="1">
      <c r="A73" s="441" t="s">
        <v>420</v>
      </c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</row>
    <row r="74" spans="1:15" ht="18.75" customHeight="1">
      <c r="A74" s="447" t="s">
        <v>506</v>
      </c>
      <c r="B74" s="447" t="s">
        <v>62</v>
      </c>
      <c r="C74" s="442" t="s">
        <v>26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4"/>
      <c r="O74" s="445" t="s">
        <v>60</v>
      </c>
    </row>
    <row r="75" spans="1:15" ht="18.75" customHeight="1">
      <c r="A75" s="448"/>
      <c r="B75" s="448"/>
      <c r="C75" s="377" t="s">
        <v>7</v>
      </c>
      <c r="D75" s="376" t="s">
        <v>8</v>
      </c>
      <c r="E75" s="376" t="s">
        <v>9</v>
      </c>
      <c r="F75" s="376" t="s">
        <v>10</v>
      </c>
      <c r="G75" s="376" t="s">
        <v>11</v>
      </c>
      <c r="H75" s="376" t="s">
        <v>12</v>
      </c>
      <c r="I75" s="376" t="s">
        <v>13</v>
      </c>
      <c r="J75" s="376" t="s">
        <v>14</v>
      </c>
      <c r="K75" s="376" t="s">
        <v>127</v>
      </c>
      <c r="L75" s="376" t="s">
        <v>128</v>
      </c>
      <c r="M75" s="376" t="s">
        <v>129</v>
      </c>
      <c r="N75" s="378" t="s">
        <v>130</v>
      </c>
      <c r="O75" s="446"/>
    </row>
    <row r="76" spans="1:15" ht="18.75" customHeight="1">
      <c r="A76" s="244" t="s">
        <v>37</v>
      </c>
      <c r="B76" s="246" t="s">
        <v>19</v>
      </c>
      <c r="C76" s="244">
        <v>834.38</v>
      </c>
      <c r="D76" s="244">
        <v>966.67</v>
      </c>
      <c r="E76" s="244">
        <v>862.5</v>
      </c>
      <c r="F76" s="244"/>
      <c r="G76" s="244">
        <v>906.25</v>
      </c>
      <c r="H76" s="244">
        <v>775</v>
      </c>
      <c r="I76" s="244"/>
      <c r="J76" s="244"/>
      <c r="K76" s="244">
        <v>620</v>
      </c>
      <c r="L76" s="244">
        <v>800</v>
      </c>
      <c r="M76" s="244">
        <v>900</v>
      </c>
      <c r="N76" s="244"/>
      <c r="O76" s="245">
        <f t="shared" si="0"/>
        <v>833.1</v>
      </c>
    </row>
    <row r="77" spans="1:15" ht="18.75" customHeight="1">
      <c r="A77" s="244" t="s">
        <v>423</v>
      </c>
      <c r="B77" s="246" t="s">
        <v>19</v>
      </c>
      <c r="C77" s="244">
        <v>693.75</v>
      </c>
      <c r="D77" s="244">
        <v>688.33</v>
      </c>
      <c r="E77" s="244"/>
      <c r="F77" s="244"/>
      <c r="G77" s="244">
        <v>775</v>
      </c>
      <c r="H77" s="244"/>
      <c r="I77" s="244"/>
      <c r="J77" s="244"/>
      <c r="K77" s="244">
        <v>887.5</v>
      </c>
      <c r="L77" s="244">
        <v>933.3333333333334</v>
      </c>
      <c r="M77" s="244">
        <v>902.5</v>
      </c>
      <c r="N77" s="244"/>
      <c r="O77" s="245">
        <f t="shared" si="0"/>
        <v>813.4022222222223</v>
      </c>
    </row>
    <row r="78" spans="1:15" ht="18.75" customHeight="1">
      <c r="A78" s="244" t="s">
        <v>35</v>
      </c>
      <c r="B78" s="246" t="s">
        <v>19</v>
      </c>
      <c r="C78" s="244">
        <v>647.4433333333333</v>
      </c>
      <c r="D78" s="244">
        <v>699.27</v>
      </c>
      <c r="E78" s="244">
        <v>785.4166666666666</v>
      </c>
      <c r="F78" s="244">
        <v>875</v>
      </c>
      <c r="G78" s="244">
        <v>653.125</v>
      </c>
      <c r="H78" s="244">
        <v>870.3125</v>
      </c>
      <c r="I78" s="244">
        <v>960</v>
      </c>
      <c r="J78" s="244">
        <v>750</v>
      </c>
      <c r="K78" s="244">
        <v>654</v>
      </c>
      <c r="L78" s="244">
        <v>525</v>
      </c>
      <c r="M78" s="244">
        <v>556</v>
      </c>
      <c r="N78" s="244">
        <v>485</v>
      </c>
      <c r="O78" s="245">
        <f t="shared" si="0"/>
        <v>705.0472916666666</v>
      </c>
    </row>
    <row r="79" spans="1:15" ht="18.75" customHeight="1">
      <c r="A79" s="244" t="s">
        <v>34</v>
      </c>
      <c r="B79" s="246" t="s">
        <v>19</v>
      </c>
      <c r="C79" s="244">
        <v>800</v>
      </c>
      <c r="D79" s="244">
        <v>1750</v>
      </c>
      <c r="E79" s="244">
        <v>975</v>
      </c>
      <c r="F79" s="244">
        <v>666</v>
      </c>
      <c r="G79" s="244">
        <v>687.5</v>
      </c>
      <c r="H79" s="244">
        <v>834.375</v>
      </c>
      <c r="I79" s="244">
        <v>762.5</v>
      </c>
      <c r="J79" s="244">
        <v>875</v>
      </c>
      <c r="K79" s="244">
        <v>1348.44</v>
      </c>
      <c r="L79" s="244">
        <v>584.375</v>
      </c>
      <c r="M79" s="244">
        <v>709.38</v>
      </c>
      <c r="N79" s="244">
        <v>520</v>
      </c>
      <c r="O79" s="245">
        <f t="shared" si="0"/>
        <v>876.0475</v>
      </c>
    </row>
    <row r="80" spans="1:15" ht="18.75" customHeight="1">
      <c r="A80" s="242" t="s">
        <v>122</v>
      </c>
      <c r="B80" s="246" t="s">
        <v>19</v>
      </c>
      <c r="C80" s="244">
        <v>484.02666666666664</v>
      </c>
      <c r="D80" s="244">
        <v>674.0833333333334</v>
      </c>
      <c r="E80" s="244">
        <v>678.125</v>
      </c>
      <c r="F80" s="244">
        <v>931.5</v>
      </c>
      <c r="G80" s="244">
        <v>831.25</v>
      </c>
      <c r="H80" s="244">
        <v>1319.375</v>
      </c>
      <c r="I80" s="244">
        <v>600</v>
      </c>
      <c r="J80" s="244">
        <v>650</v>
      </c>
      <c r="K80" s="244">
        <v>632.375</v>
      </c>
      <c r="L80" s="244">
        <v>611.625</v>
      </c>
      <c r="M80" s="244">
        <v>655.895</v>
      </c>
      <c r="N80" s="244">
        <v>713</v>
      </c>
      <c r="O80" s="245">
        <f t="shared" si="0"/>
        <v>731.7712500000001</v>
      </c>
    </row>
    <row r="81" spans="1:15" ht="18.75" customHeight="1">
      <c r="A81" s="244" t="s">
        <v>33</v>
      </c>
      <c r="B81" s="246" t="s">
        <v>19</v>
      </c>
      <c r="C81" s="244">
        <v>785.9375</v>
      </c>
      <c r="D81" s="244">
        <v>904.1666666666666</v>
      </c>
      <c r="E81" s="244">
        <v>973.75</v>
      </c>
      <c r="F81" s="244">
        <v>910.8333333333334</v>
      </c>
      <c r="G81" s="244">
        <v>787.5</v>
      </c>
      <c r="H81" s="244">
        <v>900</v>
      </c>
      <c r="I81" s="244">
        <v>737.5</v>
      </c>
      <c r="J81" s="244">
        <v>800</v>
      </c>
      <c r="K81" s="244">
        <v>814.7233333333334</v>
      </c>
      <c r="L81" s="244">
        <v>741.9166666666666</v>
      </c>
      <c r="M81" s="244">
        <v>730</v>
      </c>
      <c r="N81" s="244">
        <v>697</v>
      </c>
      <c r="O81" s="245">
        <f t="shared" si="0"/>
        <v>815.2772916666667</v>
      </c>
    </row>
    <row r="82" spans="1:15" ht="18.75" customHeight="1">
      <c r="A82" s="244" t="s">
        <v>86</v>
      </c>
      <c r="B82" s="246" t="s">
        <v>19</v>
      </c>
      <c r="C82" s="244"/>
      <c r="D82" s="244">
        <v>1166.67</v>
      </c>
      <c r="E82" s="244"/>
      <c r="F82" s="244"/>
      <c r="G82" s="244"/>
      <c r="H82" s="244"/>
      <c r="I82" s="244"/>
      <c r="J82" s="244"/>
      <c r="K82" s="244"/>
      <c r="L82" s="244"/>
      <c r="M82" s="244">
        <v>550</v>
      </c>
      <c r="N82" s="244"/>
      <c r="O82" s="245">
        <f>AVERAGE(C82:N82)</f>
        <v>858.335</v>
      </c>
    </row>
    <row r="83" spans="1:15" ht="18.75" customHeight="1">
      <c r="A83" s="244" t="s">
        <v>116</v>
      </c>
      <c r="B83" s="246" t="s">
        <v>19</v>
      </c>
      <c r="C83" s="244">
        <v>491.67</v>
      </c>
      <c r="D83" s="244">
        <v>268.75</v>
      </c>
      <c r="E83" s="244">
        <v>206.25</v>
      </c>
      <c r="F83" s="244"/>
      <c r="G83" s="244">
        <v>172.5</v>
      </c>
      <c r="H83" s="244">
        <v>250</v>
      </c>
      <c r="I83" s="244"/>
      <c r="J83" s="244"/>
      <c r="K83" s="244">
        <v>237.5</v>
      </c>
      <c r="L83" s="244">
        <v>306.25</v>
      </c>
      <c r="M83" s="244">
        <v>306.25</v>
      </c>
      <c r="N83" s="244"/>
      <c r="O83" s="245">
        <f t="shared" si="0"/>
        <v>279.89625</v>
      </c>
    </row>
    <row r="84" spans="1:15" ht="18.75" customHeight="1">
      <c r="A84" s="244" t="s">
        <v>31</v>
      </c>
      <c r="B84" s="246" t="s">
        <v>21</v>
      </c>
      <c r="C84" s="244">
        <v>1727.085</v>
      </c>
      <c r="D84" s="244">
        <v>1387</v>
      </c>
      <c r="E84" s="244">
        <v>1512.8</v>
      </c>
      <c r="F84" s="244"/>
      <c r="G84" s="244">
        <v>1611.79</v>
      </c>
      <c r="H84" s="244">
        <v>1675</v>
      </c>
      <c r="I84" s="244">
        <v>1760</v>
      </c>
      <c r="J84" s="244">
        <v>1500</v>
      </c>
      <c r="K84" s="244">
        <v>1774</v>
      </c>
      <c r="L84" s="244">
        <v>1631.25</v>
      </c>
      <c r="M84" s="244">
        <v>1266.665</v>
      </c>
      <c r="N84" s="244"/>
      <c r="O84" s="245">
        <f t="shared" si="0"/>
        <v>1584.559</v>
      </c>
    </row>
    <row r="85" spans="1:15" ht="18.75" customHeight="1">
      <c r="A85" s="81" t="s">
        <v>89</v>
      </c>
      <c r="B85" s="113"/>
      <c r="C85" s="81"/>
      <c r="D85" s="82"/>
      <c r="E85" s="83"/>
      <c r="F85" s="83"/>
      <c r="G85" s="83"/>
      <c r="H85" s="83"/>
      <c r="I85" s="83"/>
      <c r="J85" s="83"/>
      <c r="K85" s="83"/>
      <c r="L85" s="83"/>
      <c r="M85" s="81"/>
      <c r="N85" s="82"/>
      <c r="O85" s="83"/>
    </row>
    <row r="86" spans="1:15" ht="18.75" customHeight="1">
      <c r="A86" s="196" t="s">
        <v>126</v>
      </c>
      <c r="B86" s="246" t="s">
        <v>19</v>
      </c>
      <c r="C86" s="244">
        <v>1509.72</v>
      </c>
      <c r="D86" s="244">
        <v>1401.25</v>
      </c>
      <c r="E86" s="244">
        <v>2730.84</v>
      </c>
      <c r="F86" s="244">
        <v>2998.75</v>
      </c>
      <c r="G86" s="244"/>
      <c r="H86" s="244"/>
      <c r="I86" s="244"/>
      <c r="J86" s="244"/>
      <c r="K86" s="244">
        <v>2350</v>
      </c>
      <c r="L86" s="244">
        <v>2268.75</v>
      </c>
      <c r="M86" s="244">
        <v>1944.1666666666667</v>
      </c>
      <c r="N86" s="244">
        <v>2138.25</v>
      </c>
      <c r="O86" s="245">
        <f>AVERAGE(C86:N86)</f>
        <v>2167.7158333333336</v>
      </c>
    </row>
    <row r="87" spans="1:15" ht="18.75" customHeight="1">
      <c r="A87" s="196" t="s">
        <v>90</v>
      </c>
      <c r="B87" s="246" t="s">
        <v>19</v>
      </c>
      <c r="C87" s="244">
        <v>1289</v>
      </c>
      <c r="D87" s="244">
        <v>1307.1666666666667</v>
      </c>
      <c r="E87" s="244">
        <v>1473.44</v>
      </c>
      <c r="F87" s="244">
        <v>1375</v>
      </c>
      <c r="G87" s="244">
        <v>1371.875</v>
      </c>
      <c r="H87" s="244">
        <v>1406.565</v>
      </c>
      <c r="I87" s="244"/>
      <c r="J87" s="244">
        <v>1315</v>
      </c>
      <c r="K87" s="244">
        <v>1379</v>
      </c>
      <c r="L87" s="244">
        <v>1317.6666666666667</v>
      </c>
      <c r="M87" s="244">
        <v>1372.0833333333333</v>
      </c>
      <c r="N87" s="244">
        <v>1344</v>
      </c>
      <c r="O87" s="245">
        <f>AVERAGE(C87:N87)</f>
        <v>1359.1633333333334</v>
      </c>
    </row>
    <row r="88" spans="1:15" ht="18.75" customHeight="1">
      <c r="A88" s="196" t="s">
        <v>396</v>
      </c>
      <c r="B88" s="246" t="s">
        <v>21</v>
      </c>
      <c r="C88" s="244"/>
      <c r="D88" s="244">
        <v>1700</v>
      </c>
      <c r="E88" s="244"/>
      <c r="F88" s="244">
        <v>950</v>
      </c>
      <c r="G88" s="244"/>
      <c r="H88" s="244"/>
      <c r="I88" s="244">
        <v>1250</v>
      </c>
      <c r="J88" s="244"/>
      <c r="K88" s="244">
        <v>1500</v>
      </c>
      <c r="L88" s="244">
        <v>1500</v>
      </c>
      <c r="M88" s="244"/>
      <c r="N88" s="244"/>
      <c r="O88" s="245">
        <f>AVERAGE(C88:N88)</f>
        <v>1380</v>
      </c>
    </row>
    <row r="89" spans="1:15" ht="18.75" customHeight="1">
      <c r="A89" s="244" t="s">
        <v>28</v>
      </c>
      <c r="B89" s="246" t="s">
        <v>19</v>
      </c>
      <c r="C89" s="244">
        <v>2025</v>
      </c>
      <c r="D89" s="244">
        <v>2241.6666666666665</v>
      </c>
      <c r="E89" s="244"/>
      <c r="F89" s="244">
        <v>3316.6666666666665</v>
      </c>
      <c r="G89" s="244">
        <v>3081.25</v>
      </c>
      <c r="H89" s="244">
        <v>1725</v>
      </c>
      <c r="I89" s="244"/>
      <c r="J89" s="244">
        <v>3000</v>
      </c>
      <c r="K89" s="244"/>
      <c r="L89" s="244"/>
      <c r="M89" s="244"/>
      <c r="N89" s="244"/>
      <c r="O89" s="245">
        <f>AVERAGE(C89:N89)</f>
        <v>2564.930555555555</v>
      </c>
    </row>
    <row r="90" spans="1:15" ht="18.75" customHeight="1">
      <c r="A90" s="81" t="s">
        <v>91</v>
      </c>
      <c r="B90" s="113"/>
      <c r="C90" s="81"/>
      <c r="D90" s="82"/>
      <c r="E90" s="83"/>
      <c r="F90" s="83"/>
      <c r="G90" s="83"/>
      <c r="H90" s="83"/>
      <c r="I90" s="83"/>
      <c r="J90" s="83"/>
      <c r="K90" s="83"/>
      <c r="L90" s="83"/>
      <c r="M90" s="81"/>
      <c r="N90" s="82"/>
      <c r="O90" s="83"/>
    </row>
    <row r="91" spans="1:15" ht="18.75" customHeight="1">
      <c r="A91" s="196" t="s">
        <v>366</v>
      </c>
      <c r="B91" s="246" t="s">
        <v>21</v>
      </c>
      <c r="C91" s="244">
        <v>5062</v>
      </c>
      <c r="D91" s="244">
        <v>3440.5</v>
      </c>
      <c r="E91" s="244">
        <v>4345.666666666667</v>
      </c>
      <c r="F91" s="244">
        <v>5757.5</v>
      </c>
      <c r="G91" s="244">
        <v>3900</v>
      </c>
      <c r="H91" s="244">
        <v>5975</v>
      </c>
      <c r="I91" s="244">
        <v>5462.5</v>
      </c>
      <c r="J91" s="244">
        <v>2370.6666666666665</v>
      </c>
      <c r="K91" s="244">
        <v>2214.166</v>
      </c>
      <c r="L91" s="244">
        <v>2416.664285714286</v>
      </c>
      <c r="M91" s="244">
        <v>2882.4166666666665</v>
      </c>
      <c r="N91" s="244">
        <v>4008.3959999999997</v>
      </c>
      <c r="O91" s="245">
        <f t="shared" si="0"/>
        <v>3986.2896904761906</v>
      </c>
    </row>
    <row r="92" spans="1:15" ht="18.75" customHeight="1">
      <c r="A92" s="196" t="s">
        <v>15</v>
      </c>
      <c r="B92" s="246" t="s">
        <v>21</v>
      </c>
      <c r="C92" s="244">
        <v>9398.166666666666</v>
      </c>
      <c r="D92" s="244">
        <v>10386.11</v>
      </c>
      <c r="E92" s="244">
        <v>14553</v>
      </c>
      <c r="F92" s="244">
        <v>10866.666666666664</v>
      </c>
      <c r="G92" s="244">
        <v>9807.385</v>
      </c>
      <c r="H92" s="244">
        <v>12292.366666666665</v>
      </c>
      <c r="I92" s="244">
        <v>10708.333333333332</v>
      </c>
      <c r="J92" s="244">
        <v>11927.083333333336</v>
      </c>
      <c r="K92" s="244">
        <v>14795.833333333336</v>
      </c>
      <c r="L92" s="244">
        <v>11905.833333333332</v>
      </c>
      <c r="M92" s="244">
        <v>11294.125</v>
      </c>
      <c r="N92" s="244">
        <v>15600</v>
      </c>
      <c r="O92" s="245">
        <f aca="true" t="shared" si="1" ref="O92:O114">AVERAGE(C92:N92)</f>
        <v>11961.241944444444</v>
      </c>
    </row>
    <row r="93" spans="1:15" ht="18.75" customHeight="1">
      <c r="A93" s="196" t="s">
        <v>367</v>
      </c>
      <c r="B93" s="246" t="s">
        <v>21</v>
      </c>
      <c r="C93" s="244"/>
      <c r="D93" s="244"/>
      <c r="E93" s="244">
        <v>500.5</v>
      </c>
      <c r="F93" s="244">
        <v>567</v>
      </c>
      <c r="G93" s="244">
        <v>612</v>
      </c>
      <c r="H93" s="244">
        <v>546</v>
      </c>
      <c r="I93" s="244">
        <v>609.6646000000001</v>
      </c>
      <c r="J93" s="244">
        <v>479</v>
      </c>
      <c r="K93" s="244">
        <v>552.5</v>
      </c>
      <c r="L93" s="244">
        <v>458.3333333333333</v>
      </c>
      <c r="M93" s="244">
        <v>640.5</v>
      </c>
      <c r="N93" s="244">
        <v>600</v>
      </c>
      <c r="O93" s="245">
        <f t="shared" si="1"/>
        <v>556.5497933333334</v>
      </c>
    </row>
    <row r="94" spans="1:15" ht="18.75" customHeight="1">
      <c r="A94" s="196" t="s">
        <v>368</v>
      </c>
      <c r="B94" s="246" t="s">
        <v>21</v>
      </c>
      <c r="C94" s="244">
        <v>597.46</v>
      </c>
      <c r="D94" s="244">
        <v>521.5</v>
      </c>
      <c r="E94" s="244">
        <v>531.675</v>
      </c>
      <c r="F94" s="244">
        <v>514.665</v>
      </c>
      <c r="G94" s="244">
        <v>638.11</v>
      </c>
      <c r="H94" s="244">
        <v>613.825</v>
      </c>
      <c r="I94" s="244">
        <v>518.211</v>
      </c>
      <c r="J94" s="244">
        <v>452.66499999999996</v>
      </c>
      <c r="K94" s="244">
        <v>495.815625</v>
      </c>
      <c r="L94" s="244">
        <v>453.7215</v>
      </c>
      <c r="M94" s="244">
        <v>487.4690625</v>
      </c>
      <c r="N94" s="244">
        <v>529.975</v>
      </c>
      <c r="O94" s="245">
        <f t="shared" si="1"/>
        <v>529.5910156250001</v>
      </c>
    </row>
    <row r="95" spans="1:15" ht="18.75" customHeight="1">
      <c r="A95" s="196" t="s">
        <v>369</v>
      </c>
      <c r="B95" s="246" t="s">
        <v>21</v>
      </c>
      <c r="C95" s="244">
        <v>13706.25</v>
      </c>
      <c r="D95" s="244">
        <v>15774.22</v>
      </c>
      <c r="E95" s="244">
        <v>8308.333333333334</v>
      </c>
      <c r="F95" s="244">
        <v>10500</v>
      </c>
      <c r="G95" s="244">
        <v>9055.333333333334</v>
      </c>
      <c r="H95" s="244">
        <v>10171.744999999999</v>
      </c>
      <c r="I95" s="244">
        <v>9808.75</v>
      </c>
      <c r="J95" s="244">
        <v>10687.5</v>
      </c>
      <c r="K95" s="244">
        <v>12999.599999999999</v>
      </c>
      <c r="L95" s="244">
        <v>12245.766666666666</v>
      </c>
      <c r="M95" s="244">
        <v>13400</v>
      </c>
      <c r="N95" s="244">
        <v>13300</v>
      </c>
      <c r="O95" s="245">
        <f t="shared" si="1"/>
        <v>11663.12486111111</v>
      </c>
    </row>
    <row r="96" spans="1:15" ht="18.75" customHeight="1">
      <c r="A96" s="196" t="s">
        <v>370</v>
      </c>
      <c r="B96" s="246" t="s">
        <v>21</v>
      </c>
      <c r="C96" s="244">
        <v>300</v>
      </c>
      <c r="D96" s="244">
        <v>600</v>
      </c>
      <c r="E96" s="244">
        <v>437.5</v>
      </c>
      <c r="F96" s="244">
        <v>550</v>
      </c>
      <c r="G96" s="244">
        <v>800</v>
      </c>
      <c r="H96" s="244">
        <v>200</v>
      </c>
      <c r="I96" s="244"/>
      <c r="J96" s="244"/>
      <c r="K96" s="244">
        <v>500</v>
      </c>
      <c r="L96" s="244">
        <v>440</v>
      </c>
      <c r="M96" s="244">
        <v>400</v>
      </c>
      <c r="N96" s="244"/>
      <c r="O96" s="245">
        <f t="shared" si="1"/>
        <v>469.72222222222223</v>
      </c>
    </row>
    <row r="97" spans="1:15" ht="18.75" customHeight="1">
      <c r="A97" s="196" t="s">
        <v>121</v>
      </c>
      <c r="B97" s="246" t="s">
        <v>21</v>
      </c>
      <c r="C97" s="244">
        <v>558.9166666666666</v>
      </c>
      <c r="D97" s="244">
        <v>543.7857142857143</v>
      </c>
      <c r="E97" s="244">
        <v>635.6659999999999</v>
      </c>
      <c r="F97" s="244">
        <v>696</v>
      </c>
      <c r="G97" s="244">
        <v>741.75075</v>
      </c>
      <c r="H97" s="244">
        <v>727.0825</v>
      </c>
      <c r="I97" s="244">
        <v>734.4166250000001</v>
      </c>
      <c r="J97" s="244">
        <v>710.6666666666666</v>
      </c>
      <c r="K97" s="244">
        <v>623.3333333333334</v>
      </c>
      <c r="L97" s="244">
        <v>611.5</v>
      </c>
      <c r="M97" s="244">
        <v>546.85</v>
      </c>
      <c r="N97" s="244">
        <v>638</v>
      </c>
      <c r="O97" s="245">
        <f t="shared" si="1"/>
        <v>647.3306879960318</v>
      </c>
    </row>
    <row r="98" spans="1:15" ht="18.75" customHeight="1">
      <c r="A98" s="244" t="s">
        <v>358</v>
      </c>
      <c r="B98" s="246" t="s">
        <v>21</v>
      </c>
      <c r="C98" s="244">
        <v>18700</v>
      </c>
      <c r="D98" s="244">
        <v>16555.556666666667</v>
      </c>
      <c r="E98" s="244">
        <v>16573.5</v>
      </c>
      <c r="F98" s="244">
        <v>13736.25</v>
      </c>
      <c r="G98" s="244">
        <v>14333.333333333336</v>
      </c>
      <c r="H98" s="244">
        <v>12766.776666666667</v>
      </c>
      <c r="I98" s="244">
        <v>11500.203351581304</v>
      </c>
      <c r="J98" s="244">
        <v>14964</v>
      </c>
      <c r="K98" s="244">
        <v>12944.443333333333</v>
      </c>
      <c r="L98" s="244">
        <v>13500</v>
      </c>
      <c r="M98" s="244">
        <v>11900</v>
      </c>
      <c r="N98" s="244">
        <v>10013</v>
      </c>
      <c r="O98" s="245">
        <f t="shared" si="1"/>
        <v>13957.255279298444</v>
      </c>
    </row>
    <row r="99" spans="1:15" ht="18.75" customHeight="1">
      <c r="A99" s="244" t="s">
        <v>359</v>
      </c>
      <c r="B99" s="246" t="s">
        <v>21</v>
      </c>
      <c r="C99" s="244">
        <v>1133</v>
      </c>
      <c r="D99" s="244">
        <v>732.6666666666666</v>
      </c>
      <c r="E99" s="244">
        <v>1155</v>
      </c>
      <c r="F99" s="244">
        <v>800</v>
      </c>
      <c r="G99" s="244">
        <v>1006</v>
      </c>
      <c r="H99" s="244">
        <v>766</v>
      </c>
      <c r="I99" s="244"/>
      <c r="J99" s="244">
        <v>972</v>
      </c>
      <c r="K99" s="244"/>
      <c r="L99" s="244">
        <v>610</v>
      </c>
      <c r="M99" s="244">
        <v>705</v>
      </c>
      <c r="N99" s="244"/>
      <c r="O99" s="245">
        <f t="shared" si="1"/>
        <v>875.5185185185185</v>
      </c>
    </row>
    <row r="100" spans="1:15" ht="18.75" customHeight="1">
      <c r="A100" s="244" t="s">
        <v>27</v>
      </c>
      <c r="B100" s="246" t="s">
        <v>21</v>
      </c>
      <c r="C100" s="244"/>
      <c r="D100" s="244"/>
      <c r="E100" s="244">
        <v>3000</v>
      </c>
      <c r="F100" s="244">
        <v>1400</v>
      </c>
      <c r="G100" s="244"/>
      <c r="H100" s="244">
        <v>1400</v>
      </c>
      <c r="I100" s="244"/>
      <c r="J100" s="244">
        <v>3913</v>
      </c>
      <c r="K100" s="244"/>
      <c r="L100" s="244">
        <v>1433</v>
      </c>
      <c r="M100" s="244">
        <v>3229</v>
      </c>
      <c r="N100" s="244">
        <v>1480</v>
      </c>
      <c r="O100" s="245">
        <f t="shared" si="1"/>
        <v>2265</v>
      </c>
    </row>
    <row r="101" spans="1:15" ht="18.75" customHeight="1">
      <c r="A101" s="248"/>
      <c r="B101" s="251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52"/>
    </row>
    <row r="102" spans="1:15" ht="16.5" customHeight="1">
      <c r="A102" s="248"/>
      <c r="B102" s="251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449" t="s">
        <v>52</v>
      </c>
      <c r="O102" s="449"/>
    </row>
    <row r="103" spans="1:15" ht="16.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36"/>
      <c r="O103" s="36"/>
    </row>
    <row r="104" spans="1:15" ht="18.75" customHeight="1">
      <c r="A104" s="440" t="s">
        <v>61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</row>
    <row r="105" spans="1:15" ht="21" customHeight="1">
      <c r="A105" s="441" t="s">
        <v>420</v>
      </c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</row>
    <row r="106" spans="1:15" ht="18.75" customHeight="1">
      <c r="A106" s="447" t="s">
        <v>506</v>
      </c>
      <c r="B106" s="447" t="s">
        <v>62</v>
      </c>
      <c r="C106" s="442" t="s">
        <v>26</v>
      </c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4"/>
      <c r="O106" s="445" t="s">
        <v>60</v>
      </c>
    </row>
    <row r="107" spans="1:15" ht="18.75" customHeight="1">
      <c r="A107" s="448"/>
      <c r="B107" s="448"/>
      <c r="C107" s="377" t="s">
        <v>7</v>
      </c>
      <c r="D107" s="376" t="s">
        <v>8</v>
      </c>
      <c r="E107" s="376" t="s">
        <v>9</v>
      </c>
      <c r="F107" s="376" t="s">
        <v>10</v>
      </c>
      <c r="G107" s="376" t="s">
        <v>11</v>
      </c>
      <c r="H107" s="376" t="s">
        <v>12</v>
      </c>
      <c r="I107" s="376" t="s">
        <v>13</v>
      </c>
      <c r="J107" s="376" t="s">
        <v>14</v>
      </c>
      <c r="K107" s="376" t="s">
        <v>127</v>
      </c>
      <c r="L107" s="376" t="s">
        <v>128</v>
      </c>
      <c r="M107" s="376" t="s">
        <v>129</v>
      </c>
      <c r="N107" s="378" t="s">
        <v>130</v>
      </c>
      <c r="O107" s="446"/>
    </row>
    <row r="108" spans="1:15" ht="18.75" customHeight="1">
      <c r="A108" s="244" t="s">
        <v>25</v>
      </c>
      <c r="B108" s="246" t="s">
        <v>21</v>
      </c>
      <c r="C108" s="244">
        <v>1127.1675</v>
      </c>
      <c r="D108" s="244">
        <v>1531.25</v>
      </c>
      <c r="E108" s="244">
        <v>1883.9575</v>
      </c>
      <c r="F108" s="244">
        <v>2325</v>
      </c>
      <c r="G108" s="244">
        <v>1100</v>
      </c>
      <c r="H108" s="244">
        <v>1098.6666666666667</v>
      </c>
      <c r="I108" s="244">
        <v>800</v>
      </c>
      <c r="J108" s="244">
        <v>1046.5</v>
      </c>
      <c r="K108" s="244">
        <v>1202.7233333333334</v>
      </c>
      <c r="L108" s="244">
        <v>1341.9175</v>
      </c>
      <c r="M108" s="244">
        <v>1212.98</v>
      </c>
      <c r="N108" s="244">
        <v>919.5</v>
      </c>
      <c r="O108" s="245">
        <f t="shared" si="1"/>
        <v>1299.1385416666665</v>
      </c>
    </row>
    <row r="109" spans="1:15" ht="18.75" customHeight="1">
      <c r="A109" s="244" t="s">
        <v>24</v>
      </c>
      <c r="B109" s="246" t="s">
        <v>19</v>
      </c>
      <c r="C109" s="244">
        <v>3250</v>
      </c>
      <c r="D109" s="244">
        <v>3000</v>
      </c>
      <c r="E109" s="244">
        <v>3875</v>
      </c>
      <c r="F109" s="244"/>
      <c r="G109" s="244">
        <v>6998.125</v>
      </c>
      <c r="H109" s="244">
        <v>2734.375</v>
      </c>
      <c r="I109" s="244">
        <v>3000</v>
      </c>
      <c r="J109" s="244"/>
      <c r="K109" s="244">
        <v>3375</v>
      </c>
      <c r="L109" s="244">
        <v>3875</v>
      </c>
      <c r="M109" s="244">
        <v>2800</v>
      </c>
      <c r="N109" s="244"/>
      <c r="O109" s="245">
        <f t="shared" si="1"/>
        <v>3656.3888888888887</v>
      </c>
    </row>
    <row r="110" spans="1:15" ht="18.75" customHeight="1">
      <c r="A110" s="244" t="s">
        <v>361</v>
      </c>
      <c r="B110" s="246" t="s">
        <v>21</v>
      </c>
      <c r="C110" s="244">
        <v>26875</v>
      </c>
      <c r="D110" s="244">
        <v>23083.434999999998</v>
      </c>
      <c r="E110" s="244">
        <v>16593.5</v>
      </c>
      <c r="F110" s="244">
        <v>15000</v>
      </c>
      <c r="G110" s="244">
        <v>19500</v>
      </c>
      <c r="H110" s="244">
        <v>16388.89</v>
      </c>
      <c r="I110" s="244">
        <v>21500</v>
      </c>
      <c r="J110" s="244">
        <v>14888.666666666666</v>
      </c>
      <c r="K110" s="244">
        <v>34000</v>
      </c>
      <c r="L110" s="244">
        <v>33305.333333333336</v>
      </c>
      <c r="M110" s="244">
        <v>34875</v>
      </c>
      <c r="N110" s="244">
        <v>26366.666666666668</v>
      </c>
      <c r="O110" s="245">
        <f t="shared" si="1"/>
        <v>23531.374305555557</v>
      </c>
    </row>
    <row r="111" spans="1:15" ht="18.75" customHeight="1">
      <c r="A111" s="244" t="s">
        <v>22</v>
      </c>
      <c r="B111" s="246" t="s">
        <v>21</v>
      </c>
      <c r="C111" s="244">
        <v>15000</v>
      </c>
      <c r="D111" s="244">
        <v>20625</v>
      </c>
      <c r="E111" s="244">
        <v>28062.5</v>
      </c>
      <c r="F111" s="244">
        <v>32500</v>
      </c>
      <c r="G111" s="244">
        <v>28750</v>
      </c>
      <c r="H111" s="244">
        <v>20479.165</v>
      </c>
      <c r="I111" s="244"/>
      <c r="J111" s="244"/>
      <c r="K111" s="244">
        <v>21000</v>
      </c>
      <c r="L111" s="244">
        <v>14500</v>
      </c>
      <c r="M111" s="244">
        <v>22500</v>
      </c>
      <c r="N111" s="244">
        <v>39200</v>
      </c>
      <c r="O111" s="245">
        <f t="shared" si="1"/>
        <v>24261.6665</v>
      </c>
    </row>
    <row r="112" spans="1:15" ht="18.75" customHeight="1">
      <c r="A112" s="244" t="s">
        <v>54</v>
      </c>
      <c r="B112" s="253" t="s">
        <v>21</v>
      </c>
      <c r="C112" s="244">
        <v>2500</v>
      </c>
      <c r="D112" s="244"/>
      <c r="E112" s="244">
        <v>2060</v>
      </c>
      <c r="F112" s="244"/>
      <c r="G112" s="244">
        <v>2500</v>
      </c>
      <c r="H112" s="244">
        <v>2800</v>
      </c>
      <c r="I112" s="244"/>
      <c r="J112" s="244">
        <v>2860</v>
      </c>
      <c r="K112" s="244"/>
      <c r="L112" s="244">
        <v>3200</v>
      </c>
      <c r="M112" s="244">
        <v>3420</v>
      </c>
      <c r="N112" s="244"/>
      <c r="O112" s="245">
        <f t="shared" si="1"/>
        <v>2762.8571428571427</v>
      </c>
    </row>
    <row r="113" spans="1:15" ht="18.75" customHeight="1">
      <c r="A113" s="244" t="s">
        <v>306</v>
      </c>
      <c r="B113" s="246" t="s">
        <v>19</v>
      </c>
      <c r="C113" s="244"/>
      <c r="D113" s="244"/>
      <c r="E113" s="244"/>
      <c r="F113" s="244">
        <v>2750</v>
      </c>
      <c r="G113" s="244"/>
      <c r="H113" s="244">
        <v>2000</v>
      </c>
      <c r="I113" s="244"/>
      <c r="J113" s="244">
        <v>3000</v>
      </c>
      <c r="K113" s="244"/>
      <c r="L113" s="244">
        <v>4000</v>
      </c>
      <c r="M113" s="244">
        <v>2000</v>
      </c>
      <c r="N113" s="244"/>
      <c r="O113" s="245">
        <f t="shared" si="1"/>
        <v>2750</v>
      </c>
    </row>
    <row r="114" spans="1:15" ht="18.75" customHeight="1">
      <c r="A114" s="244" t="s">
        <v>20</v>
      </c>
      <c r="B114" s="246" t="s">
        <v>19</v>
      </c>
      <c r="C114" s="244">
        <v>1500</v>
      </c>
      <c r="D114" s="244">
        <v>2000</v>
      </c>
      <c r="E114" s="244">
        <v>1500</v>
      </c>
      <c r="F114" s="244"/>
      <c r="G114" s="244"/>
      <c r="H114" s="244"/>
      <c r="I114" s="244"/>
      <c r="J114" s="244"/>
      <c r="K114" s="244"/>
      <c r="L114" s="244"/>
      <c r="M114" s="244"/>
      <c r="N114" s="244"/>
      <c r="O114" s="245">
        <f t="shared" si="1"/>
        <v>1666.6666666666667</v>
      </c>
    </row>
    <row r="115" spans="1:15" ht="18.75" customHeight="1">
      <c r="A115" s="81" t="s">
        <v>105</v>
      </c>
      <c r="B115" s="113"/>
      <c r="C115" s="81"/>
      <c r="D115" s="82"/>
      <c r="E115" s="83"/>
      <c r="F115" s="83"/>
      <c r="G115" s="83"/>
      <c r="H115" s="83"/>
      <c r="I115" s="83"/>
      <c r="J115" s="83"/>
      <c r="K115" s="83"/>
      <c r="L115" s="83"/>
      <c r="M115" s="81"/>
      <c r="N115" s="82"/>
      <c r="O115" s="83"/>
    </row>
    <row r="116" spans="1:15" ht="18.75" customHeight="1">
      <c r="A116" s="254" t="s">
        <v>496</v>
      </c>
      <c r="B116" s="255" t="s">
        <v>407</v>
      </c>
      <c r="C116" s="244">
        <v>40</v>
      </c>
      <c r="D116" s="244"/>
      <c r="E116" s="244"/>
      <c r="F116" s="244">
        <v>40</v>
      </c>
      <c r="G116" s="244"/>
      <c r="H116" s="244">
        <v>43.33</v>
      </c>
      <c r="I116" s="244">
        <v>50</v>
      </c>
      <c r="J116" s="244">
        <v>50</v>
      </c>
      <c r="K116" s="244">
        <v>50</v>
      </c>
      <c r="L116" s="244">
        <v>50</v>
      </c>
      <c r="M116" s="244"/>
      <c r="N116" s="244">
        <v>50</v>
      </c>
      <c r="O116" s="245">
        <f>AVERAGE(C116:N116)</f>
        <v>46.66625</v>
      </c>
    </row>
    <row r="117" spans="1:15" ht="18.75" customHeight="1">
      <c r="A117" s="210" t="s">
        <v>310</v>
      </c>
      <c r="B117" s="246" t="s">
        <v>19</v>
      </c>
      <c r="C117" s="244">
        <v>1525</v>
      </c>
      <c r="D117" s="244">
        <v>1775</v>
      </c>
      <c r="E117" s="244">
        <v>1575</v>
      </c>
      <c r="F117" s="244">
        <v>1800</v>
      </c>
      <c r="G117" s="244">
        <v>1900</v>
      </c>
      <c r="H117" s="244">
        <v>1900</v>
      </c>
      <c r="I117" s="244">
        <v>1400</v>
      </c>
      <c r="J117" s="244">
        <v>1800</v>
      </c>
      <c r="K117" s="244">
        <v>1775</v>
      </c>
      <c r="L117" s="244">
        <v>1737.5</v>
      </c>
      <c r="M117" s="244">
        <v>1300</v>
      </c>
      <c r="N117" s="244"/>
      <c r="O117" s="245">
        <f>AVERAGE(C117:N117)</f>
        <v>1680.6818181818182</v>
      </c>
    </row>
    <row r="118" spans="1:15" ht="10.5" customHeight="1">
      <c r="A118" s="231"/>
      <c r="B118" s="179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232"/>
    </row>
    <row r="119" spans="1:15" ht="13.5">
      <c r="A119" s="189" t="s">
        <v>424</v>
      </c>
      <c r="B119" s="212"/>
      <c r="C119" s="213"/>
      <c r="D119" s="213"/>
      <c r="E119" s="213"/>
      <c r="F119" s="213"/>
      <c r="G119" s="213"/>
      <c r="H119" s="213"/>
      <c r="I119" s="213"/>
      <c r="J119" s="213"/>
      <c r="K119" s="213"/>
      <c r="L119" s="256"/>
      <c r="M119" s="192"/>
      <c r="N119" s="192"/>
      <c r="O119" s="232"/>
    </row>
    <row r="120" spans="1:15" ht="13.5">
      <c r="A120" s="192" t="s">
        <v>145</v>
      </c>
      <c r="B120" s="5"/>
      <c r="C120" s="5"/>
      <c r="D120" s="5"/>
      <c r="E120" s="5"/>
      <c r="F120" s="5"/>
      <c r="G120" s="5"/>
      <c r="H120" s="213"/>
      <c r="I120" s="213"/>
      <c r="J120" s="213"/>
      <c r="K120" s="213"/>
      <c r="L120" s="256"/>
      <c r="M120" s="36"/>
      <c r="N120" s="36"/>
      <c r="O120" s="36"/>
    </row>
  </sheetData>
  <sheetProtection/>
  <mergeCells count="27">
    <mergeCell ref="A5:A6"/>
    <mergeCell ref="B5:B6"/>
    <mergeCell ref="C74:N74"/>
    <mergeCell ref="A37:O37"/>
    <mergeCell ref="C38:N38"/>
    <mergeCell ref="O38:O39"/>
    <mergeCell ref="N70:O70"/>
    <mergeCell ref="O74:O75"/>
    <mergeCell ref="A74:A75"/>
    <mergeCell ref="B74:B75"/>
    <mergeCell ref="N102:O102"/>
    <mergeCell ref="A104:O104"/>
    <mergeCell ref="A105:O105"/>
    <mergeCell ref="C106:N106"/>
    <mergeCell ref="O106:O107"/>
    <mergeCell ref="A106:A107"/>
    <mergeCell ref="B106:B107"/>
    <mergeCell ref="A72:O72"/>
    <mergeCell ref="A73:O73"/>
    <mergeCell ref="N2:O2"/>
    <mergeCell ref="A3:O3"/>
    <mergeCell ref="A4:O4"/>
    <mergeCell ref="C5:N5"/>
    <mergeCell ref="O5:O6"/>
    <mergeCell ref="A36:O36"/>
    <mergeCell ref="A38:A39"/>
    <mergeCell ref="B38:B3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3">
      <selection activeCell="C108" sqref="A108:IV109"/>
    </sheetView>
  </sheetViews>
  <sheetFormatPr defaultColWidth="11.421875" defaultRowHeight="12.75"/>
  <cols>
    <col min="1" max="1" width="18.7109375" style="0" customWidth="1"/>
    <col min="2" max="2" width="9.57421875" style="0" customWidth="1"/>
    <col min="3" max="6" width="10.00390625" style="0" customWidth="1"/>
    <col min="7" max="7" width="10.140625" style="0" customWidth="1"/>
    <col min="8" max="8" width="10.00390625" style="0" customWidth="1"/>
    <col min="9" max="10" width="10.140625" style="0" customWidth="1"/>
    <col min="11" max="11" width="10.00390625" style="0" customWidth="1"/>
    <col min="12" max="12" width="10.140625" style="0" customWidth="1"/>
    <col min="13" max="13" width="10.00390625" style="0" customWidth="1"/>
    <col min="14" max="14" width="10.140625" style="0" customWidth="1"/>
    <col min="15" max="15" width="12.8515625" style="185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09"/>
    </row>
    <row r="2" spans="1:15" ht="14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451" t="s">
        <v>44</v>
      </c>
      <c r="O2" s="451"/>
    </row>
    <row r="3" spans="1:15" ht="27.75" customHeight="1">
      <c r="A3" s="440" t="s">
        <v>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27.75" customHeight="1">
      <c r="A4" s="441" t="s">
        <v>425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26.25" customHeight="1">
      <c r="A5" s="447" t="s">
        <v>506</v>
      </c>
      <c r="B5" s="447" t="s">
        <v>62</v>
      </c>
      <c r="C5" s="442" t="s">
        <v>26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445" t="s">
        <v>60</v>
      </c>
    </row>
    <row r="6" spans="1:15" ht="26.25" customHeight="1">
      <c r="A6" s="448"/>
      <c r="B6" s="448"/>
      <c r="C6" s="377" t="s">
        <v>7</v>
      </c>
      <c r="D6" s="376" t="s">
        <v>8</v>
      </c>
      <c r="E6" s="376" t="s">
        <v>9</v>
      </c>
      <c r="F6" s="376" t="s">
        <v>10</v>
      </c>
      <c r="G6" s="376" t="s">
        <v>11</v>
      </c>
      <c r="H6" s="376" t="s">
        <v>12</v>
      </c>
      <c r="I6" s="376" t="s">
        <v>13</v>
      </c>
      <c r="J6" s="376" t="s">
        <v>14</v>
      </c>
      <c r="K6" s="376" t="s">
        <v>127</v>
      </c>
      <c r="L6" s="376" t="s">
        <v>128</v>
      </c>
      <c r="M6" s="376" t="s">
        <v>129</v>
      </c>
      <c r="N6" s="378" t="s">
        <v>130</v>
      </c>
      <c r="O6" s="446"/>
    </row>
    <row r="7" spans="1:15" ht="17.25" customHeight="1">
      <c r="A7" s="81" t="s">
        <v>63</v>
      </c>
      <c r="B7" s="113"/>
      <c r="C7" s="81"/>
      <c r="D7" s="82"/>
      <c r="E7" s="83"/>
      <c r="F7" s="83"/>
      <c r="G7" s="83"/>
      <c r="H7" s="83"/>
      <c r="I7" s="83"/>
      <c r="J7" s="83"/>
      <c r="K7" s="83"/>
      <c r="L7" s="83"/>
      <c r="M7" s="81"/>
      <c r="N7" s="82"/>
      <c r="O7" s="83"/>
    </row>
    <row r="8" spans="1:15" ht="18" customHeight="1">
      <c r="A8" s="62" t="s">
        <v>373</v>
      </c>
      <c r="B8" s="258" t="s">
        <v>47</v>
      </c>
      <c r="C8" s="244">
        <v>1325.9</v>
      </c>
      <c r="D8" s="244">
        <v>1329.8333333333333</v>
      </c>
      <c r="E8" s="244">
        <v>1295.2</v>
      </c>
      <c r="F8" s="244">
        <v>1429.2775000000001</v>
      </c>
      <c r="G8" s="244">
        <v>1167.9166666666667</v>
      </c>
      <c r="H8" s="244">
        <v>1249.255</v>
      </c>
      <c r="I8" s="244">
        <v>1173.8266666666666</v>
      </c>
      <c r="J8" s="244">
        <v>1302.25</v>
      </c>
      <c r="K8" s="244">
        <v>1321.375</v>
      </c>
      <c r="L8" s="244">
        <v>1270.6933333333334</v>
      </c>
      <c r="M8" s="244">
        <v>1294.375</v>
      </c>
      <c r="N8" s="244">
        <v>1347.5</v>
      </c>
      <c r="O8" s="245">
        <f>AVERAGE(C8:N8)</f>
        <v>1292.2835416666667</v>
      </c>
    </row>
    <row r="9" spans="1:15" ht="18" customHeight="1">
      <c r="A9" s="62" t="s">
        <v>426</v>
      </c>
      <c r="B9" s="259" t="s">
        <v>109</v>
      </c>
      <c r="C9" s="244">
        <v>1295</v>
      </c>
      <c r="D9" s="244"/>
      <c r="E9" s="244"/>
      <c r="F9" s="244">
        <v>1735</v>
      </c>
      <c r="G9" s="244"/>
      <c r="H9" s="244"/>
      <c r="I9" s="244">
        <v>1550</v>
      </c>
      <c r="J9" s="244"/>
      <c r="K9" s="244">
        <v>1058</v>
      </c>
      <c r="L9" s="244"/>
      <c r="M9" s="244">
        <v>1478.5</v>
      </c>
      <c r="N9" s="244">
        <v>1328</v>
      </c>
      <c r="O9" s="245">
        <f aca="true" t="shared" si="0" ref="O9:O86">AVERAGE(C9:N9)</f>
        <v>1407.4166666666667</v>
      </c>
    </row>
    <row r="10" spans="1:15" ht="18" customHeight="1">
      <c r="A10" s="242" t="s">
        <v>374</v>
      </c>
      <c r="B10" s="246" t="s">
        <v>19</v>
      </c>
      <c r="C10" s="244">
        <v>495.6635666666666</v>
      </c>
      <c r="D10" s="244">
        <v>372.598728</v>
      </c>
      <c r="E10" s="244">
        <v>432.9991428571429</v>
      </c>
      <c r="F10" s="244">
        <v>409.38528</v>
      </c>
      <c r="G10" s="244">
        <v>334.2406115</v>
      </c>
      <c r="H10" s="244">
        <v>340.40659999999997</v>
      </c>
      <c r="I10" s="244">
        <v>355.2457333333333</v>
      </c>
      <c r="J10" s="244">
        <v>365.2244444444445</v>
      </c>
      <c r="K10" s="244">
        <v>396.27965</v>
      </c>
      <c r="L10" s="244">
        <v>397.48332857142856</v>
      </c>
      <c r="M10" s="244">
        <v>395.609134375</v>
      </c>
      <c r="N10" s="244">
        <v>417.836952</v>
      </c>
      <c r="O10" s="245">
        <f t="shared" si="0"/>
        <v>392.7477643123346</v>
      </c>
    </row>
    <row r="11" spans="1:15" ht="18" customHeight="1">
      <c r="A11" s="242" t="s">
        <v>375</v>
      </c>
      <c r="B11" s="247" t="s">
        <v>53</v>
      </c>
      <c r="C11" s="244">
        <v>655</v>
      </c>
      <c r="D11" s="244">
        <v>941.25</v>
      </c>
      <c r="E11" s="244">
        <v>585.5553333333334</v>
      </c>
      <c r="F11" s="244">
        <v>826.25</v>
      </c>
      <c r="G11" s="244">
        <v>386.66599999999994</v>
      </c>
      <c r="H11" s="244">
        <v>753.334</v>
      </c>
      <c r="I11" s="244">
        <v>635</v>
      </c>
      <c r="J11" s="244">
        <v>400</v>
      </c>
      <c r="K11" s="244">
        <v>555</v>
      </c>
      <c r="L11" s="244">
        <v>550</v>
      </c>
      <c r="M11" s="244">
        <v>653.3330000000001</v>
      </c>
      <c r="N11" s="244">
        <v>950</v>
      </c>
      <c r="O11" s="245">
        <f t="shared" si="0"/>
        <v>657.6156944444443</v>
      </c>
    </row>
    <row r="12" spans="1:15" ht="17.25" customHeight="1">
      <c r="A12" s="81" t="s">
        <v>65</v>
      </c>
      <c r="B12" s="174"/>
      <c r="C12" s="81"/>
      <c r="D12" s="82"/>
      <c r="E12" s="83"/>
      <c r="F12" s="83"/>
      <c r="G12" s="83"/>
      <c r="H12" s="83"/>
      <c r="I12" s="83"/>
      <c r="J12" s="83"/>
      <c r="K12" s="83"/>
      <c r="L12" s="83"/>
      <c r="M12" s="81"/>
      <c r="N12" s="82"/>
      <c r="O12" s="83"/>
    </row>
    <row r="13" spans="1:15" ht="18" customHeight="1">
      <c r="A13" s="244" t="s">
        <v>0</v>
      </c>
      <c r="B13" s="246" t="s">
        <v>19</v>
      </c>
      <c r="C13" s="244">
        <v>211.83416</v>
      </c>
      <c r="D13" s="244">
        <v>201.872</v>
      </c>
      <c r="E13" s="244">
        <v>352.0252380952381</v>
      </c>
      <c r="F13" s="244">
        <v>381.184</v>
      </c>
      <c r="G13" s="244">
        <v>211.13604</v>
      </c>
      <c r="H13" s="244">
        <v>195.5853</v>
      </c>
      <c r="I13" s="244">
        <v>222.7065</v>
      </c>
      <c r="J13" s="244">
        <v>214.4</v>
      </c>
      <c r="K13" s="244">
        <v>262.7502857142857</v>
      </c>
      <c r="L13" s="244">
        <v>259.7496</v>
      </c>
      <c r="M13" s="244">
        <v>400.49485714285714</v>
      </c>
      <c r="N13" s="244">
        <v>447.12457142857147</v>
      </c>
      <c r="O13" s="245">
        <f t="shared" si="0"/>
        <v>280.0718793650794</v>
      </c>
    </row>
    <row r="14" spans="1:15" ht="18" customHeight="1">
      <c r="A14" s="244" t="s">
        <v>1</v>
      </c>
      <c r="B14" s="246" t="s">
        <v>19</v>
      </c>
      <c r="C14" s="244">
        <v>709</v>
      </c>
      <c r="D14" s="244">
        <v>931.2</v>
      </c>
      <c r="E14" s="244">
        <v>776.5714285714286</v>
      </c>
      <c r="F14" s="244">
        <v>810.2233333333334</v>
      </c>
      <c r="G14" s="244">
        <v>852.125</v>
      </c>
      <c r="H14" s="244">
        <v>587</v>
      </c>
      <c r="I14" s="244">
        <v>733.3333333333334</v>
      </c>
      <c r="J14" s="244">
        <v>823.3333333333334</v>
      </c>
      <c r="K14" s="244">
        <v>784.75</v>
      </c>
      <c r="L14" s="244">
        <v>1035</v>
      </c>
      <c r="M14" s="244">
        <v>946.25</v>
      </c>
      <c r="N14" s="244">
        <v>720.8</v>
      </c>
      <c r="O14" s="245">
        <f t="shared" si="0"/>
        <v>809.1322023809522</v>
      </c>
    </row>
    <row r="15" spans="1:15" ht="18" customHeight="1">
      <c r="A15" s="196" t="s">
        <v>117</v>
      </c>
      <c r="B15" s="246" t="s">
        <v>19</v>
      </c>
      <c r="C15" s="244">
        <v>787.3333333333334</v>
      </c>
      <c r="D15" s="244">
        <v>955.9166666666666</v>
      </c>
      <c r="E15" s="244">
        <v>804.2075</v>
      </c>
      <c r="F15" s="244">
        <v>870.8333333333334</v>
      </c>
      <c r="G15" s="244">
        <v>656.25</v>
      </c>
      <c r="H15" s="244">
        <v>458.35625000000005</v>
      </c>
      <c r="I15" s="244">
        <v>528.1875</v>
      </c>
      <c r="J15" s="244">
        <v>517.8687499999999</v>
      </c>
      <c r="K15" s="244">
        <v>468.75</v>
      </c>
      <c r="L15" s="244">
        <v>496.875</v>
      </c>
      <c r="M15" s="244">
        <v>1093.75</v>
      </c>
      <c r="N15" s="244">
        <v>1022.5</v>
      </c>
      <c r="O15" s="245">
        <f t="shared" si="0"/>
        <v>721.7356944444444</v>
      </c>
    </row>
    <row r="16" spans="1:15" ht="18" customHeight="1">
      <c r="A16" s="196" t="s">
        <v>376</v>
      </c>
      <c r="B16" s="246" t="s">
        <v>19</v>
      </c>
      <c r="C16" s="244">
        <v>1150</v>
      </c>
      <c r="D16" s="244">
        <v>979.1666666666666</v>
      </c>
      <c r="E16" s="244">
        <v>1100</v>
      </c>
      <c r="F16" s="244">
        <v>1263</v>
      </c>
      <c r="G16" s="244">
        <v>1200</v>
      </c>
      <c r="H16" s="244"/>
      <c r="I16" s="244">
        <v>1305</v>
      </c>
      <c r="J16" s="244">
        <v>800</v>
      </c>
      <c r="K16" s="244">
        <v>1425</v>
      </c>
      <c r="L16" s="244">
        <v>610</v>
      </c>
      <c r="M16" s="244">
        <v>1050</v>
      </c>
      <c r="N16" s="244">
        <v>1400</v>
      </c>
      <c r="O16" s="245">
        <f t="shared" si="0"/>
        <v>1116.560606060606</v>
      </c>
    </row>
    <row r="17" spans="1:15" ht="18" customHeight="1">
      <c r="A17" s="196" t="s">
        <v>377</v>
      </c>
      <c r="B17" s="246" t="s">
        <v>19</v>
      </c>
      <c r="C17" s="244">
        <v>846.7083333333334</v>
      </c>
      <c r="D17" s="244">
        <v>890.9166666666666</v>
      </c>
      <c r="E17" s="244">
        <v>895.7142857142857</v>
      </c>
      <c r="F17" s="244">
        <v>843.125</v>
      </c>
      <c r="G17" s="244">
        <v>821</v>
      </c>
      <c r="H17" s="244">
        <v>877.0825</v>
      </c>
      <c r="I17" s="244">
        <v>972.3333333333334</v>
      </c>
      <c r="J17" s="244">
        <v>865.25</v>
      </c>
      <c r="K17" s="244">
        <v>986.93125</v>
      </c>
      <c r="L17" s="244">
        <v>987.5</v>
      </c>
      <c r="M17" s="244">
        <v>992.275</v>
      </c>
      <c r="N17" s="244">
        <v>1005.7216666666667</v>
      </c>
      <c r="O17" s="245">
        <f t="shared" si="0"/>
        <v>915.3798363095239</v>
      </c>
    </row>
    <row r="18" spans="1:15" ht="18" customHeight="1">
      <c r="A18" s="196" t="s">
        <v>427</v>
      </c>
      <c r="B18" s="246" t="s">
        <v>19</v>
      </c>
      <c r="C18" s="244">
        <v>600</v>
      </c>
      <c r="D18" s="244">
        <v>216.75</v>
      </c>
      <c r="E18" s="244"/>
      <c r="F18" s="244">
        <v>600</v>
      </c>
      <c r="G18" s="244">
        <v>666</v>
      </c>
      <c r="H18" s="244"/>
      <c r="I18" s="244"/>
      <c r="J18" s="244"/>
      <c r="K18" s="244"/>
      <c r="L18" s="244">
        <v>640</v>
      </c>
      <c r="M18" s="244">
        <v>624</v>
      </c>
      <c r="N18" s="244"/>
      <c r="O18" s="245">
        <f t="shared" si="0"/>
        <v>557.7916666666666</v>
      </c>
    </row>
    <row r="19" spans="1:15" ht="18" customHeight="1">
      <c r="A19" s="196" t="s">
        <v>379</v>
      </c>
      <c r="B19" s="246" t="s">
        <v>19</v>
      </c>
      <c r="C19" s="244">
        <v>775</v>
      </c>
      <c r="D19" s="244">
        <v>786.25</v>
      </c>
      <c r="E19" s="244">
        <v>812.5</v>
      </c>
      <c r="F19" s="244">
        <v>788.13</v>
      </c>
      <c r="G19" s="244">
        <v>850</v>
      </c>
      <c r="H19" s="244">
        <v>1183.33</v>
      </c>
      <c r="I19" s="244">
        <v>887.5</v>
      </c>
      <c r="J19" s="244"/>
      <c r="K19" s="244">
        <v>962.5</v>
      </c>
      <c r="L19" s="244">
        <v>925</v>
      </c>
      <c r="M19" s="244">
        <v>1025</v>
      </c>
      <c r="N19" s="244">
        <v>1262.5</v>
      </c>
      <c r="O19" s="245">
        <f t="shared" si="0"/>
        <v>932.5190909090908</v>
      </c>
    </row>
    <row r="20" spans="1:15" ht="18" customHeight="1">
      <c r="A20" s="196" t="s">
        <v>400</v>
      </c>
      <c r="B20" s="246" t="s">
        <v>19</v>
      </c>
      <c r="C20" s="244">
        <v>200</v>
      </c>
      <c r="D20" s="244">
        <v>200</v>
      </c>
      <c r="E20" s="244">
        <v>200</v>
      </c>
      <c r="F20" s="244">
        <v>200</v>
      </c>
      <c r="G20" s="244">
        <v>290</v>
      </c>
      <c r="H20" s="244">
        <v>310</v>
      </c>
      <c r="I20" s="244">
        <v>240</v>
      </c>
      <c r="J20" s="244">
        <v>250</v>
      </c>
      <c r="K20" s="244">
        <v>200</v>
      </c>
      <c r="L20" s="244"/>
      <c r="M20" s="244">
        <v>225</v>
      </c>
      <c r="N20" s="244">
        <v>300</v>
      </c>
      <c r="O20" s="245">
        <f t="shared" si="0"/>
        <v>237.72727272727272</v>
      </c>
    </row>
    <row r="21" spans="1:15" ht="18" customHeight="1">
      <c r="A21" s="196" t="s">
        <v>66</v>
      </c>
      <c r="B21" s="246" t="s">
        <v>19</v>
      </c>
      <c r="C21" s="244">
        <v>232.97828571428568</v>
      </c>
      <c r="D21" s="244">
        <v>264.5065714285714</v>
      </c>
      <c r="E21" s="244">
        <v>248.95274999999998</v>
      </c>
      <c r="F21" s="244">
        <v>291.54150000000004</v>
      </c>
      <c r="G21" s="244">
        <v>308.96375</v>
      </c>
      <c r="H21" s="244">
        <v>266.24649999999997</v>
      </c>
      <c r="I21" s="244">
        <v>277.4655</v>
      </c>
      <c r="J21" s="244">
        <v>278.63441666666665</v>
      </c>
      <c r="K21" s="244">
        <v>289.8684285714286</v>
      </c>
      <c r="L21" s="244">
        <v>302.2648571428571</v>
      </c>
      <c r="M21" s="244">
        <v>317.13662500000004</v>
      </c>
      <c r="N21" s="244">
        <v>354.45707142857145</v>
      </c>
      <c r="O21" s="245">
        <f t="shared" si="0"/>
        <v>286.08468799603173</v>
      </c>
    </row>
    <row r="22" spans="1:15" ht="18" customHeight="1">
      <c r="A22" s="81" t="s">
        <v>71</v>
      </c>
      <c r="B22" s="113"/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1"/>
      <c r="N22" s="82"/>
      <c r="O22" s="83"/>
    </row>
    <row r="23" spans="1:15" ht="18" customHeight="1">
      <c r="A23" s="196" t="s">
        <v>381</v>
      </c>
      <c r="B23" s="246" t="s">
        <v>21</v>
      </c>
      <c r="C23" s="244">
        <v>2993.1416666666664</v>
      </c>
      <c r="D23" s="244">
        <v>3283.3728571428574</v>
      </c>
      <c r="E23" s="244">
        <v>2745.01375</v>
      </c>
      <c r="F23" s="244">
        <v>2442.4260000000004</v>
      </c>
      <c r="G23" s="244">
        <v>2406.3849999999998</v>
      </c>
      <c r="H23" s="244">
        <v>2111.5933333333332</v>
      </c>
      <c r="I23" s="244">
        <v>2124.3883333333333</v>
      </c>
      <c r="J23" s="244">
        <v>2402.0555555555557</v>
      </c>
      <c r="K23" s="244">
        <v>2908.96875</v>
      </c>
      <c r="L23" s="244">
        <v>2721.3571428571427</v>
      </c>
      <c r="M23" s="244">
        <v>3591.375</v>
      </c>
      <c r="N23" s="244">
        <v>4499.071428571428</v>
      </c>
      <c r="O23" s="245">
        <f t="shared" si="0"/>
        <v>2852.429068121693</v>
      </c>
    </row>
    <row r="24" spans="1:15" ht="18" customHeight="1">
      <c r="A24" s="196" t="s">
        <v>382</v>
      </c>
      <c r="B24" s="246" t="s">
        <v>74</v>
      </c>
      <c r="C24" s="244">
        <v>68.17571428571429</v>
      </c>
      <c r="D24" s="244">
        <v>67.56285714285714</v>
      </c>
      <c r="E24" s="244">
        <v>83.22749999999999</v>
      </c>
      <c r="F24" s="244">
        <v>68.976</v>
      </c>
      <c r="G24" s="244">
        <v>66.035</v>
      </c>
      <c r="H24" s="244">
        <v>70.48666666666666</v>
      </c>
      <c r="I24" s="244">
        <v>66.52833333333334</v>
      </c>
      <c r="J24" s="244">
        <v>73.66666666666667</v>
      </c>
      <c r="K24" s="244">
        <v>75.88499999999999</v>
      </c>
      <c r="L24" s="244">
        <v>72.76285714285714</v>
      </c>
      <c r="M24" s="244">
        <v>80.24</v>
      </c>
      <c r="N24" s="244">
        <v>109.55999999999999</v>
      </c>
      <c r="O24" s="245">
        <f t="shared" si="0"/>
        <v>75.25888293650793</v>
      </c>
    </row>
    <row r="25" spans="1:15" ht="18" customHeight="1">
      <c r="A25" s="196" t="s">
        <v>410</v>
      </c>
      <c r="B25" s="246" t="s">
        <v>411</v>
      </c>
      <c r="C25" s="244"/>
      <c r="D25" s="244">
        <v>170</v>
      </c>
      <c r="E25" s="244">
        <v>167.5</v>
      </c>
      <c r="F25" s="244"/>
      <c r="G25" s="244"/>
      <c r="H25" s="244">
        <v>165.5</v>
      </c>
      <c r="I25" s="244">
        <v>162.5</v>
      </c>
      <c r="J25" s="244">
        <v>162.5</v>
      </c>
      <c r="K25" s="244">
        <v>164</v>
      </c>
      <c r="L25" s="244">
        <v>160</v>
      </c>
      <c r="M25" s="244">
        <v>165</v>
      </c>
      <c r="N25" s="244">
        <v>165</v>
      </c>
      <c r="O25" s="245">
        <f t="shared" si="0"/>
        <v>164.66666666666666</v>
      </c>
    </row>
    <row r="26" spans="1:15" ht="18" customHeight="1">
      <c r="A26" s="244" t="s">
        <v>43</v>
      </c>
      <c r="B26" s="246" t="s">
        <v>405</v>
      </c>
      <c r="C26" s="244">
        <v>50.666666666666664</v>
      </c>
      <c r="D26" s="244">
        <v>50.875</v>
      </c>
      <c r="E26" s="244">
        <v>44.66666666666667</v>
      </c>
      <c r="F26" s="244">
        <v>50</v>
      </c>
      <c r="G26" s="244">
        <v>46.25</v>
      </c>
      <c r="H26" s="244">
        <v>55.9375</v>
      </c>
      <c r="I26" s="244">
        <v>53.333333333333336</v>
      </c>
      <c r="J26" s="244">
        <v>47.5</v>
      </c>
      <c r="K26" s="244">
        <v>59.5</v>
      </c>
      <c r="L26" s="244">
        <v>71</v>
      </c>
      <c r="M26" s="244">
        <v>60.416666666666664</v>
      </c>
      <c r="N26" s="244">
        <v>98.125</v>
      </c>
      <c r="O26" s="245">
        <f t="shared" si="0"/>
        <v>57.35590277777777</v>
      </c>
    </row>
    <row r="27" spans="1:15" ht="18" customHeight="1">
      <c r="A27" s="81" t="s">
        <v>68</v>
      </c>
      <c r="B27" s="113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1"/>
      <c r="N27" s="82"/>
      <c r="O27" s="83"/>
    </row>
    <row r="28" spans="1:15" ht="18" customHeight="1">
      <c r="A28" s="244" t="s">
        <v>428</v>
      </c>
      <c r="B28" s="246" t="s">
        <v>19</v>
      </c>
      <c r="C28" s="244"/>
      <c r="D28" s="244"/>
      <c r="E28" s="244"/>
      <c r="F28" s="244"/>
      <c r="G28" s="244">
        <v>1800</v>
      </c>
      <c r="H28" s="244"/>
      <c r="I28" s="244"/>
      <c r="J28" s="244">
        <v>1300</v>
      </c>
      <c r="K28" s="244"/>
      <c r="L28" s="244">
        <v>550</v>
      </c>
      <c r="M28" s="244"/>
      <c r="N28" s="244"/>
      <c r="O28" s="245">
        <f t="shared" si="0"/>
        <v>1216.6666666666667</v>
      </c>
    </row>
    <row r="29" spans="1:15" ht="18" customHeight="1">
      <c r="A29" s="196" t="s">
        <v>383</v>
      </c>
      <c r="B29" s="246" t="s">
        <v>19</v>
      </c>
      <c r="C29" s="244">
        <v>1012.5</v>
      </c>
      <c r="D29" s="244">
        <v>978</v>
      </c>
      <c r="E29" s="244">
        <v>898.5516666666666</v>
      </c>
      <c r="F29" s="244">
        <v>1026.884</v>
      </c>
      <c r="G29" s="244">
        <v>1241.1666666666667</v>
      </c>
      <c r="H29" s="244">
        <v>1023.75</v>
      </c>
      <c r="I29" s="244">
        <v>1070.6</v>
      </c>
      <c r="J29" s="244">
        <v>993.6666666666666</v>
      </c>
      <c r="K29" s="244">
        <v>1036.0114285714285</v>
      </c>
      <c r="L29" s="244">
        <v>953</v>
      </c>
      <c r="M29" s="244">
        <v>1042.4285714285713</v>
      </c>
      <c r="N29" s="244">
        <v>1182.5833333333333</v>
      </c>
      <c r="O29" s="245">
        <f t="shared" si="0"/>
        <v>1038.2618611111109</v>
      </c>
    </row>
    <row r="30" spans="1:15" ht="18" customHeight="1">
      <c r="A30" s="196" t="s">
        <v>384</v>
      </c>
      <c r="B30" s="246" t="s">
        <v>19</v>
      </c>
      <c r="C30" s="244">
        <v>1645.4</v>
      </c>
      <c r="D30" s="244">
        <v>1807.624794</v>
      </c>
      <c r="E30" s="244">
        <v>1762.0542687857146</v>
      </c>
      <c r="F30" s="244">
        <v>1833.884</v>
      </c>
      <c r="G30" s="244">
        <v>1765.86</v>
      </c>
      <c r="H30" s="244">
        <v>1733.275</v>
      </c>
      <c r="I30" s="244">
        <v>1682.15344</v>
      </c>
      <c r="J30" s="244">
        <v>1698.743</v>
      </c>
      <c r="K30" s="244">
        <v>1706.8766666666668</v>
      </c>
      <c r="L30" s="244">
        <v>1735.31872</v>
      </c>
      <c r="M30" s="244">
        <v>1734.4830833333335</v>
      </c>
      <c r="N30" s="244">
        <v>1792.6</v>
      </c>
      <c r="O30" s="245">
        <f t="shared" si="0"/>
        <v>1741.522747732143</v>
      </c>
    </row>
    <row r="31" spans="1:15" ht="18" customHeight="1">
      <c r="A31" s="196" t="s">
        <v>385</v>
      </c>
      <c r="B31" s="246" t="s">
        <v>19</v>
      </c>
      <c r="C31" s="244">
        <v>1177.82672</v>
      </c>
      <c r="D31" s="244">
        <v>1190.81105856</v>
      </c>
      <c r="E31" s="244">
        <v>1411.0339047619048</v>
      </c>
      <c r="F31" s="244">
        <v>1396.1625</v>
      </c>
      <c r="G31" s="244">
        <v>1422.8966666666665</v>
      </c>
      <c r="H31" s="244">
        <v>1374.975</v>
      </c>
      <c r="I31" s="244">
        <v>1459.5399000000002</v>
      </c>
      <c r="J31" s="244">
        <v>1394.03</v>
      </c>
      <c r="K31" s="244">
        <v>1436.25</v>
      </c>
      <c r="L31" s="244">
        <v>1365</v>
      </c>
      <c r="M31" s="244">
        <v>1351.40625</v>
      </c>
      <c r="N31" s="244">
        <v>1387.36</v>
      </c>
      <c r="O31" s="245">
        <f t="shared" si="0"/>
        <v>1363.9409999990476</v>
      </c>
    </row>
    <row r="32" spans="1:15" ht="18" customHeight="1">
      <c r="A32" s="242" t="s">
        <v>386</v>
      </c>
      <c r="B32" s="246" t="s">
        <v>19</v>
      </c>
      <c r="C32" s="244">
        <v>1656</v>
      </c>
      <c r="D32" s="244">
        <v>1725</v>
      </c>
      <c r="E32" s="244">
        <v>1950</v>
      </c>
      <c r="F32" s="244"/>
      <c r="G32" s="244">
        <v>1800</v>
      </c>
      <c r="H32" s="244">
        <v>1560</v>
      </c>
      <c r="I32" s="244">
        <v>1650</v>
      </c>
      <c r="J32" s="244">
        <v>1500</v>
      </c>
      <c r="K32" s="244">
        <v>1550</v>
      </c>
      <c r="L32" s="244">
        <v>1700</v>
      </c>
      <c r="M32" s="244">
        <v>1550</v>
      </c>
      <c r="N32" s="244">
        <v>1500</v>
      </c>
      <c r="O32" s="245">
        <f t="shared" si="0"/>
        <v>1649.1818181818182</v>
      </c>
    </row>
    <row r="33" spans="1:15" ht="18" customHeight="1">
      <c r="A33" s="244" t="s">
        <v>48</v>
      </c>
      <c r="B33" s="246" t="s">
        <v>19</v>
      </c>
      <c r="C33" s="244">
        <v>1025</v>
      </c>
      <c r="D33" s="244">
        <v>987.5</v>
      </c>
      <c r="E33" s="244">
        <v>875</v>
      </c>
      <c r="F33" s="244">
        <v>1018.75</v>
      </c>
      <c r="G33" s="244">
        <v>925</v>
      </c>
      <c r="H33" s="244">
        <v>812.5</v>
      </c>
      <c r="I33" s="244">
        <v>975</v>
      </c>
      <c r="J33" s="244">
        <v>800</v>
      </c>
      <c r="K33" s="244">
        <v>1031.25</v>
      </c>
      <c r="L33" s="244">
        <v>743.75</v>
      </c>
      <c r="M33" s="244">
        <v>1137.5</v>
      </c>
      <c r="N33" s="244">
        <v>1575</v>
      </c>
      <c r="O33" s="245">
        <f t="shared" si="0"/>
        <v>992.1875</v>
      </c>
    </row>
    <row r="34" spans="1:15" ht="18" customHeight="1">
      <c r="A34" s="242" t="s">
        <v>70</v>
      </c>
      <c r="B34" s="246" t="s">
        <v>19</v>
      </c>
      <c r="C34" s="244"/>
      <c r="D34" s="244">
        <v>1000</v>
      </c>
      <c r="E34" s="244">
        <v>800</v>
      </c>
      <c r="F34" s="244"/>
      <c r="G34" s="244"/>
      <c r="H34" s="244"/>
      <c r="I34" s="244">
        <v>700</v>
      </c>
      <c r="J34" s="244">
        <v>1234.38</v>
      </c>
      <c r="K34" s="244">
        <v>700</v>
      </c>
      <c r="L34" s="244">
        <v>2100</v>
      </c>
      <c r="M34" s="244">
        <v>925</v>
      </c>
      <c r="N34" s="244">
        <v>945</v>
      </c>
      <c r="O34" s="245">
        <f>AVERAGE(C34:N34)</f>
        <v>1050.5475000000001</v>
      </c>
    </row>
    <row r="35" spans="1:15" ht="18" customHeight="1">
      <c r="A35" s="248"/>
      <c r="B35" s="251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52"/>
    </row>
    <row r="36" spans="1:15" ht="18" customHeight="1">
      <c r="A36" s="25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178" t="s">
        <v>42</v>
      </c>
    </row>
    <row r="37" spans="1:15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60"/>
    </row>
    <row r="38" spans="1:15" ht="18" customHeight="1">
      <c r="A38" s="440" t="s">
        <v>61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</row>
    <row r="39" spans="1:15" ht="18" customHeight="1">
      <c r="A39" s="441" t="s">
        <v>425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</row>
    <row r="40" spans="1:15" ht="28.5" customHeight="1">
      <c r="A40" s="447" t="s">
        <v>506</v>
      </c>
      <c r="B40" s="447" t="s">
        <v>62</v>
      </c>
      <c r="C40" s="442" t="s">
        <v>26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4"/>
      <c r="O40" s="445" t="s">
        <v>60</v>
      </c>
    </row>
    <row r="41" spans="1:15" ht="28.5" customHeight="1">
      <c r="A41" s="448"/>
      <c r="B41" s="448"/>
      <c r="C41" s="377" t="s">
        <v>7</v>
      </c>
      <c r="D41" s="376" t="s">
        <v>8</v>
      </c>
      <c r="E41" s="376" t="s">
        <v>9</v>
      </c>
      <c r="F41" s="376" t="s">
        <v>10</v>
      </c>
      <c r="G41" s="376" t="s">
        <v>11</v>
      </c>
      <c r="H41" s="376" t="s">
        <v>12</v>
      </c>
      <c r="I41" s="376" t="s">
        <v>13</v>
      </c>
      <c r="J41" s="376" t="s">
        <v>14</v>
      </c>
      <c r="K41" s="376" t="s">
        <v>127</v>
      </c>
      <c r="L41" s="376" t="s">
        <v>128</v>
      </c>
      <c r="M41" s="376" t="s">
        <v>129</v>
      </c>
      <c r="N41" s="378" t="s">
        <v>130</v>
      </c>
      <c r="O41" s="446"/>
    </row>
    <row r="42" spans="1:15" ht="18" customHeight="1">
      <c r="A42" s="81" t="s">
        <v>75</v>
      </c>
      <c r="B42" s="113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1"/>
      <c r="N42" s="82"/>
      <c r="O42" s="83"/>
    </row>
    <row r="43" spans="1:15" ht="18" customHeight="1">
      <c r="A43" s="64" t="s">
        <v>387</v>
      </c>
      <c r="B43" s="246" t="s">
        <v>21</v>
      </c>
      <c r="C43" s="244">
        <v>4393</v>
      </c>
      <c r="D43" s="244">
        <v>3898.875</v>
      </c>
      <c r="E43" s="244">
        <v>5173.428571428572</v>
      </c>
      <c r="F43" s="244">
        <v>3364.625</v>
      </c>
      <c r="G43" s="244">
        <v>4730.4</v>
      </c>
      <c r="H43" s="244">
        <v>5168.333333333333</v>
      </c>
      <c r="I43" s="244">
        <v>5339.1675</v>
      </c>
      <c r="J43" s="244">
        <v>6450.666666666667</v>
      </c>
      <c r="K43" s="244">
        <v>4030.0550000000003</v>
      </c>
      <c r="L43" s="244">
        <v>3478.334</v>
      </c>
      <c r="M43" s="244">
        <v>4699</v>
      </c>
      <c r="N43" s="244">
        <v>5192.2</v>
      </c>
      <c r="O43" s="245">
        <f>AVERAGE(C43:N43)</f>
        <v>4659.840422619048</v>
      </c>
    </row>
    <row r="44" spans="1:15" ht="18" customHeight="1">
      <c r="A44" s="62" t="s">
        <v>388</v>
      </c>
      <c r="B44" s="246" t="s">
        <v>21</v>
      </c>
      <c r="C44" s="244">
        <v>5077</v>
      </c>
      <c r="D44" s="244">
        <v>3250</v>
      </c>
      <c r="E44" s="244">
        <v>3333</v>
      </c>
      <c r="F44" s="244">
        <v>4875</v>
      </c>
      <c r="G44" s="244"/>
      <c r="H44" s="244"/>
      <c r="I44" s="244"/>
      <c r="J44" s="244"/>
      <c r="K44" s="244">
        <v>4980</v>
      </c>
      <c r="L44" s="244">
        <v>3666.67</v>
      </c>
      <c r="M44" s="244">
        <v>5250</v>
      </c>
      <c r="N44" s="244">
        <v>4688</v>
      </c>
      <c r="O44" s="245">
        <f>AVERAGE(C44:N44)</f>
        <v>4389.95875</v>
      </c>
    </row>
    <row r="45" spans="1:15" ht="18" customHeight="1">
      <c r="A45" s="244" t="s">
        <v>333</v>
      </c>
      <c r="B45" s="246" t="s">
        <v>19</v>
      </c>
      <c r="C45" s="244">
        <v>1041.67</v>
      </c>
      <c r="D45" s="244">
        <v>1129.8333333333333</v>
      </c>
      <c r="E45" s="244">
        <v>1220.8</v>
      </c>
      <c r="F45" s="244"/>
      <c r="G45" s="244"/>
      <c r="H45" s="244">
        <v>607.82</v>
      </c>
      <c r="I45" s="244">
        <v>929.595</v>
      </c>
      <c r="J45" s="244">
        <v>1011</v>
      </c>
      <c r="K45" s="244">
        <v>970.3333333333334</v>
      </c>
      <c r="L45" s="244">
        <v>1037.4</v>
      </c>
      <c r="M45" s="244">
        <v>1000</v>
      </c>
      <c r="N45" s="244">
        <v>1097.085</v>
      </c>
      <c r="O45" s="245">
        <f>AVERAGE(C45:N45)</f>
        <v>1004.5536666666667</v>
      </c>
    </row>
    <row r="46" spans="1:15" ht="18" customHeight="1">
      <c r="A46" s="81" t="s">
        <v>76</v>
      </c>
      <c r="B46" s="113"/>
      <c r="C46" s="81"/>
      <c r="D46" s="82"/>
      <c r="E46" s="83"/>
      <c r="F46" s="83"/>
      <c r="G46" s="83"/>
      <c r="H46" s="83"/>
      <c r="I46" s="83"/>
      <c r="J46" s="83"/>
      <c r="K46" s="83"/>
      <c r="L46" s="83"/>
      <c r="M46" s="81"/>
      <c r="N46" s="82"/>
      <c r="O46" s="83"/>
    </row>
    <row r="47" spans="1:15" ht="18" customHeight="1">
      <c r="A47" s="244" t="s">
        <v>422</v>
      </c>
      <c r="B47" s="246" t="s">
        <v>19</v>
      </c>
      <c r="C47" s="244"/>
      <c r="D47" s="244">
        <v>742</v>
      </c>
      <c r="E47" s="244">
        <v>741.33</v>
      </c>
      <c r="F47" s="244">
        <v>726.67</v>
      </c>
      <c r="G47" s="244">
        <v>700</v>
      </c>
      <c r="H47" s="244">
        <v>550</v>
      </c>
      <c r="I47" s="244">
        <v>898</v>
      </c>
      <c r="J47" s="244"/>
      <c r="K47" s="244">
        <v>913</v>
      </c>
      <c r="L47" s="244"/>
      <c r="M47" s="244">
        <v>704</v>
      </c>
      <c r="N47" s="244"/>
      <c r="O47" s="245">
        <f t="shared" si="0"/>
        <v>746.875</v>
      </c>
    </row>
    <row r="48" spans="1:15" ht="18" customHeight="1">
      <c r="A48" s="242" t="s">
        <v>389</v>
      </c>
      <c r="B48" s="246" t="s">
        <v>19</v>
      </c>
      <c r="C48" s="244">
        <v>602.1971428571429</v>
      </c>
      <c r="D48" s="244">
        <v>778.3589428571429</v>
      </c>
      <c r="E48" s="244">
        <v>791.729814857143</v>
      </c>
      <c r="F48" s="244">
        <v>845.4317073333334</v>
      </c>
      <c r="G48" s="244">
        <v>595.3881192</v>
      </c>
      <c r="H48" s="244">
        <v>594.9886670000001</v>
      </c>
      <c r="I48" s="244">
        <v>638.6371845000001</v>
      </c>
      <c r="J48" s="244">
        <v>540.0416666666666</v>
      </c>
      <c r="K48" s="244">
        <v>666.1012959999999</v>
      </c>
      <c r="L48" s="244">
        <v>945.2810333333334</v>
      </c>
      <c r="M48" s="244">
        <v>1631.0625</v>
      </c>
      <c r="N48" s="244">
        <v>1895.25</v>
      </c>
      <c r="O48" s="245">
        <f t="shared" si="0"/>
        <v>877.0390062170636</v>
      </c>
    </row>
    <row r="49" spans="1:15" ht="18" customHeight="1">
      <c r="A49" s="244" t="s">
        <v>390</v>
      </c>
      <c r="B49" s="246" t="s">
        <v>19</v>
      </c>
      <c r="C49" s="244">
        <v>600</v>
      </c>
      <c r="D49" s="244">
        <v>1050</v>
      </c>
      <c r="E49" s="244">
        <v>600</v>
      </c>
      <c r="F49" s="244"/>
      <c r="G49" s="244"/>
      <c r="H49" s="244"/>
      <c r="I49" s="244">
        <v>500</v>
      </c>
      <c r="J49" s="244"/>
      <c r="K49" s="244">
        <v>1137.5</v>
      </c>
      <c r="L49" s="244"/>
      <c r="M49" s="244">
        <v>2000</v>
      </c>
      <c r="N49" s="244"/>
      <c r="O49" s="245">
        <f t="shared" si="0"/>
        <v>981.25</v>
      </c>
    </row>
    <row r="50" spans="1:15" ht="18" customHeight="1">
      <c r="A50" s="242" t="s">
        <v>391</v>
      </c>
      <c r="B50" s="246" t="s">
        <v>19</v>
      </c>
      <c r="C50" s="244">
        <v>1087.6875</v>
      </c>
      <c r="D50" s="244">
        <v>1211.4575</v>
      </c>
      <c r="E50" s="244">
        <v>1324.48</v>
      </c>
      <c r="F50" s="244">
        <v>1205.5</v>
      </c>
      <c r="G50" s="244">
        <v>1257.64</v>
      </c>
      <c r="H50" s="244">
        <v>1092.1875</v>
      </c>
      <c r="I50" s="244">
        <v>1352.625</v>
      </c>
      <c r="J50" s="244">
        <v>1255</v>
      </c>
      <c r="K50" s="244">
        <v>1380</v>
      </c>
      <c r="L50" s="244">
        <v>1301.04</v>
      </c>
      <c r="M50" s="244">
        <v>1376.0425</v>
      </c>
      <c r="N50" s="244">
        <v>1505.21</v>
      </c>
      <c r="O50" s="245">
        <f t="shared" si="0"/>
        <v>1279.0725</v>
      </c>
    </row>
    <row r="51" spans="1:15" ht="18" customHeight="1">
      <c r="A51" s="242" t="s">
        <v>412</v>
      </c>
      <c r="B51" s="246" t="s">
        <v>19</v>
      </c>
      <c r="C51" s="244">
        <v>738</v>
      </c>
      <c r="D51" s="244"/>
      <c r="E51" s="244">
        <v>1175</v>
      </c>
      <c r="F51" s="244">
        <v>821</v>
      </c>
      <c r="G51" s="244">
        <v>1133.3333333333333</v>
      </c>
      <c r="H51" s="244">
        <v>775</v>
      </c>
      <c r="I51" s="244">
        <v>500</v>
      </c>
      <c r="J51" s="244"/>
      <c r="K51" s="244">
        <v>383.5</v>
      </c>
      <c r="L51" s="244">
        <v>1000</v>
      </c>
      <c r="M51" s="244">
        <v>400</v>
      </c>
      <c r="N51" s="244">
        <v>550</v>
      </c>
      <c r="O51" s="245">
        <f t="shared" si="0"/>
        <v>747.5833333333333</v>
      </c>
    </row>
    <row r="52" spans="1:15" ht="18" customHeight="1">
      <c r="A52" s="244" t="s">
        <v>339</v>
      </c>
      <c r="B52" s="246" t="s">
        <v>19</v>
      </c>
      <c r="C52" s="244"/>
      <c r="D52" s="244">
        <v>2000</v>
      </c>
      <c r="E52" s="244"/>
      <c r="F52" s="244">
        <v>3200</v>
      </c>
      <c r="G52" s="244">
        <v>4275</v>
      </c>
      <c r="H52" s="244">
        <v>4800</v>
      </c>
      <c r="I52" s="244"/>
      <c r="J52" s="244"/>
      <c r="K52" s="244"/>
      <c r="L52" s="244"/>
      <c r="M52" s="244">
        <v>2500</v>
      </c>
      <c r="N52" s="244"/>
      <c r="O52" s="245">
        <f t="shared" si="0"/>
        <v>3355</v>
      </c>
    </row>
    <row r="53" spans="1:15" ht="18" customHeight="1">
      <c r="A53" s="244" t="s">
        <v>3</v>
      </c>
      <c r="B53" s="246" t="s">
        <v>19</v>
      </c>
      <c r="C53" s="244">
        <v>532.375</v>
      </c>
      <c r="D53" s="244">
        <v>440.9175</v>
      </c>
      <c r="E53" s="244">
        <v>514.4583333333334</v>
      </c>
      <c r="F53" s="244">
        <v>443.75</v>
      </c>
      <c r="G53" s="244">
        <v>409.5833333333333</v>
      </c>
      <c r="H53" s="244">
        <v>486.9433333333333</v>
      </c>
      <c r="I53" s="244">
        <v>459.416</v>
      </c>
      <c r="J53" s="244">
        <v>426.375</v>
      </c>
      <c r="K53" s="244">
        <v>563.1185714285714</v>
      </c>
      <c r="L53" s="244">
        <v>631.668</v>
      </c>
      <c r="M53" s="244">
        <v>559.1314285714286</v>
      </c>
      <c r="N53" s="244">
        <v>674.634</v>
      </c>
      <c r="O53" s="245">
        <f t="shared" si="0"/>
        <v>511.86420833333335</v>
      </c>
    </row>
    <row r="54" spans="1:15" ht="18" customHeight="1">
      <c r="A54" s="244" t="s">
        <v>4</v>
      </c>
      <c r="B54" s="246" t="s">
        <v>19</v>
      </c>
      <c r="C54" s="244">
        <v>277.26399999999995</v>
      </c>
      <c r="D54" s="244">
        <v>231.5533333333335</v>
      </c>
      <c r="E54" s="244">
        <v>218.13013333333348</v>
      </c>
      <c r="F54" s="244">
        <v>241.85546666666687</v>
      </c>
      <c r="G54" s="244">
        <v>209.74800000000016</v>
      </c>
      <c r="H54" s="244">
        <v>210.19800000000015</v>
      </c>
      <c r="I54" s="244">
        <v>196.60480000000018</v>
      </c>
      <c r="J54" s="244">
        <v>197.02480000000014</v>
      </c>
      <c r="K54" s="244">
        <v>220.9501333333335</v>
      </c>
      <c r="L54" s="244">
        <v>211.99800000000016</v>
      </c>
      <c r="M54" s="244">
        <v>472.106666666667</v>
      </c>
      <c r="N54" s="244">
        <v>473.106666666667</v>
      </c>
      <c r="O54" s="245">
        <f t="shared" si="0"/>
        <v>263.3783333333335</v>
      </c>
    </row>
    <row r="55" spans="1:15" ht="18" customHeight="1">
      <c r="A55" s="196" t="s">
        <v>401</v>
      </c>
      <c r="B55" s="246" t="s">
        <v>19</v>
      </c>
      <c r="C55" s="244">
        <v>606.2766666666666</v>
      </c>
      <c r="D55" s="244">
        <v>509.895</v>
      </c>
      <c r="E55" s="244">
        <v>598.6133333333333</v>
      </c>
      <c r="F55" s="244">
        <v>555.2233333333334</v>
      </c>
      <c r="G55" s="244">
        <v>427.08500000000004</v>
      </c>
      <c r="H55" s="244">
        <v>430.555</v>
      </c>
      <c r="I55" s="244">
        <v>512.5</v>
      </c>
      <c r="J55" s="244"/>
      <c r="K55" s="244">
        <v>608.3333333333334</v>
      </c>
      <c r="L55" s="244">
        <v>504.1666666666667</v>
      </c>
      <c r="M55" s="244">
        <v>796</v>
      </c>
      <c r="N55" s="244">
        <v>1455.0666666666666</v>
      </c>
      <c r="O55" s="245">
        <f t="shared" si="0"/>
        <v>636.7013636363637</v>
      </c>
    </row>
    <row r="56" spans="1:15" ht="18" customHeight="1">
      <c r="A56" s="196" t="s">
        <v>80</v>
      </c>
      <c r="B56" s="246" t="s">
        <v>19</v>
      </c>
      <c r="C56" s="244">
        <v>1022.2075</v>
      </c>
      <c r="D56" s="244">
        <v>948.2716666666666</v>
      </c>
      <c r="E56" s="244">
        <v>1207.142857142857</v>
      </c>
      <c r="F56" s="244">
        <v>1400</v>
      </c>
      <c r="G56" s="244">
        <v>1328.3333333333333</v>
      </c>
      <c r="H56" s="244">
        <v>1218.334</v>
      </c>
      <c r="I56" s="244">
        <v>1426.3333333333333</v>
      </c>
      <c r="J56" s="244">
        <v>1168.75</v>
      </c>
      <c r="K56" s="244">
        <v>1168.5</v>
      </c>
      <c r="L56" s="244">
        <v>1143.5983333333334</v>
      </c>
      <c r="M56" s="244">
        <v>1350</v>
      </c>
      <c r="N56" s="244">
        <v>1258.3333333333333</v>
      </c>
      <c r="O56" s="245">
        <f t="shared" si="0"/>
        <v>1219.9836964285714</v>
      </c>
    </row>
    <row r="57" spans="1:15" ht="18" customHeight="1">
      <c r="A57" s="244" t="s">
        <v>16</v>
      </c>
      <c r="B57" s="246" t="s">
        <v>19</v>
      </c>
      <c r="C57" s="244">
        <v>283</v>
      </c>
      <c r="D57" s="244">
        <v>278.312</v>
      </c>
      <c r="E57" s="244">
        <v>191.6222</v>
      </c>
      <c r="F57" s="244">
        <v>209.997</v>
      </c>
      <c r="G57" s="244">
        <v>273.975</v>
      </c>
      <c r="H57" s="244">
        <v>304.77666666666664</v>
      </c>
      <c r="I57" s="244">
        <v>408.5532</v>
      </c>
      <c r="J57" s="244">
        <v>312.984</v>
      </c>
      <c r="K57" s="244">
        <v>306</v>
      </c>
      <c r="L57" s="244">
        <v>299</v>
      </c>
      <c r="M57" s="244">
        <v>276</v>
      </c>
      <c r="N57" s="244">
        <v>337.5</v>
      </c>
      <c r="O57" s="245">
        <f t="shared" si="0"/>
        <v>290.1433388888889</v>
      </c>
    </row>
    <row r="58" spans="1:15" ht="18" customHeight="1">
      <c r="A58" s="196" t="s">
        <v>392</v>
      </c>
      <c r="B58" s="246" t="s">
        <v>19</v>
      </c>
      <c r="C58" s="244">
        <v>1000</v>
      </c>
      <c r="D58" s="244">
        <v>1487.5</v>
      </c>
      <c r="E58" s="244">
        <v>1300</v>
      </c>
      <c r="F58" s="244"/>
      <c r="G58" s="244"/>
      <c r="H58" s="244">
        <v>1025</v>
      </c>
      <c r="I58" s="244">
        <v>2725</v>
      </c>
      <c r="J58" s="244"/>
      <c r="K58" s="244">
        <v>1425</v>
      </c>
      <c r="L58" s="244">
        <v>850</v>
      </c>
      <c r="M58" s="244">
        <v>1250</v>
      </c>
      <c r="N58" s="244">
        <v>1100</v>
      </c>
      <c r="O58" s="245">
        <f t="shared" si="0"/>
        <v>1351.388888888889</v>
      </c>
    </row>
    <row r="59" spans="1:15" ht="18" customHeight="1">
      <c r="A59" s="196" t="s">
        <v>393</v>
      </c>
      <c r="B59" s="246" t="s">
        <v>414</v>
      </c>
      <c r="C59" s="244">
        <v>4275</v>
      </c>
      <c r="D59" s="244">
        <v>7250</v>
      </c>
      <c r="E59" s="244">
        <v>7000</v>
      </c>
      <c r="F59" s="244">
        <v>4575</v>
      </c>
      <c r="G59" s="244">
        <v>3750</v>
      </c>
      <c r="H59" s="244">
        <v>3375</v>
      </c>
      <c r="I59" s="244">
        <v>5100</v>
      </c>
      <c r="J59" s="244"/>
      <c r="K59" s="244">
        <v>3179.17</v>
      </c>
      <c r="L59" s="244">
        <v>5375</v>
      </c>
      <c r="M59" s="244">
        <v>5625</v>
      </c>
      <c r="N59" s="244">
        <v>9666.67</v>
      </c>
      <c r="O59" s="245">
        <f t="shared" si="0"/>
        <v>5379.167272727273</v>
      </c>
    </row>
    <row r="60" spans="1:15" ht="18" customHeight="1">
      <c r="A60" s="196" t="s">
        <v>415</v>
      </c>
      <c r="B60" s="246" t="s">
        <v>416</v>
      </c>
      <c r="C60" s="244">
        <v>5187.5</v>
      </c>
      <c r="D60" s="244">
        <v>5875</v>
      </c>
      <c r="E60" s="244">
        <v>5312.5</v>
      </c>
      <c r="F60" s="244">
        <v>3187.5</v>
      </c>
      <c r="G60" s="244">
        <v>3495.8325</v>
      </c>
      <c r="H60" s="244">
        <v>3717</v>
      </c>
      <c r="I60" s="244">
        <v>4375</v>
      </c>
      <c r="J60" s="244">
        <v>7750</v>
      </c>
      <c r="K60" s="244">
        <v>6250</v>
      </c>
      <c r="L60" s="244">
        <v>5375</v>
      </c>
      <c r="M60" s="244">
        <v>6958.333333333333</v>
      </c>
      <c r="N60" s="244">
        <v>9208.335</v>
      </c>
      <c r="O60" s="245">
        <f t="shared" si="0"/>
        <v>5557.666736111111</v>
      </c>
    </row>
    <row r="61" spans="1:15" ht="18" customHeight="1">
      <c r="A61" s="244" t="s">
        <v>40</v>
      </c>
      <c r="B61" s="246" t="s">
        <v>19</v>
      </c>
      <c r="C61" s="244">
        <v>318.40000000000003</v>
      </c>
      <c r="D61" s="244">
        <v>250</v>
      </c>
      <c r="E61" s="244">
        <v>252.5</v>
      </c>
      <c r="F61" s="244">
        <v>325</v>
      </c>
      <c r="G61" s="244">
        <v>350</v>
      </c>
      <c r="H61" s="244">
        <v>264.3333333333333</v>
      </c>
      <c r="I61" s="244">
        <v>279.5</v>
      </c>
      <c r="J61" s="244">
        <v>275.54</v>
      </c>
      <c r="K61" s="244">
        <v>315.63359999999994</v>
      </c>
      <c r="L61" s="244">
        <v>290.6</v>
      </c>
      <c r="M61" s="244">
        <v>303.1058333333333</v>
      </c>
      <c r="N61" s="244">
        <v>320.8333333333333</v>
      </c>
      <c r="O61" s="245">
        <f t="shared" si="0"/>
        <v>295.45384166666673</v>
      </c>
    </row>
    <row r="62" spans="1:15" ht="18" customHeight="1">
      <c r="A62" s="244" t="s">
        <v>39</v>
      </c>
      <c r="B62" s="246" t="s">
        <v>19</v>
      </c>
      <c r="C62" s="244">
        <v>359.5825</v>
      </c>
      <c r="D62" s="244">
        <v>388.53599999999994</v>
      </c>
      <c r="E62" s="244">
        <v>342.3616666666667</v>
      </c>
      <c r="F62" s="244">
        <v>332.345</v>
      </c>
      <c r="G62" s="244">
        <v>222.61399999999998</v>
      </c>
      <c r="H62" s="244">
        <v>266.584</v>
      </c>
      <c r="I62" s="244">
        <v>277.9175</v>
      </c>
      <c r="J62" s="244">
        <v>227.5</v>
      </c>
      <c r="K62" s="244">
        <v>326.22166666666664</v>
      </c>
      <c r="L62" s="244">
        <v>390.12</v>
      </c>
      <c r="M62" s="244">
        <v>409.1666666666667</v>
      </c>
      <c r="N62" s="244">
        <v>409</v>
      </c>
      <c r="O62" s="245">
        <f t="shared" si="0"/>
        <v>329.32908333333336</v>
      </c>
    </row>
    <row r="63" spans="1:15" ht="18" customHeight="1">
      <c r="A63" s="244" t="s">
        <v>38</v>
      </c>
      <c r="B63" s="246" t="s">
        <v>19</v>
      </c>
      <c r="C63" s="244">
        <v>366.67</v>
      </c>
      <c r="D63" s="244">
        <v>325</v>
      </c>
      <c r="E63" s="244">
        <v>316.67</v>
      </c>
      <c r="F63" s="244"/>
      <c r="G63" s="244">
        <v>375</v>
      </c>
      <c r="H63" s="244">
        <v>687.5</v>
      </c>
      <c r="I63" s="244">
        <v>768.75</v>
      </c>
      <c r="J63" s="244">
        <v>1750</v>
      </c>
      <c r="K63" s="244">
        <v>1450</v>
      </c>
      <c r="L63" s="244">
        <v>375</v>
      </c>
      <c r="M63" s="244"/>
      <c r="N63" s="244"/>
      <c r="O63" s="245">
        <f t="shared" si="0"/>
        <v>712.7322222222223</v>
      </c>
    </row>
    <row r="64" spans="1:15" ht="18" customHeight="1">
      <c r="A64" s="244" t="s">
        <v>345</v>
      </c>
      <c r="B64" s="246" t="s">
        <v>19</v>
      </c>
      <c r="C64" s="244">
        <v>978.54</v>
      </c>
      <c r="D64" s="244">
        <v>1498.61</v>
      </c>
      <c r="E64" s="244">
        <v>1172.9175</v>
      </c>
      <c r="F64" s="244">
        <v>1404.165</v>
      </c>
      <c r="G64" s="244">
        <v>1054.165</v>
      </c>
      <c r="H64" s="244">
        <v>1241.6666666666667</v>
      </c>
      <c r="I64" s="244">
        <v>1319.4433333333334</v>
      </c>
      <c r="J64" s="244"/>
      <c r="K64" s="244">
        <v>1626.1675</v>
      </c>
      <c r="L64" s="244">
        <v>1025</v>
      </c>
      <c r="M64" s="244">
        <v>1316.6666666666667</v>
      </c>
      <c r="N64" s="244">
        <v>1490.625</v>
      </c>
      <c r="O64" s="245">
        <f t="shared" si="0"/>
        <v>1284.360606060606</v>
      </c>
    </row>
    <row r="65" spans="1:15" ht="18" customHeight="1">
      <c r="A65" s="242" t="s">
        <v>394</v>
      </c>
      <c r="B65" s="246" t="s">
        <v>347</v>
      </c>
      <c r="C65" s="244"/>
      <c r="D65" s="244"/>
      <c r="E65" s="244"/>
      <c r="F65" s="244"/>
      <c r="G65" s="244">
        <v>1550</v>
      </c>
      <c r="H65" s="244">
        <v>2473.96</v>
      </c>
      <c r="I65" s="244">
        <v>1125</v>
      </c>
      <c r="J65" s="244"/>
      <c r="K65" s="244">
        <v>1606.88</v>
      </c>
      <c r="L65" s="244">
        <v>2000</v>
      </c>
      <c r="M65" s="244"/>
      <c r="N65" s="244"/>
      <c r="O65" s="245">
        <f t="shared" si="0"/>
        <v>1751.1680000000001</v>
      </c>
    </row>
    <row r="66" spans="1:15" ht="18" customHeight="1">
      <c r="A66" s="242" t="s">
        <v>402</v>
      </c>
      <c r="B66" s="246" t="s">
        <v>21</v>
      </c>
      <c r="C66" s="244">
        <v>1966.5</v>
      </c>
      <c r="D66" s="244">
        <v>3494.14</v>
      </c>
      <c r="E66" s="244">
        <v>2188.7200000000003</v>
      </c>
      <c r="F66" s="244">
        <v>2780.7200000000003</v>
      </c>
      <c r="G66" s="244">
        <v>1920.75</v>
      </c>
      <c r="H66" s="244">
        <v>2416</v>
      </c>
      <c r="I66" s="244">
        <v>1625</v>
      </c>
      <c r="J66" s="244">
        <v>2666.5</v>
      </c>
      <c r="K66" s="244">
        <v>3270</v>
      </c>
      <c r="L66" s="244">
        <v>2954.165</v>
      </c>
      <c r="M66" s="244">
        <v>3700</v>
      </c>
      <c r="N66" s="244">
        <v>3895.75</v>
      </c>
      <c r="O66" s="245">
        <f t="shared" si="0"/>
        <v>2739.85375</v>
      </c>
    </row>
    <row r="67" spans="1:15" ht="18" customHeight="1">
      <c r="A67" s="244" t="s">
        <v>5</v>
      </c>
      <c r="B67" s="246" t="s">
        <v>19</v>
      </c>
      <c r="C67" s="244">
        <v>283</v>
      </c>
      <c r="D67" s="244">
        <v>278.312</v>
      </c>
      <c r="E67" s="244">
        <v>191.6222</v>
      </c>
      <c r="F67" s="244">
        <v>209.997</v>
      </c>
      <c r="G67" s="244">
        <v>273.975</v>
      </c>
      <c r="H67" s="244">
        <v>304.77666666666664</v>
      </c>
      <c r="I67" s="244">
        <v>408.5532</v>
      </c>
      <c r="J67" s="244">
        <v>312.984</v>
      </c>
      <c r="K67" s="244">
        <v>306</v>
      </c>
      <c r="L67" s="244">
        <v>299</v>
      </c>
      <c r="M67" s="244">
        <v>276</v>
      </c>
      <c r="N67" s="244">
        <v>337.5</v>
      </c>
      <c r="O67" s="245">
        <f t="shared" si="0"/>
        <v>290.1433388888889</v>
      </c>
    </row>
    <row r="68" spans="1:15" ht="18" customHeight="1">
      <c r="A68" s="244" t="s">
        <v>6</v>
      </c>
      <c r="B68" s="246" t="s">
        <v>21</v>
      </c>
      <c r="C68" s="244">
        <v>10000</v>
      </c>
      <c r="D68" s="244">
        <v>9570.5</v>
      </c>
      <c r="E68" s="244">
        <v>8424.72</v>
      </c>
      <c r="F68" s="244">
        <v>10787.5</v>
      </c>
      <c r="G68" s="244">
        <v>7225</v>
      </c>
      <c r="H68" s="244">
        <v>8166.666666666667</v>
      </c>
      <c r="I68" s="244">
        <v>8347.223333333333</v>
      </c>
      <c r="J68" s="244">
        <v>6000</v>
      </c>
      <c r="K68" s="244">
        <v>9122.223333333333</v>
      </c>
      <c r="L68" s="244">
        <v>13166.666666666666</v>
      </c>
      <c r="M68" s="244">
        <v>11291.666666666666</v>
      </c>
      <c r="N68" s="244">
        <v>11343.75</v>
      </c>
      <c r="O68" s="245">
        <f t="shared" si="0"/>
        <v>9453.826388888889</v>
      </c>
    </row>
    <row r="69" spans="1:15" ht="18" customHeight="1">
      <c r="A69" s="196" t="s">
        <v>395</v>
      </c>
      <c r="B69" s="246" t="s">
        <v>19</v>
      </c>
      <c r="C69" s="244">
        <v>771.75</v>
      </c>
      <c r="D69" s="244">
        <v>644.5416666666666</v>
      </c>
      <c r="E69" s="244">
        <v>633.1671428571428</v>
      </c>
      <c r="F69" s="244">
        <v>676.77</v>
      </c>
      <c r="G69" s="244">
        <v>764.434</v>
      </c>
      <c r="H69" s="244">
        <v>543.126</v>
      </c>
      <c r="I69" s="244">
        <v>517.7083333333334</v>
      </c>
      <c r="J69" s="244">
        <v>363</v>
      </c>
      <c r="K69" s="244">
        <v>537.15</v>
      </c>
      <c r="L69" s="244">
        <v>581.9159999999999</v>
      </c>
      <c r="M69" s="244">
        <v>1305.3125</v>
      </c>
      <c r="N69" s="244">
        <v>1231.5966666666666</v>
      </c>
      <c r="O69" s="245">
        <f t="shared" si="0"/>
        <v>714.2060257936508</v>
      </c>
    </row>
    <row r="70" spans="1:15" ht="18" customHeight="1">
      <c r="A70" s="261" t="s">
        <v>84</v>
      </c>
      <c r="B70" s="246" t="s">
        <v>19</v>
      </c>
      <c r="C70" s="244">
        <v>456.5</v>
      </c>
      <c r="D70" s="244">
        <v>529.1533333333333</v>
      </c>
      <c r="E70" s="244">
        <v>688.116</v>
      </c>
      <c r="F70" s="244">
        <v>792.36</v>
      </c>
      <c r="G70" s="244">
        <v>527.608</v>
      </c>
      <c r="H70" s="244">
        <v>503.37600000000003</v>
      </c>
      <c r="I70" s="244">
        <v>414.2975</v>
      </c>
      <c r="J70" s="244">
        <v>215</v>
      </c>
      <c r="K70" s="244">
        <v>656.25</v>
      </c>
      <c r="L70" s="244">
        <v>592.915</v>
      </c>
      <c r="M70" s="244">
        <v>931.5625</v>
      </c>
      <c r="N70" s="244">
        <v>1787.5</v>
      </c>
      <c r="O70" s="245">
        <f t="shared" si="0"/>
        <v>674.5531944444444</v>
      </c>
    </row>
    <row r="71" spans="1:15" ht="18" customHeight="1">
      <c r="A71" s="248"/>
      <c r="B71" s="251"/>
      <c r="C71" s="248"/>
      <c r="D71" s="257"/>
      <c r="E71" s="257"/>
      <c r="F71" s="257"/>
      <c r="G71" s="257"/>
      <c r="H71" s="257"/>
      <c r="I71" s="257"/>
      <c r="J71" s="257"/>
      <c r="K71" s="257"/>
      <c r="L71" s="257"/>
      <c r="M71" s="248"/>
      <c r="N71" s="248"/>
      <c r="O71" s="252"/>
    </row>
    <row r="72" spans="1:15" ht="18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451" t="s">
        <v>51</v>
      </c>
      <c r="O72" s="451"/>
    </row>
    <row r="73" spans="1:15" ht="18" customHeight="1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60"/>
    </row>
    <row r="74" spans="1:15" ht="18" customHeight="1">
      <c r="A74" s="440" t="s">
        <v>61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</row>
    <row r="75" spans="1:15" ht="18" customHeight="1">
      <c r="A75" s="441" t="s">
        <v>425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</row>
    <row r="76" spans="1:15" ht="26.25" customHeight="1">
      <c r="A76" s="447" t="s">
        <v>506</v>
      </c>
      <c r="B76" s="447" t="s">
        <v>62</v>
      </c>
      <c r="C76" s="442" t="s">
        <v>26</v>
      </c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4"/>
      <c r="O76" s="445" t="s">
        <v>60</v>
      </c>
    </row>
    <row r="77" spans="1:15" ht="26.25" customHeight="1">
      <c r="A77" s="448"/>
      <c r="B77" s="448"/>
      <c r="C77" s="377" t="s">
        <v>7</v>
      </c>
      <c r="D77" s="376" t="s">
        <v>8</v>
      </c>
      <c r="E77" s="376" t="s">
        <v>9</v>
      </c>
      <c r="F77" s="376" t="s">
        <v>10</v>
      </c>
      <c r="G77" s="376" t="s">
        <v>11</v>
      </c>
      <c r="H77" s="376" t="s">
        <v>12</v>
      </c>
      <c r="I77" s="376" t="s">
        <v>13</v>
      </c>
      <c r="J77" s="376" t="s">
        <v>14</v>
      </c>
      <c r="K77" s="376" t="s">
        <v>127</v>
      </c>
      <c r="L77" s="376" t="s">
        <v>128</v>
      </c>
      <c r="M77" s="376" t="s">
        <v>129</v>
      </c>
      <c r="N77" s="378" t="s">
        <v>130</v>
      </c>
      <c r="O77" s="446"/>
    </row>
    <row r="78" spans="1:15" ht="18" customHeight="1">
      <c r="A78" s="244" t="s">
        <v>417</v>
      </c>
      <c r="B78" s="246" t="s">
        <v>19</v>
      </c>
      <c r="C78" s="244">
        <v>550</v>
      </c>
      <c r="D78" s="244">
        <v>1033.33</v>
      </c>
      <c r="E78" s="244">
        <v>1402.33</v>
      </c>
      <c r="F78" s="244"/>
      <c r="G78" s="244"/>
      <c r="H78" s="244"/>
      <c r="I78" s="244"/>
      <c r="J78" s="244"/>
      <c r="K78" s="244"/>
      <c r="L78" s="244"/>
      <c r="M78" s="244"/>
      <c r="N78" s="244"/>
      <c r="O78" s="245">
        <f t="shared" si="0"/>
        <v>995.2199999999999</v>
      </c>
    </row>
    <row r="79" spans="1:15" ht="18" customHeight="1">
      <c r="A79" s="244" t="s">
        <v>37</v>
      </c>
      <c r="B79" s="246" t="s">
        <v>19</v>
      </c>
      <c r="C79" s="244">
        <v>877.5</v>
      </c>
      <c r="D79" s="244">
        <v>888.25</v>
      </c>
      <c r="E79" s="244">
        <v>1023.88</v>
      </c>
      <c r="F79" s="244">
        <v>756.25</v>
      </c>
      <c r="G79" s="244"/>
      <c r="H79" s="244">
        <v>700</v>
      </c>
      <c r="I79" s="244">
        <v>700</v>
      </c>
      <c r="J79" s="244"/>
      <c r="K79" s="244">
        <v>566.67</v>
      </c>
      <c r="L79" s="244">
        <v>687.5</v>
      </c>
      <c r="M79" s="244">
        <v>1162.5</v>
      </c>
      <c r="N79" s="244">
        <v>1162.5</v>
      </c>
      <c r="O79" s="245">
        <f t="shared" si="0"/>
        <v>852.5049999999999</v>
      </c>
    </row>
    <row r="80" spans="1:15" ht="18" customHeight="1">
      <c r="A80" s="244" t="s">
        <v>36</v>
      </c>
      <c r="B80" s="246" t="s">
        <v>19</v>
      </c>
      <c r="C80" s="244">
        <v>911</v>
      </c>
      <c r="D80" s="244">
        <v>941.25</v>
      </c>
      <c r="E80" s="244">
        <v>904.75</v>
      </c>
      <c r="F80" s="244">
        <v>675</v>
      </c>
      <c r="G80" s="244">
        <v>500</v>
      </c>
      <c r="H80" s="244">
        <v>731.25</v>
      </c>
      <c r="I80" s="244">
        <v>566.67</v>
      </c>
      <c r="J80" s="244"/>
      <c r="K80" s="244">
        <v>981.25</v>
      </c>
      <c r="L80" s="244">
        <v>733.33</v>
      </c>
      <c r="M80" s="244">
        <v>1150</v>
      </c>
      <c r="N80" s="244">
        <v>1300</v>
      </c>
      <c r="O80" s="245">
        <f t="shared" si="0"/>
        <v>854.0454545454545</v>
      </c>
    </row>
    <row r="81" spans="1:15" ht="18" customHeight="1">
      <c r="A81" s="244" t="s">
        <v>35</v>
      </c>
      <c r="B81" s="246" t="s">
        <v>19</v>
      </c>
      <c r="C81" s="244">
        <v>727.75</v>
      </c>
      <c r="D81" s="244">
        <v>762.5</v>
      </c>
      <c r="E81" s="244">
        <v>750</v>
      </c>
      <c r="F81" s="244">
        <v>506.25</v>
      </c>
      <c r="G81" s="244">
        <v>783.335</v>
      </c>
      <c r="H81" s="244">
        <v>1039.7233333333334</v>
      </c>
      <c r="I81" s="244">
        <v>763.5433333333334</v>
      </c>
      <c r="J81" s="244">
        <v>850</v>
      </c>
      <c r="K81" s="244">
        <v>696.6666666666666</v>
      </c>
      <c r="L81" s="244">
        <v>722.9200000000001</v>
      </c>
      <c r="M81" s="244">
        <v>1014.5833333333334</v>
      </c>
      <c r="N81" s="244">
        <v>1187.5</v>
      </c>
      <c r="O81" s="245">
        <f t="shared" si="0"/>
        <v>817.0643055555556</v>
      </c>
    </row>
    <row r="82" spans="1:15" ht="18" customHeight="1">
      <c r="A82" s="244" t="s">
        <v>34</v>
      </c>
      <c r="B82" s="246" t="s">
        <v>19</v>
      </c>
      <c r="C82" s="244">
        <v>1007.5</v>
      </c>
      <c r="D82" s="244">
        <v>900</v>
      </c>
      <c r="E82" s="244">
        <v>1025</v>
      </c>
      <c r="F82" s="244">
        <v>725</v>
      </c>
      <c r="G82" s="244">
        <v>1700</v>
      </c>
      <c r="H82" s="244">
        <v>1025</v>
      </c>
      <c r="I82" s="244">
        <v>1081.25</v>
      </c>
      <c r="J82" s="244"/>
      <c r="K82" s="244">
        <v>910.4166666666666</v>
      </c>
      <c r="L82" s="244">
        <v>1327.78</v>
      </c>
      <c r="M82" s="244">
        <v>1255.5566666666666</v>
      </c>
      <c r="N82" s="244">
        <v>1958.335</v>
      </c>
      <c r="O82" s="245">
        <f t="shared" si="0"/>
        <v>1174.1671212121212</v>
      </c>
    </row>
    <row r="83" spans="1:15" ht="18" customHeight="1">
      <c r="A83" s="242" t="s">
        <v>122</v>
      </c>
      <c r="B83" s="246" t="s">
        <v>19</v>
      </c>
      <c r="C83" s="244">
        <v>764.75</v>
      </c>
      <c r="D83" s="244">
        <v>700</v>
      </c>
      <c r="E83" s="244">
        <v>775</v>
      </c>
      <c r="F83" s="244">
        <v>683.3333333333334</v>
      </c>
      <c r="G83" s="244">
        <v>425</v>
      </c>
      <c r="H83" s="244">
        <v>471.875</v>
      </c>
      <c r="I83" s="244">
        <v>750</v>
      </c>
      <c r="J83" s="244"/>
      <c r="K83" s="244">
        <v>616.6666666666666</v>
      </c>
      <c r="L83" s="244">
        <v>575</v>
      </c>
      <c r="M83" s="244">
        <v>1037.5</v>
      </c>
      <c r="N83" s="244">
        <v>887.5</v>
      </c>
      <c r="O83" s="245">
        <f t="shared" si="0"/>
        <v>698.784090909091</v>
      </c>
    </row>
    <row r="84" spans="1:15" ht="18" customHeight="1">
      <c r="A84" s="244" t="s">
        <v>33</v>
      </c>
      <c r="B84" s="246" t="s">
        <v>19</v>
      </c>
      <c r="C84" s="244">
        <v>944</v>
      </c>
      <c r="D84" s="244">
        <v>775</v>
      </c>
      <c r="E84" s="244">
        <v>717</v>
      </c>
      <c r="F84" s="244">
        <v>821</v>
      </c>
      <c r="G84" s="244">
        <v>817.5</v>
      </c>
      <c r="H84" s="244">
        <v>831.6666666666666</v>
      </c>
      <c r="I84" s="244">
        <v>827.0833333333334</v>
      </c>
      <c r="J84" s="244">
        <v>1200</v>
      </c>
      <c r="K84" s="244">
        <v>879.0625</v>
      </c>
      <c r="L84" s="244">
        <v>859.375</v>
      </c>
      <c r="M84" s="244">
        <v>1281.18</v>
      </c>
      <c r="N84" s="244">
        <v>1480.21</v>
      </c>
      <c r="O84" s="245">
        <f t="shared" si="0"/>
        <v>952.7564583333333</v>
      </c>
    </row>
    <row r="85" spans="1:15" ht="18" customHeight="1">
      <c r="A85" s="242" t="s">
        <v>116</v>
      </c>
      <c r="B85" s="246" t="s">
        <v>19</v>
      </c>
      <c r="C85" s="244"/>
      <c r="D85" s="244">
        <v>486.75</v>
      </c>
      <c r="E85" s="244">
        <v>472.5</v>
      </c>
      <c r="F85" s="244">
        <v>287.5</v>
      </c>
      <c r="G85" s="244">
        <v>241.67</v>
      </c>
      <c r="H85" s="244">
        <v>268.75</v>
      </c>
      <c r="I85" s="244">
        <v>258.33</v>
      </c>
      <c r="J85" s="244"/>
      <c r="K85" s="244">
        <v>431.25</v>
      </c>
      <c r="L85" s="244">
        <v>341.67</v>
      </c>
      <c r="M85" s="244">
        <v>312.5</v>
      </c>
      <c r="N85" s="244">
        <v>532.5</v>
      </c>
      <c r="O85" s="245">
        <f t="shared" si="0"/>
        <v>363.342</v>
      </c>
    </row>
    <row r="86" spans="1:15" ht="18" customHeight="1">
      <c r="A86" s="244" t="s">
        <v>31</v>
      </c>
      <c r="B86" s="246" t="s">
        <v>21</v>
      </c>
      <c r="C86" s="244">
        <v>1070</v>
      </c>
      <c r="D86" s="244">
        <v>1731.25</v>
      </c>
      <c r="E86" s="244">
        <v>1650</v>
      </c>
      <c r="F86" s="244">
        <v>1177.08</v>
      </c>
      <c r="G86" s="244">
        <v>1115.625</v>
      </c>
      <c r="H86" s="244">
        <v>1816.665</v>
      </c>
      <c r="I86" s="244">
        <v>1429.1666666666667</v>
      </c>
      <c r="J86" s="244">
        <v>2000</v>
      </c>
      <c r="K86" s="244">
        <v>1754</v>
      </c>
      <c r="L86" s="244">
        <v>1716.665</v>
      </c>
      <c r="M86" s="244">
        <v>1388.5566666666666</v>
      </c>
      <c r="N86" s="244">
        <v>2000</v>
      </c>
      <c r="O86" s="245">
        <f t="shared" si="0"/>
        <v>1570.7506944444442</v>
      </c>
    </row>
    <row r="87" spans="1:15" ht="18" customHeight="1">
      <c r="A87" s="81" t="s">
        <v>89</v>
      </c>
      <c r="B87" s="113"/>
      <c r="C87" s="81"/>
      <c r="D87" s="82"/>
      <c r="E87" s="83"/>
      <c r="F87" s="83"/>
      <c r="G87" s="83"/>
      <c r="H87" s="83"/>
      <c r="I87" s="83"/>
      <c r="J87" s="83"/>
      <c r="K87" s="83"/>
      <c r="L87" s="83"/>
      <c r="M87" s="81"/>
      <c r="N87" s="82"/>
      <c r="O87" s="83"/>
    </row>
    <row r="88" spans="1:15" ht="18" customHeight="1">
      <c r="A88" s="196" t="s">
        <v>126</v>
      </c>
      <c r="B88" s="246" t="s">
        <v>19</v>
      </c>
      <c r="C88" s="244"/>
      <c r="D88" s="244">
        <v>3050</v>
      </c>
      <c r="E88" s="244">
        <v>3200</v>
      </c>
      <c r="F88" s="244"/>
      <c r="G88" s="244"/>
      <c r="H88" s="244"/>
      <c r="I88" s="244"/>
      <c r="J88" s="244"/>
      <c r="K88" s="244">
        <v>2075</v>
      </c>
      <c r="L88" s="244">
        <v>2524.334</v>
      </c>
      <c r="M88" s="244">
        <v>2319.75</v>
      </c>
      <c r="N88" s="244">
        <v>1945.8333333333333</v>
      </c>
      <c r="O88" s="245">
        <f aca="true" t="shared" si="1" ref="O88:O117">AVERAGE(C88:N88)</f>
        <v>2519.152888888889</v>
      </c>
    </row>
    <row r="89" spans="1:15" ht="18" customHeight="1">
      <c r="A89" s="196" t="s">
        <v>90</v>
      </c>
      <c r="B89" s="246" t="s">
        <v>19</v>
      </c>
      <c r="C89" s="244">
        <v>1463.875</v>
      </c>
      <c r="D89" s="244">
        <v>1605.315</v>
      </c>
      <c r="E89" s="244">
        <v>1633.5833333333333</v>
      </c>
      <c r="F89" s="244">
        <v>1976.375</v>
      </c>
      <c r="G89" s="244">
        <v>1949.3066666666666</v>
      </c>
      <c r="H89" s="244">
        <v>1796.875</v>
      </c>
      <c r="I89" s="244">
        <v>1919.5833333333333</v>
      </c>
      <c r="J89" s="244">
        <v>1775</v>
      </c>
      <c r="K89" s="244">
        <v>1569.5625</v>
      </c>
      <c r="L89" s="244">
        <v>1831.25</v>
      </c>
      <c r="M89" s="244">
        <v>1797.5625</v>
      </c>
      <c r="N89" s="244">
        <v>2213.1875</v>
      </c>
      <c r="O89" s="245">
        <f t="shared" si="1"/>
        <v>1794.2896527777777</v>
      </c>
    </row>
    <row r="90" spans="1:15" ht="18" customHeight="1">
      <c r="A90" s="196" t="s">
        <v>396</v>
      </c>
      <c r="B90" s="246" t="s">
        <v>21</v>
      </c>
      <c r="C90" s="244">
        <v>1600</v>
      </c>
      <c r="D90" s="244">
        <v>3600</v>
      </c>
      <c r="E90" s="244">
        <v>3241.665</v>
      </c>
      <c r="F90" s="244">
        <v>2250</v>
      </c>
      <c r="G90" s="244">
        <v>3500</v>
      </c>
      <c r="H90" s="244">
        <v>3000</v>
      </c>
      <c r="I90" s="244"/>
      <c r="J90" s="244">
        <v>3000</v>
      </c>
      <c r="K90" s="244">
        <v>3710</v>
      </c>
      <c r="L90" s="244">
        <v>1866.6666666666667</v>
      </c>
      <c r="M90" s="244">
        <v>2225</v>
      </c>
      <c r="N90" s="244">
        <v>2750</v>
      </c>
      <c r="O90" s="245">
        <f t="shared" si="1"/>
        <v>2794.8483333333334</v>
      </c>
    </row>
    <row r="91" spans="1:15" ht="18" customHeight="1">
      <c r="A91" s="244" t="s">
        <v>28</v>
      </c>
      <c r="B91" s="246" t="s">
        <v>19</v>
      </c>
      <c r="C91" s="244"/>
      <c r="D91" s="244"/>
      <c r="E91" s="244">
        <v>6000</v>
      </c>
      <c r="F91" s="244">
        <v>4722.11</v>
      </c>
      <c r="G91" s="244"/>
      <c r="H91" s="244">
        <v>2900</v>
      </c>
      <c r="I91" s="244"/>
      <c r="J91" s="244"/>
      <c r="K91" s="244"/>
      <c r="L91" s="244"/>
      <c r="M91" s="244"/>
      <c r="N91" s="244"/>
      <c r="O91" s="245">
        <f t="shared" si="1"/>
        <v>4540.703333333334</v>
      </c>
    </row>
    <row r="92" spans="1:15" ht="18" customHeight="1">
      <c r="A92" s="81" t="s">
        <v>91</v>
      </c>
      <c r="B92" s="113"/>
      <c r="C92" s="81"/>
      <c r="D92" s="82"/>
      <c r="E92" s="83"/>
      <c r="F92" s="83"/>
      <c r="G92" s="83"/>
      <c r="H92" s="83"/>
      <c r="I92" s="83"/>
      <c r="J92" s="83"/>
      <c r="K92" s="83"/>
      <c r="L92" s="83"/>
      <c r="M92" s="81"/>
      <c r="N92" s="82"/>
      <c r="O92" s="83"/>
    </row>
    <row r="93" spans="1:15" ht="18" customHeight="1">
      <c r="A93" s="196" t="s">
        <v>366</v>
      </c>
      <c r="B93" s="246" t="s">
        <v>21</v>
      </c>
      <c r="C93" s="244">
        <v>5708.25</v>
      </c>
      <c r="D93" s="244">
        <v>6462.0825</v>
      </c>
      <c r="E93" s="244">
        <v>7484.375</v>
      </c>
      <c r="F93" s="244">
        <v>7671.67</v>
      </c>
      <c r="G93" s="244">
        <v>7416.5</v>
      </c>
      <c r="H93" s="244">
        <v>4016.6666666666665</v>
      </c>
      <c r="I93" s="244">
        <v>5315.625</v>
      </c>
      <c r="J93" s="244">
        <v>3571.75</v>
      </c>
      <c r="K93" s="244">
        <v>3843.785714285714</v>
      </c>
      <c r="L93" s="244">
        <v>3774.16</v>
      </c>
      <c r="M93" s="244">
        <v>5225.392857142857</v>
      </c>
      <c r="N93" s="244">
        <v>6762.9</v>
      </c>
      <c r="O93" s="245">
        <f t="shared" si="1"/>
        <v>5604.429811507936</v>
      </c>
    </row>
    <row r="94" spans="1:15" ht="18" customHeight="1">
      <c r="A94" s="196" t="s">
        <v>15</v>
      </c>
      <c r="B94" s="246" t="s">
        <v>21</v>
      </c>
      <c r="C94" s="244">
        <v>14926.88</v>
      </c>
      <c r="D94" s="244">
        <v>14967</v>
      </c>
      <c r="E94" s="244">
        <v>19157.28</v>
      </c>
      <c r="F94" s="244">
        <v>17258.5</v>
      </c>
      <c r="G94" s="244">
        <v>13366.336666666668</v>
      </c>
      <c r="H94" s="244">
        <v>15669.125</v>
      </c>
      <c r="I94" s="244">
        <v>14502.9</v>
      </c>
      <c r="J94" s="244">
        <v>13500.666666666666</v>
      </c>
      <c r="K94" s="244">
        <v>17308.3675</v>
      </c>
      <c r="L94" s="244">
        <v>18421.25</v>
      </c>
      <c r="M94" s="244">
        <v>19785.14</v>
      </c>
      <c r="N94" s="244">
        <v>20275.52</v>
      </c>
      <c r="O94" s="245">
        <f t="shared" si="1"/>
        <v>16594.913819444446</v>
      </c>
    </row>
    <row r="95" spans="1:15" ht="18" customHeight="1">
      <c r="A95" s="196" t="s">
        <v>367</v>
      </c>
      <c r="B95" s="246" t="s">
        <v>21</v>
      </c>
      <c r="C95" s="244">
        <v>578</v>
      </c>
      <c r="D95" s="244">
        <v>544.5</v>
      </c>
      <c r="E95" s="244">
        <v>499.6666666666667</v>
      </c>
      <c r="F95" s="244"/>
      <c r="G95" s="244">
        <v>606</v>
      </c>
      <c r="H95" s="244">
        <v>604</v>
      </c>
      <c r="I95" s="244">
        <v>475</v>
      </c>
      <c r="J95" s="244">
        <v>598</v>
      </c>
      <c r="K95" s="244">
        <v>441.665</v>
      </c>
      <c r="L95" s="244">
        <v>578</v>
      </c>
      <c r="M95" s="244">
        <v>578.5</v>
      </c>
      <c r="N95" s="244">
        <v>517.5</v>
      </c>
      <c r="O95" s="245">
        <f t="shared" si="1"/>
        <v>547.3483333333334</v>
      </c>
    </row>
    <row r="96" spans="1:15" ht="18" customHeight="1">
      <c r="A96" s="196" t="s">
        <v>368</v>
      </c>
      <c r="B96" s="246" t="s">
        <v>21</v>
      </c>
      <c r="C96" s="244">
        <v>637.48</v>
      </c>
      <c r="D96" s="244">
        <v>731.53</v>
      </c>
      <c r="E96" s="244">
        <v>735.56</v>
      </c>
      <c r="F96" s="244">
        <v>738.3240000000001</v>
      </c>
      <c r="G96" s="244">
        <v>673.002</v>
      </c>
      <c r="H96" s="244">
        <v>792.5</v>
      </c>
      <c r="I96" s="244">
        <v>484.1025</v>
      </c>
      <c r="J96" s="244">
        <v>485.49750000000006</v>
      </c>
      <c r="K96" s="244">
        <v>521.528</v>
      </c>
      <c r="L96" s="244">
        <v>484.79999999999995</v>
      </c>
      <c r="M96" s="244">
        <v>446.682</v>
      </c>
      <c r="N96" s="244">
        <v>418.62600000000003</v>
      </c>
      <c r="O96" s="245">
        <f t="shared" si="1"/>
        <v>595.8026666666667</v>
      </c>
    </row>
    <row r="97" spans="1:15" ht="18" customHeight="1">
      <c r="A97" s="196" t="s">
        <v>369</v>
      </c>
      <c r="B97" s="246" t="s">
        <v>21</v>
      </c>
      <c r="C97" s="244">
        <v>8608</v>
      </c>
      <c r="D97" s="244">
        <v>11236</v>
      </c>
      <c r="E97" s="244">
        <v>12398.5</v>
      </c>
      <c r="F97" s="244">
        <v>11062</v>
      </c>
      <c r="G97" s="244">
        <v>12280</v>
      </c>
      <c r="H97" s="244">
        <v>14081.375</v>
      </c>
      <c r="I97" s="244">
        <v>9722.75</v>
      </c>
      <c r="J97" s="244">
        <v>11469.333333333334</v>
      </c>
      <c r="K97" s="244">
        <v>12883.3325</v>
      </c>
      <c r="L97" s="244">
        <v>15000</v>
      </c>
      <c r="M97" s="244">
        <v>11766.666666666666</v>
      </c>
      <c r="N97" s="244">
        <v>17820</v>
      </c>
      <c r="O97" s="245">
        <f t="shared" si="1"/>
        <v>12360.663125000001</v>
      </c>
    </row>
    <row r="98" spans="1:15" ht="18" customHeight="1">
      <c r="A98" s="196" t="s">
        <v>370</v>
      </c>
      <c r="B98" s="246" t="s">
        <v>21</v>
      </c>
      <c r="C98" s="244">
        <v>600</v>
      </c>
      <c r="D98" s="244"/>
      <c r="E98" s="244"/>
      <c r="F98" s="244"/>
      <c r="G98" s="244"/>
      <c r="H98" s="244">
        <v>950</v>
      </c>
      <c r="I98" s="244">
        <v>960</v>
      </c>
      <c r="J98" s="244">
        <v>475</v>
      </c>
      <c r="K98" s="244">
        <v>615</v>
      </c>
      <c r="L98" s="244">
        <v>650</v>
      </c>
      <c r="M98" s="244">
        <v>566.6666666666666</v>
      </c>
      <c r="N98" s="244">
        <v>1200</v>
      </c>
      <c r="O98" s="245">
        <f t="shared" si="1"/>
        <v>752.0833333333334</v>
      </c>
    </row>
    <row r="99" spans="1:15" ht="18" customHeight="1">
      <c r="A99" s="196" t="s">
        <v>121</v>
      </c>
      <c r="B99" s="246" t="s">
        <v>21</v>
      </c>
      <c r="C99" s="244">
        <v>614.035</v>
      </c>
      <c r="D99" s="244">
        <v>768.1383333333333</v>
      </c>
      <c r="E99" s="244">
        <v>1123.5714285714287</v>
      </c>
      <c r="F99" s="244">
        <v>1149.9175</v>
      </c>
      <c r="G99" s="244">
        <v>1236.875</v>
      </c>
      <c r="H99" s="244">
        <v>1333.3333333333333</v>
      </c>
      <c r="I99" s="244">
        <v>1277.0833333333333</v>
      </c>
      <c r="J99" s="244">
        <v>1200</v>
      </c>
      <c r="K99" s="244">
        <v>1150.884</v>
      </c>
      <c r="L99" s="244">
        <v>1161.125</v>
      </c>
      <c r="M99" s="244">
        <v>1443.6185714285714</v>
      </c>
      <c r="N99" s="244">
        <v>1202.857142857143</v>
      </c>
      <c r="O99" s="245">
        <f t="shared" si="1"/>
        <v>1138.4532202380951</v>
      </c>
    </row>
    <row r="100" spans="1:15" ht="18" customHeight="1">
      <c r="A100" s="244" t="s">
        <v>358</v>
      </c>
      <c r="B100" s="246" t="s">
        <v>21</v>
      </c>
      <c r="C100" s="244">
        <v>11437.5</v>
      </c>
      <c r="D100" s="244">
        <v>13500</v>
      </c>
      <c r="E100" s="244">
        <v>19125</v>
      </c>
      <c r="F100" s="244">
        <v>14777.666666666666</v>
      </c>
      <c r="G100" s="244">
        <v>13443.443333333335</v>
      </c>
      <c r="H100" s="244">
        <v>11166.666666666664</v>
      </c>
      <c r="I100" s="244">
        <v>8200</v>
      </c>
      <c r="J100" s="244">
        <v>13438.5</v>
      </c>
      <c r="K100" s="244">
        <v>17239.5</v>
      </c>
      <c r="L100" s="244">
        <v>13425</v>
      </c>
      <c r="M100" s="244">
        <v>13339.6875</v>
      </c>
      <c r="N100" s="244">
        <v>15755.28125</v>
      </c>
      <c r="O100" s="245">
        <f t="shared" si="1"/>
        <v>13737.353784722223</v>
      </c>
    </row>
    <row r="101" spans="1:15" ht="18" customHeight="1">
      <c r="A101" s="244" t="s">
        <v>359</v>
      </c>
      <c r="B101" s="246" t="s">
        <v>21</v>
      </c>
      <c r="C101" s="244">
        <v>643</v>
      </c>
      <c r="D101" s="244">
        <v>728.3333333333334</v>
      </c>
      <c r="E101" s="244">
        <v>750</v>
      </c>
      <c r="F101" s="244">
        <v>1500</v>
      </c>
      <c r="G101" s="244"/>
      <c r="H101" s="244">
        <v>1700</v>
      </c>
      <c r="I101" s="244"/>
      <c r="J101" s="244"/>
      <c r="K101" s="244">
        <v>1033.3333333333333</v>
      </c>
      <c r="L101" s="244">
        <v>1090.625</v>
      </c>
      <c r="M101" s="244">
        <v>1087.625</v>
      </c>
      <c r="N101" s="244">
        <v>938.3333333333334</v>
      </c>
      <c r="O101" s="245">
        <f t="shared" si="1"/>
        <v>1052.3611111111113</v>
      </c>
    </row>
    <row r="102" spans="1:15" ht="18" customHeight="1">
      <c r="A102" s="244" t="s">
        <v>27</v>
      </c>
      <c r="B102" s="246" t="s">
        <v>21</v>
      </c>
      <c r="C102" s="244">
        <v>3300</v>
      </c>
      <c r="D102" s="244">
        <v>3562.5</v>
      </c>
      <c r="E102" s="244">
        <v>1987.5</v>
      </c>
      <c r="F102" s="244">
        <v>4673.5</v>
      </c>
      <c r="G102" s="244">
        <v>5844.25</v>
      </c>
      <c r="H102" s="244">
        <v>3520.8333333333335</v>
      </c>
      <c r="I102" s="244">
        <v>2762.5</v>
      </c>
      <c r="J102" s="244"/>
      <c r="K102" s="244">
        <v>2583.3333333333335</v>
      </c>
      <c r="L102" s="244">
        <v>4700</v>
      </c>
      <c r="M102" s="244">
        <v>2725</v>
      </c>
      <c r="N102" s="244">
        <v>7500</v>
      </c>
      <c r="O102" s="245">
        <f t="shared" si="1"/>
        <v>3923.583333333333</v>
      </c>
    </row>
    <row r="103" spans="1:15" ht="18" customHeight="1">
      <c r="A103" s="248"/>
      <c r="B103" s="251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52"/>
    </row>
    <row r="104" spans="1:15" ht="18" customHeight="1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451" t="s">
        <v>52</v>
      </c>
      <c r="O104" s="451"/>
    </row>
    <row r="105" spans="1:15" ht="18" customHeight="1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60"/>
    </row>
    <row r="106" spans="1:15" ht="18" customHeight="1">
      <c r="A106" s="440" t="s">
        <v>61</v>
      </c>
      <c r="B106" s="440"/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</row>
    <row r="107" spans="1:15" ht="18" customHeight="1">
      <c r="A107" s="441" t="s">
        <v>425</v>
      </c>
      <c r="B107" s="441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</row>
    <row r="108" spans="1:15" ht="25.5" customHeight="1">
      <c r="A108" s="447" t="s">
        <v>506</v>
      </c>
      <c r="B108" s="447" t="s">
        <v>62</v>
      </c>
      <c r="C108" s="442" t="s">
        <v>26</v>
      </c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4"/>
      <c r="O108" s="445" t="s">
        <v>60</v>
      </c>
    </row>
    <row r="109" spans="1:15" ht="25.5" customHeight="1">
      <c r="A109" s="448"/>
      <c r="B109" s="448"/>
      <c r="C109" s="377" t="s">
        <v>7</v>
      </c>
      <c r="D109" s="376" t="s">
        <v>8</v>
      </c>
      <c r="E109" s="376" t="s">
        <v>9</v>
      </c>
      <c r="F109" s="376" t="s">
        <v>10</v>
      </c>
      <c r="G109" s="376" t="s">
        <v>11</v>
      </c>
      <c r="H109" s="376" t="s">
        <v>12</v>
      </c>
      <c r="I109" s="376" t="s">
        <v>13</v>
      </c>
      <c r="J109" s="376" t="s">
        <v>14</v>
      </c>
      <c r="K109" s="376" t="s">
        <v>127</v>
      </c>
      <c r="L109" s="376" t="s">
        <v>128</v>
      </c>
      <c r="M109" s="376" t="s">
        <v>129</v>
      </c>
      <c r="N109" s="378" t="s">
        <v>130</v>
      </c>
      <c r="O109" s="446"/>
    </row>
    <row r="110" spans="1:15" ht="18" customHeight="1">
      <c r="A110" s="244" t="s">
        <v>25</v>
      </c>
      <c r="B110" s="246" t="s">
        <v>21</v>
      </c>
      <c r="C110" s="244">
        <v>1074.3333333333333</v>
      </c>
      <c r="D110" s="244">
        <v>1081.9433333333334</v>
      </c>
      <c r="E110" s="244">
        <v>1475.834</v>
      </c>
      <c r="F110" s="244">
        <v>1670.815</v>
      </c>
      <c r="G110" s="244">
        <v>1303.4733333333334</v>
      </c>
      <c r="H110" s="244">
        <v>1104.165</v>
      </c>
      <c r="I110" s="244">
        <v>1015</v>
      </c>
      <c r="J110" s="244">
        <v>1933.3333333333333</v>
      </c>
      <c r="K110" s="244">
        <v>1171.445</v>
      </c>
      <c r="L110" s="244">
        <v>1322.915</v>
      </c>
      <c r="M110" s="244">
        <v>1478.18</v>
      </c>
      <c r="N110" s="244">
        <v>1762.2366666666667</v>
      </c>
      <c r="O110" s="245">
        <f t="shared" si="1"/>
        <v>1366.1395</v>
      </c>
    </row>
    <row r="111" spans="1:15" ht="18" customHeight="1">
      <c r="A111" s="244" t="s">
        <v>45</v>
      </c>
      <c r="B111" s="246" t="s">
        <v>19</v>
      </c>
      <c r="C111" s="244"/>
      <c r="D111" s="244"/>
      <c r="E111" s="244">
        <v>1000</v>
      </c>
      <c r="F111" s="244">
        <v>1250</v>
      </c>
      <c r="G111" s="244"/>
      <c r="H111" s="244"/>
      <c r="I111" s="244"/>
      <c r="J111" s="244"/>
      <c r="K111" s="244"/>
      <c r="L111" s="244"/>
      <c r="M111" s="244"/>
      <c r="N111" s="244"/>
      <c r="O111" s="245">
        <f t="shared" si="1"/>
        <v>1125</v>
      </c>
    </row>
    <row r="112" spans="1:15" ht="18" customHeight="1">
      <c r="A112" s="244" t="s">
        <v>24</v>
      </c>
      <c r="B112" s="246" t="s">
        <v>19</v>
      </c>
      <c r="C112" s="244">
        <v>3818.75</v>
      </c>
      <c r="D112" s="244">
        <v>4494.44</v>
      </c>
      <c r="E112" s="244">
        <v>3956.25</v>
      </c>
      <c r="F112" s="244">
        <v>3541.67</v>
      </c>
      <c r="G112" s="244">
        <v>3937.5</v>
      </c>
      <c r="H112" s="244">
        <v>3781.25</v>
      </c>
      <c r="I112" s="244">
        <v>3750</v>
      </c>
      <c r="J112" s="244"/>
      <c r="K112" s="244">
        <v>2500</v>
      </c>
      <c r="L112" s="244">
        <v>2500</v>
      </c>
      <c r="M112" s="244">
        <v>2500</v>
      </c>
      <c r="N112" s="244">
        <v>2500</v>
      </c>
      <c r="O112" s="245">
        <f t="shared" si="1"/>
        <v>3389.0781818181817</v>
      </c>
    </row>
    <row r="113" spans="1:15" ht="18" customHeight="1">
      <c r="A113" s="244" t="s">
        <v>361</v>
      </c>
      <c r="B113" s="246" t="s">
        <v>21</v>
      </c>
      <c r="C113" s="244">
        <v>24000</v>
      </c>
      <c r="D113" s="244">
        <v>30265.5</v>
      </c>
      <c r="E113" s="244">
        <v>20833</v>
      </c>
      <c r="F113" s="244">
        <v>23500</v>
      </c>
      <c r="G113" s="244">
        <v>19133.333333333332</v>
      </c>
      <c r="H113" s="244">
        <v>20493.333333333332</v>
      </c>
      <c r="I113" s="244">
        <v>21515.5</v>
      </c>
      <c r="J113" s="244">
        <v>25233.333333333332</v>
      </c>
      <c r="K113" s="244">
        <v>29265.625</v>
      </c>
      <c r="L113" s="244">
        <v>25500</v>
      </c>
      <c r="M113" s="244">
        <v>28041.75</v>
      </c>
      <c r="N113" s="244">
        <v>30187.5</v>
      </c>
      <c r="O113" s="245">
        <f t="shared" si="1"/>
        <v>24830.739583333332</v>
      </c>
    </row>
    <row r="114" spans="1:15" ht="18" customHeight="1">
      <c r="A114" s="244" t="s">
        <v>22</v>
      </c>
      <c r="B114" s="246" t="s">
        <v>21</v>
      </c>
      <c r="C114" s="244">
        <v>20600</v>
      </c>
      <c r="D114" s="244">
        <v>26962.5</v>
      </c>
      <c r="E114" s="244">
        <v>28500</v>
      </c>
      <c r="F114" s="244">
        <v>35500</v>
      </c>
      <c r="G114" s="244">
        <v>25666.67</v>
      </c>
      <c r="H114" s="244">
        <v>25750</v>
      </c>
      <c r="I114" s="244">
        <v>23958.33</v>
      </c>
      <c r="J114" s="244">
        <v>36000</v>
      </c>
      <c r="K114" s="244">
        <v>34250</v>
      </c>
      <c r="L114" s="244">
        <v>16633.333333333332</v>
      </c>
      <c r="M114" s="244">
        <v>23766.666666666668</v>
      </c>
      <c r="N114" s="244">
        <v>38791.66666666667</v>
      </c>
      <c r="O114" s="245">
        <f t="shared" si="1"/>
        <v>28031.597222222223</v>
      </c>
    </row>
    <row r="115" spans="1:15" ht="18" customHeight="1">
      <c r="A115" s="244" t="s">
        <v>54</v>
      </c>
      <c r="B115" s="246" t="s">
        <v>21</v>
      </c>
      <c r="C115" s="244"/>
      <c r="D115" s="244">
        <v>4000</v>
      </c>
      <c r="E115" s="244">
        <v>2140</v>
      </c>
      <c r="F115" s="244"/>
      <c r="G115" s="244">
        <v>2840</v>
      </c>
      <c r="H115" s="244">
        <v>2600</v>
      </c>
      <c r="I115" s="244">
        <v>2980</v>
      </c>
      <c r="J115" s="244">
        <v>3200</v>
      </c>
      <c r="K115" s="244">
        <v>4500</v>
      </c>
      <c r="L115" s="244"/>
      <c r="M115" s="244"/>
      <c r="N115" s="244"/>
      <c r="O115" s="245">
        <f t="shared" si="1"/>
        <v>3180</v>
      </c>
    </row>
    <row r="116" spans="1:15" ht="18" customHeight="1">
      <c r="A116" s="244" t="s">
        <v>306</v>
      </c>
      <c r="B116" s="246" t="s">
        <v>19</v>
      </c>
      <c r="C116" s="244"/>
      <c r="D116" s="244"/>
      <c r="E116" s="244">
        <v>1800</v>
      </c>
      <c r="F116" s="244"/>
      <c r="G116" s="244"/>
      <c r="H116" s="244">
        <v>2250</v>
      </c>
      <c r="I116" s="244"/>
      <c r="J116" s="244"/>
      <c r="K116" s="244">
        <v>3325</v>
      </c>
      <c r="L116" s="244"/>
      <c r="M116" s="244"/>
      <c r="N116" s="244"/>
      <c r="O116" s="245">
        <f t="shared" si="1"/>
        <v>2458.3333333333335</v>
      </c>
    </row>
    <row r="117" spans="1:15" ht="18" customHeight="1">
      <c r="A117" s="244" t="s">
        <v>20</v>
      </c>
      <c r="B117" s="246" t="s">
        <v>19</v>
      </c>
      <c r="C117" s="244"/>
      <c r="D117" s="244">
        <v>1000</v>
      </c>
      <c r="E117" s="244">
        <v>1000</v>
      </c>
      <c r="F117" s="244">
        <v>850</v>
      </c>
      <c r="G117" s="244">
        <v>900</v>
      </c>
      <c r="H117" s="244"/>
      <c r="I117" s="244"/>
      <c r="J117" s="244"/>
      <c r="K117" s="244"/>
      <c r="L117" s="244"/>
      <c r="M117" s="244"/>
      <c r="N117" s="244">
        <v>1550</v>
      </c>
      <c r="O117" s="245">
        <f t="shared" si="1"/>
        <v>1060</v>
      </c>
    </row>
    <row r="118" spans="1:15" ht="18" customHeight="1">
      <c r="A118" s="81" t="s">
        <v>105</v>
      </c>
      <c r="B118" s="113"/>
      <c r="C118" s="81"/>
      <c r="D118" s="82"/>
      <c r="E118" s="83"/>
      <c r="F118" s="83"/>
      <c r="G118" s="83"/>
      <c r="H118" s="83"/>
      <c r="I118" s="83"/>
      <c r="J118" s="83"/>
      <c r="K118" s="83"/>
      <c r="L118" s="83"/>
      <c r="M118" s="81"/>
      <c r="N118" s="82"/>
      <c r="O118" s="83"/>
    </row>
    <row r="119" spans="1:15" ht="18" customHeight="1">
      <c r="A119" s="244" t="s">
        <v>18</v>
      </c>
      <c r="B119" s="246" t="s">
        <v>407</v>
      </c>
      <c r="C119" s="244">
        <v>46.67</v>
      </c>
      <c r="D119" s="244"/>
      <c r="E119" s="244">
        <v>50</v>
      </c>
      <c r="F119" s="244">
        <v>50</v>
      </c>
      <c r="G119" s="244">
        <v>50</v>
      </c>
      <c r="H119" s="244">
        <v>110</v>
      </c>
      <c r="I119" s="244">
        <v>50</v>
      </c>
      <c r="J119" s="244"/>
      <c r="K119" s="244"/>
      <c r="L119" s="244">
        <v>50</v>
      </c>
      <c r="M119" s="244">
        <v>50</v>
      </c>
      <c r="N119" s="244">
        <v>50</v>
      </c>
      <c r="O119" s="245">
        <f>AVERAGE(C119:N119)</f>
        <v>56.29666666666667</v>
      </c>
    </row>
    <row r="120" spans="1:15" ht="18" customHeight="1">
      <c r="A120" s="210" t="s">
        <v>310</v>
      </c>
      <c r="B120" s="246" t="s">
        <v>19</v>
      </c>
      <c r="C120" s="244">
        <v>1775</v>
      </c>
      <c r="D120" s="244">
        <v>1287.5</v>
      </c>
      <c r="E120" s="244">
        <v>1612.5</v>
      </c>
      <c r="F120" s="244">
        <v>2000</v>
      </c>
      <c r="G120" s="244">
        <v>1300</v>
      </c>
      <c r="H120" s="244">
        <v>1566.665</v>
      </c>
      <c r="I120" s="244">
        <v>1516.665</v>
      </c>
      <c r="J120" s="244">
        <v>1400</v>
      </c>
      <c r="K120" s="244">
        <v>1500</v>
      </c>
      <c r="L120" s="244">
        <v>1455.5533333333333</v>
      </c>
      <c r="M120" s="244">
        <v>1525</v>
      </c>
      <c r="N120" s="244">
        <v>1650</v>
      </c>
      <c r="O120" s="245">
        <f>AVERAGE(C120:N120)</f>
        <v>1549.0736111111112</v>
      </c>
    </row>
    <row r="121" spans="1:15" ht="6.75" customHeight="1">
      <c r="A121" s="256"/>
      <c r="B121" s="262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63"/>
    </row>
    <row r="122" spans="1:15" ht="16.5" customHeight="1">
      <c r="A122" s="189" t="s">
        <v>429</v>
      </c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256"/>
      <c r="M122" s="256"/>
      <c r="N122" s="256"/>
      <c r="O122" s="263"/>
    </row>
    <row r="123" spans="1:15" ht="16.5" customHeight="1">
      <c r="A123" s="192" t="s">
        <v>145</v>
      </c>
      <c r="B123" s="5"/>
      <c r="C123" s="5"/>
      <c r="D123" s="5"/>
      <c r="E123" s="5"/>
      <c r="F123" s="5"/>
      <c r="G123" s="5"/>
      <c r="H123" s="213"/>
      <c r="I123" s="213"/>
      <c r="J123" s="213"/>
      <c r="K123" s="213"/>
      <c r="L123" s="256"/>
      <c r="M123" s="256"/>
      <c r="N123" s="5"/>
      <c r="O123" s="209"/>
    </row>
  </sheetData>
  <sheetProtection/>
  <mergeCells count="27">
    <mergeCell ref="A5:A6"/>
    <mergeCell ref="B5:B6"/>
    <mergeCell ref="C76:N76"/>
    <mergeCell ref="A39:O39"/>
    <mergeCell ref="C40:N40"/>
    <mergeCell ref="O40:O41"/>
    <mergeCell ref="N72:O72"/>
    <mergeCell ref="O76:O77"/>
    <mergeCell ref="A76:A77"/>
    <mergeCell ref="B76:B77"/>
    <mergeCell ref="N104:O104"/>
    <mergeCell ref="A106:O106"/>
    <mergeCell ref="A107:O107"/>
    <mergeCell ref="C108:N108"/>
    <mergeCell ref="O108:O109"/>
    <mergeCell ref="A108:A109"/>
    <mergeCell ref="B108:B109"/>
    <mergeCell ref="A74:O74"/>
    <mergeCell ref="A75:O75"/>
    <mergeCell ref="N2:O2"/>
    <mergeCell ref="A3:O3"/>
    <mergeCell ref="A4:O4"/>
    <mergeCell ref="C5:N5"/>
    <mergeCell ref="O5:O6"/>
    <mergeCell ref="A38:O38"/>
    <mergeCell ref="A40:A41"/>
    <mergeCell ref="B40:B4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Q108" sqref="Q108"/>
    </sheetView>
  </sheetViews>
  <sheetFormatPr defaultColWidth="11.421875" defaultRowHeight="12.75"/>
  <cols>
    <col min="1" max="1" width="18.00390625" style="264" customWidth="1"/>
    <col min="2" max="2" width="9.8515625" style="264" customWidth="1"/>
    <col min="3" max="14" width="9.421875" style="264" customWidth="1"/>
    <col min="15" max="15" width="10.57421875" style="277" customWidth="1"/>
    <col min="16" max="16384" width="11.421875" style="264" customWidth="1"/>
  </cols>
  <sheetData>
    <row r="1" spans="1:15" ht="9.7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60"/>
    </row>
    <row r="2" spans="1:15" ht="18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451" t="s">
        <v>44</v>
      </c>
      <c r="O2" s="451"/>
    </row>
    <row r="3" spans="1:15" ht="18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20.25">
      <c r="A4" s="440" t="s">
        <v>61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9.5" customHeight="1">
      <c r="A5" s="441" t="s">
        <v>430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26.25" customHeight="1">
      <c r="A6" s="447" t="s">
        <v>506</v>
      </c>
      <c r="B6" s="447" t="s">
        <v>62</v>
      </c>
      <c r="C6" s="442" t="s">
        <v>26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4"/>
      <c r="O6" s="445" t="s">
        <v>60</v>
      </c>
    </row>
    <row r="7" spans="1:15" ht="26.25" customHeight="1">
      <c r="A7" s="448"/>
      <c r="B7" s="448"/>
      <c r="C7" s="377" t="s">
        <v>7</v>
      </c>
      <c r="D7" s="376" t="s">
        <v>8</v>
      </c>
      <c r="E7" s="376" t="s">
        <v>9</v>
      </c>
      <c r="F7" s="376" t="s">
        <v>10</v>
      </c>
      <c r="G7" s="376" t="s">
        <v>11</v>
      </c>
      <c r="H7" s="376" t="s">
        <v>12</v>
      </c>
      <c r="I7" s="376" t="s">
        <v>13</v>
      </c>
      <c r="J7" s="376" t="s">
        <v>14</v>
      </c>
      <c r="K7" s="376" t="s">
        <v>127</v>
      </c>
      <c r="L7" s="376" t="s">
        <v>128</v>
      </c>
      <c r="M7" s="376" t="s">
        <v>129</v>
      </c>
      <c r="N7" s="378" t="s">
        <v>130</v>
      </c>
      <c r="O7" s="446"/>
    </row>
    <row r="8" spans="1:15" ht="18" customHeight="1">
      <c r="A8" s="81" t="s">
        <v>63</v>
      </c>
      <c r="B8" s="113"/>
      <c r="C8" s="81"/>
      <c r="D8" s="82"/>
      <c r="E8" s="83"/>
      <c r="F8" s="83"/>
      <c r="G8" s="83"/>
      <c r="H8" s="83"/>
      <c r="I8" s="83"/>
      <c r="J8" s="83"/>
      <c r="K8" s="83"/>
      <c r="L8" s="83"/>
      <c r="M8" s="81"/>
      <c r="N8" s="82"/>
      <c r="O8" s="83"/>
    </row>
    <row r="9" spans="1:15" ht="17.25" customHeight="1">
      <c r="A9" s="62" t="s">
        <v>373</v>
      </c>
      <c r="B9" s="243" t="s">
        <v>47</v>
      </c>
      <c r="C9" s="242">
        <v>1161.5</v>
      </c>
      <c r="D9" s="242">
        <v>1132.25</v>
      </c>
      <c r="E9" s="242">
        <v>1102</v>
      </c>
      <c r="F9" s="242">
        <v>1160.7104</v>
      </c>
      <c r="G9" s="242">
        <v>1120</v>
      </c>
      <c r="H9" s="242">
        <v>1170.084</v>
      </c>
      <c r="I9" s="242">
        <v>1273.05376</v>
      </c>
      <c r="J9" s="242">
        <v>1317.0288</v>
      </c>
      <c r="K9" s="242">
        <v>1406.56</v>
      </c>
      <c r="L9" s="242">
        <v>1368.8262399999999</v>
      </c>
      <c r="M9" s="242">
        <v>1366.834</v>
      </c>
      <c r="N9" s="242">
        <v>1350.5</v>
      </c>
      <c r="O9" s="265">
        <f>AVERAGE(C9:N9)</f>
        <v>1244.1122666666668</v>
      </c>
    </row>
    <row r="10" spans="1:15" ht="17.25" customHeight="1">
      <c r="A10" s="242" t="s">
        <v>374</v>
      </c>
      <c r="B10" s="247" t="s">
        <v>19</v>
      </c>
      <c r="C10" s="242">
        <v>495.9003714285714</v>
      </c>
      <c r="D10" s="242">
        <v>498.5411142857143</v>
      </c>
      <c r="E10" s="242">
        <v>400.0302834285714</v>
      </c>
      <c r="F10" s="242">
        <v>591.624</v>
      </c>
      <c r="G10" s="242">
        <v>812.8466666666667</v>
      </c>
      <c r="H10" s="242">
        <v>925.2540000000001</v>
      </c>
      <c r="I10" s="242">
        <v>880.9699999999999</v>
      </c>
      <c r="J10" s="242">
        <v>836.582</v>
      </c>
      <c r="K10" s="242">
        <v>598.1607142857142</v>
      </c>
      <c r="L10" s="242">
        <v>589.5605</v>
      </c>
      <c r="M10" s="242">
        <v>594.99</v>
      </c>
      <c r="N10" s="242">
        <v>575.04</v>
      </c>
      <c r="O10" s="265">
        <f>AVERAGE(C10:N10)</f>
        <v>649.9583041746031</v>
      </c>
    </row>
    <row r="11" spans="1:15" ht="17.25" customHeight="1">
      <c r="A11" s="266" t="s">
        <v>375</v>
      </c>
      <c r="B11" s="267" t="s">
        <v>53</v>
      </c>
      <c r="C11" s="266">
        <v>875</v>
      </c>
      <c r="D11" s="266">
        <v>1187.5</v>
      </c>
      <c r="E11" s="266">
        <v>1600</v>
      </c>
      <c r="F11" s="266">
        <v>1033.334</v>
      </c>
      <c r="G11" s="266"/>
      <c r="H11" s="266"/>
      <c r="I11" s="266">
        <v>1100</v>
      </c>
      <c r="J11" s="266"/>
      <c r="K11" s="266"/>
      <c r="L11" s="266">
        <v>1318.3339999999998</v>
      </c>
      <c r="M11" s="266"/>
      <c r="N11" s="266">
        <v>1800</v>
      </c>
      <c r="O11" s="268">
        <f>AVERAGE(C11:N11)</f>
        <v>1273.4525714285714</v>
      </c>
    </row>
    <row r="12" spans="1:15" ht="18.75" customHeight="1">
      <c r="A12" s="81" t="s">
        <v>65</v>
      </c>
      <c r="B12" s="174"/>
      <c r="C12" s="81"/>
      <c r="D12" s="82"/>
      <c r="E12" s="83"/>
      <c r="F12" s="83"/>
      <c r="G12" s="83"/>
      <c r="H12" s="83"/>
      <c r="I12" s="83"/>
      <c r="J12" s="83"/>
      <c r="K12" s="83"/>
      <c r="L12" s="83"/>
      <c r="M12" s="81"/>
      <c r="N12" s="82"/>
      <c r="O12" s="83"/>
    </row>
    <row r="13" spans="1:15" ht="17.25" customHeight="1">
      <c r="A13" s="261" t="s">
        <v>0</v>
      </c>
      <c r="B13" s="269" t="s">
        <v>19</v>
      </c>
      <c r="C13" s="242">
        <v>586.55</v>
      </c>
      <c r="D13" s="242">
        <v>771.9766666666668</v>
      </c>
      <c r="E13" s="242">
        <v>989</v>
      </c>
      <c r="F13" s="242">
        <v>833.555</v>
      </c>
      <c r="G13" s="242">
        <v>664.24</v>
      </c>
      <c r="H13" s="242">
        <v>358.54061750000005</v>
      </c>
      <c r="I13" s="242">
        <v>393.33867300000003</v>
      </c>
      <c r="J13" s="242">
        <v>298.90250000000003</v>
      </c>
      <c r="K13" s="242">
        <v>277.9649166666667</v>
      </c>
      <c r="L13" s="242">
        <v>267.462</v>
      </c>
      <c r="M13" s="242">
        <v>209.308</v>
      </c>
      <c r="N13" s="242">
        <v>211.786784</v>
      </c>
      <c r="O13" s="270">
        <f aca="true" t="shared" si="0" ref="O13:O21">AVERAGE(C13:N13)</f>
        <v>488.5520964861111</v>
      </c>
    </row>
    <row r="14" spans="1:15" ht="17.25" customHeight="1">
      <c r="A14" s="242" t="s">
        <v>1</v>
      </c>
      <c r="B14" s="247" t="s">
        <v>19</v>
      </c>
      <c r="C14" s="242">
        <v>934.0133333333333</v>
      </c>
      <c r="D14" s="242">
        <v>907.9</v>
      </c>
      <c r="E14" s="242">
        <v>986.2125</v>
      </c>
      <c r="F14" s="242">
        <v>972.4</v>
      </c>
      <c r="G14" s="242">
        <v>890.5</v>
      </c>
      <c r="H14" s="242">
        <v>1075</v>
      </c>
      <c r="I14" s="242">
        <v>1260</v>
      </c>
      <c r="J14" s="242">
        <v>983.25</v>
      </c>
      <c r="K14" s="242">
        <v>1093.8</v>
      </c>
      <c r="L14" s="242">
        <v>1168.75</v>
      </c>
      <c r="M14" s="242">
        <v>1062.5</v>
      </c>
      <c r="N14" s="242">
        <v>1042.6661</v>
      </c>
      <c r="O14" s="265">
        <f t="shared" si="0"/>
        <v>1031.4159944444443</v>
      </c>
    </row>
    <row r="15" spans="1:15" ht="17.25" customHeight="1">
      <c r="A15" s="196" t="s">
        <v>117</v>
      </c>
      <c r="B15" s="247" t="s">
        <v>19</v>
      </c>
      <c r="C15" s="242">
        <v>1089.3333333333333</v>
      </c>
      <c r="D15" s="242">
        <v>795</v>
      </c>
      <c r="E15" s="242">
        <v>1150</v>
      </c>
      <c r="F15" s="242">
        <v>820.8333333333334</v>
      </c>
      <c r="G15" s="242">
        <v>816.6666666666666</v>
      </c>
      <c r="H15" s="242">
        <v>850</v>
      </c>
      <c r="I15" s="242">
        <v>937.5</v>
      </c>
      <c r="J15" s="242">
        <v>950</v>
      </c>
      <c r="K15" s="242">
        <v>850</v>
      </c>
      <c r="L15" s="242">
        <v>900.835</v>
      </c>
      <c r="M15" s="242">
        <v>942.5</v>
      </c>
      <c r="N15" s="242">
        <v>800</v>
      </c>
      <c r="O15" s="265">
        <f t="shared" si="0"/>
        <v>908.5556944444443</v>
      </c>
    </row>
    <row r="16" spans="1:15" ht="17.25" customHeight="1">
      <c r="A16" s="196" t="s">
        <v>376</v>
      </c>
      <c r="B16" s="247" t="s">
        <v>19</v>
      </c>
      <c r="C16" s="242">
        <v>1037.5</v>
      </c>
      <c r="D16" s="242">
        <v>1227</v>
      </c>
      <c r="E16" s="242">
        <v>1160.3333333333333</v>
      </c>
      <c r="F16" s="242">
        <v>1307.4</v>
      </c>
      <c r="G16" s="242">
        <v>1332.1875</v>
      </c>
      <c r="H16" s="242">
        <v>1100</v>
      </c>
      <c r="I16" s="242">
        <v>1083.3333333333333</v>
      </c>
      <c r="J16" s="242">
        <v>1157.4</v>
      </c>
      <c r="K16" s="242">
        <v>1298</v>
      </c>
      <c r="L16" s="242">
        <v>1039.5</v>
      </c>
      <c r="M16" s="242">
        <v>1300</v>
      </c>
      <c r="N16" s="242">
        <v>1539.5825</v>
      </c>
      <c r="O16" s="265">
        <f t="shared" si="0"/>
        <v>1215.186388888889</v>
      </c>
    </row>
    <row r="17" spans="1:15" ht="17.25" customHeight="1">
      <c r="A17" s="196" t="s">
        <v>377</v>
      </c>
      <c r="B17" s="247" t="s">
        <v>19</v>
      </c>
      <c r="C17" s="242">
        <v>1085.4</v>
      </c>
      <c r="D17" s="242">
        <v>1024.25</v>
      </c>
      <c r="E17" s="242">
        <v>1040</v>
      </c>
      <c r="F17" s="242">
        <v>1032.125</v>
      </c>
      <c r="G17" s="242">
        <v>1057.5</v>
      </c>
      <c r="H17" s="242">
        <v>950</v>
      </c>
      <c r="I17" s="242">
        <v>1200</v>
      </c>
      <c r="J17" s="242">
        <v>1200</v>
      </c>
      <c r="K17" s="242">
        <v>1350</v>
      </c>
      <c r="L17" s="242">
        <v>1641.6</v>
      </c>
      <c r="M17" s="242">
        <v>1166.6666666666667</v>
      </c>
      <c r="N17" s="242">
        <v>1170</v>
      </c>
      <c r="O17" s="265">
        <f t="shared" si="0"/>
        <v>1159.795138888889</v>
      </c>
    </row>
    <row r="18" spans="1:15" ht="17.25" customHeight="1">
      <c r="A18" s="196" t="s">
        <v>427</v>
      </c>
      <c r="B18" s="247" t="s">
        <v>19</v>
      </c>
      <c r="C18" s="242"/>
      <c r="D18" s="242">
        <v>1100</v>
      </c>
      <c r="E18" s="242">
        <v>900</v>
      </c>
      <c r="F18" s="242"/>
      <c r="G18" s="242"/>
      <c r="H18" s="242"/>
      <c r="I18" s="242"/>
      <c r="J18" s="242">
        <v>1300</v>
      </c>
      <c r="K18" s="242">
        <v>1000</v>
      </c>
      <c r="L18" s="242"/>
      <c r="M18" s="242"/>
      <c r="N18" s="242"/>
      <c r="O18" s="265">
        <f t="shared" si="0"/>
        <v>1075</v>
      </c>
    </row>
    <row r="19" spans="1:15" ht="17.25" customHeight="1">
      <c r="A19" s="196" t="s">
        <v>379</v>
      </c>
      <c r="B19" s="247" t="s">
        <v>19</v>
      </c>
      <c r="C19" s="242"/>
      <c r="D19" s="242">
        <v>1212.5</v>
      </c>
      <c r="E19" s="242">
        <v>1150</v>
      </c>
      <c r="F19" s="242">
        <v>1200</v>
      </c>
      <c r="G19" s="242"/>
      <c r="H19" s="242"/>
      <c r="I19" s="242">
        <v>1162.5</v>
      </c>
      <c r="J19" s="242">
        <v>1187</v>
      </c>
      <c r="K19" s="242">
        <v>1400</v>
      </c>
      <c r="L19" s="242">
        <v>1518.75</v>
      </c>
      <c r="M19" s="242"/>
      <c r="N19" s="242"/>
      <c r="O19" s="265">
        <f t="shared" si="0"/>
        <v>1261.5357142857142</v>
      </c>
    </row>
    <row r="20" spans="1:15" ht="17.25" customHeight="1">
      <c r="A20" s="196" t="s">
        <v>400</v>
      </c>
      <c r="B20" s="247" t="s">
        <v>19</v>
      </c>
      <c r="C20" s="242">
        <v>290</v>
      </c>
      <c r="D20" s="242">
        <v>400</v>
      </c>
      <c r="E20" s="242">
        <v>450</v>
      </c>
      <c r="F20" s="242"/>
      <c r="G20" s="242">
        <v>750</v>
      </c>
      <c r="H20" s="242">
        <v>100</v>
      </c>
      <c r="I20" s="242">
        <v>1100</v>
      </c>
      <c r="J20" s="242">
        <v>1200</v>
      </c>
      <c r="K20" s="242">
        <v>1300</v>
      </c>
      <c r="L20" s="242"/>
      <c r="M20" s="242">
        <v>875</v>
      </c>
      <c r="N20" s="242">
        <v>700</v>
      </c>
      <c r="O20" s="265">
        <f t="shared" si="0"/>
        <v>716.5</v>
      </c>
    </row>
    <row r="21" spans="1:15" ht="17.25" customHeight="1">
      <c r="A21" s="196" t="s">
        <v>66</v>
      </c>
      <c r="B21" s="247" t="s">
        <v>19</v>
      </c>
      <c r="C21" s="242">
        <v>459.19791666666674</v>
      </c>
      <c r="D21" s="242">
        <v>791.2571428571429</v>
      </c>
      <c r="E21" s="242">
        <v>974.035</v>
      </c>
      <c r="F21" s="242">
        <v>1007.6333333333333</v>
      </c>
      <c r="G21" s="242">
        <v>1096.9959999999999</v>
      </c>
      <c r="H21" s="242">
        <v>1088.89</v>
      </c>
      <c r="I21" s="242">
        <v>1049.004</v>
      </c>
      <c r="J21" s="242">
        <v>952.0619999999999</v>
      </c>
      <c r="K21" s="242">
        <v>643.7925</v>
      </c>
      <c r="L21" s="242">
        <v>556.4159999999999</v>
      </c>
      <c r="M21" s="242">
        <v>453.27239999999995</v>
      </c>
      <c r="N21" s="242">
        <v>429.43016666666665</v>
      </c>
      <c r="O21" s="265">
        <f t="shared" si="0"/>
        <v>791.8322049603174</v>
      </c>
    </row>
    <row r="22" spans="1:15" ht="17.25" customHeight="1">
      <c r="A22" s="81" t="s">
        <v>71</v>
      </c>
      <c r="B22" s="113"/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1"/>
      <c r="N22" s="82"/>
      <c r="O22" s="83"/>
    </row>
    <row r="23" spans="1:15" ht="17.25" customHeight="1">
      <c r="A23" s="196" t="s">
        <v>381</v>
      </c>
      <c r="B23" s="247" t="s">
        <v>21</v>
      </c>
      <c r="C23" s="242">
        <v>5126.76</v>
      </c>
      <c r="D23" s="242">
        <v>5749.475714285714</v>
      </c>
      <c r="E23" s="242">
        <v>5426.714285714285</v>
      </c>
      <c r="F23" s="242">
        <v>4917.708333333333</v>
      </c>
      <c r="G23" s="242">
        <v>4645.366</v>
      </c>
      <c r="H23" s="242">
        <v>4700</v>
      </c>
      <c r="I23" s="242">
        <v>5031.6</v>
      </c>
      <c r="J23" s="242">
        <v>5337.221666666667</v>
      </c>
      <c r="K23" s="242">
        <v>5574.111666666667</v>
      </c>
      <c r="L23" s="242">
        <v>4788.6900000000005</v>
      </c>
      <c r="M23" s="242">
        <v>3782.5339999999997</v>
      </c>
      <c r="N23" s="242">
        <v>4470.285714285715</v>
      </c>
      <c r="O23" s="265">
        <f>AVERAGE(C23:N23)</f>
        <v>4962.538948412698</v>
      </c>
    </row>
    <row r="24" spans="1:15" ht="17.25" customHeight="1">
      <c r="A24" s="196" t="s">
        <v>382</v>
      </c>
      <c r="B24" s="247" t="s">
        <v>74</v>
      </c>
      <c r="C24" s="242">
        <v>105.43</v>
      </c>
      <c r="D24" s="242">
        <v>109.19000000000001</v>
      </c>
      <c r="E24" s="242">
        <v>117.82142857142856</v>
      </c>
      <c r="F24" s="242">
        <v>103.16666666666667</v>
      </c>
      <c r="G24" s="242">
        <v>109.9</v>
      </c>
      <c r="H24" s="242">
        <v>99.72333333333334</v>
      </c>
      <c r="I24" s="242">
        <v>101.0725</v>
      </c>
      <c r="J24" s="242">
        <v>125.695</v>
      </c>
      <c r="K24" s="242">
        <v>120.316</v>
      </c>
      <c r="L24" s="242">
        <v>128.875</v>
      </c>
      <c r="M24" s="242">
        <v>111.88400000000001</v>
      </c>
      <c r="N24" s="242">
        <v>119.4642857142857</v>
      </c>
      <c r="O24" s="265">
        <f>AVERAGE(C24:N24)</f>
        <v>112.71151785714288</v>
      </c>
    </row>
    <row r="25" spans="1:15" ht="17.25" customHeight="1">
      <c r="A25" s="196" t="s">
        <v>410</v>
      </c>
      <c r="B25" s="247" t="s">
        <v>411</v>
      </c>
      <c r="C25" s="242">
        <v>274.5</v>
      </c>
      <c r="D25" s="242">
        <v>211.625</v>
      </c>
      <c r="E25" s="242">
        <v>211.75</v>
      </c>
      <c r="F25" s="242">
        <v>221</v>
      </c>
      <c r="G25" s="242">
        <v>170</v>
      </c>
      <c r="H25" s="242">
        <v>170</v>
      </c>
      <c r="I25" s="242">
        <v>170</v>
      </c>
      <c r="J25" s="242">
        <v>210</v>
      </c>
      <c r="K25" s="242">
        <v>176.5</v>
      </c>
      <c r="L25" s="242">
        <v>175</v>
      </c>
      <c r="M25" s="242">
        <v>176</v>
      </c>
      <c r="N25" s="242">
        <v>176.25</v>
      </c>
      <c r="O25" s="265">
        <f>AVERAGE(C25:N25)</f>
        <v>195.21875</v>
      </c>
    </row>
    <row r="26" spans="1:15" ht="17.25" customHeight="1">
      <c r="A26" s="242" t="s">
        <v>43</v>
      </c>
      <c r="B26" s="247" t="s">
        <v>405</v>
      </c>
      <c r="C26" s="242">
        <v>66.25</v>
      </c>
      <c r="D26" s="242">
        <v>65.4175</v>
      </c>
      <c r="E26" s="242">
        <v>68.75</v>
      </c>
      <c r="F26" s="242">
        <v>75.33333333333333</v>
      </c>
      <c r="G26" s="242">
        <v>71.25</v>
      </c>
      <c r="H26" s="242">
        <v>102.5</v>
      </c>
      <c r="I26" s="242">
        <v>96.66666666666667</v>
      </c>
      <c r="J26" s="242">
        <v>65</v>
      </c>
      <c r="K26" s="242">
        <v>103.33333333333333</v>
      </c>
      <c r="L26" s="242">
        <v>93.75</v>
      </c>
      <c r="M26" s="242">
        <v>83.75</v>
      </c>
      <c r="N26" s="242">
        <v>81.25</v>
      </c>
      <c r="O26" s="265">
        <f>AVERAGE(C26:N26)</f>
        <v>81.10423611111112</v>
      </c>
    </row>
    <row r="27" spans="1:15" ht="17.25" customHeight="1">
      <c r="A27" s="81" t="s">
        <v>68</v>
      </c>
      <c r="B27" s="113"/>
      <c r="C27" s="81"/>
      <c r="D27" s="82"/>
      <c r="E27" s="83"/>
      <c r="F27" s="83"/>
      <c r="G27" s="83"/>
      <c r="H27" s="83"/>
      <c r="I27" s="83"/>
      <c r="J27" s="83"/>
      <c r="K27" s="83"/>
      <c r="L27" s="83"/>
      <c r="M27" s="81"/>
      <c r="N27" s="82"/>
      <c r="O27" s="83"/>
    </row>
    <row r="28" spans="1:15" ht="17.25" customHeight="1">
      <c r="A28" s="196" t="s">
        <v>383</v>
      </c>
      <c r="B28" s="247" t="s">
        <v>19</v>
      </c>
      <c r="C28" s="242">
        <v>919.905</v>
      </c>
      <c r="D28" s="242">
        <v>965.7791742857144</v>
      </c>
      <c r="E28" s="242">
        <v>1077.7586285714285</v>
      </c>
      <c r="F28" s="242">
        <v>1183.547142857143</v>
      </c>
      <c r="G28" s="242">
        <v>983.8826999999999</v>
      </c>
      <c r="H28" s="242">
        <v>909.15</v>
      </c>
      <c r="I28" s="242">
        <v>1094.3600000000001</v>
      </c>
      <c r="J28" s="242">
        <v>1051.45</v>
      </c>
      <c r="K28" s="242">
        <v>1084.375</v>
      </c>
      <c r="L28" s="242">
        <v>1093.1595</v>
      </c>
      <c r="M28" s="242">
        <v>1014.966</v>
      </c>
      <c r="N28" s="242">
        <v>939.975</v>
      </c>
      <c r="O28" s="265">
        <f aca="true" t="shared" si="1" ref="O28:O33">AVERAGE(C28:N28)</f>
        <v>1026.525678809524</v>
      </c>
    </row>
    <row r="29" spans="1:15" ht="17.25" customHeight="1">
      <c r="A29" s="196" t="s">
        <v>384</v>
      </c>
      <c r="B29" s="247" t="s">
        <v>19</v>
      </c>
      <c r="C29" s="242">
        <v>1701.3789257142855</v>
      </c>
      <c r="D29" s="242">
        <v>1767.904457142857</v>
      </c>
      <c r="E29" s="242">
        <v>1746.3056069485713</v>
      </c>
      <c r="F29" s="242">
        <v>1891.6631068499998</v>
      </c>
      <c r="G29" s="242">
        <v>1993.732</v>
      </c>
      <c r="H29" s="242">
        <v>1979.875</v>
      </c>
      <c r="I29" s="242">
        <v>1965.747975</v>
      </c>
      <c r="J29" s="242">
        <v>1907.9166666666667</v>
      </c>
      <c r="K29" s="242">
        <v>1939.5833333333333</v>
      </c>
      <c r="L29" s="242">
        <v>1901.25</v>
      </c>
      <c r="M29" s="242">
        <v>1994.625</v>
      </c>
      <c r="N29" s="242">
        <v>2127.6493291666666</v>
      </c>
      <c r="O29" s="265">
        <f t="shared" si="1"/>
        <v>1909.8026167351982</v>
      </c>
    </row>
    <row r="30" spans="1:15" ht="17.25" customHeight="1">
      <c r="A30" s="196" t="s">
        <v>385</v>
      </c>
      <c r="B30" s="247" t="s">
        <v>19</v>
      </c>
      <c r="C30" s="242">
        <v>1408.88</v>
      </c>
      <c r="D30" s="242">
        <v>1489.01875</v>
      </c>
      <c r="E30" s="242">
        <v>1506.233895936</v>
      </c>
      <c r="F30" s="242">
        <v>1604.0639999999999</v>
      </c>
      <c r="G30" s="242">
        <v>1785</v>
      </c>
      <c r="H30" s="242">
        <v>1450</v>
      </c>
      <c r="I30" s="242">
        <v>1570</v>
      </c>
      <c r="J30" s="242">
        <v>1744.7</v>
      </c>
      <c r="K30" s="242">
        <v>1635.75</v>
      </c>
      <c r="L30" s="242">
        <v>1595</v>
      </c>
      <c r="M30" s="242">
        <v>1623</v>
      </c>
      <c r="N30" s="242">
        <v>1821.6</v>
      </c>
      <c r="O30" s="265">
        <f t="shared" si="1"/>
        <v>1602.770553828</v>
      </c>
    </row>
    <row r="31" spans="1:15" ht="17.25" customHeight="1">
      <c r="A31" s="242" t="s">
        <v>386</v>
      </c>
      <c r="B31" s="247" t="s">
        <v>19</v>
      </c>
      <c r="C31" s="242">
        <v>1666.6666666666667</v>
      </c>
      <c r="D31" s="242">
        <v>1643.3333333333333</v>
      </c>
      <c r="E31" s="242">
        <v>1867.25</v>
      </c>
      <c r="F31" s="242">
        <v>1700</v>
      </c>
      <c r="G31" s="242">
        <v>1200</v>
      </c>
      <c r="H31" s="242">
        <v>1600</v>
      </c>
      <c r="I31" s="242">
        <v>1437.5</v>
      </c>
      <c r="J31" s="242">
        <v>1581.25</v>
      </c>
      <c r="K31" s="242">
        <v>1700</v>
      </c>
      <c r="L31" s="242">
        <v>1650</v>
      </c>
      <c r="M31" s="242">
        <v>1400</v>
      </c>
      <c r="N31" s="242">
        <v>1963.75</v>
      </c>
      <c r="O31" s="265">
        <f t="shared" si="1"/>
        <v>1617.4791666666667</v>
      </c>
    </row>
    <row r="32" spans="1:15" ht="17.25" customHeight="1">
      <c r="A32" s="242" t="s">
        <v>48</v>
      </c>
      <c r="B32" s="247" t="s">
        <v>19</v>
      </c>
      <c r="C32" s="242">
        <v>1725</v>
      </c>
      <c r="D32" s="242">
        <v>1275</v>
      </c>
      <c r="E32" s="242">
        <v>862.5</v>
      </c>
      <c r="F32" s="242">
        <v>762.5</v>
      </c>
      <c r="G32" s="242">
        <v>875</v>
      </c>
      <c r="H32" s="242"/>
      <c r="I32" s="242">
        <v>1100</v>
      </c>
      <c r="J32" s="242">
        <v>931.25</v>
      </c>
      <c r="K32" s="242">
        <v>1075</v>
      </c>
      <c r="L32" s="242">
        <v>1037.5</v>
      </c>
      <c r="M32" s="242"/>
      <c r="N32" s="242">
        <v>600</v>
      </c>
      <c r="O32" s="265">
        <f t="shared" si="1"/>
        <v>1024.375</v>
      </c>
    </row>
    <row r="33" spans="1:15" ht="17.25" customHeight="1">
      <c r="A33" s="242" t="s">
        <v>70</v>
      </c>
      <c r="B33" s="247" t="s">
        <v>19</v>
      </c>
      <c r="C33" s="242"/>
      <c r="D33" s="242"/>
      <c r="E33" s="242"/>
      <c r="F33" s="242">
        <v>650</v>
      </c>
      <c r="G33" s="242">
        <v>950</v>
      </c>
      <c r="H33" s="242">
        <v>1325</v>
      </c>
      <c r="I33" s="242">
        <v>1250</v>
      </c>
      <c r="J33" s="242">
        <v>700</v>
      </c>
      <c r="K33" s="242">
        <v>931.25</v>
      </c>
      <c r="L33" s="242">
        <v>800</v>
      </c>
      <c r="M33" s="242">
        <v>775</v>
      </c>
      <c r="N33" s="242"/>
      <c r="O33" s="265">
        <f t="shared" si="1"/>
        <v>922.65625</v>
      </c>
    </row>
    <row r="34" spans="1:15" ht="9" customHeight="1">
      <c r="A34" s="271"/>
      <c r="B34" s="272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3"/>
    </row>
    <row r="35" spans="1:15" ht="17.25" customHeight="1">
      <c r="A35" s="5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 t="s">
        <v>42</v>
      </c>
    </row>
    <row r="36" spans="1:15" ht="17.25" customHeight="1">
      <c r="A36" s="5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1:15" ht="17.25" customHeight="1">
      <c r="A37" s="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1"/>
      <c r="O37" s="274"/>
    </row>
    <row r="38" spans="1:15" ht="17.25" customHeight="1">
      <c r="A38" s="440" t="s">
        <v>61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</row>
    <row r="39" spans="1:15" ht="17.25" customHeight="1">
      <c r="A39" s="450" t="s">
        <v>430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</row>
    <row r="40" spans="1:15" ht="27.75" customHeight="1">
      <c r="A40" s="447" t="s">
        <v>506</v>
      </c>
      <c r="B40" s="447" t="s">
        <v>62</v>
      </c>
      <c r="C40" s="442" t="s">
        <v>26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4"/>
      <c r="O40" s="445" t="s">
        <v>60</v>
      </c>
    </row>
    <row r="41" spans="1:15" ht="27.75" customHeight="1">
      <c r="A41" s="448"/>
      <c r="B41" s="448"/>
      <c r="C41" s="377" t="s">
        <v>7</v>
      </c>
      <c r="D41" s="376" t="s">
        <v>8</v>
      </c>
      <c r="E41" s="376" t="s">
        <v>9</v>
      </c>
      <c r="F41" s="376" t="s">
        <v>10</v>
      </c>
      <c r="G41" s="376" t="s">
        <v>11</v>
      </c>
      <c r="H41" s="376" t="s">
        <v>12</v>
      </c>
      <c r="I41" s="376" t="s">
        <v>13</v>
      </c>
      <c r="J41" s="376" t="s">
        <v>14</v>
      </c>
      <c r="K41" s="376" t="s">
        <v>127</v>
      </c>
      <c r="L41" s="376" t="s">
        <v>128</v>
      </c>
      <c r="M41" s="376" t="s">
        <v>129</v>
      </c>
      <c r="N41" s="378" t="s">
        <v>130</v>
      </c>
      <c r="O41" s="446"/>
    </row>
    <row r="42" spans="1:15" ht="17.25" customHeight="1">
      <c r="A42" s="81" t="s">
        <v>75</v>
      </c>
      <c r="B42" s="113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1"/>
      <c r="N42" s="82"/>
      <c r="O42" s="83"/>
    </row>
    <row r="43" spans="1:15" ht="17.25" customHeight="1">
      <c r="A43" s="64" t="s">
        <v>387</v>
      </c>
      <c r="B43" s="247" t="s">
        <v>21</v>
      </c>
      <c r="C43" s="242">
        <v>5789.8</v>
      </c>
      <c r="D43" s="242">
        <v>5938.4</v>
      </c>
      <c r="E43" s="242">
        <v>6307.066000000001</v>
      </c>
      <c r="F43" s="242">
        <v>5630.1675</v>
      </c>
      <c r="G43" s="242">
        <v>6879.5825</v>
      </c>
      <c r="H43" s="242">
        <v>4833.333333333333</v>
      </c>
      <c r="I43" s="242">
        <v>5068.75</v>
      </c>
      <c r="J43" s="242">
        <v>5996.75</v>
      </c>
      <c r="K43" s="242">
        <v>6595.4</v>
      </c>
      <c r="L43" s="242">
        <v>6678.4</v>
      </c>
      <c r="M43" s="242">
        <v>4583.333333333333</v>
      </c>
      <c r="N43" s="242">
        <v>5357.4</v>
      </c>
      <c r="O43" s="265">
        <f>AVERAGE(C43:N43)</f>
        <v>5804.865222222223</v>
      </c>
    </row>
    <row r="44" spans="1:15" ht="17.25" customHeight="1">
      <c r="A44" s="242" t="s">
        <v>58</v>
      </c>
      <c r="B44" s="247" t="s">
        <v>19</v>
      </c>
      <c r="C44" s="242">
        <v>976.3333333333334</v>
      </c>
      <c r="D44" s="242">
        <v>1050</v>
      </c>
      <c r="E44" s="242">
        <v>1216.6666666666667</v>
      </c>
      <c r="F44" s="242"/>
      <c r="G44" s="242">
        <v>1391</v>
      </c>
      <c r="H44" s="242">
        <v>1247.75</v>
      </c>
      <c r="I44" s="242">
        <v>1568.7666666666667</v>
      </c>
      <c r="J44" s="242">
        <v>1264.3333333333333</v>
      </c>
      <c r="K44" s="242">
        <v>1666.1666666666667</v>
      </c>
      <c r="L44" s="242">
        <v>1387.5</v>
      </c>
      <c r="M44" s="242">
        <v>1070.4166666666667</v>
      </c>
      <c r="N44" s="242">
        <v>1397.5</v>
      </c>
      <c r="O44" s="265">
        <f>AVERAGE(C44:N44)</f>
        <v>1294.2212121212121</v>
      </c>
    </row>
    <row r="45" spans="1:15" ht="20.25" customHeight="1">
      <c r="A45" s="81" t="s">
        <v>76</v>
      </c>
      <c r="B45" s="113"/>
      <c r="C45" s="81"/>
      <c r="D45" s="82"/>
      <c r="E45" s="83"/>
      <c r="F45" s="83"/>
      <c r="G45" s="83"/>
      <c r="H45" s="83"/>
      <c r="I45" s="83"/>
      <c r="J45" s="83"/>
      <c r="K45" s="83"/>
      <c r="L45" s="83"/>
      <c r="M45" s="81"/>
      <c r="N45" s="82"/>
      <c r="O45" s="83"/>
    </row>
    <row r="46" spans="1:15" ht="17.25" customHeight="1">
      <c r="A46" s="242" t="s">
        <v>389</v>
      </c>
      <c r="B46" s="247" t="s">
        <v>19</v>
      </c>
      <c r="C46" s="242">
        <v>1184</v>
      </c>
      <c r="D46" s="242">
        <v>1069.8328571428572</v>
      </c>
      <c r="E46" s="242">
        <v>1004.85</v>
      </c>
      <c r="F46" s="242">
        <v>767.36625</v>
      </c>
      <c r="G46" s="242">
        <v>750.2025</v>
      </c>
      <c r="H46" s="242">
        <v>728.8875</v>
      </c>
      <c r="I46" s="242">
        <v>810.212</v>
      </c>
      <c r="J46" s="242">
        <v>991.6717714285716</v>
      </c>
      <c r="K46" s="242">
        <v>988.3893333333333</v>
      </c>
      <c r="L46" s="242">
        <v>1728.3333333333333</v>
      </c>
      <c r="M46" s="242">
        <v>1591.56</v>
      </c>
      <c r="N46" s="242">
        <v>674.5992</v>
      </c>
      <c r="O46" s="265">
        <f aca="true" t="shared" si="2" ref="O46:O84">AVERAGE(C46:N46)</f>
        <v>1024.1587287698412</v>
      </c>
    </row>
    <row r="47" spans="1:15" ht="17.25" customHeight="1">
      <c r="A47" s="242" t="s">
        <v>391</v>
      </c>
      <c r="B47" s="247" t="s">
        <v>19</v>
      </c>
      <c r="C47" s="242">
        <v>1883</v>
      </c>
      <c r="D47" s="242">
        <v>1961.25</v>
      </c>
      <c r="E47" s="242">
        <v>1455.83</v>
      </c>
      <c r="F47" s="242">
        <v>1311.25</v>
      </c>
      <c r="G47" s="242">
        <v>1470.8333333333333</v>
      </c>
      <c r="H47" s="242">
        <v>988.6666666666666</v>
      </c>
      <c r="I47" s="242">
        <v>1080.6675</v>
      </c>
      <c r="J47" s="242">
        <v>983.3325</v>
      </c>
      <c r="K47" s="242">
        <v>1220.8325</v>
      </c>
      <c r="L47" s="242">
        <v>2000.2766666666666</v>
      </c>
      <c r="M47" s="242">
        <v>800</v>
      </c>
      <c r="N47" s="242">
        <v>750</v>
      </c>
      <c r="O47" s="265">
        <f t="shared" si="2"/>
        <v>1325.4949305555556</v>
      </c>
    </row>
    <row r="48" spans="1:15" ht="17.25" customHeight="1">
      <c r="A48" s="242" t="s">
        <v>412</v>
      </c>
      <c r="B48" s="247" t="s">
        <v>19</v>
      </c>
      <c r="C48" s="242">
        <v>1014</v>
      </c>
      <c r="D48" s="242">
        <v>900</v>
      </c>
      <c r="E48" s="242">
        <v>900</v>
      </c>
      <c r="F48" s="242"/>
      <c r="G48" s="242">
        <v>850</v>
      </c>
      <c r="H48" s="242"/>
      <c r="I48" s="242"/>
      <c r="J48" s="242"/>
      <c r="K48" s="242"/>
      <c r="L48" s="242"/>
      <c r="M48" s="242"/>
      <c r="N48" s="242"/>
      <c r="O48" s="265">
        <f t="shared" si="2"/>
        <v>916</v>
      </c>
    </row>
    <row r="49" spans="1:15" ht="17.25" customHeight="1">
      <c r="A49" s="242" t="s">
        <v>339</v>
      </c>
      <c r="B49" s="247" t="s">
        <v>19</v>
      </c>
      <c r="C49" s="242"/>
      <c r="D49" s="242"/>
      <c r="E49" s="242"/>
      <c r="F49" s="242">
        <v>2875</v>
      </c>
      <c r="G49" s="242">
        <v>2700</v>
      </c>
      <c r="H49" s="242"/>
      <c r="I49" s="242">
        <v>3400</v>
      </c>
      <c r="J49" s="242"/>
      <c r="K49" s="242"/>
      <c r="L49" s="242"/>
      <c r="M49" s="242"/>
      <c r="N49" s="242"/>
      <c r="O49" s="265">
        <f t="shared" si="2"/>
        <v>2991.6666666666665</v>
      </c>
    </row>
    <row r="50" spans="1:15" ht="17.25" customHeight="1">
      <c r="A50" s="242" t="s">
        <v>3</v>
      </c>
      <c r="B50" s="247" t="s">
        <v>19</v>
      </c>
      <c r="C50" s="242">
        <v>941.6</v>
      </c>
      <c r="D50" s="242">
        <v>682.655</v>
      </c>
      <c r="E50" s="242">
        <v>804.934</v>
      </c>
      <c r="F50" s="242">
        <v>706.25</v>
      </c>
      <c r="G50" s="242">
        <v>657.8125</v>
      </c>
      <c r="H50" s="242">
        <v>766.6666666666666</v>
      </c>
      <c r="I50" s="242">
        <v>649.0625</v>
      </c>
      <c r="J50" s="242">
        <v>672.292</v>
      </c>
      <c r="K50" s="242">
        <v>656.25</v>
      </c>
      <c r="L50" s="242">
        <v>647.9159999999999</v>
      </c>
      <c r="M50" s="242">
        <v>621.634</v>
      </c>
      <c r="N50" s="242">
        <v>688.5133333333333</v>
      </c>
      <c r="O50" s="265">
        <f t="shared" si="2"/>
        <v>707.9655000000001</v>
      </c>
    </row>
    <row r="51" spans="1:15" ht="17.25" customHeight="1">
      <c r="A51" s="242" t="s">
        <v>4</v>
      </c>
      <c r="B51" s="247" t="s">
        <v>19</v>
      </c>
      <c r="C51" s="242">
        <v>448.27650000000006</v>
      </c>
      <c r="D51" s="242">
        <v>430.7328</v>
      </c>
      <c r="E51" s="242">
        <v>405.34709999999995</v>
      </c>
      <c r="F51" s="242">
        <v>445.1216</v>
      </c>
      <c r="G51" s="242">
        <v>402.4216</v>
      </c>
      <c r="H51" s="242">
        <v>313.6</v>
      </c>
      <c r="I51" s="242">
        <v>381.25</v>
      </c>
      <c r="J51" s="242">
        <v>387.534</v>
      </c>
      <c r="K51" s="242">
        <v>519.4588000000001</v>
      </c>
      <c r="L51" s="242">
        <v>330.225</v>
      </c>
      <c r="M51" s="242">
        <v>291.66666666666663</v>
      </c>
      <c r="N51" s="242">
        <v>307.948225</v>
      </c>
      <c r="O51" s="265">
        <f t="shared" si="2"/>
        <v>388.6318576388889</v>
      </c>
    </row>
    <row r="52" spans="1:15" ht="17.25" customHeight="1">
      <c r="A52" s="196" t="s">
        <v>401</v>
      </c>
      <c r="B52" s="247" t="s">
        <v>19</v>
      </c>
      <c r="C52" s="242">
        <v>909.585</v>
      </c>
      <c r="D52" s="242">
        <v>703.835</v>
      </c>
      <c r="E52" s="242">
        <v>833.5</v>
      </c>
      <c r="F52" s="242">
        <v>662.5</v>
      </c>
      <c r="G52" s="242">
        <v>1137.5</v>
      </c>
      <c r="H52" s="242">
        <v>733.33</v>
      </c>
      <c r="I52" s="242">
        <v>694.42</v>
      </c>
      <c r="J52" s="242">
        <v>746.825</v>
      </c>
      <c r="K52" s="242">
        <v>885.42</v>
      </c>
      <c r="L52" s="242">
        <v>1337.5</v>
      </c>
      <c r="M52" s="242"/>
      <c r="N52" s="242">
        <v>1087.5</v>
      </c>
      <c r="O52" s="265">
        <f t="shared" si="2"/>
        <v>884.7195454545455</v>
      </c>
    </row>
    <row r="53" spans="1:15" ht="17.25" customHeight="1">
      <c r="A53" s="196" t="s">
        <v>80</v>
      </c>
      <c r="B53" s="247" t="s">
        <v>19</v>
      </c>
      <c r="C53" s="242">
        <v>1489.15</v>
      </c>
      <c r="D53" s="242">
        <v>1284.9</v>
      </c>
      <c r="E53" s="242">
        <v>1314.1</v>
      </c>
      <c r="F53" s="242">
        <v>816.7428571428571</v>
      </c>
      <c r="G53" s="242">
        <v>670.68</v>
      </c>
      <c r="H53" s="242">
        <v>615.9999999999999</v>
      </c>
      <c r="I53" s="242">
        <v>661.5</v>
      </c>
      <c r="J53" s="242">
        <v>667.0799999999999</v>
      </c>
      <c r="K53" s="242">
        <v>1025</v>
      </c>
      <c r="L53" s="242">
        <v>1176.6</v>
      </c>
      <c r="M53" s="242">
        <v>1200</v>
      </c>
      <c r="N53" s="242">
        <v>1330</v>
      </c>
      <c r="O53" s="265">
        <f t="shared" si="2"/>
        <v>1020.9794047619048</v>
      </c>
    </row>
    <row r="54" spans="1:15" ht="17.25" customHeight="1">
      <c r="A54" s="242" t="s">
        <v>16</v>
      </c>
      <c r="B54" s="247" t="s">
        <v>19</v>
      </c>
      <c r="C54" s="242">
        <v>236.5635</v>
      </c>
      <c r="D54" s="242">
        <v>278.77</v>
      </c>
      <c r="E54" s="242">
        <v>259.392</v>
      </c>
      <c r="F54" s="242">
        <v>240.80000000000004</v>
      </c>
      <c r="G54" s="242">
        <v>218.4</v>
      </c>
      <c r="H54" s="242">
        <v>153.58</v>
      </c>
      <c r="I54" s="242">
        <v>450</v>
      </c>
      <c r="J54" s="242">
        <v>428.3333333333333</v>
      </c>
      <c r="K54" s="242">
        <v>550</v>
      </c>
      <c r="L54" s="242">
        <v>451.0825</v>
      </c>
      <c r="M54" s="242">
        <v>110</v>
      </c>
      <c r="N54" s="242">
        <v>337.5</v>
      </c>
      <c r="O54" s="265">
        <f t="shared" si="2"/>
        <v>309.5351111111111</v>
      </c>
    </row>
    <row r="55" spans="1:15" ht="17.25" customHeight="1">
      <c r="A55" s="196" t="s">
        <v>392</v>
      </c>
      <c r="B55" s="247" t="s">
        <v>19</v>
      </c>
      <c r="C55" s="242"/>
      <c r="D55" s="242">
        <v>2000</v>
      </c>
      <c r="E55" s="242">
        <v>887.5</v>
      </c>
      <c r="F55" s="242">
        <v>1000</v>
      </c>
      <c r="G55" s="242">
        <v>1512.5</v>
      </c>
      <c r="H55" s="242"/>
      <c r="I55" s="242">
        <v>1500</v>
      </c>
      <c r="J55" s="242"/>
      <c r="K55" s="242">
        <v>2000</v>
      </c>
      <c r="L55" s="242"/>
      <c r="M55" s="242">
        <v>1400</v>
      </c>
      <c r="N55" s="242">
        <v>2675</v>
      </c>
      <c r="O55" s="265">
        <f t="shared" si="2"/>
        <v>1621.875</v>
      </c>
    </row>
    <row r="56" spans="1:15" ht="17.25" customHeight="1">
      <c r="A56" s="196" t="s">
        <v>393</v>
      </c>
      <c r="B56" s="247" t="s">
        <v>414</v>
      </c>
      <c r="C56" s="242">
        <v>2750</v>
      </c>
      <c r="D56" s="242">
        <v>6666.67</v>
      </c>
      <c r="E56" s="242">
        <v>5776.67</v>
      </c>
      <c r="F56" s="242">
        <v>5000</v>
      </c>
      <c r="G56" s="242">
        <v>5000</v>
      </c>
      <c r="H56" s="242"/>
      <c r="I56" s="242">
        <v>7650</v>
      </c>
      <c r="J56" s="242">
        <v>3025</v>
      </c>
      <c r="K56" s="242">
        <v>8250</v>
      </c>
      <c r="L56" s="242">
        <v>4150</v>
      </c>
      <c r="M56" s="242">
        <v>1900</v>
      </c>
      <c r="N56" s="242">
        <v>5000</v>
      </c>
      <c r="O56" s="265">
        <f t="shared" si="2"/>
        <v>5015.303636363636</v>
      </c>
    </row>
    <row r="57" spans="1:15" ht="17.25" customHeight="1">
      <c r="A57" s="196" t="s">
        <v>415</v>
      </c>
      <c r="B57" s="247" t="s">
        <v>416</v>
      </c>
      <c r="C57" s="242">
        <v>7030.740000000001</v>
      </c>
      <c r="D57" s="242">
        <v>5812.5</v>
      </c>
      <c r="E57" s="242">
        <v>5100</v>
      </c>
      <c r="F57" s="242">
        <v>4250</v>
      </c>
      <c r="G57" s="242">
        <v>5166.67</v>
      </c>
      <c r="H57" s="242">
        <v>5125</v>
      </c>
      <c r="I57" s="242">
        <v>5058.333333333333</v>
      </c>
      <c r="J57" s="242">
        <v>3108.3333333333335</v>
      </c>
      <c r="K57" s="242">
        <v>8083.335</v>
      </c>
      <c r="L57" s="242">
        <v>2200</v>
      </c>
      <c r="M57" s="242">
        <v>5000</v>
      </c>
      <c r="N57" s="242">
        <v>5562.5</v>
      </c>
      <c r="O57" s="265">
        <f t="shared" si="2"/>
        <v>5124.784305555556</v>
      </c>
    </row>
    <row r="58" spans="1:15" ht="17.25" customHeight="1">
      <c r="A58" s="242" t="s">
        <v>40</v>
      </c>
      <c r="B58" s="247" t="s">
        <v>19</v>
      </c>
      <c r="C58" s="242">
        <v>310.375</v>
      </c>
      <c r="D58" s="242">
        <v>305.43749999999994</v>
      </c>
      <c r="E58" s="242">
        <v>327.16765000000004</v>
      </c>
      <c r="F58" s="242">
        <v>234.39129999999994</v>
      </c>
      <c r="G58" s="242">
        <v>313.5416666666667</v>
      </c>
      <c r="H58" s="242">
        <v>356.32</v>
      </c>
      <c r="I58" s="242">
        <v>412.934</v>
      </c>
      <c r="J58" s="242">
        <v>438.47249999999997</v>
      </c>
      <c r="K58" s="242">
        <v>623.2</v>
      </c>
      <c r="L58" s="242">
        <v>526.585</v>
      </c>
      <c r="M58" s="242">
        <v>456.4233333333333</v>
      </c>
      <c r="N58" s="242">
        <v>457.83277499999997</v>
      </c>
      <c r="O58" s="265">
        <f t="shared" si="2"/>
        <v>396.8900604166667</v>
      </c>
    </row>
    <row r="59" spans="1:15" ht="17.25" customHeight="1">
      <c r="A59" s="242" t="s">
        <v>39</v>
      </c>
      <c r="B59" s="247" t="s">
        <v>19</v>
      </c>
      <c r="C59" s="242">
        <v>370.2</v>
      </c>
      <c r="D59" s="242">
        <v>337.684</v>
      </c>
      <c r="E59" s="242">
        <v>311.75</v>
      </c>
      <c r="F59" s="242">
        <v>313.5</v>
      </c>
      <c r="G59" s="242">
        <v>256.40999999999997</v>
      </c>
      <c r="H59" s="242">
        <v>283.3333333333333</v>
      </c>
      <c r="I59" s="242">
        <v>316.1666666666667</v>
      </c>
      <c r="J59" s="242">
        <v>298.328</v>
      </c>
      <c r="K59" s="242">
        <v>333.8066666666667</v>
      </c>
      <c r="L59" s="242">
        <v>372.5</v>
      </c>
      <c r="M59" s="242">
        <v>354.6666666666667</v>
      </c>
      <c r="N59" s="242">
        <v>312.75</v>
      </c>
      <c r="O59" s="265">
        <f t="shared" si="2"/>
        <v>321.75794444444443</v>
      </c>
    </row>
    <row r="60" spans="1:15" ht="17.25" customHeight="1">
      <c r="A60" s="242" t="s">
        <v>38</v>
      </c>
      <c r="B60" s="247" t="s">
        <v>19</v>
      </c>
      <c r="C60" s="242"/>
      <c r="D60" s="242">
        <v>1400</v>
      </c>
      <c r="E60" s="242">
        <v>900</v>
      </c>
      <c r="F60" s="242">
        <v>700</v>
      </c>
      <c r="G60" s="242">
        <v>700</v>
      </c>
      <c r="H60" s="242"/>
      <c r="I60" s="242">
        <v>800</v>
      </c>
      <c r="J60" s="242">
        <v>1200</v>
      </c>
      <c r="K60" s="242">
        <v>600</v>
      </c>
      <c r="L60" s="242"/>
      <c r="M60" s="242"/>
      <c r="N60" s="242"/>
      <c r="O60" s="265">
        <f t="shared" si="2"/>
        <v>900</v>
      </c>
    </row>
    <row r="61" spans="1:15" ht="17.25" customHeight="1">
      <c r="A61" s="242" t="s">
        <v>345</v>
      </c>
      <c r="B61" s="247" t="s">
        <v>19</v>
      </c>
      <c r="C61" s="242">
        <v>1268.75</v>
      </c>
      <c r="D61" s="242">
        <v>1419.0966666666666</v>
      </c>
      <c r="E61" s="242">
        <v>1291.6666666666667</v>
      </c>
      <c r="F61" s="242">
        <v>1095.83</v>
      </c>
      <c r="G61" s="242">
        <v>1335.415</v>
      </c>
      <c r="H61" s="242">
        <v>1200</v>
      </c>
      <c r="I61" s="242">
        <v>913.54</v>
      </c>
      <c r="J61" s="242">
        <v>1250</v>
      </c>
      <c r="K61" s="242">
        <v>1359.7233333333334</v>
      </c>
      <c r="L61" s="242">
        <v>1342.71</v>
      </c>
      <c r="M61" s="242">
        <v>1450</v>
      </c>
      <c r="N61" s="242">
        <v>1429.69</v>
      </c>
      <c r="O61" s="265">
        <f t="shared" si="2"/>
        <v>1279.7018055555557</v>
      </c>
    </row>
    <row r="62" spans="1:15" ht="17.25" customHeight="1">
      <c r="A62" s="242" t="s">
        <v>394</v>
      </c>
      <c r="B62" s="247" t="s">
        <v>347</v>
      </c>
      <c r="C62" s="242">
        <v>2323.9575</v>
      </c>
      <c r="D62" s="242">
        <v>3349.9175</v>
      </c>
      <c r="E62" s="242">
        <v>3380.7233333333334</v>
      </c>
      <c r="F62" s="242">
        <v>2434.0266666666666</v>
      </c>
      <c r="G62" s="242">
        <v>1912.5</v>
      </c>
      <c r="H62" s="242"/>
      <c r="I62" s="242">
        <v>3333</v>
      </c>
      <c r="J62" s="242">
        <v>2216.335</v>
      </c>
      <c r="K62" s="242">
        <v>2583.335</v>
      </c>
      <c r="L62" s="242">
        <v>3000</v>
      </c>
      <c r="M62" s="242"/>
      <c r="N62" s="242">
        <v>3500</v>
      </c>
      <c r="O62" s="265">
        <f t="shared" si="2"/>
        <v>2803.3795</v>
      </c>
    </row>
    <row r="63" spans="1:15" ht="17.25" customHeight="1">
      <c r="A63" s="242" t="s">
        <v>402</v>
      </c>
      <c r="B63" s="247" t="s">
        <v>21</v>
      </c>
      <c r="C63" s="242"/>
      <c r="D63" s="242">
        <v>5000</v>
      </c>
      <c r="E63" s="242"/>
      <c r="F63" s="242">
        <v>5000</v>
      </c>
      <c r="G63" s="242"/>
      <c r="H63" s="242">
        <v>6000</v>
      </c>
      <c r="I63" s="242"/>
      <c r="J63" s="242">
        <v>10000</v>
      </c>
      <c r="K63" s="242">
        <v>10000</v>
      </c>
      <c r="L63" s="242">
        <v>10000</v>
      </c>
      <c r="M63" s="242"/>
      <c r="N63" s="242"/>
      <c r="O63" s="265">
        <f t="shared" si="2"/>
        <v>7666.666666666667</v>
      </c>
    </row>
    <row r="64" spans="1:15" ht="17.25" customHeight="1">
      <c r="A64" s="242" t="s">
        <v>5</v>
      </c>
      <c r="B64" s="247" t="s">
        <v>19</v>
      </c>
      <c r="C64" s="242">
        <v>292.02</v>
      </c>
      <c r="D64" s="242">
        <v>278.775</v>
      </c>
      <c r="E64" s="242">
        <v>259.392</v>
      </c>
      <c r="F64" s="242">
        <v>240.80000000000004</v>
      </c>
      <c r="G64" s="242">
        <v>218.4</v>
      </c>
      <c r="H64" s="242">
        <v>153.58</v>
      </c>
      <c r="I64" s="242">
        <v>450</v>
      </c>
      <c r="J64" s="242">
        <v>428.3333333333333</v>
      </c>
      <c r="K64" s="242">
        <v>550</v>
      </c>
      <c r="L64" s="242">
        <v>451.0825</v>
      </c>
      <c r="M64" s="242">
        <v>110</v>
      </c>
      <c r="N64" s="242">
        <v>337.5</v>
      </c>
      <c r="O64" s="265">
        <f t="shared" si="2"/>
        <v>314.15690277777776</v>
      </c>
    </row>
    <row r="65" spans="1:15" ht="17.25" customHeight="1">
      <c r="A65" s="242" t="s">
        <v>6</v>
      </c>
      <c r="B65" s="247" t="s">
        <v>21</v>
      </c>
      <c r="C65" s="242">
        <v>9228.125</v>
      </c>
      <c r="D65" s="242">
        <v>12364.5825</v>
      </c>
      <c r="E65" s="242">
        <v>12143.75</v>
      </c>
      <c r="F65" s="242">
        <v>11041.666666666666</v>
      </c>
      <c r="G65" s="242">
        <v>8494.443333333335</v>
      </c>
      <c r="H65" s="242">
        <v>11000</v>
      </c>
      <c r="I65" s="242">
        <v>17750</v>
      </c>
      <c r="J65" s="242">
        <v>19000</v>
      </c>
      <c r="K65" s="242">
        <v>13000</v>
      </c>
      <c r="L65" s="242">
        <v>14625</v>
      </c>
      <c r="M65" s="242">
        <v>18250</v>
      </c>
      <c r="N65" s="242">
        <v>15483.3325</v>
      </c>
      <c r="O65" s="265">
        <f t="shared" si="2"/>
        <v>13531.741666666667</v>
      </c>
    </row>
    <row r="66" spans="1:15" ht="17.25" customHeight="1">
      <c r="A66" s="196" t="s">
        <v>395</v>
      </c>
      <c r="B66" s="247" t="s">
        <v>19</v>
      </c>
      <c r="C66" s="242">
        <v>1054</v>
      </c>
      <c r="D66" s="242">
        <v>814.6875</v>
      </c>
      <c r="E66" s="242">
        <v>692.715</v>
      </c>
      <c r="F66" s="242">
        <v>472.166</v>
      </c>
      <c r="G66" s="242">
        <v>568.83</v>
      </c>
      <c r="H66" s="242">
        <v>712.5</v>
      </c>
      <c r="I66" s="242">
        <v>963.87</v>
      </c>
      <c r="J66" s="242">
        <v>817.0625</v>
      </c>
      <c r="K66" s="242">
        <v>934.375</v>
      </c>
      <c r="L66" s="242">
        <v>1086</v>
      </c>
      <c r="M66" s="242">
        <v>1000</v>
      </c>
      <c r="N66" s="242">
        <v>812.4672</v>
      </c>
      <c r="O66" s="265">
        <f t="shared" si="2"/>
        <v>827.3894333333334</v>
      </c>
    </row>
    <row r="67" spans="1:15" ht="17.25" customHeight="1">
      <c r="A67" s="261" t="s">
        <v>84</v>
      </c>
      <c r="B67" s="247" t="s">
        <v>19</v>
      </c>
      <c r="C67" s="242">
        <v>886.5</v>
      </c>
      <c r="D67" s="242">
        <v>454.75</v>
      </c>
      <c r="E67" s="242">
        <v>359.8</v>
      </c>
      <c r="F67" s="242">
        <v>470</v>
      </c>
      <c r="G67" s="242">
        <v>516.765</v>
      </c>
      <c r="H67" s="242">
        <v>776</v>
      </c>
      <c r="I67" s="242">
        <v>837.5</v>
      </c>
      <c r="J67" s="242">
        <v>950</v>
      </c>
      <c r="K67" s="242">
        <v>891.6666666666666</v>
      </c>
      <c r="L67" s="242">
        <v>1403</v>
      </c>
      <c r="M67" s="242">
        <v>1742.5</v>
      </c>
      <c r="N67" s="242">
        <v>1001.40625</v>
      </c>
      <c r="O67" s="265">
        <f t="shared" si="2"/>
        <v>857.4906597222222</v>
      </c>
    </row>
    <row r="68" spans="1:15" ht="17.25" customHeight="1">
      <c r="A68" s="242" t="s">
        <v>417</v>
      </c>
      <c r="B68" s="247" t="s">
        <v>19</v>
      </c>
      <c r="C68" s="242">
        <v>1612.5</v>
      </c>
      <c r="D68" s="242">
        <v>950</v>
      </c>
      <c r="E68" s="242">
        <v>510.42</v>
      </c>
      <c r="F68" s="242">
        <v>416.67</v>
      </c>
      <c r="G68" s="242"/>
      <c r="H68" s="242"/>
      <c r="I68" s="242">
        <v>693.75</v>
      </c>
      <c r="J68" s="242">
        <v>1070.83</v>
      </c>
      <c r="K68" s="242">
        <v>1133.33</v>
      </c>
      <c r="L68" s="242"/>
      <c r="M68" s="242"/>
      <c r="N68" s="242"/>
      <c r="O68" s="265">
        <f t="shared" si="2"/>
        <v>912.5</v>
      </c>
    </row>
    <row r="69" spans="1:15" ht="8.25" customHeight="1">
      <c r="A69" s="271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</row>
    <row r="70" spans="1:15" ht="17.25" customHeight="1">
      <c r="A70" s="271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4" t="s">
        <v>51</v>
      </c>
    </row>
    <row r="71" spans="1:14" ht="17.25" customHeight="1">
      <c r="A71" s="5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</row>
    <row r="72" spans="1:15" ht="17.25" customHeight="1">
      <c r="A72" s="440" t="s">
        <v>61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</row>
    <row r="73" spans="1:15" ht="17.25" customHeight="1">
      <c r="A73" s="450" t="s">
        <v>430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</row>
    <row r="74" spans="1:15" ht="27" customHeight="1">
      <c r="A74" s="447" t="s">
        <v>506</v>
      </c>
      <c r="B74" s="447" t="s">
        <v>62</v>
      </c>
      <c r="C74" s="442" t="s">
        <v>26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4"/>
      <c r="O74" s="445" t="s">
        <v>60</v>
      </c>
    </row>
    <row r="75" spans="1:15" ht="27" customHeight="1">
      <c r="A75" s="448"/>
      <c r="B75" s="448"/>
      <c r="C75" s="377" t="s">
        <v>7</v>
      </c>
      <c r="D75" s="376" t="s">
        <v>8</v>
      </c>
      <c r="E75" s="376" t="s">
        <v>9</v>
      </c>
      <c r="F75" s="376" t="s">
        <v>10</v>
      </c>
      <c r="G75" s="376" t="s">
        <v>11</v>
      </c>
      <c r="H75" s="376" t="s">
        <v>12</v>
      </c>
      <c r="I75" s="376" t="s">
        <v>13</v>
      </c>
      <c r="J75" s="376" t="s">
        <v>14</v>
      </c>
      <c r="K75" s="376" t="s">
        <v>127</v>
      </c>
      <c r="L75" s="376" t="s">
        <v>128</v>
      </c>
      <c r="M75" s="376" t="s">
        <v>129</v>
      </c>
      <c r="N75" s="378" t="s">
        <v>130</v>
      </c>
      <c r="O75" s="446"/>
    </row>
    <row r="76" spans="1:15" ht="17.25" customHeight="1">
      <c r="A76" s="242" t="s">
        <v>37</v>
      </c>
      <c r="B76" s="247" t="s">
        <v>19</v>
      </c>
      <c r="C76" s="242"/>
      <c r="D76" s="242">
        <v>1343.45</v>
      </c>
      <c r="E76" s="242"/>
      <c r="F76" s="242">
        <v>1100</v>
      </c>
      <c r="G76" s="242">
        <v>950</v>
      </c>
      <c r="H76" s="242"/>
      <c r="I76" s="242">
        <v>791.67</v>
      </c>
      <c r="J76" s="242">
        <v>1000</v>
      </c>
      <c r="K76" s="242"/>
      <c r="L76" s="242">
        <v>766.67</v>
      </c>
      <c r="M76" s="242"/>
      <c r="N76" s="242">
        <v>737.5</v>
      </c>
      <c r="O76" s="265">
        <f t="shared" si="2"/>
        <v>955.6128571428571</v>
      </c>
    </row>
    <row r="77" spans="1:15" ht="17.25" customHeight="1">
      <c r="A77" s="242" t="s">
        <v>36</v>
      </c>
      <c r="B77" s="247" t="s">
        <v>19</v>
      </c>
      <c r="C77" s="242">
        <v>1331.25</v>
      </c>
      <c r="D77" s="242">
        <v>1400</v>
      </c>
      <c r="E77" s="242">
        <v>975</v>
      </c>
      <c r="F77" s="242">
        <v>900</v>
      </c>
      <c r="G77" s="242">
        <v>1225</v>
      </c>
      <c r="H77" s="242"/>
      <c r="I77" s="242">
        <v>950</v>
      </c>
      <c r="J77" s="242">
        <v>750</v>
      </c>
      <c r="K77" s="242">
        <v>600</v>
      </c>
      <c r="L77" s="242">
        <v>933.33</v>
      </c>
      <c r="M77" s="242"/>
      <c r="N77" s="242">
        <v>850</v>
      </c>
      <c r="O77" s="265">
        <f t="shared" si="2"/>
        <v>991.458</v>
      </c>
    </row>
    <row r="78" spans="1:15" ht="17.25" customHeight="1">
      <c r="A78" s="242" t="s">
        <v>35</v>
      </c>
      <c r="B78" s="247" t="s">
        <v>19</v>
      </c>
      <c r="C78" s="242">
        <v>829.1666666666666</v>
      </c>
      <c r="D78" s="242">
        <v>1006.25</v>
      </c>
      <c r="E78" s="242">
        <v>931.25</v>
      </c>
      <c r="F78" s="242">
        <v>797.5</v>
      </c>
      <c r="G78" s="242">
        <v>745.8333333333334</v>
      </c>
      <c r="H78" s="242">
        <v>1300</v>
      </c>
      <c r="I78" s="242">
        <v>1021.875</v>
      </c>
      <c r="J78" s="242">
        <v>1056.25</v>
      </c>
      <c r="K78" s="242">
        <v>1084.375</v>
      </c>
      <c r="L78" s="242">
        <v>1234.375</v>
      </c>
      <c r="M78" s="242">
        <v>1600</v>
      </c>
      <c r="N78" s="242">
        <v>984.375</v>
      </c>
      <c r="O78" s="265">
        <f t="shared" si="2"/>
        <v>1049.2708333333333</v>
      </c>
    </row>
    <row r="79" spans="1:15" ht="17.25" customHeight="1">
      <c r="A79" s="242" t="s">
        <v>34</v>
      </c>
      <c r="B79" s="247" t="s">
        <v>19</v>
      </c>
      <c r="C79" s="242">
        <v>1658.3333333333333</v>
      </c>
      <c r="D79" s="242">
        <v>1531.25</v>
      </c>
      <c r="E79" s="242">
        <v>1094.4433333333334</v>
      </c>
      <c r="F79" s="242">
        <v>1153.125</v>
      </c>
      <c r="G79" s="242">
        <v>1118.75</v>
      </c>
      <c r="H79" s="242">
        <v>1075</v>
      </c>
      <c r="I79" s="242">
        <v>1206.25</v>
      </c>
      <c r="J79" s="242">
        <v>1104.1666666666667</v>
      </c>
      <c r="K79" s="242">
        <v>1406.25</v>
      </c>
      <c r="L79" s="242">
        <v>1821.875</v>
      </c>
      <c r="M79" s="242">
        <v>1225</v>
      </c>
      <c r="N79" s="242">
        <v>1275</v>
      </c>
      <c r="O79" s="265">
        <f t="shared" si="2"/>
        <v>1305.7869444444443</v>
      </c>
    </row>
    <row r="80" spans="1:15" ht="17.25" customHeight="1">
      <c r="A80" s="242" t="s">
        <v>122</v>
      </c>
      <c r="B80" s="247" t="s">
        <v>19</v>
      </c>
      <c r="C80" s="242">
        <v>768.75</v>
      </c>
      <c r="D80" s="242">
        <v>803.125</v>
      </c>
      <c r="E80" s="242">
        <v>756.63</v>
      </c>
      <c r="F80" s="242">
        <v>637.5</v>
      </c>
      <c r="G80" s="242">
        <v>793.75</v>
      </c>
      <c r="H80" s="242"/>
      <c r="I80" s="242">
        <v>875</v>
      </c>
      <c r="J80" s="242">
        <v>687.5</v>
      </c>
      <c r="K80" s="242">
        <v>837.5</v>
      </c>
      <c r="L80" s="242">
        <v>887.5</v>
      </c>
      <c r="M80" s="242"/>
      <c r="N80" s="242">
        <v>550</v>
      </c>
      <c r="O80" s="265">
        <f t="shared" si="2"/>
        <v>759.7255</v>
      </c>
    </row>
    <row r="81" spans="1:15" ht="17.25" customHeight="1">
      <c r="A81" s="242" t="s">
        <v>33</v>
      </c>
      <c r="B81" s="247" t="s">
        <v>19</v>
      </c>
      <c r="C81" s="242">
        <v>1338.1933333333334</v>
      </c>
      <c r="D81" s="242">
        <v>1097.2233333333334</v>
      </c>
      <c r="E81" s="242">
        <v>1198.61</v>
      </c>
      <c r="F81" s="242">
        <v>894.79</v>
      </c>
      <c r="G81" s="242">
        <v>1006.25</v>
      </c>
      <c r="H81" s="242">
        <v>1025</v>
      </c>
      <c r="I81" s="242">
        <v>845.835</v>
      </c>
      <c r="J81" s="242">
        <v>995.8333333333334</v>
      </c>
      <c r="K81" s="242">
        <v>1104.1666666666667</v>
      </c>
      <c r="L81" s="242">
        <v>1106.25</v>
      </c>
      <c r="M81" s="242">
        <v>1025</v>
      </c>
      <c r="N81" s="242">
        <v>1445.835</v>
      </c>
      <c r="O81" s="265">
        <f t="shared" si="2"/>
        <v>1090.248888888889</v>
      </c>
    </row>
    <row r="82" spans="1:15" ht="17.25" customHeight="1">
      <c r="A82" s="242" t="s">
        <v>116</v>
      </c>
      <c r="B82" s="247" t="s">
        <v>19</v>
      </c>
      <c r="C82" s="242">
        <v>633</v>
      </c>
      <c r="D82" s="242">
        <v>431.25</v>
      </c>
      <c r="E82" s="242">
        <v>433.75</v>
      </c>
      <c r="F82" s="242">
        <v>322.88</v>
      </c>
      <c r="G82" s="242">
        <v>341.67</v>
      </c>
      <c r="H82" s="242"/>
      <c r="I82" s="242">
        <v>506.25</v>
      </c>
      <c r="J82" s="242">
        <v>500</v>
      </c>
      <c r="K82" s="242">
        <v>200</v>
      </c>
      <c r="L82" s="242">
        <v>600</v>
      </c>
      <c r="M82" s="242"/>
      <c r="N82" s="242">
        <v>233.33</v>
      </c>
      <c r="O82" s="265">
        <f t="shared" si="2"/>
        <v>420.213</v>
      </c>
    </row>
    <row r="83" spans="1:15" ht="17.25" customHeight="1">
      <c r="A83" s="242" t="s">
        <v>431</v>
      </c>
      <c r="B83" s="247" t="s">
        <v>19</v>
      </c>
      <c r="C83" s="242"/>
      <c r="D83" s="242"/>
      <c r="E83" s="242">
        <v>700</v>
      </c>
      <c r="F83" s="242"/>
      <c r="G83" s="242"/>
      <c r="H83" s="242">
        <v>600</v>
      </c>
      <c r="I83" s="242">
        <v>400</v>
      </c>
      <c r="J83" s="242"/>
      <c r="K83" s="242">
        <v>700</v>
      </c>
      <c r="L83" s="242">
        <v>900</v>
      </c>
      <c r="M83" s="242">
        <v>500</v>
      </c>
      <c r="N83" s="242">
        <v>700</v>
      </c>
      <c r="O83" s="265">
        <f t="shared" si="2"/>
        <v>642.8571428571429</v>
      </c>
    </row>
    <row r="84" spans="1:15" ht="17.25" customHeight="1">
      <c r="A84" s="242" t="s">
        <v>31</v>
      </c>
      <c r="B84" s="247" t="s">
        <v>21</v>
      </c>
      <c r="C84" s="242">
        <v>2037.5</v>
      </c>
      <c r="D84" s="242">
        <v>1440.625</v>
      </c>
      <c r="E84" s="242">
        <v>1916.6666666666667</v>
      </c>
      <c r="F84" s="242">
        <v>1958.335</v>
      </c>
      <c r="G84" s="242">
        <v>1877.5</v>
      </c>
      <c r="H84" s="242">
        <v>1350</v>
      </c>
      <c r="I84" s="242">
        <v>1825</v>
      </c>
      <c r="J84" s="242">
        <v>2143.75</v>
      </c>
      <c r="K84" s="242">
        <v>1733.335</v>
      </c>
      <c r="L84" s="242">
        <v>2250</v>
      </c>
      <c r="M84" s="242"/>
      <c r="N84" s="242">
        <v>2071.875</v>
      </c>
      <c r="O84" s="265">
        <f t="shared" si="2"/>
        <v>1873.1442424242423</v>
      </c>
    </row>
    <row r="85" spans="1:15" ht="19.5" customHeight="1">
      <c r="A85" s="81" t="s">
        <v>89</v>
      </c>
      <c r="B85" s="113"/>
      <c r="C85" s="81"/>
      <c r="D85" s="82"/>
      <c r="E85" s="83"/>
      <c r="F85" s="83"/>
      <c r="G85" s="83"/>
      <c r="H85" s="83"/>
      <c r="I85" s="83"/>
      <c r="J85" s="83"/>
      <c r="K85" s="83"/>
      <c r="L85" s="83"/>
      <c r="M85" s="81"/>
      <c r="N85" s="82"/>
      <c r="O85" s="83"/>
    </row>
    <row r="86" spans="1:15" ht="17.25" customHeight="1">
      <c r="A86" s="196" t="s">
        <v>126</v>
      </c>
      <c r="B86" s="247" t="s">
        <v>19</v>
      </c>
      <c r="C86" s="242">
        <v>2758.3</v>
      </c>
      <c r="D86" s="242">
        <v>2112.5</v>
      </c>
      <c r="E86" s="242">
        <v>2325</v>
      </c>
      <c r="F86" s="276"/>
      <c r="G86" s="242"/>
      <c r="H86" s="242">
        <v>3200</v>
      </c>
      <c r="I86" s="242"/>
      <c r="J86" s="242"/>
      <c r="K86" s="242">
        <v>3400</v>
      </c>
      <c r="L86" s="242">
        <v>3875</v>
      </c>
      <c r="M86" s="242">
        <v>3166.25</v>
      </c>
      <c r="N86" s="242">
        <v>2200</v>
      </c>
      <c r="O86" s="265">
        <f>AVERAGE(C86:N86)</f>
        <v>2879.63125</v>
      </c>
    </row>
    <row r="87" spans="1:15" ht="17.25" customHeight="1">
      <c r="A87" s="196" t="s">
        <v>90</v>
      </c>
      <c r="B87" s="247" t="s">
        <v>19</v>
      </c>
      <c r="C87" s="242">
        <v>3000</v>
      </c>
      <c r="D87" s="242">
        <v>2627.0833333333335</v>
      </c>
      <c r="E87" s="242">
        <v>3147.9166666666665</v>
      </c>
      <c r="F87" s="242">
        <v>3587.5</v>
      </c>
      <c r="G87" s="242">
        <v>3225</v>
      </c>
      <c r="H87" s="242">
        <v>3675</v>
      </c>
      <c r="I87" s="242">
        <v>3840.625</v>
      </c>
      <c r="J87" s="242">
        <v>4100</v>
      </c>
      <c r="K87" s="242"/>
      <c r="L87" s="242">
        <v>3112.5</v>
      </c>
      <c r="M87" s="242"/>
      <c r="N87" s="242">
        <v>2450</v>
      </c>
      <c r="O87" s="265">
        <f>AVERAGE(C87:N87)</f>
        <v>3276.5625</v>
      </c>
    </row>
    <row r="88" spans="1:15" ht="17.25" customHeight="1">
      <c r="A88" s="196" t="s">
        <v>396</v>
      </c>
      <c r="B88" s="247" t="s">
        <v>21</v>
      </c>
      <c r="C88" s="242">
        <v>1500</v>
      </c>
      <c r="D88" s="242"/>
      <c r="E88" s="242">
        <v>2000</v>
      </c>
      <c r="F88" s="242"/>
      <c r="G88" s="242">
        <v>3000</v>
      </c>
      <c r="H88" s="242">
        <v>1500</v>
      </c>
      <c r="I88" s="242"/>
      <c r="J88" s="242">
        <v>2000</v>
      </c>
      <c r="K88" s="242">
        <v>2000</v>
      </c>
      <c r="L88" s="242"/>
      <c r="M88" s="242">
        <v>2000</v>
      </c>
      <c r="N88" s="242">
        <v>2000</v>
      </c>
      <c r="O88" s="265">
        <f>AVERAGE(C88:N88)</f>
        <v>2000</v>
      </c>
    </row>
    <row r="89" spans="1:15" ht="17.25" customHeight="1">
      <c r="A89" s="242" t="s">
        <v>28</v>
      </c>
      <c r="B89" s="247" t="s">
        <v>19</v>
      </c>
      <c r="C89" s="242"/>
      <c r="D89" s="242">
        <v>2500</v>
      </c>
      <c r="E89" s="242">
        <v>4383.333333333333</v>
      </c>
      <c r="F89" s="242">
        <v>3650</v>
      </c>
      <c r="G89" s="242">
        <v>4112.5</v>
      </c>
      <c r="H89" s="242">
        <v>2667.5</v>
      </c>
      <c r="I89" s="242">
        <v>5866.666666666667</v>
      </c>
      <c r="J89" s="242"/>
      <c r="K89" s="242"/>
      <c r="L89" s="242"/>
      <c r="M89" s="242"/>
      <c r="N89" s="242"/>
      <c r="O89" s="265">
        <f>AVERAGE(C89:N89)</f>
        <v>3863.3333333333335</v>
      </c>
    </row>
    <row r="90" spans="1:15" ht="18.75" customHeight="1">
      <c r="A90" s="81" t="s">
        <v>91</v>
      </c>
      <c r="B90" s="113"/>
      <c r="C90" s="81"/>
      <c r="D90" s="82"/>
      <c r="E90" s="83"/>
      <c r="F90" s="83"/>
      <c r="G90" s="83"/>
      <c r="H90" s="83"/>
      <c r="I90" s="83"/>
      <c r="J90" s="83"/>
      <c r="K90" s="83"/>
      <c r="L90" s="83"/>
      <c r="M90" s="81"/>
      <c r="N90" s="82"/>
      <c r="O90" s="83"/>
    </row>
    <row r="91" spans="1:15" ht="17.25" customHeight="1">
      <c r="A91" s="196" t="s">
        <v>366</v>
      </c>
      <c r="B91" s="247" t="s">
        <v>21</v>
      </c>
      <c r="C91" s="242">
        <v>6565.428571428572</v>
      </c>
      <c r="D91" s="242">
        <v>6185.5</v>
      </c>
      <c r="E91" s="242">
        <v>6619.75</v>
      </c>
      <c r="F91" s="242">
        <v>6500</v>
      </c>
      <c r="G91" s="242">
        <v>6200</v>
      </c>
      <c r="H91" s="242">
        <v>7800</v>
      </c>
      <c r="I91" s="242">
        <v>5759.259999999999</v>
      </c>
      <c r="J91" s="242">
        <v>4542.333333333333</v>
      </c>
      <c r="K91" s="242">
        <v>6142.68</v>
      </c>
      <c r="L91" s="242">
        <v>4089.0416666666665</v>
      </c>
      <c r="M91" s="242">
        <v>4606.25</v>
      </c>
      <c r="N91" s="242">
        <v>4674.288</v>
      </c>
      <c r="O91" s="265">
        <f aca="true" t="shared" si="3" ref="O91:O115">AVERAGE(C91:N91)</f>
        <v>5807.044297619047</v>
      </c>
    </row>
    <row r="92" spans="1:15" ht="17.25" customHeight="1">
      <c r="A92" s="196" t="s">
        <v>15</v>
      </c>
      <c r="B92" s="247" t="s">
        <v>21</v>
      </c>
      <c r="C92" s="242">
        <v>19323</v>
      </c>
      <c r="D92" s="242">
        <v>18532.9</v>
      </c>
      <c r="E92" s="242">
        <v>17730.166666666668</v>
      </c>
      <c r="F92" s="242">
        <v>17523.2</v>
      </c>
      <c r="G92" s="242">
        <v>17268.75</v>
      </c>
      <c r="H92" s="242">
        <v>15250</v>
      </c>
      <c r="I92" s="242">
        <v>16000</v>
      </c>
      <c r="J92" s="242">
        <v>20116.7</v>
      </c>
      <c r="K92" s="242">
        <v>17048.583333333332</v>
      </c>
      <c r="L92" s="242">
        <v>22400.8</v>
      </c>
      <c r="M92" s="242">
        <v>17687.5</v>
      </c>
      <c r="N92" s="242">
        <v>14596.666666666664</v>
      </c>
      <c r="O92" s="265">
        <f t="shared" si="3"/>
        <v>17789.855555555554</v>
      </c>
    </row>
    <row r="93" spans="1:15" ht="17.25" customHeight="1">
      <c r="A93" s="196" t="s">
        <v>367</v>
      </c>
      <c r="B93" s="247" t="s">
        <v>21</v>
      </c>
      <c r="C93" s="242">
        <v>920</v>
      </c>
      <c r="D93" s="242">
        <v>900</v>
      </c>
      <c r="E93" s="242">
        <v>900</v>
      </c>
      <c r="F93" s="242">
        <v>951</v>
      </c>
      <c r="G93" s="242">
        <v>800</v>
      </c>
      <c r="H93" s="242"/>
      <c r="I93" s="242"/>
      <c r="J93" s="242">
        <v>930</v>
      </c>
      <c r="K93" s="242">
        <v>732.5</v>
      </c>
      <c r="L93" s="242">
        <v>708</v>
      </c>
      <c r="M93" s="242">
        <v>850</v>
      </c>
      <c r="N93" s="242">
        <v>825</v>
      </c>
      <c r="O93" s="265">
        <v>851.65</v>
      </c>
    </row>
    <row r="94" spans="1:15" ht="17.25" customHeight="1">
      <c r="A94" s="196" t="s">
        <v>368</v>
      </c>
      <c r="B94" s="247" t="s">
        <v>21</v>
      </c>
      <c r="C94" s="242">
        <v>875</v>
      </c>
      <c r="D94" s="242">
        <v>634</v>
      </c>
      <c r="E94" s="242">
        <v>792</v>
      </c>
      <c r="F94" s="242">
        <v>910</v>
      </c>
      <c r="G94" s="242">
        <v>826</v>
      </c>
      <c r="H94" s="242">
        <v>850</v>
      </c>
      <c r="I94" s="242">
        <v>859</v>
      </c>
      <c r="J94" s="242">
        <v>728</v>
      </c>
      <c r="K94" s="242">
        <v>600.75</v>
      </c>
      <c r="L94" s="242">
        <v>480</v>
      </c>
      <c r="M94" s="242">
        <v>844</v>
      </c>
      <c r="N94" s="242">
        <v>784</v>
      </c>
      <c r="O94" s="265">
        <v>895.9522222222223</v>
      </c>
    </row>
    <row r="95" spans="1:15" ht="17.25" customHeight="1">
      <c r="A95" s="196" t="s">
        <v>369</v>
      </c>
      <c r="B95" s="247" t="s">
        <v>21</v>
      </c>
      <c r="C95" s="242">
        <v>16881.25</v>
      </c>
      <c r="D95" s="242">
        <v>16837.5</v>
      </c>
      <c r="E95" s="242">
        <v>16444.333333333332</v>
      </c>
      <c r="F95" s="242">
        <v>18480</v>
      </c>
      <c r="G95" s="242">
        <v>14925</v>
      </c>
      <c r="H95" s="242">
        <v>12333.333333333334</v>
      </c>
      <c r="I95" s="242">
        <v>17387.5</v>
      </c>
      <c r="J95" s="242">
        <v>18610.666666666668</v>
      </c>
      <c r="K95" s="242">
        <v>12450</v>
      </c>
      <c r="L95" s="242">
        <v>16250</v>
      </c>
      <c r="M95" s="242">
        <v>21250</v>
      </c>
      <c r="N95" s="242">
        <v>17500</v>
      </c>
      <c r="O95" s="265">
        <f t="shared" si="3"/>
        <v>16612.465277777777</v>
      </c>
    </row>
    <row r="96" spans="1:15" ht="17.25" customHeight="1">
      <c r="A96" s="196" t="s">
        <v>370</v>
      </c>
      <c r="B96" s="247" t="s">
        <v>21</v>
      </c>
      <c r="C96" s="242">
        <v>1723.02</v>
      </c>
      <c r="D96" s="242">
        <v>1050</v>
      </c>
      <c r="E96" s="242">
        <v>916.65</v>
      </c>
      <c r="F96" s="242">
        <v>962.5</v>
      </c>
      <c r="G96" s="242">
        <v>805</v>
      </c>
      <c r="H96" s="242">
        <v>1025</v>
      </c>
      <c r="I96" s="242">
        <v>1025</v>
      </c>
      <c r="J96" s="242">
        <v>875</v>
      </c>
      <c r="K96" s="242">
        <v>675</v>
      </c>
      <c r="L96" s="242">
        <v>875</v>
      </c>
      <c r="M96" s="242">
        <v>1100</v>
      </c>
      <c r="N96" s="242">
        <v>900</v>
      </c>
      <c r="O96" s="265">
        <f t="shared" si="3"/>
        <v>994.3475</v>
      </c>
    </row>
    <row r="97" spans="1:15" ht="17.25" customHeight="1">
      <c r="A97" s="196" t="s">
        <v>121</v>
      </c>
      <c r="B97" s="247" t="s">
        <v>21</v>
      </c>
      <c r="C97" s="242">
        <v>1502.988</v>
      </c>
      <c r="D97" s="242">
        <v>1509.6</v>
      </c>
      <c r="E97" s="242">
        <v>1372.95</v>
      </c>
      <c r="F97" s="242">
        <v>1210</v>
      </c>
      <c r="G97" s="242">
        <v>910</v>
      </c>
      <c r="H97" s="242">
        <v>1875</v>
      </c>
      <c r="I97" s="242">
        <v>1448.89</v>
      </c>
      <c r="J97" s="242">
        <v>1680.5566666666666</v>
      </c>
      <c r="K97" s="242">
        <v>1665.25</v>
      </c>
      <c r="L97" s="242">
        <v>1382.8125</v>
      </c>
      <c r="M97" s="242">
        <v>847</v>
      </c>
      <c r="N97" s="242">
        <v>960.8</v>
      </c>
      <c r="O97" s="265">
        <f t="shared" si="3"/>
        <v>1363.8205972222222</v>
      </c>
    </row>
    <row r="98" spans="1:15" ht="17.25" customHeight="1">
      <c r="A98" s="242" t="s">
        <v>358</v>
      </c>
      <c r="B98" s="247" t="s">
        <v>21</v>
      </c>
      <c r="C98" s="242">
        <v>15644.443333333333</v>
      </c>
      <c r="D98" s="242">
        <v>14812.5</v>
      </c>
      <c r="E98" s="242">
        <v>11433.333333333336</v>
      </c>
      <c r="F98" s="242">
        <v>15333.333333333336</v>
      </c>
      <c r="G98" s="242">
        <v>14666.666666666664</v>
      </c>
      <c r="H98" s="242">
        <v>14000</v>
      </c>
      <c r="I98" s="242">
        <v>15300</v>
      </c>
      <c r="J98" s="242">
        <v>12711.11</v>
      </c>
      <c r="K98" s="242">
        <v>13962.963333333333</v>
      </c>
      <c r="L98" s="242">
        <v>11333.333333333336</v>
      </c>
      <c r="M98" s="242">
        <v>17000</v>
      </c>
      <c r="N98" s="242">
        <v>15500</v>
      </c>
      <c r="O98" s="265">
        <f t="shared" si="3"/>
        <v>14308.140277777778</v>
      </c>
    </row>
    <row r="99" spans="1:15" ht="17.25" customHeight="1">
      <c r="A99" s="242" t="s">
        <v>359</v>
      </c>
      <c r="B99" s="247" t="s">
        <v>21</v>
      </c>
      <c r="C99" s="242">
        <v>1268</v>
      </c>
      <c r="D99" s="242">
        <v>1326</v>
      </c>
      <c r="E99" s="242">
        <v>1536.5</v>
      </c>
      <c r="F99" s="242"/>
      <c r="G99" s="242"/>
      <c r="H99" s="242"/>
      <c r="I99" s="242"/>
      <c r="J99" s="242"/>
      <c r="K99" s="242">
        <v>750</v>
      </c>
      <c r="L99" s="242">
        <v>750</v>
      </c>
      <c r="M99" s="242"/>
      <c r="N99" s="242">
        <v>1275</v>
      </c>
      <c r="O99" s="265">
        <f t="shared" si="3"/>
        <v>1150.9166666666667</v>
      </c>
    </row>
    <row r="100" spans="1:15" ht="17.25" customHeight="1">
      <c r="A100" s="242" t="s">
        <v>27</v>
      </c>
      <c r="B100" s="247" t="s">
        <v>21</v>
      </c>
      <c r="C100" s="242">
        <v>4000</v>
      </c>
      <c r="D100" s="242">
        <v>5833.33</v>
      </c>
      <c r="E100" s="242">
        <v>6062.5</v>
      </c>
      <c r="F100" s="242">
        <v>5562.5</v>
      </c>
      <c r="G100" s="242">
        <v>5375</v>
      </c>
      <c r="H100" s="242"/>
      <c r="I100" s="242">
        <v>5875</v>
      </c>
      <c r="J100" s="242">
        <v>6416.67</v>
      </c>
      <c r="K100" s="242">
        <v>5125</v>
      </c>
      <c r="L100" s="242">
        <v>5833.33</v>
      </c>
      <c r="M100" s="242"/>
      <c r="N100" s="242">
        <v>6000</v>
      </c>
      <c r="O100" s="265">
        <f t="shared" si="3"/>
        <v>5608.3330000000005</v>
      </c>
    </row>
    <row r="101" spans="1:15" ht="8.25" customHeight="1">
      <c r="A101" s="271"/>
      <c r="B101" s="272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3"/>
    </row>
    <row r="102" spans="1:15" ht="17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52" t="s">
        <v>52</v>
      </c>
      <c r="O102" s="452"/>
    </row>
    <row r="103" spans="1:15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88"/>
      <c r="O103" s="388"/>
    </row>
    <row r="104" spans="1:15" ht="17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82"/>
      <c r="O104" s="182"/>
    </row>
    <row r="105" spans="1:15" ht="17.25" customHeight="1">
      <c r="A105" s="440" t="s">
        <v>61</v>
      </c>
      <c r="B105" s="440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</row>
    <row r="106" spans="1:15" ht="17.25" customHeight="1">
      <c r="A106" s="450" t="s">
        <v>430</v>
      </c>
      <c r="B106" s="450"/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</row>
    <row r="107" spans="1:15" ht="27" customHeight="1">
      <c r="A107" s="447" t="s">
        <v>506</v>
      </c>
      <c r="B107" s="447" t="s">
        <v>62</v>
      </c>
      <c r="C107" s="442" t="s">
        <v>26</v>
      </c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4"/>
      <c r="O107" s="445" t="s">
        <v>60</v>
      </c>
    </row>
    <row r="108" spans="1:15" ht="27" customHeight="1">
      <c r="A108" s="448"/>
      <c r="B108" s="448"/>
      <c r="C108" s="377" t="s">
        <v>7</v>
      </c>
      <c r="D108" s="376" t="s">
        <v>8</v>
      </c>
      <c r="E108" s="376" t="s">
        <v>9</v>
      </c>
      <c r="F108" s="376" t="s">
        <v>10</v>
      </c>
      <c r="G108" s="376" t="s">
        <v>11</v>
      </c>
      <c r="H108" s="376" t="s">
        <v>12</v>
      </c>
      <c r="I108" s="376" t="s">
        <v>13</v>
      </c>
      <c r="J108" s="376" t="s">
        <v>14</v>
      </c>
      <c r="K108" s="376" t="s">
        <v>127</v>
      </c>
      <c r="L108" s="376" t="s">
        <v>128</v>
      </c>
      <c r="M108" s="376" t="s">
        <v>129</v>
      </c>
      <c r="N108" s="378" t="s">
        <v>130</v>
      </c>
      <c r="O108" s="446"/>
    </row>
    <row r="109" spans="1:15" ht="17.25" customHeight="1">
      <c r="A109" s="242" t="s">
        <v>25</v>
      </c>
      <c r="B109" s="247" t="s">
        <v>21</v>
      </c>
      <c r="C109" s="242">
        <v>1425.556</v>
      </c>
      <c r="D109" s="242">
        <v>1606.25</v>
      </c>
      <c r="E109" s="242">
        <v>1913.8883333333333</v>
      </c>
      <c r="F109" s="242">
        <v>1733.3325</v>
      </c>
      <c r="G109" s="242">
        <v>1602.5</v>
      </c>
      <c r="H109" s="242">
        <v>1750</v>
      </c>
      <c r="I109" s="242">
        <v>1482.2233333333334</v>
      </c>
      <c r="J109" s="242">
        <v>2104.86</v>
      </c>
      <c r="K109" s="242">
        <v>1615.625</v>
      </c>
      <c r="L109" s="242">
        <v>1518.75</v>
      </c>
      <c r="M109" s="242">
        <v>1790</v>
      </c>
      <c r="N109" s="242">
        <v>1960.4175</v>
      </c>
      <c r="O109" s="265">
        <f t="shared" si="3"/>
        <v>1708.6168888888888</v>
      </c>
    </row>
    <row r="110" spans="1:15" ht="17.25" customHeight="1">
      <c r="A110" s="242" t="s">
        <v>24</v>
      </c>
      <c r="B110" s="247" t="s">
        <v>19</v>
      </c>
      <c r="C110" s="242">
        <v>2750</v>
      </c>
      <c r="D110" s="242">
        <v>2812.5</v>
      </c>
      <c r="E110" s="242">
        <v>2812.5</v>
      </c>
      <c r="F110" s="242">
        <v>2916.67</v>
      </c>
      <c r="G110" s="242">
        <v>4375</v>
      </c>
      <c r="H110" s="242"/>
      <c r="I110" s="242">
        <v>5875</v>
      </c>
      <c r="J110" s="242"/>
      <c r="K110" s="242"/>
      <c r="L110" s="242">
        <v>5000</v>
      </c>
      <c r="M110" s="242"/>
      <c r="N110" s="242"/>
      <c r="O110" s="265">
        <f t="shared" si="3"/>
        <v>3791.6671428571426</v>
      </c>
    </row>
    <row r="111" spans="1:15" ht="17.25" customHeight="1">
      <c r="A111" s="242" t="s">
        <v>361</v>
      </c>
      <c r="B111" s="247" t="s">
        <v>21</v>
      </c>
      <c r="C111" s="242">
        <v>39055.333333333336</v>
      </c>
      <c r="D111" s="242">
        <v>31176.333333333332</v>
      </c>
      <c r="E111" s="242">
        <v>26386.666666666668</v>
      </c>
      <c r="F111" s="242">
        <v>22375</v>
      </c>
      <c r="G111" s="242">
        <v>22050</v>
      </c>
      <c r="H111" s="242">
        <v>21000</v>
      </c>
      <c r="I111" s="242">
        <v>22500</v>
      </c>
      <c r="J111" s="242">
        <v>28625</v>
      </c>
      <c r="K111" s="242">
        <v>22833.333333333332</v>
      </c>
      <c r="L111" s="242">
        <v>25066.5</v>
      </c>
      <c r="M111" s="242"/>
      <c r="N111" s="242">
        <v>40000</v>
      </c>
      <c r="O111" s="265">
        <f t="shared" si="3"/>
        <v>27369.833333333336</v>
      </c>
    </row>
    <row r="112" spans="1:15" ht="17.25" customHeight="1">
      <c r="A112" s="242" t="s">
        <v>22</v>
      </c>
      <c r="B112" s="247" t="s">
        <v>21</v>
      </c>
      <c r="C112" s="242">
        <v>13916.665</v>
      </c>
      <c r="D112" s="242">
        <v>15966.665</v>
      </c>
      <c r="E112" s="242">
        <v>14462.5</v>
      </c>
      <c r="F112" s="242">
        <v>15750</v>
      </c>
      <c r="G112" s="242">
        <v>13300</v>
      </c>
      <c r="H112" s="242"/>
      <c r="I112" s="242">
        <v>9912.5</v>
      </c>
      <c r="J112" s="242">
        <v>14441.665</v>
      </c>
      <c r="K112" s="242">
        <v>14587.5</v>
      </c>
      <c r="L112" s="242">
        <v>15466.665</v>
      </c>
      <c r="M112" s="242"/>
      <c r="N112" s="242">
        <v>25166.67</v>
      </c>
      <c r="O112" s="265">
        <f t="shared" si="3"/>
        <v>15297.083000000002</v>
      </c>
    </row>
    <row r="113" spans="1:15" ht="17.25" customHeight="1">
      <c r="A113" s="242" t="s">
        <v>54</v>
      </c>
      <c r="B113" s="247" t="s">
        <v>21</v>
      </c>
      <c r="C113" s="242">
        <v>3540</v>
      </c>
      <c r="D113" s="242">
        <v>3000</v>
      </c>
      <c r="E113" s="242">
        <v>3240</v>
      </c>
      <c r="F113" s="242">
        <v>6660</v>
      </c>
      <c r="G113" s="242">
        <v>2960</v>
      </c>
      <c r="H113" s="242"/>
      <c r="I113" s="242"/>
      <c r="J113" s="242">
        <v>2840</v>
      </c>
      <c r="K113" s="242">
        <v>4700</v>
      </c>
      <c r="L113" s="242">
        <v>3100</v>
      </c>
      <c r="M113" s="242"/>
      <c r="N113" s="242">
        <v>3200</v>
      </c>
      <c r="O113" s="265">
        <f t="shared" si="3"/>
        <v>3693.3333333333335</v>
      </c>
    </row>
    <row r="114" spans="1:15" ht="17.25" customHeight="1">
      <c r="A114" s="242" t="s">
        <v>306</v>
      </c>
      <c r="B114" s="247" t="s">
        <v>19</v>
      </c>
      <c r="C114" s="242"/>
      <c r="D114" s="242"/>
      <c r="E114" s="242"/>
      <c r="F114" s="242"/>
      <c r="G114" s="242"/>
      <c r="H114" s="242">
        <v>1500</v>
      </c>
      <c r="I114" s="242"/>
      <c r="J114" s="242">
        <v>4000</v>
      </c>
      <c r="K114" s="242">
        <v>4500</v>
      </c>
      <c r="L114" s="242">
        <v>4000</v>
      </c>
      <c r="M114" s="242">
        <v>3000</v>
      </c>
      <c r="N114" s="242"/>
      <c r="O114" s="265">
        <f t="shared" si="3"/>
        <v>3400</v>
      </c>
    </row>
    <row r="115" spans="1:15" ht="17.25" customHeight="1">
      <c r="A115" s="242" t="s">
        <v>20</v>
      </c>
      <c r="B115" s="247" t="s">
        <v>19</v>
      </c>
      <c r="C115" s="242">
        <v>1000</v>
      </c>
      <c r="D115" s="242">
        <v>1725</v>
      </c>
      <c r="E115" s="242"/>
      <c r="F115" s="242"/>
      <c r="G115" s="242"/>
      <c r="H115" s="242"/>
      <c r="I115" s="242"/>
      <c r="J115" s="242"/>
      <c r="K115" s="242"/>
      <c r="L115" s="242">
        <v>2500</v>
      </c>
      <c r="M115" s="242">
        <v>1350</v>
      </c>
      <c r="N115" s="242">
        <v>1425</v>
      </c>
      <c r="O115" s="265">
        <f t="shared" si="3"/>
        <v>1600</v>
      </c>
    </row>
    <row r="116" spans="1:15" ht="17.25" customHeight="1">
      <c r="A116" s="81" t="s">
        <v>105</v>
      </c>
      <c r="B116" s="113"/>
      <c r="C116" s="81"/>
      <c r="D116" s="82"/>
      <c r="E116" s="83"/>
      <c r="F116" s="83"/>
      <c r="G116" s="83"/>
      <c r="H116" s="83"/>
      <c r="I116" s="83"/>
      <c r="J116" s="83"/>
      <c r="K116" s="83"/>
      <c r="L116" s="83"/>
      <c r="M116" s="81"/>
      <c r="N116" s="82"/>
      <c r="O116" s="83"/>
    </row>
    <row r="117" spans="1:15" ht="17.25" customHeight="1">
      <c r="A117" s="242" t="s">
        <v>18</v>
      </c>
      <c r="B117" s="247" t="s">
        <v>407</v>
      </c>
      <c r="C117" s="242">
        <v>50</v>
      </c>
      <c r="D117" s="242">
        <v>50</v>
      </c>
      <c r="E117" s="242">
        <v>50</v>
      </c>
      <c r="F117" s="242">
        <v>50</v>
      </c>
      <c r="G117" s="242">
        <v>50</v>
      </c>
      <c r="H117" s="242">
        <v>50</v>
      </c>
      <c r="I117" s="242">
        <v>50</v>
      </c>
      <c r="J117" s="242">
        <v>50</v>
      </c>
      <c r="K117" s="242">
        <v>50</v>
      </c>
      <c r="L117" s="242">
        <v>50</v>
      </c>
      <c r="M117" s="242">
        <v>60</v>
      </c>
      <c r="N117" s="242"/>
      <c r="O117" s="265">
        <f>AVERAGE(C117:N117)</f>
        <v>50.90909090909091</v>
      </c>
    </row>
    <row r="118" spans="1:15" ht="17.25" customHeight="1">
      <c r="A118" s="210" t="s">
        <v>310</v>
      </c>
      <c r="B118" s="247" t="s">
        <v>19</v>
      </c>
      <c r="C118" s="242">
        <v>1725</v>
      </c>
      <c r="D118" s="242">
        <v>1891.665</v>
      </c>
      <c r="E118" s="242">
        <v>1975</v>
      </c>
      <c r="F118" s="242"/>
      <c r="G118" s="242">
        <v>2500</v>
      </c>
      <c r="H118" s="242"/>
      <c r="I118" s="242">
        <v>1827</v>
      </c>
      <c r="J118" s="242"/>
      <c r="K118" s="242"/>
      <c r="L118" s="242"/>
      <c r="M118" s="242">
        <v>1700</v>
      </c>
      <c r="N118" s="242">
        <v>2000</v>
      </c>
      <c r="O118" s="265">
        <f>AVERAGE(C118:N118)</f>
        <v>1945.5235714285716</v>
      </c>
    </row>
    <row r="119" spans="1:15" ht="4.5" customHeight="1">
      <c r="A119" s="271"/>
      <c r="B119" s="278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3"/>
    </row>
    <row r="120" spans="1:15" ht="13.5">
      <c r="A120" s="279" t="s">
        <v>432</v>
      </c>
      <c r="B120" s="280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2"/>
      <c r="O120" s="283"/>
    </row>
    <row r="121" spans="1:15" ht="13.5">
      <c r="A121" s="192" t="s">
        <v>145</v>
      </c>
      <c r="B121" s="5"/>
      <c r="C121" s="5"/>
      <c r="D121" s="5"/>
      <c r="E121" s="5"/>
      <c r="F121" s="5"/>
      <c r="G121" s="5"/>
      <c r="H121" s="281"/>
      <c r="I121" s="281"/>
      <c r="J121" s="281"/>
      <c r="K121" s="281"/>
      <c r="L121" s="281"/>
      <c r="M121" s="281"/>
      <c r="N121" s="282"/>
      <c r="O121" s="283"/>
    </row>
    <row r="122" spans="1:15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</row>
  </sheetData>
  <sheetProtection/>
  <mergeCells count="26">
    <mergeCell ref="A107:A108"/>
    <mergeCell ref="B107:B108"/>
    <mergeCell ref="N102:O102"/>
    <mergeCell ref="A105:O105"/>
    <mergeCell ref="A106:O106"/>
    <mergeCell ref="C107:N107"/>
    <mergeCell ref="O107:O108"/>
    <mergeCell ref="A6:A7"/>
    <mergeCell ref="B6:B7"/>
    <mergeCell ref="A40:A41"/>
    <mergeCell ref="B40:B41"/>
    <mergeCell ref="A74:A75"/>
    <mergeCell ref="N2:O2"/>
    <mergeCell ref="A4:O4"/>
    <mergeCell ref="A5:O5"/>
    <mergeCell ref="C6:N6"/>
    <mergeCell ref="O6:O7"/>
    <mergeCell ref="C74:N74"/>
    <mergeCell ref="O74:O75"/>
    <mergeCell ref="B74:B75"/>
    <mergeCell ref="A38:O38"/>
    <mergeCell ref="A39:O39"/>
    <mergeCell ref="C40:N40"/>
    <mergeCell ref="O40:O41"/>
    <mergeCell ref="A72:O72"/>
    <mergeCell ref="A73:O7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CANASTA MENSUAL 1997</dc:title>
  <dc:subject/>
  <dc:creator>***</dc:creator>
  <cp:keywords/>
  <dc:description/>
  <cp:lastModifiedBy>Jannette Leo</cp:lastModifiedBy>
  <cp:lastPrinted>2017-05-31T13:01:26Z</cp:lastPrinted>
  <dcterms:created xsi:type="dcterms:W3CDTF">1998-03-05T16:47:06Z</dcterms:created>
  <dcterms:modified xsi:type="dcterms:W3CDTF">2024-01-30T15:29:12Z</dcterms:modified>
  <cp:category/>
  <cp:version/>
  <cp:contentType/>
  <cp:contentStatus/>
</cp:coreProperties>
</file>