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borbon\Desktop\TRABAJOS DE LA OFICINA\Costos de Producción\Costos de producción 2021. Para publicacion (preliminar)\Costo Final para impresión\"/>
    </mc:Choice>
  </mc:AlternateContent>
  <xr:revisionPtr revIDLastSave="0" documentId="13_ncr:1_{E4C7D3E0-7DFE-420D-BD06-C9ABB7874D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Hoja1!$A$1:$I$80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G73" i="1"/>
  <c r="H25" i="1"/>
  <c r="H67" i="1"/>
  <c r="H26" i="1"/>
  <c r="H27" i="1"/>
  <c r="H28" i="1"/>
  <c r="H29" i="1"/>
  <c r="H30" i="1"/>
  <c r="H31" i="1"/>
  <c r="H32" i="1"/>
  <c r="H33" i="1"/>
  <c r="H36" i="1"/>
  <c r="H38" i="1"/>
  <c r="H39" i="1"/>
  <c r="H40" i="1"/>
  <c r="H41" i="1"/>
  <c r="H42" i="1"/>
  <c r="H43" i="1"/>
  <c r="H46" i="1"/>
  <c r="H47" i="1"/>
  <c r="H49" i="1"/>
  <c r="H51" i="1"/>
  <c r="H52" i="1"/>
  <c r="H53" i="1"/>
  <c r="H54" i="1"/>
  <c r="H55" i="1"/>
  <c r="H57" i="1"/>
  <c r="H58" i="1"/>
  <c r="H60" i="1"/>
  <c r="H61" i="1"/>
  <c r="H63" i="1"/>
  <c r="H64" i="1"/>
  <c r="H65" i="1"/>
  <c r="H66" i="1"/>
  <c r="G67" i="1"/>
  <c r="G66" i="1"/>
  <c r="G65" i="1"/>
  <c r="G64" i="1"/>
  <c r="G63" i="1"/>
  <c r="G61" i="1"/>
  <c r="G60" i="1"/>
  <c r="G58" i="1"/>
  <c r="G57" i="1"/>
  <c r="G55" i="1"/>
  <c r="G54" i="1"/>
  <c r="G53" i="1"/>
  <c r="G52" i="1"/>
  <c r="G51" i="1"/>
  <c r="G49" i="1"/>
  <c r="G47" i="1"/>
  <c r="G46" i="1"/>
  <c r="G43" i="1"/>
  <c r="G42" i="1"/>
  <c r="G41" i="1"/>
  <c r="G40" i="1"/>
  <c r="G39" i="1"/>
  <c r="G38" i="1"/>
  <c r="G36" i="1"/>
  <c r="G33" i="1"/>
  <c r="G32" i="1"/>
  <c r="G31" i="1"/>
  <c r="G30" i="1"/>
  <c r="G29" i="1"/>
  <c r="G28" i="1"/>
  <c r="G27" i="1"/>
  <c r="G26" i="1"/>
  <c r="G25" i="1"/>
  <c r="G68" i="1" l="1"/>
  <c r="G44" i="1"/>
  <c r="G34" i="1"/>
  <c r="G71" i="1" l="1"/>
  <c r="I67" i="1"/>
  <c r="I51" i="1"/>
  <c r="I55" i="1"/>
  <c r="I64" i="1"/>
  <c r="I39" i="1"/>
  <c r="I49" i="1"/>
  <c r="I52" i="1"/>
  <c r="I28" i="1"/>
  <c r="I27" i="1"/>
  <c r="I33" i="1"/>
  <c r="I30" i="1"/>
  <c r="I65" i="1"/>
  <c r="I36" i="1"/>
  <c r="I57" i="1"/>
  <c r="I58" i="1"/>
  <c r="I54" i="1"/>
  <c r="I63" i="1"/>
  <c r="I53" i="1"/>
  <c r="I32" i="1"/>
  <c r="I60" i="1"/>
  <c r="I26" i="1"/>
  <c r="I66" i="1"/>
  <c r="I40" i="1"/>
  <c r="I42" i="1"/>
  <c r="I25" i="1" l="1"/>
  <c r="G72" i="1"/>
  <c r="I61" i="1"/>
  <c r="I38" i="1"/>
  <c r="I29" i="1"/>
  <c r="I46" i="1"/>
  <c r="I31" i="1"/>
  <c r="I47" i="1"/>
  <c r="I41" i="1"/>
  <c r="I43" i="1"/>
  <c r="G74" i="1" l="1"/>
  <c r="I74" i="1"/>
</calcChain>
</file>

<file path=xl/sharedStrings.xml><?xml version="1.0" encoding="utf-8"?>
<sst xmlns="http://schemas.openxmlformats.org/spreadsheetml/2006/main" count="147" uniqueCount="112">
  <si>
    <t>CICLO:</t>
  </si>
  <si>
    <t>Mes</t>
  </si>
  <si>
    <t>Cantidad</t>
  </si>
  <si>
    <t>Unidad</t>
  </si>
  <si>
    <t>Precio Unitario</t>
  </si>
  <si>
    <t>Costo RD$</t>
  </si>
  <si>
    <t>1.</t>
  </si>
  <si>
    <t>Insumos:</t>
  </si>
  <si>
    <t>Semillas</t>
  </si>
  <si>
    <t xml:space="preserve"> </t>
  </si>
  <si>
    <t>Quintal</t>
  </si>
  <si>
    <t>Fertilizantes (Formula Completa)</t>
  </si>
  <si>
    <t>Fertilizante (Urea)</t>
  </si>
  <si>
    <t>Fertilizante Foliar (foliarmix + micro e)</t>
  </si>
  <si>
    <t>Libra</t>
  </si>
  <si>
    <t>Insecticida (muralla)</t>
  </si>
  <si>
    <t>Litro</t>
  </si>
  <si>
    <t>Kilo</t>
  </si>
  <si>
    <t>Pago de Agua INDRHI (3 Meses)</t>
  </si>
  <si>
    <t>Tarea</t>
  </si>
  <si>
    <t>Sub-Total</t>
  </si>
  <si>
    <t>2.</t>
  </si>
  <si>
    <t>Limpieza de Canal</t>
  </si>
  <si>
    <t>Hom-Dia</t>
  </si>
  <si>
    <t>3.</t>
  </si>
  <si>
    <t>Preparaciòn de Terrenos</t>
  </si>
  <si>
    <t>Corte (Mecanizado)</t>
  </si>
  <si>
    <t>Cruce (Mercanizado)</t>
  </si>
  <si>
    <t>Rastra (Mecanizado)</t>
  </si>
  <si>
    <t>Mureo (Mecanizado)</t>
  </si>
  <si>
    <t>Nivelaciòn (Gancho) Animal</t>
  </si>
  <si>
    <t>Riego Pre-Siembra</t>
  </si>
  <si>
    <t>4.</t>
  </si>
  <si>
    <t>Siembra</t>
  </si>
  <si>
    <t>I</t>
  </si>
  <si>
    <t>5.</t>
  </si>
  <si>
    <t>Primer Riego  1</t>
  </si>
  <si>
    <t>6.</t>
  </si>
  <si>
    <t>Aplicaciòn Fertilizante</t>
  </si>
  <si>
    <t>(0,5 QQ. 15-15+10 Gms. 0,5ZN)</t>
  </si>
  <si>
    <t>7.</t>
  </si>
  <si>
    <t>Aplicaciòn Agroquìmicos</t>
  </si>
  <si>
    <t>(0,031 Lt. muralla + 0.062 Lb.fugicida)</t>
  </si>
  <si>
    <t>8.</t>
  </si>
  <si>
    <t>Desyerbo (Manual)</t>
  </si>
  <si>
    <t>9.</t>
  </si>
  <si>
    <t>Riego  2</t>
  </si>
  <si>
    <t>10.</t>
  </si>
  <si>
    <t>Aplicaciòn Fertilizante (0.35 QQ. Urea)</t>
  </si>
  <si>
    <t>II</t>
  </si>
  <si>
    <t>11.</t>
  </si>
  <si>
    <t>Riego  3</t>
  </si>
  <si>
    <t>12.</t>
  </si>
  <si>
    <t>(0.60 Lt. cydim + 0,125 Kilo fug)</t>
  </si>
  <si>
    <t>13.</t>
  </si>
  <si>
    <t>Riegos   4</t>
  </si>
  <si>
    <t>14.</t>
  </si>
  <si>
    <t>(0.60 Lt. cydim+ 0.125 Kilo wooprocab)</t>
  </si>
  <si>
    <t>15.</t>
  </si>
  <si>
    <t>Riegos   5</t>
  </si>
  <si>
    <t>16.</t>
  </si>
  <si>
    <t>(0,60 Lt. cydim + 0,125 Kilo fung.)</t>
  </si>
  <si>
    <t>17.</t>
  </si>
  <si>
    <t>Riegos  6</t>
  </si>
  <si>
    <t>18.</t>
  </si>
  <si>
    <t>Cosecha (Arranque y estibado en Campo)</t>
  </si>
  <si>
    <t>III</t>
  </si>
  <si>
    <t>19.</t>
  </si>
  <si>
    <t>Trilla Mecanizado</t>
  </si>
  <si>
    <t>20.</t>
  </si>
  <si>
    <t xml:space="preserve">Transporte Interno </t>
  </si>
  <si>
    <t>SUB-TOTAL</t>
  </si>
  <si>
    <t>GASTOS ADMINISTRATIVOS (2%)</t>
  </si>
  <si>
    <t xml:space="preserve">TOTAL  </t>
  </si>
  <si>
    <t>Insecticida (cypermetrina)</t>
  </si>
  <si>
    <t>Fungicida (Dithane M-45)</t>
  </si>
  <si>
    <t>Compra de Sacos, hilo y fardos</t>
  </si>
  <si>
    <t>RENDIMIENTO</t>
  </si>
  <si>
    <t>Coeficiente</t>
  </si>
  <si>
    <t xml:space="preserve"> Técnico por</t>
  </si>
  <si>
    <t>Actividad</t>
  </si>
  <si>
    <t>Participación</t>
  </si>
  <si>
    <t>(%) por</t>
  </si>
  <si>
    <t xml:space="preserve">RUBRO:              </t>
  </si>
  <si>
    <t xml:space="preserve">              …........................................</t>
  </si>
  <si>
    <t>FECHA DE SIEMBRA:          ….........................................</t>
  </si>
  <si>
    <t xml:space="preserve">    3 Meses</t>
  </si>
  <si>
    <t xml:space="preserve">    Nov. 2021</t>
  </si>
  <si>
    <t xml:space="preserve">    feb.2022</t>
  </si>
  <si>
    <t xml:space="preserve">    Mecanizado</t>
  </si>
  <si>
    <t xml:space="preserve">    Gravedad</t>
  </si>
  <si>
    <t xml:space="preserve">    Alto</t>
  </si>
  <si>
    <t>FECHA DE LA COSECHA:    …..........................................</t>
  </si>
  <si>
    <t>METODO DE SIEMBRA:     ….......................................</t>
  </si>
  <si>
    <t>SISTEMA DE RIEGO:           …......................................</t>
  </si>
  <si>
    <t>NIVEL DE INSUMOS:          …......................................</t>
  </si>
  <si>
    <t>PREP. TERRENOS:               .........................................</t>
  </si>
  <si>
    <t>Departamento de Economía Agropecuaria y Estadísticas</t>
  </si>
  <si>
    <t>Viceministerio de Planificación Sectorial Agropecuaria</t>
  </si>
  <si>
    <t>FECHA  :</t>
  </si>
  <si>
    <t>2021</t>
  </si>
  <si>
    <t xml:space="preserve">PAGO DE INTERESES 8% ANUAL </t>
  </si>
  <si>
    <t xml:space="preserve">     SISTEMA COSTO DE PRODUCCION</t>
  </si>
  <si>
    <t xml:space="preserve">     ENTREVISTAS…               URPE,  Regional Suroeste</t>
  </si>
  <si>
    <t xml:space="preserve">          JORNAL DIARIO RD$500.00  - 700.00</t>
  </si>
  <si>
    <t xml:space="preserve">           HOMBRE-DIA</t>
  </si>
  <si>
    <t xml:space="preserve">  Componente del costo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</si>
  <si>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Ministerio de Agricultura, Regional Suroeste, 2021.</t>
    </r>
  </si>
  <si>
    <t xml:space="preserve">    Habichuela roja</t>
  </si>
  <si>
    <t>Costos variables de producción de Habichuela Roja, 2021 (RD$/tarea)</t>
  </si>
  <si>
    <t>COSTO/QQ</t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</si>
  <si>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Los datos recibidos son adaptados al  formato de presentación de los Costos de Producción que elabora el Departamento de Economía Agropecuaria y Estadísticas.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</si>
</sst>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"/>
    <numFmt numFmtId="165" formatCode="0.000"/>
  </numFmts>
  <fonts count="1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hadow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2" xfId="0" applyFont="1" applyFill="1" applyBorder="1"/>
    <xf numFmtId="0" fontId="6" fillId="2" borderId="0" xfId="0" applyFont="1" applyFill="1"/>
    <xf numFmtId="0" fontId="1" fillId="2" borderId="7" xfId="0" applyFont="1" applyFill="1" applyBorder="1"/>
    <xf numFmtId="0" fontId="3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7" xfId="0" applyFont="1" applyFill="1" applyBorder="1"/>
    <xf numFmtId="164" fontId="3" fillId="2" borderId="12" xfId="0" applyNumberFormat="1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0" fillId="2" borderId="0" xfId="0" applyFont="1" applyFill="1"/>
    <xf numFmtId="0" fontId="1" fillId="2" borderId="6" xfId="0" applyFont="1" applyFill="1" applyBorder="1"/>
    <xf numFmtId="0" fontId="10" fillId="2" borderId="14" xfId="0" applyFont="1" applyFill="1" applyBorder="1"/>
    <xf numFmtId="0" fontId="11" fillId="2" borderId="0" xfId="0" applyFont="1" applyFill="1" applyBorder="1"/>
    <xf numFmtId="0" fontId="10" fillId="2" borderId="0" xfId="0" applyFont="1" applyFill="1" applyBorder="1"/>
    <xf numFmtId="0" fontId="5" fillId="3" borderId="14" xfId="0" applyFont="1" applyFill="1" applyBorder="1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/>
    <xf numFmtId="0" fontId="2" fillId="4" borderId="0" xfId="0" applyFont="1" applyFill="1" applyAlignment="1">
      <alignment horizontal="justify"/>
    </xf>
    <xf numFmtId="0" fontId="0" fillId="4" borderId="0" xfId="0" applyFont="1" applyFill="1"/>
    <xf numFmtId="0" fontId="3" fillId="4" borderId="0" xfId="0" applyFont="1" applyFill="1"/>
    <xf numFmtId="0" fontId="0" fillId="4" borderId="0" xfId="0" applyFill="1"/>
    <xf numFmtId="0" fontId="10" fillId="2" borderId="8" xfId="0" applyFont="1" applyFill="1" applyBorder="1" applyAlignment="1">
      <alignment horizontal="center"/>
    </xf>
    <xf numFmtId="9" fontId="10" fillId="2" borderId="8" xfId="1" applyFont="1" applyFill="1" applyBorder="1" applyAlignment="1">
      <alignment horizontal="center"/>
    </xf>
    <xf numFmtId="9" fontId="10" fillId="2" borderId="10" xfId="1" applyFont="1" applyFill="1" applyBorder="1" applyAlignment="1">
      <alignment horizontal="center"/>
    </xf>
    <xf numFmtId="43" fontId="11" fillId="2" borderId="1" xfId="2" applyFont="1" applyFill="1" applyBorder="1"/>
    <xf numFmtId="43" fontId="10" fillId="2" borderId="1" xfId="2" applyFont="1" applyFill="1" applyBorder="1"/>
    <xf numFmtId="43" fontId="10" fillId="2" borderId="15" xfId="2" applyFont="1" applyFill="1" applyBorder="1"/>
    <xf numFmtId="43" fontId="5" fillId="3" borderId="15" xfId="2" applyFont="1" applyFill="1" applyBorder="1"/>
    <xf numFmtId="0" fontId="7" fillId="2" borderId="0" xfId="0" applyFont="1" applyFill="1" applyAlignment="1">
      <alignment horizontal="center" vertical="center"/>
    </xf>
    <xf numFmtId="9" fontId="10" fillId="2" borderId="1" xfId="1" applyFont="1" applyFill="1" applyBorder="1"/>
    <xf numFmtId="9" fontId="10" fillId="2" borderId="15" xfId="1" applyFont="1" applyFill="1" applyBorder="1"/>
    <xf numFmtId="0" fontId="3" fillId="2" borderId="0" xfId="0" applyFont="1" applyFill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" fillId="4" borderId="16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4" fontId="3" fillId="2" borderId="20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center"/>
    </xf>
    <xf numFmtId="4" fontId="10" fillId="2" borderId="20" xfId="0" applyNumberFormat="1" applyFont="1" applyFill="1" applyBorder="1" applyAlignment="1">
      <alignment horizontal="center"/>
    </xf>
    <xf numFmtId="2" fontId="10" fillId="2" borderId="20" xfId="0" applyNumberFormat="1" applyFont="1" applyFill="1" applyBorder="1" applyAlignment="1">
      <alignment horizontal="center"/>
    </xf>
    <xf numFmtId="2" fontId="10" fillId="2" borderId="19" xfId="0" applyNumberFormat="1" applyFont="1" applyFill="1" applyBorder="1" applyAlignment="1">
      <alignment horizontal="center"/>
    </xf>
    <xf numFmtId="0" fontId="1" fillId="2" borderId="14" xfId="0" applyFont="1" applyFill="1" applyBorder="1"/>
    <xf numFmtId="4" fontId="11" fillId="2" borderId="19" xfId="0" applyNumberFormat="1" applyFont="1" applyFill="1" applyBorder="1" applyAlignment="1">
      <alignment horizontal="center"/>
    </xf>
    <xf numFmtId="43" fontId="4" fillId="3" borderId="15" xfId="2" applyFont="1" applyFill="1" applyBorder="1"/>
    <xf numFmtId="0" fontId="4" fillId="3" borderId="14" xfId="0" applyFont="1" applyFill="1" applyBorder="1"/>
    <xf numFmtId="9" fontId="5" fillId="3" borderId="15" xfId="1" applyFont="1" applyFill="1" applyBorder="1"/>
    <xf numFmtId="0" fontId="13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right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3" fillId="2" borderId="6" xfId="0" applyFont="1" applyFill="1" applyBorder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352424</xdr:colOff>
      <xdr:row>0</xdr:row>
      <xdr:rowOff>19050</xdr:rowOff>
    </xdr:from>
    <xdr:to>
      <xdr:col>5</xdr:col>
      <xdr:colOff>438150</xdr:colOff>
      <xdr:row>3</xdr:row>
      <xdr:rowOff>14772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F304628C-783E-4FDC-B6DF-83A8E971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299" y="19050"/>
          <a:ext cx="1657351" cy="567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"/>
  <sheetViews>
    <sheetView tabSelected="1" zoomScaleNormal="100" zoomScaleSheetLayoutView="100" workbookViewId="0">
      <selection activeCell="J6" sqref="J6"/>
    </sheetView>
  </sheetViews>
  <sheetFormatPr baseColWidth="10" defaultRowHeight="15" x14ac:dyDescent="0.25"/>
  <cols>
    <col min="1" max="1" width="5.85546875" customWidth="1"/>
    <col min="2" max="2" width="32.5703125" customWidth="1"/>
    <col min="3" max="3" width="9.42578125" customWidth="1"/>
    <col min="4" max="4" width="12.140625" customWidth="1"/>
    <col min="5" max="5" width="11.42578125" customWidth="1"/>
    <col min="6" max="6" width="14.42578125" customWidth="1"/>
    <col min="7" max="7" width="14.7109375" customWidth="1"/>
    <col min="8" max="8" width="14.85546875" style="1" customWidth="1"/>
    <col min="9" max="9" width="17.42578125" style="1" customWidth="1"/>
    <col min="10" max="19" width="11.42578125" style="1"/>
  </cols>
  <sheetData>
    <row r="1" spans="1:21" s="1" customFormat="1" x14ac:dyDescent="0.25"/>
    <row r="2" spans="1:21" x14ac:dyDescent="0.25">
      <c r="B2" s="1"/>
      <c r="C2" s="1"/>
      <c r="D2" s="1"/>
      <c r="E2" s="1"/>
      <c r="F2" s="1"/>
      <c r="G2" s="1"/>
    </row>
    <row r="3" spans="1:21" s="1" customFormat="1" x14ac:dyDescent="0.25"/>
    <row r="4" spans="1:21" ht="15.75" x14ac:dyDescent="0.25">
      <c r="A4" s="82" t="s">
        <v>98</v>
      </c>
      <c r="B4" s="82"/>
      <c r="C4" s="82"/>
      <c r="D4" s="82"/>
      <c r="E4" s="82"/>
      <c r="F4" s="82"/>
      <c r="G4" s="82"/>
      <c r="H4" s="82"/>
      <c r="I4" s="82"/>
      <c r="T4" s="1"/>
      <c r="U4" s="1"/>
    </row>
    <row r="5" spans="1:21" ht="15.75" x14ac:dyDescent="0.25">
      <c r="A5" s="82" t="s">
        <v>97</v>
      </c>
      <c r="B5" s="82"/>
      <c r="C5" s="82"/>
      <c r="D5" s="82"/>
      <c r="E5" s="82"/>
      <c r="F5" s="82"/>
      <c r="G5" s="82"/>
      <c r="H5" s="82"/>
      <c r="I5" s="82"/>
      <c r="T5" s="1"/>
      <c r="U5" s="1"/>
    </row>
    <row r="6" spans="1:21" ht="11.2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T6" s="1"/>
      <c r="U6" s="1"/>
    </row>
    <row r="7" spans="1:21" x14ac:dyDescent="0.25">
      <c r="A7" s="86" t="s">
        <v>109</v>
      </c>
      <c r="B7" s="86"/>
      <c r="C7" s="86"/>
      <c r="D7" s="86"/>
      <c r="E7" s="86"/>
      <c r="F7" s="86"/>
      <c r="G7" s="86"/>
      <c r="H7" s="86"/>
      <c r="I7" s="86"/>
      <c r="T7" s="1"/>
      <c r="U7" s="1"/>
    </row>
    <row r="8" spans="1:21" ht="7.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T8" s="1"/>
      <c r="U8" s="1"/>
    </row>
    <row r="9" spans="1:21" ht="4.5" customHeight="1" x14ac:dyDescent="0.25">
      <c r="A9" s="39"/>
      <c r="B9" s="40"/>
      <c r="C9" s="40"/>
      <c r="D9" s="40"/>
      <c r="E9" s="40"/>
      <c r="F9" s="41"/>
      <c r="G9" s="40"/>
      <c r="H9" s="42"/>
      <c r="I9" s="42"/>
      <c r="T9" s="1"/>
      <c r="U9" s="1"/>
    </row>
    <row r="10" spans="1:21" x14ac:dyDescent="0.25">
      <c r="A10" s="83" t="s">
        <v>102</v>
      </c>
      <c r="B10" s="83"/>
      <c r="C10" s="2"/>
      <c r="D10" s="28"/>
      <c r="E10" s="2"/>
      <c r="F10" s="2" t="s">
        <v>83</v>
      </c>
      <c r="G10" s="2" t="s">
        <v>84</v>
      </c>
      <c r="H10" s="34"/>
      <c r="I10" s="57" t="s">
        <v>108</v>
      </c>
      <c r="T10" s="1"/>
      <c r="U10" s="1"/>
    </row>
    <row r="11" spans="1:21" x14ac:dyDescent="0.25">
      <c r="A11" s="2" t="s">
        <v>103</v>
      </c>
      <c r="B11" s="2"/>
      <c r="C11" s="2"/>
      <c r="D11" s="28"/>
      <c r="E11" s="2"/>
      <c r="F11" s="2" t="s">
        <v>0</v>
      </c>
      <c r="G11" s="2" t="s">
        <v>84</v>
      </c>
      <c r="H11" s="34"/>
      <c r="I11" s="34" t="s">
        <v>86</v>
      </c>
      <c r="T11" s="1"/>
      <c r="U11" s="1"/>
    </row>
    <row r="12" spans="1:21" ht="15" customHeight="1" x14ac:dyDescent="0.25">
      <c r="A12" s="28"/>
      <c r="B12" s="28"/>
      <c r="C12" s="28"/>
      <c r="D12" s="28"/>
      <c r="E12" s="34"/>
      <c r="F12" s="38" t="s">
        <v>85</v>
      </c>
      <c r="G12" s="38"/>
      <c r="H12" s="34"/>
      <c r="I12" s="34" t="s">
        <v>87</v>
      </c>
      <c r="T12" s="1"/>
      <c r="U12" s="1"/>
    </row>
    <row r="13" spans="1:21" x14ac:dyDescent="0.25">
      <c r="A13" s="28"/>
      <c r="B13" s="35" t="s">
        <v>77</v>
      </c>
      <c r="C13" s="84" t="s">
        <v>110</v>
      </c>
      <c r="D13" s="84"/>
      <c r="E13" s="34"/>
      <c r="F13" s="34" t="s">
        <v>92</v>
      </c>
      <c r="G13" s="34"/>
      <c r="H13" s="34"/>
      <c r="I13" s="34" t="s">
        <v>88</v>
      </c>
      <c r="T13" s="1"/>
      <c r="U13" s="1"/>
    </row>
    <row r="14" spans="1:21" x14ac:dyDescent="0.25">
      <c r="A14" s="28"/>
      <c r="B14" s="36">
        <v>2.2000000000000002</v>
      </c>
      <c r="C14" s="85">
        <f>G74/B14</f>
        <v>3530.1003636363639</v>
      </c>
      <c r="D14" s="85"/>
      <c r="E14" s="34"/>
      <c r="F14" s="34"/>
      <c r="G14" s="34"/>
      <c r="H14" s="34"/>
      <c r="I14" s="34"/>
      <c r="T14" s="1"/>
      <c r="U14" s="1"/>
    </row>
    <row r="15" spans="1:21" x14ac:dyDescent="0.25">
      <c r="A15" s="28"/>
      <c r="B15" s="35"/>
      <c r="C15" s="84"/>
      <c r="D15" s="84"/>
      <c r="E15" s="34"/>
      <c r="F15" s="34" t="s">
        <v>93</v>
      </c>
      <c r="G15" s="34"/>
      <c r="H15" s="34"/>
      <c r="I15" s="34" t="s">
        <v>89</v>
      </c>
      <c r="T15" s="1"/>
      <c r="U15" s="1"/>
    </row>
    <row r="16" spans="1:21" x14ac:dyDescent="0.25">
      <c r="A16" s="28" t="s">
        <v>105</v>
      </c>
      <c r="B16" s="2"/>
      <c r="C16" s="35"/>
      <c r="D16" s="35"/>
      <c r="E16" s="34"/>
      <c r="F16" s="34" t="s">
        <v>94</v>
      </c>
      <c r="G16" s="34"/>
      <c r="H16" s="34"/>
      <c r="I16" s="34" t="s">
        <v>90</v>
      </c>
      <c r="T16" s="1"/>
      <c r="U16" s="1"/>
    </row>
    <row r="17" spans="1:21" x14ac:dyDescent="0.25">
      <c r="A17" s="28" t="s">
        <v>104</v>
      </c>
      <c r="B17" s="53"/>
      <c r="C17" s="35" t="s">
        <v>99</v>
      </c>
      <c r="D17" s="35" t="s">
        <v>100</v>
      </c>
      <c r="E17" s="34"/>
      <c r="F17" s="34" t="s">
        <v>95</v>
      </c>
      <c r="G17" s="34"/>
      <c r="H17" s="34"/>
      <c r="I17" s="34" t="s">
        <v>91</v>
      </c>
      <c r="T17" s="1"/>
      <c r="U17" s="1"/>
    </row>
    <row r="18" spans="1:21" x14ac:dyDescent="0.25">
      <c r="A18" s="37"/>
      <c r="B18" s="2"/>
      <c r="C18" s="3"/>
      <c r="D18" s="3"/>
      <c r="E18" s="34"/>
      <c r="F18" s="34" t="s">
        <v>96</v>
      </c>
      <c r="G18" s="34"/>
      <c r="H18" s="34"/>
      <c r="I18" s="34" t="s">
        <v>89</v>
      </c>
    </row>
    <row r="19" spans="1:21" ht="8.25" customHeight="1" thickBot="1" x14ac:dyDescent="0.3">
      <c r="A19" s="37"/>
      <c r="B19" s="2"/>
      <c r="C19" s="3"/>
      <c r="D19" s="3"/>
      <c r="E19" s="34"/>
      <c r="F19" s="34"/>
      <c r="G19" s="34"/>
      <c r="H19" s="37"/>
      <c r="I19" s="2"/>
    </row>
    <row r="20" spans="1:21" ht="9.75" customHeight="1" x14ac:dyDescent="0.25">
      <c r="A20" s="58"/>
      <c r="B20" s="87"/>
      <c r="C20" s="87"/>
      <c r="D20" s="87"/>
      <c r="E20" s="87"/>
      <c r="F20" s="87"/>
      <c r="G20" s="87"/>
      <c r="H20" s="87"/>
      <c r="I20" s="88"/>
    </row>
    <row r="21" spans="1:21" x14ac:dyDescent="0.25">
      <c r="A21" s="18"/>
      <c r="B21" s="19"/>
      <c r="C21" s="19"/>
      <c r="D21" s="20"/>
      <c r="E21" s="20"/>
      <c r="F21" s="20"/>
      <c r="G21" s="20"/>
      <c r="H21" s="59" t="s">
        <v>78</v>
      </c>
      <c r="I21" s="60" t="s">
        <v>81</v>
      </c>
    </row>
    <row r="22" spans="1:21" x14ac:dyDescent="0.25">
      <c r="A22" s="54" t="s">
        <v>106</v>
      </c>
      <c r="B22" s="55"/>
      <c r="C22" s="55" t="s">
        <v>1</v>
      </c>
      <c r="D22" s="56" t="s">
        <v>2</v>
      </c>
      <c r="E22" s="56" t="s">
        <v>3</v>
      </c>
      <c r="F22" s="56" t="s">
        <v>4</v>
      </c>
      <c r="G22" s="56" t="s">
        <v>5</v>
      </c>
      <c r="H22" s="21" t="s">
        <v>79</v>
      </c>
      <c r="I22" s="22" t="s">
        <v>82</v>
      </c>
    </row>
    <row r="23" spans="1:21" ht="15.75" thickBot="1" x14ac:dyDescent="0.3">
      <c r="A23" s="23"/>
      <c r="B23" s="24"/>
      <c r="C23" s="24"/>
      <c r="D23" s="25"/>
      <c r="E23" s="25"/>
      <c r="F23" s="25"/>
      <c r="G23" s="25"/>
      <c r="H23" s="26" t="s">
        <v>80</v>
      </c>
      <c r="I23" s="27" t="s">
        <v>80</v>
      </c>
    </row>
    <row r="24" spans="1:21" x14ac:dyDescent="0.25">
      <c r="A24" s="4" t="s">
        <v>6</v>
      </c>
      <c r="B24" s="6" t="s">
        <v>7</v>
      </c>
      <c r="C24" s="7"/>
      <c r="D24" s="7"/>
      <c r="E24" s="7"/>
      <c r="F24" s="7"/>
      <c r="G24" s="8"/>
      <c r="H24" s="9"/>
      <c r="I24" s="43"/>
    </row>
    <row r="25" spans="1:21" x14ac:dyDescent="0.25">
      <c r="A25" s="10">
        <v>1</v>
      </c>
      <c r="B25" s="11" t="s">
        <v>8</v>
      </c>
      <c r="C25" s="7" t="s">
        <v>9</v>
      </c>
      <c r="D25" s="12">
        <v>0.17</v>
      </c>
      <c r="E25" s="7" t="s">
        <v>10</v>
      </c>
      <c r="F25" s="13">
        <v>6500</v>
      </c>
      <c r="G25" s="14">
        <f t="shared" ref="G25:G33" si="0">+F25*D25</f>
        <v>1105</v>
      </c>
      <c r="H25" s="15">
        <f>D25/$B$14</f>
        <v>7.7272727272727271E-2</v>
      </c>
      <c r="I25" s="44">
        <f>G25/$G$71</f>
        <v>0.14797416009598902</v>
      </c>
    </row>
    <row r="26" spans="1:21" x14ac:dyDescent="0.25">
      <c r="A26" s="10">
        <v>2</v>
      </c>
      <c r="B26" s="11" t="s">
        <v>11</v>
      </c>
      <c r="C26" s="7"/>
      <c r="D26" s="12">
        <v>0.3</v>
      </c>
      <c r="E26" s="7" t="s">
        <v>10</v>
      </c>
      <c r="F26" s="13">
        <v>2350</v>
      </c>
      <c r="G26" s="14">
        <f t="shared" si="0"/>
        <v>705</v>
      </c>
      <c r="H26" s="15">
        <f t="shared" ref="H26:H67" si="1">D26/$B$14</f>
        <v>0.13636363636363635</v>
      </c>
      <c r="I26" s="44">
        <f t="shared" ref="I26:I33" si="2">G26/$G$71</f>
        <v>9.4408853273911547E-2</v>
      </c>
    </row>
    <row r="27" spans="1:21" x14ac:dyDescent="0.25">
      <c r="A27" s="10">
        <v>3</v>
      </c>
      <c r="B27" s="11" t="s">
        <v>12</v>
      </c>
      <c r="C27" s="7"/>
      <c r="D27" s="12">
        <v>0.15</v>
      </c>
      <c r="E27" s="7" t="s">
        <v>10</v>
      </c>
      <c r="F27" s="13">
        <v>2550</v>
      </c>
      <c r="G27" s="14">
        <f t="shared" si="0"/>
        <v>382.5</v>
      </c>
      <c r="H27" s="15">
        <f t="shared" si="1"/>
        <v>6.8181818181818177E-2</v>
      </c>
      <c r="I27" s="44">
        <f t="shared" si="2"/>
        <v>5.1221824648611587E-2</v>
      </c>
    </row>
    <row r="28" spans="1:21" x14ac:dyDescent="0.25">
      <c r="A28" s="10">
        <v>4</v>
      </c>
      <c r="B28" s="11" t="s">
        <v>13</v>
      </c>
      <c r="C28" s="7"/>
      <c r="D28" s="12">
        <v>0.35</v>
      </c>
      <c r="E28" s="7" t="s">
        <v>14</v>
      </c>
      <c r="F28" s="13">
        <v>235</v>
      </c>
      <c r="G28" s="14">
        <f t="shared" si="0"/>
        <v>82.25</v>
      </c>
      <c r="H28" s="15">
        <f t="shared" si="1"/>
        <v>0.15909090909090906</v>
      </c>
      <c r="I28" s="44">
        <f t="shared" si="2"/>
        <v>1.1014366215289681E-2</v>
      </c>
    </row>
    <row r="29" spans="1:21" x14ac:dyDescent="0.25">
      <c r="A29" s="10">
        <v>5</v>
      </c>
      <c r="B29" s="11" t="s">
        <v>15</v>
      </c>
      <c r="C29" s="7"/>
      <c r="D29" s="12">
        <v>9.2999999999999999E-2</v>
      </c>
      <c r="E29" s="7" t="s">
        <v>16</v>
      </c>
      <c r="F29" s="13">
        <v>2740</v>
      </c>
      <c r="G29" s="14">
        <f t="shared" si="0"/>
        <v>254.82</v>
      </c>
      <c r="H29" s="15">
        <f t="shared" si="1"/>
        <v>4.2272727272727267E-2</v>
      </c>
      <c r="I29" s="44">
        <f t="shared" si="2"/>
        <v>3.4123778711004457E-2</v>
      </c>
    </row>
    <row r="30" spans="1:21" x14ac:dyDescent="0.25">
      <c r="A30" s="10">
        <v>6</v>
      </c>
      <c r="B30" s="11" t="s">
        <v>74</v>
      </c>
      <c r="C30" s="7"/>
      <c r="D30" s="12">
        <v>0.1</v>
      </c>
      <c r="E30" s="7" t="s">
        <v>16</v>
      </c>
      <c r="F30" s="13">
        <v>2800</v>
      </c>
      <c r="G30" s="14">
        <f t="shared" si="0"/>
        <v>280</v>
      </c>
      <c r="H30" s="15">
        <f t="shared" si="1"/>
        <v>4.5454545454545456E-2</v>
      </c>
      <c r="I30" s="44">
        <f t="shared" si="2"/>
        <v>3.7495714775454235E-2</v>
      </c>
    </row>
    <row r="31" spans="1:21" x14ac:dyDescent="0.25">
      <c r="A31" s="10">
        <v>7</v>
      </c>
      <c r="B31" s="11" t="s">
        <v>75</v>
      </c>
      <c r="C31" s="7"/>
      <c r="D31" s="12">
        <v>0.125</v>
      </c>
      <c r="E31" s="7" t="s">
        <v>17</v>
      </c>
      <c r="F31" s="13">
        <v>650</v>
      </c>
      <c r="G31" s="14">
        <f t="shared" si="0"/>
        <v>81.25</v>
      </c>
      <c r="H31" s="15">
        <f t="shared" si="1"/>
        <v>5.6818181818181816E-2</v>
      </c>
      <c r="I31" s="44">
        <f t="shared" si="2"/>
        <v>1.0880452948234486E-2</v>
      </c>
    </row>
    <row r="32" spans="1:21" x14ac:dyDescent="0.25">
      <c r="A32" s="10">
        <v>8</v>
      </c>
      <c r="B32" s="11" t="s">
        <v>18</v>
      </c>
      <c r="C32" s="7"/>
      <c r="D32" s="12">
        <v>1</v>
      </c>
      <c r="E32" s="7" t="s">
        <v>19</v>
      </c>
      <c r="F32" s="13">
        <v>21</v>
      </c>
      <c r="G32" s="14">
        <f t="shared" si="0"/>
        <v>21</v>
      </c>
      <c r="H32" s="15">
        <f t="shared" si="1"/>
        <v>0.45454545454545453</v>
      </c>
      <c r="I32" s="44">
        <f t="shared" si="2"/>
        <v>2.8121786081590672E-3</v>
      </c>
    </row>
    <row r="33" spans="1:9" x14ac:dyDescent="0.25">
      <c r="A33" s="10">
        <v>9</v>
      </c>
      <c r="B33" s="11" t="s">
        <v>76</v>
      </c>
      <c r="C33" s="7"/>
      <c r="D33" s="12">
        <v>1.8</v>
      </c>
      <c r="E33" s="7" t="s">
        <v>3</v>
      </c>
      <c r="F33" s="13">
        <v>35</v>
      </c>
      <c r="G33" s="14">
        <f t="shared" si="0"/>
        <v>63</v>
      </c>
      <c r="H33" s="15">
        <f t="shared" si="1"/>
        <v>0.81818181818181812</v>
      </c>
      <c r="I33" s="44">
        <f t="shared" si="2"/>
        <v>8.436535824477202E-3</v>
      </c>
    </row>
    <row r="34" spans="1:9" x14ac:dyDescent="0.25">
      <c r="A34" s="4"/>
      <c r="B34" s="6" t="s">
        <v>20</v>
      </c>
      <c r="C34" s="16"/>
      <c r="D34" s="12"/>
      <c r="E34" s="16"/>
      <c r="F34" s="17"/>
      <c r="G34" s="17">
        <f>SUM(G25:G33)</f>
        <v>2974.82</v>
      </c>
      <c r="H34" s="15"/>
      <c r="I34" s="44"/>
    </row>
    <row r="35" spans="1:9" ht="6" customHeight="1" x14ac:dyDescent="0.25">
      <c r="A35" s="4"/>
      <c r="B35" s="6"/>
      <c r="C35" s="16"/>
      <c r="D35" s="12"/>
      <c r="E35" s="16"/>
      <c r="F35" s="17"/>
      <c r="G35" s="17"/>
      <c r="H35" s="15"/>
      <c r="I35" s="44"/>
    </row>
    <row r="36" spans="1:9" x14ac:dyDescent="0.25">
      <c r="A36" s="4" t="s">
        <v>21</v>
      </c>
      <c r="B36" s="6" t="s">
        <v>22</v>
      </c>
      <c r="C36" s="7"/>
      <c r="D36" s="12">
        <v>0.26669999999999999</v>
      </c>
      <c r="E36" s="7" t="s">
        <v>23</v>
      </c>
      <c r="F36" s="13">
        <v>500</v>
      </c>
      <c r="G36" s="14">
        <f>+F36*D36</f>
        <v>133.35</v>
      </c>
      <c r="H36" s="15">
        <f t="shared" si="1"/>
        <v>0.12122727272727271</v>
      </c>
      <c r="I36" s="44">
        <f>G36/$G$71</f>
        <v>1.7857334161810078E-2</v>
      </c>
    </row>
    <row r="37" spans="1:9" x14ac:dyDescent="0.25">
      <c r="A37" s="4" t="s">
        <v>24</v>
      </c>
      <c r="B37" s="6" t="s">
        <v>25</v>
      </c>
      <c r="C37" s="7"/>
      <c r="D37" s="12"/>
      <c r="E37" s="7"/>
      <c r="F37" s="13"/>
      <c r="G37" s="14"/>
      <c r="H37" s="15"/>
      <c r="I37" s="44"/>
    </row>
    <row r="38" spans="1:9" x14ac:dyDescent="0.25">
      <c r="A38" s="10">
        <v>1</v>
      </c>
      <c r="B38" s="11" t="s">
        <v>26</v>
      </c>
      <c r="C38" s="7"/>
      <c r="D38" s="12">
        <v>1</v>
      </c>
      <c r="E38" s="7" t="s">
        <v>19</v>
      </c>
      <c r="F38" s="13">
        <v>350</v>
      </c>
      <c r="G38" s="14">
        <f t="shared" ref="G38:G43" si="3">+F38*D38</f>
        <v>350</v>
      </c>
      <c r="H38" s="15">
        <f t="shared" si="1"/>
        <v>0.45454545454545453</v>
      </c>
      <c r="I38" s="44">
        <f t="shared" ref="I38:I43" si="4">G38/$G$71</f>
        <v>4.6869643469317789E-2</v>
      </c>
    </row>
    <row r="39" spans="1:9" x14ac:dyDescent="0.25">
      <c r="A39" s="10">
        <v>2</v>
      </c>
      <c r="B39" s="11" t="s">
        <v>27</v>
      </c>
      <c r="C39" s="7"/>
      <c r="D39" s="12">
        <v>1</v>
      </c>
      <c r="E39" s="7" t="s">
        <v>19</v>
      </c>
      <c r="F39" s="13">
        <v>280</v>
      </c>
      <c r="G39" s="14">
        <f t="shared" si="3"/>
        <v>280</v>
      </c>
      <c r="H39" s="15">
        <f t="shared" si="1"/>
        <v>0.45454545454545453</v>
      </c>
      <c r="I39" s="44">
        <f t="shared" si="4"/>
        <v>3.7495714775454235E-2</v>
      </c>
    </row>
    <row r="40" spans="1:9" x14ac:dyDescent="0.25">
      <c r="A40" s="10">
        <v>3</v>
      </c>
      <c r="B40" s="11" t="s">
        <v>28</v>
      </c>
      <c r="C40" s="7"/>
      <c r="D40" s="12">
        <v>1</v>
      </c>
      <c r="E40" s="7" t="s">
        <v>19</v>
      </c>
      <c r="F40" s="13">
        <v>210</v>
      </c>
      <c r="G40" s="14">
        <f t="shared" si="3"/>
        <v>210</v>
      </c>
      <c r="H40" s="15">
        <f t="shared" si="1"/>
        <v>0.45454545454545453</v>
      </c>
      <c r="I40" s="44">
        <f t="shared" si="4"/>
        <v>2.8121786081590674E-2</v>
      </c>
    </row>
    <row r="41" spans="1:9" x14ac:dyDescent="0.25">
      <c r="A41" s="10">
        <v>4</v>
      </c>
      <c r="B41" s="11" t="s">
        <v>29</v>
      </c>
      <c r="C41" s="7"/>
      <c r="D41" s="12">
        <v>1</v>
      </c>
      <c r="E41" s="7" t="s">
        <v>19</v>
      </c>
      <c r="F41" s="13">
        <v>125</v>
      </c>
      <c r="G41" s="14">
        <f t="shared" si="3"/>
        <v>125</v>
      </c>
      <c r="H41" s="15">
        <f t="shared" si="1"/>
        <v>0.45454545454545453</v>
      </c>
      <c r="I41" s="44">
        <f t="shared" si="4"/>
        <v>1.6739158381899211E-2</v>
      </c>
    </row>
    <row r="42" spans="1:9" x14ac:dyDescent="0.25">
      <c r="A42" s="10">
        <v>5</v>
      </c>
      <c r="B42" s="11" t="s">
        <v>30</v>
      </c>
      <c r="C42" s="7"/>
      <c r="D42" s="12">
        <v>1</v>
      </c>
      <c r="E42" s="7" t="s">
        <v>19</v>
      </c>
      <c r="F42" s="13">
        <v>125</v>
      </c>
      <c r="G42" s="14">
        <f t="shared" si="3"/>
        <v>125</v>
      </c>
      <c r="H42" s="15">
        <f t="shared" si="1"/>
        <v>0.45454545454545453</v>
      </c>
      <c r="I42" s="44">
        <f t="shared" si="4"/>
        <v>1.6739158381899211E-2</v>
      </c>
    </row>
    <row r="43" spans="1:9" x14ac:dyDescent="0.25">
      <c r="A43" s="10">
        <v>6</v>
      </c>
      <c r="B43" s="11" t="s">
        <v>31</v>
      </c>
      <c r="C43" s="7"/>
      <c r="D43" s="12">
        <v>0.2</v>
      </c>
      <c r="E43" s="7" t="s">
        <v>23</v>
      </c>
      <c r="F43" s="13">
        <v>700</v>
      </c>
      <c r="G43" s="14">
        <f t="shared" si="3"/>
        <v>140</v>
      </c>
      <c r="H43" s="15">
        <f t="shared" si="1"/>
        <v>9.0909090909090912E-2</v>
      </c>
      <c r="I43" s="44">
        <f t="shared" si="4"/>
        <v>1.8747857387727117E-2</v>
      </c>
    </row>
    <row r="44" spans="1:9" x14ac:dyDescent="0.25">
      <c r="A44" s="4"/>
      <c r="B44" s="6" t="s">
        <v>20</v>
      </c>
      <c r="C44" s="7"/>
      <c r="D44" s="12"/>
      <c r="E44" s="7"/>
      <c r="F44" s="13"/>
      <c r="G44" s="17">
        <f>SUM(G36:G43)</f>
        <v>1363.35</v>
      </c>
      <c r="H44" s="15"/>
      <c r="I44" s="44"/>
    </row>
    <row r="45" spans="1:9" ht="7.5" customHeight="1" x14ac:dyDescent="0.25">
      <c r="A45" s="4"/>
      <c r="B45" s="6"/>
      <c r="C45" s="7"/>
      <c r="D45" s="12"/>
      <c r="E45" s="7"/>
      <c r="F45" s="13"/>
      <c r="G45" s="17"/>
      <c r="H45" s="15"/>
      <c r="I45" s="44"/>
    </row>
    <row r="46" spans="1:9" x14ac:dyDescent="0.25">
      <c r="A46" s="10" t="s">
        <v>32</v>
      </c>
      <c r="B46" s="11" t="s">
        <v>33</v>
      </c>
      <c r="C46" s="7" t="s">
        <v>34</v>
      </c>
      <c r="D46" s="12">
        <v>1</v>
      </c>
      <c r="E46" s="7" t="s">
        <v>19</v>
      </c>
      <c r="F46" s="13">
        <v>275</v>
      </c>
      <c r="G46" s="13">
        <f>+F46*D46</f>
        <v>275</v>
      </c>
      <c r="H46" s="15">
        <f t="shared" si="1"/>
        <v>0.45454545454545453</v>
      </c>
      <c r="I46" s="44">
        <f>G46/$G$71</f>
        <v>3.6826148440178265E-2</v>
      </c>
    </row>
    <row r="47" spans="1:9" x14ac:dyDescent="0.25">
      <c r="A47" s="10" t="s">
        <v>35</v>
      </c>
      <c r="B47" s="11" t="s">
        <v>36</v>
      </c>
      <c r="C47" s="7"/>
      <c r="D47" s="12">
        <v>0.2</v>
      </c>
      <c r="E47" s="7" t="s">
        <v>23</v>
      </c>
      <c r="F47" s="13">
        <v>600</v>
      </c>
      <c r="G47" s="14">
        <f>+F47*D47</f>
        <v>120</v>
      </c>
      <c r="H47" s="15">
        <f t="shared" si="1"/>
        <v>9.0909090909090912E-2</v>
      </c>
      <c r="I47" s="44">
        <f>G47/$G$71</f>
        <v>1.6069592046623241E-2</v>
      </c>
    </row>
    <row r="48" spans="1:9" x14ac:dyDescent="0.25">
      <c r="A48" s="10" t="s">
        <v>37</v>
      </c>
      <c r="B48" s="11" t="s">
        <v>38</v>
      </c>
      <c r="C48" s="7"/>
      <c r="D48" s="12"/>
      <c r="E48" s="7"/>
      <c r="F48" s="13"/>
      <c r="G48" s="14"/>
      <c r="H48" s="15"/>
      <c r="I48" s="44"/>
    </row>
    <row r="49" spans="1:9" x14ac:dyDescent="0.25">
      <c r="A49" s="10"/>
      <c r="B49" s="11" t="s">
        <v>39</v>
      </c>
      <c r="C49" s="7"/>
      <c r="D49" s="12">
        <v>7.7499999999999999E-2</v>
      </c>
      <c r="E49" s="7" t="s">
        <v>23</v>
      </c>
      <c r="F49" s="13">
        <v>500</v>
      </c>
      <c r="G49" s="14">
        <f>+F49*D49</f>
        <v>38.75</v>
      </c>
      <c r="H49" s="15">
        <f t="shared" si="1"/>
        <v>3.5227272727272725E-2</v>
      </c>
      <c r="I49" s="44">
        <f>G49/$G$71</f>
        <v>5.1891390983887552E-3</v>
      </c>
    </row>
    <row r="50" spans="1:9" x14ac:dyDescent="0.25">
      <c r="A50" s="10" t="s">
        <v>40</v>
      </c>
      <c r="B50" s="11" t="s">
        <v>41</v>
      </c>
      <c r="C50" s="7"/>
      <c r="D50" s="12"/>
      <c r="E50" s="7"/>
      <c r="F50" s="13"/>
      <c r="G50" s="14"/>
      <c r="H50" s="15"/>
      <c r="I50" s="44"/>
    </row>
    <row r="51" spans="1:9" x14ac:dyDescent="0.25">
      <c r="A51" s="10"/>
      <c r="B51" s="11" t="s">
        <v>42</v>
      </c>
      <c r="C51" s="7"/>
      <c r="D51" s="12">
        <v>0.13</v>
      </c>
      <c r="E51" s="7" t="s">
        <v>23</v>
      </c>
      <c r="F51" s="13">
        <v>600</v>
      </c>
      <c r="G51" s="14">
        <f>+F51*D51</f>
        <v>78</v>
      </c>
      <c r="H51" s="15">
        <f t="shared" si="1"/>
        <v>5.909090909090909E-2</v>
      </c>
      <c r="I51" s="44">
        <f>G51/$G$71</f>
        <v>1.0445234830305107E-2</v>
      </c>
    </row>
    <row r="52" spans="1:9" x14ac:dyDescent="0.25">
      <c r="A52" s="10" t="s">
        <v>43</v>
      </c>
      <c r="B52" s="11" t="s">
        <v>44</v>
      </c>
      <c r="C52" s="7"/>
      <c r="D52" s="12">
        <v>0.5</v>
      </c>
      <c r="E52" s="7" t="s">
        <v>23</v>
      </c>
      <c r="F52" s="13">
        <v>600</v>
      </c>
      <c r="G52" s="14">
        <f>+F52*D52</f>
        <v>300</v>
      </c>
      <c r="H52" s="15">
        <f t="shared" si="1"/>
        <v>0.22727272727272727</v>
      </c>
      <c r="I52" s="44">
        <f>G52/$G$71</f>
        <v>4.0173980116558108E-2</v>
      </c>
    </row>
    <row r="53" spans="1:9" x14ac:dyDescent="0.25">
      <c r="A53" s="10" t="s">
        <v>45</v>
      </c>
      <c r="B53" s="11" t="s">
        <v>46</v>
      </c>
      <c r="C53" s="7"/>
      <c r="D53" s="12">
        <v>0.11</v>
      </c>
      <c r="E53" s="7" t="s">
        <v>23</v>
      </c>
      <c r="F53" s="13">
        <v>600</v>
      </c>
      <c r="G53" s="14">
        <f>+F53*D53</f>
        <v>66</v>
      </c>
      <c r="H53" s="15">
        <f t="shared" si="1"/>
        <v>4.9999999999999996E-2</v>
      </c>
      <c r="I53" s="44">
        <f>G53/$G$71</f>
        <v>8.8382756256427837E-3</v>
      </c>
    </row>
    <row r="54" spans="1:9" x14ac:dyDescent="0.25">
      <c r="A54" s="10" t="s">
        <v>47</v>
      </c>
      <c r="B54" s="11" t="s">
        <v>48</v>
      </c>
      <c r="C54" s="7" t="s">
        <v>49</v>
      </c>
      <c r="D54" s="12">
        <v>5.7000000000000002E-2</v>
      </c>
      <c r="E54" s="7" t="s">
        <v>23</v>
      </c>
      <c r="F54" s="13">
        <v>500</v>
      </c>
      <c r="G54" s="14">
        <f>+F54*D54</f>
        <v>28.5</v>
      </c>
      <c r="H54" s="15">
        <f t="shared" si="1"/>
        <v>2.5909090909090909E-2</v>
      </c>
      <c r="I54" s="44">
        <f>G54/$G$71</f>
        <v>3.8165281110730202E-3</v>
      </c>
    </row>
    <row r="55" spans="1:9" x14ac:dyDescent="0.25">
      <c r="A55" s="10" t="s">
        <v>50</v>
      </c>
      <c r="B55" s="11" t="s">
        <v>51</v>
      </c>
      <c r="C55" s="7"/>
      <c r="D55" s="12">
        <v>0.11</v>
      </c>
      <c r="E55" s="7" t="s">
        <v>23</v>
      </c>
      <c r="F55" s="13">
        <v>600</v>
      </c>
      <c r="G55" s="14">
        <f>+F55*D55</f>
        <v>66</v>
      </c>
      <c r="H55" s="15">
        <f t="shared" si="1"/>
        <v>4.9999999999999996E-2</v>
      </c>
      <c r="I55" s="44">
        <f>G55/$G$71</f>
        <v>8.8382756256427837E-3</v>
      </c>
    </row>
    <row r="56" spans="1:9" x14ac:dyDescent="0.25">
      <c r="A56" s="10" t="s">
        <v>52</v>
      </c>
      <c r="B56" s="11" t="s">
        <v>41</v>
      </c>
      <c r="C56" s="7"/>
      <c r="D56" s="12"/>
      <c r="E56" s="7"/>
      <c r="F56" s="13"/>
      <c r="G56" s="14"/>
      <c r="H56" s="15"/>
      <c r="I56" s="44"/>
    </row>
    <row r="57" spans="1:9" x14ac:dyDescent="0.25">
      <c r="A57" s="4"/>
      <c r="B57" s="11" t="s">
        <v>53</v>
      </c>
      <c r="C57" s="7"/>
      <c r="D57" s="12">
        <v>0.29599999999999999</v>
      </c>
      <c r="E57" s="7" t="s">
        <v>23</v>
      </c>
      <c r="F57" s="13">
        <v>500</v>
      </c>
      <c r="G57" s="14">
        <f>+F57*D57</f>
        <v>148</v>
      </c>
      <c r="H57" s="15">
        <f t="shared" si="1"/>
        <v>0.13454545454545452</v>
      </c>
      <c r="I57" s="44">
        <f>G57/$G$71</f>
        <v>1.9819163524168664E-2</v>
      </c>
    </row>
    <row r="58" spans="1:9" x14ac:dyDescent="0.25">
      <c r="A58" s="10" t="s">
        <v>54</v>
      </c>
      <c r="B58" s="11" t="s">
        <v>55</v>
      </c>
      <c r="C58" s="7"/>
      <c r="D58" s="12">
        <v>0.21</v>
      </c>
      <c r="E58" s="7" t="s">
        <v>23</v>
      </c>
      <c r="F58" s="13">
        <v>700</v>
      </c>
      <c r="G58" s="14">
        <f>+F58*D58</f>
        <v>147</v>
      </c>
      <c r="H58" s="15">
        <f t="shared" si="1"/>
        <v>9.5454545454545445E-2</v>
      </c>
      <c r="I58" s="44">
        <f>G58/$G$71</f>
        <v>1.9685250257113471E-2</v>
      </c>
    </row>
    <row r="59" spans="1:9" x14ac:dyDescent="0.25">
      <c r="A59" s="10" t="s">
        <v>56</v>
      </c>
      <c r="B59" s="11" t="s">
        <v>41</v>
      </c>
      <c r="C59" s="7"/>
      <c r="D59" s="12"/>
      <c r="E59" s="7"/>
      <c r="F59" s="13"/>
      <c r="G59" s="14"/>
      <c r="H59" s="15"/>
      <c r="I59" s="44"/>
    </row>
    <row r="60" spans="1:9" x14ac:dyDescent="0.25">
      <c r="A60" s="10"/>
      <c r="B60" s="11" t="s">
        <v>57</v>
      </c>
      <c r="C60" s="7"/>
      <c r="D60" s="12">
        <v>0.56000000000000005</v>
      </c>
      <c r="E60" s="7" t="s">
        <v>23</v>
      </c>
      <c r="F60" s="13">
        <v>600</v>
      </c>
      <c r="G60" s="14">
        <f>+F60*D60</f>
        <v>336.00000000000006</v>
      </c>
      <c r="H60" s="15">
        <f t="shared" si="1"/>
        <v>0.25454545454545457</v>
      </c>
      <c r="I60" s="44">
        <f>G60/$G$71</f>
        <v>4.4994857730545089E-2</v>
      </c>
    </row>
    <row r="61" spans="1:9" x14ac:dyDescent="0.25">
      <c r="A61" s="10" t="s">
        <v>58</v>
      </c>
      <c r="B61" s="11" t="s">
        <v>59</v>
      </c>
      <c r="C61" s="7"/>
      <c r="D61" s="12">
        <v>0.11</v>
      </c>
      <c r="E61" s="7" t="s">
        <v>23</v>
      </c>
      <c r="F61" s="13">
        <v>700</v>
      </c>
      <c r="G61" s="14">
        <f>+F61*D61</f>
        <v>77</v>
      </c>
      <c r="H61" s="15">
        <f t="shared" si="1"/>
        <v>4.9999999999999996E-2</v>
      </c>
      <c r="I61" s="44">
        <f>G61/$G$71</f>
        <v>1.0311321563249914E-2</v>
      </c>
    </row>
    <row r="62" spans="1:9" x14ac:dyDescent="0.25">
      <c r="A62" s="10" t="s">
        <v>60</v>
      </c>
      <c r="B62" s="11" t="s">
        <v>41</v>
      </c>
      <c r="C62" s="7"/>
      <c r="D62" s="12"/>
      <c r="E62" s="7"/>
      <c r="F62" s="13"/>
      <c r="G62" s="14"/>
      <c r="H62" s="15"/>
      <c r="I62" s="44"/>
    </row>
    <row r="63" spans="1:9" x14ac:dyDescent="0.25">
      <c r="A63" s="10"/>
      <c r="B63" s="11" t="s">
        <v>61</v>
      </c>
      <c r="C63" s="16"/>
      <c r="D63" s="12">
        <v>0.56000000000000005</v>
      </c>
      <c r="E63" s="7" t="s">
        <v>23</v>
      </c>
      <c r="F63" s="13">
        <v>600</v>
      </c>
      <c r="G63" s="14">
        <f>+F63*D63</f>
        <v>336.00000000000006</v>
      </c>
      <c r="H63" s="15">
        <f t="shared" si="1"/>
        <v>0.25454545454545457</v>
      </c>
      <c r="I63" s="44">
        <f>G63/$G$71</f>
        <v>4.4994857730545089E-2</v>
      </c>
    </row>
    <row r="64" spans="1:9" x14ac:dyDescent="0.25">
      <c r="A64" s="10" t="s">
        <v>62</v>
      </c>
      <c r="B64" s="11" t="s">
        <v>63</v>
      </c>
      <c r="C64" s="7"/>
      <c r="D64" s="12">
        <v>0.11</v>
      </c>
      <c r="E64" s="7" t="s">
        <v>23</v>
      </c>
      <c r="F64" s="13">
        <v>700</v>
      </c>
      <c r="G64" s="14">
        <f>+F64*D64</f>
        <v>77</v>
      </c>
      <c r="H64" s="15">
        <f t="shared" si="1"/>
        <v>4.9999999999999996E-2</v>
      </c>
      <c r="I64" s="44">
        <f>G64/$G$71</f>
        <v>1.0311321563249914E-2</v>
      </c>
    </row>
    <row r="65" spans="1:9" x14ac:dyDescent="0.25">
      <c r="A65" s="10" t="s">
        <v>64</v>
      </c>
      <c r="B65" s="11" t="s">
        <v>65</v>
      </c>
      <c r="C65" s="62" t="s">
        <v>66</v>
      </c>
      <c r="D65" s="12">
        <v>1</v>
      </c>
      <c r="E65" s="7" t="s">
        <v>23</v>
      </c>
      <c r="F65" s="13">
        <v>600</v>
      </c>
      <c r="G65" s="14">
        <f>+F65*D65</f>
        <v>600</v>
      </c>
      <c r="H65" s="15">
        <f t="shared" si="1"/>
        <v>0.45454545454545453</v>
      </c>
      <c r="I65" s="44">
        <f>G65/$G$71</f>
        <v>8.0347960233116217E-2</v>
      </c>
    </row>
    <row r="66" spans="1:9" x14ac:dyDescent="0.25">
      <c r="A66" s="10" t="s">
        <v>67</v>
      </c>
      <c r="B66" s="61" t="s">
        <v>68</v>
      </c>
      <c r="C66" s="62"/>
      <c r="D66" s="66">
        <v>2.5</v>
      </c>
      <c r="E66" s="62" t="s">
        <v>10</v>
      </c>
      <c r="F66" s="67">
        <v>125</v>
      </c>
      <c r="G66" s="69">
        <f>+F66*D66</f>
        <v>312.5</v>
      </c>
      <c r="H66" s="70">
        <f t="shared" si="1"/>
        <v>1.1363636363636362</v>
      </c>
      <c r="I66" s="44">
        <f>G66/$G$71</f>
        <v>4.1847895954748027E-2</v>
      </c>
    </row>
    <row r="67" spans="1:9" x14ac:dyDescent="0.25">
      <c r="A67" s="10" t="s">
        <v>69</v>
      </c>
      <c r="B67" s="61" t="s">
        <v>70</v>
      </c>
      <c r="C67" s="62"/>
      <c r="D67" s="64">
        <v>0.20599999999999999</v>
      </c>
      <c r="E67" s="62" t="s">
        <v>23</v>
      </c>
      <c r="F67" s="67">
        <v>600</v>
      </c>
      <c r="G67" s="69">
        <f>+F67*D67</f>
        <v>123.6</v>
      </c>
      <c r="H67" s="70">
        <f t="shared" si="1"/>
        <v>9.3636363636363629E-2</v>
      </c>
      <c r="I67" s="44">
        <f>G67/$G$71</f>
        <v>1.6551679808021937E-2</v>
      </c>
    </row>
    <row r="68" spans="1:9" ht="16.5" customHeight="1" thickBot="1" x14ac:dyDescent="0.3">
      <c r="A68" s="89"/>
      <c r="B68" s="72" t="s">
        <v>20</v>
      </c>
      <c r="C68" s="63"/>
      <c r="D68" s="65"/>
      <c r="E68" s="63"/>
      <c r="F68" s="68"/>
      <c r="G68" s="73">
        <f>G67+G66+G65+G64+G63+G61+G60+G58+G57+G55+G54+G53+G52+G51+G49+G47+G46</f>
        <v>3129.35</v>
      </c>
      <c r="H68" s="71"/>
      <c r="I68" s="45"/>
    </row>
    <row r="69" spans="1:9" ht="12.7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2.75" customHeight="1" thickBot="1" x14ac:dyDescent="0.3">
      <c r="A70" s="30"/>
      <c r="B70" s="30"/>
      <c r="C70" s="30"/>
      <c r="D70" s="30"/>
      <c r="E70" s="30"/>
      <c r="F70" s="30"/>
      <c r="G70" s="30"/>
      <c r="H70" s="30"/>
      <c r="I70" s="30"/>
    </row>
    <row r="71" spans="1:9" x14ac:dyDescent="0.25">
      <c r="A71" s="4"/>
      <c r="B71" s="31" t="s">
        <v>71</v>
      </c>
      <c r="C71" s="32"/>
      <c r="D71" s="32"/>
      <c r="E71" s="32"/>
      <c r="F71" s="32"/>
      <c r="G71" s="46">
        <f>+G68+G44+G34</f>
        <v>7467.52</v>
      </c>
      <c r="H71" s="46"/>
      <c r="I71" s="46"/>
    </row>
    <row r="72" spans="1:9" x14ac:dyDescent="0.25">
      <c r="A72" s="4"/>
      <c r="B72" s="28" t="s">
        <v>72</v>
      </c>
      <c r="C72" s="28"/>
      <c r="D72" s="28"/>
      <c r="E72" s="28"/>
      <c r="F72" s="28"/>
      <c r="G72" s="47">
        <f>+G71*2%</f>
        <v>149.35040000000001</v>
      </c>
      <c r="H72" s="47"/>
      <c r="I72" s="51"/>
    </row>
    <row r="73" spans="1:9" ht="15.75" thickBot="1" x14ac:dyDescent="0.3">
      <c r="A73" s="29"/>
      <c r="B73" s="30" t="s">
        <v>101</v>
      </c>
      <c r="C73" s="30"/>
      <c r="D73" s="30"/>
      <c r="E73" s="30"/>
      <c r="F73" s="30"/>
      <c r="G73" s="48">
        <f>G71*(8/12)*0.03</f>
        <v>149.35039999999998</v>
      </c>
      <c r="H73" s="48"/>
      <c r="I73" s="52"/>
    </row>
    <row r="74" spans="1:9" ht="15.75" thickBot="1" x14ac:dyDescent="0.3">
      <c r="A74" s="75" t="s">
        <v>73</v>
      </c>
      <c r="B74" s="33"/>
      <c r="C74" s="33"/>
      <c r="D74" s="33"/>
      <c r="E74" s="33"/>
      <c r="F74" s="33"/>
      <c r="G74" s="74">
        <f>+G71+G72+G73</f>
        <v>7766.220800000001</v>
      </c>
      <c r="H74" s="49"/>
      <c r="I74" s="76">
        <f>SUM(I25:I73)</f>
        <v>1</v>
      </c>
    </row>
    <row r="75" spans="1:9" x14ac:dyDescent="0.25">
      <c r="A75" s="80" t="s">
        <v>107</v>
      </c>
      <c r="B75" s="81"/>
      <c r="C75" s="81"/>
      <c r="D75" s="81"/>
      <c r="E75" s="81"/>
      <c r="F75" s="81"/>
      <c r="G75" s="5"/>
    </row>
    <row r="76" spans="1:9" ht="18" customHeight="1" x14ac:dyDescent="0.25">
      <c r="A76" s="79" t="s">
        <v>111</v>
      </c>
      <c r="B76" s="79"/>
      <c r="C76" s="79"/>
      <c r="D76" s="79"/>
      <c r="E76" s="79"/>
      <c r="F76" s="79"/>
      <c r="G76" s="79"/>
      <c r="H76" s="79"/>
      <c r="I76" s="79"/>
    </row>
    <row r="77" spans="1:9" ht="29.25" customHeight="1" x14ac:dyDescent="0.25">
      <c r="A77" s="77"/>
      <c r="B77" s="77"/>
      <c r="C77" s="77"/>
      <c r="D77" s="77"/>
      <c r="E77" s="77"/>
      <c r="F77" s="77"/>
      <c r="G77" s="77"/>
      <c r="H77" s="77"/>
      <c r="I77" s="77"/>
    </row>
    <row r="78" spans="1:9" ht="29.25" customHeight="1" x14ac:dyDescent="0.25">
      <c r="A78" s="77"/>
      <c r="B78" s="77"/>
      <c r="C78" s="77"/>
      <c r="D78" s="77"/>
      <c r="E78" s="77"/>
      <c r="F78" s="77"/>
      <c r="G78" s="77"/>
      <c r="H78" s="77"/>
      <c r="I78" s="77"/>
    </row>
    <row r="79" spans="1:9" ht="29.25" customHeight="1" x14ac:dyDescent="0.25">
      <c r="A79" s="77"/>
      <c r="B79" s="77"/>
      <c r="C79" s="77"/>
      <c r="D79" s="77"/>
      <c r="E79" s="77"/>
      <c r="F79" s="77"/>
      <c r="G79" s="77"/>
      <c r="H79" s="77"/>
      <c r="I79" s="77"/>
    </row>
    <row r="80" spans="1:9" ht="15.75" x14ac:dyDescent="0.25">
      <c r="A80" s="2"/>
      <c r="B80" s="3"/>
      <c r="C80" s="3"/>
      <c r="D80" s="2"/>
      <c r="E80" s="2"/>
      <c r="F80" s="2"/>
      <c r="G80" s="1"/>
      <c r="I80" s="78">
        <v>6</v>
      </c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</sheetData>
  <mergeCells count="11">
    <mergeCell ref="A76:I76"/>
    <mergeCell ref="A75:F75"/>
    <mergeCell ref="A5:I5"/>
    <mergeCell ref="A4:I4"/>
    <mergeCell ref="A10:B10"/>
    <mergeCell ref="C15:D15"/>
    <mergeCell ref="A8:I8"/>
    <mergeCell ref="C13:D13"/>
    <mergeCell ref="C14:D14"/>
    <mergeCell ref="A7:I7"/>
    <mergeCell ref="B20:I20"/>
  </mergeCells>
  <pageMargins left="1.1023622047244095" right="0.70866141732283472" top="0.55118110236220474" bottom="0.55118110236220474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URPE4</dc:creator>
  <cp:lastModifiedBy>Adelle Borbon</cp:lastModifiedBy>
  <cp:lastPrinted>2023-03-14T17:54:27Z</cp:lastPrinted>
  <dcterms:created xsi:type="dcterms:W3CDTF">2021-11-01T13:12:13Z</dcterms:created>
  <dcterms:modified xsi:type="dcterms:W3CDTF">2023-03-14T17:54:31Z</dcterms:modified>
</cp:coreProperties>
</file>