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nm.Print_Area" localSheetId="0">'Hoja1'!$A$1:$K$97</definedName>
  </definedNames>
  <calcPr fullCalcOnLoad="1"/>
</workbook>
</file>

<file path=xl/sharedStrings.xml><?xml version="1.0" encoding="utf-8"?>
<sst xmlns="http://schemas.openxmlformats.org/spreadsheetml/2006/main" count="72" uniqueCount="56">
  <si>
    <t>1er. Año</t>
  </si>
  <si>
    <t>2do. Año</t>
  </si>
  <si>
    <t>3er. Año</t>
  </si>
  <si>
    <t>4-10 Año</t>
  </si>
  <si>
    <t>Unidad</t>
  </si>
  <si>
    <t>1- INSUMOS</t>
  </si>
  <si>
    <t xml:space="preserve">   .1 Compra de Plantas de Siembra</t>
  </si>
  <si>
    <t>Planta</t>
  </si>
  <si>
    <t>Quintal</t>
  </si>
  <si>
    <t>Litro</t>
  </si>
  <si>
    <t xml:space="preserve">   .6 Transporte Insumos</t>
  </si>
  <si>
    <t>Tarea</t>
  </si>
  <si>
    <t>2-  MANO DE OBRA</t>
  </si>
  <si>
    <t xml:space="preserve">   .1  Tumba de Arbustos</t>
  </si>
  <si>
    <t xml:space="preserve">  SUBTOTAL</t>
  </si>
  <si>
    <t xml:space="preserve">  GASTOS ADMINISTRATIVOS (2%)</t>
  </si>
  <si>
    <t xml:space="preserve">  TOTAL GENERAL</t>
  </si>
  <si>
    <t>Cant.</t>
  </si>
  <si>
    <t>Participación (%) por Actividad</t>
  </si>
  <si>
    <t xml:space="preserve">   .5 Compra Herbicida</t>
  </si>
  <si>
    <t>Cepas</t>
  </si>
  <si>
    <t xml:space="preserve">   .2 Raleo de Arbustos</t>
  </si>
  <si>
    <t xml:space="preserve">   .3  Limpieza del Terreno</t>
  </si>
  <si>
    <t xml:space="preserve">   .4  Habite (Manual)</t>
  </si>
  <si>
    <t xml:space="preserve">   .7  Siembra Plantas Cacao</t>
  </si>
  <si>
    <t xml:space="preserve">   .8  Control Malezas</t>
  </si>
  <si>
    <t xml:space="preserve">   .9  Aplicación Fertilizantes</t>
  </si>
  <si>
    <t xml:space="preserve">   .10  Aplicación Pesticidas</t>
  </si>
  <si>
    <t xml:space="preserve">   .11  Regulación de Sombras</t>
  </si>
  <si>
    <t xml:space="preserve">   .12 Poda y Deshijes</t>
  </si>
  <si>
    <t xml:space="preserve">   .14 Cosecha Cacao</t>
  </si>
  <si>
    <t xml:space="preserve">   .15 Ahoyado y Alineado de Cacao</t>
  </si>
  <si>
    <t xml:space="preserve">   .3 Compra de Plantas de Musáceas</t>
  </si>
  <si>
    <t xml:space="preserve">   .6  Siembra Planta de Musáceas</t>
  </si>
  <si>
    <t xml:space="preserve">   .13 Cosecha Musáceas</t>
  </si>
  <si>
    <t xml:space="preserve">   .16 Ahoyado y Alineado de Musácea</t>
  </si>
  <si>
    <t xml:space="preserve">  PAGO INTERESES 8.0% ANUAL (12 meses 8.0%)</t>
  </si>
  <si>
    <t xml:space="preserve">      (orgánico)</t>
  </si>
  <si>
    <t xml:space="preserve">   .3 Compra de Fertilizante orgánico</t>
  </si>
  <si>
    <t xml:space="preserve">      (Compost)</t>
  </si>
  <si>
    <t xml:space="preserve">   .4 Compra de Pesticida</t>
  </si>
  <si>
    <t>Libra</t>
  </si>
  <si>
    <t xml:space="preserve">      ()</t>
  </si>
  <si>
    <t xml:space="preserve">   .5  Siembra Planta de Sombra </t>
  </si>
  <si>
    <t>Día-Hom</t>
  </si>
  <si>
    <t xml:space="preserve">   .2 Compra de Plantas de Sombra </t>
  </si>
  <si>
    <t>Departamento de Economía Agropecuaria y Estadísticas</t>
  </si>
  <si>
    <t>Viceministerio de Planificación Sectorial Agropecuaria</t>
  </si>
  <si>
    <t xml:space="preserve">  La estructura  de costo fue realizada para una tarea de cacao que se maneja de forma orgánica. </t>
  </si>
  <si>
    <t xml:space="preserve">  Componente del costo</t>
  </si>
  <si>
    <t>Costos variables de producción de Cacao, 2021 (RD$/tarea)</t>
  </si>
  <si>
    <t>Valor unitario</t>
  </si>
  <si>
    <t xml:space="preserve">Total </t>
  </si>
  <si>
    <t>Costo RD$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</si>
  <si>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Departamento de Cacao, 2021.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</si>
  <si>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Economía Agropecuaria y Estadísticas.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</si>
</sst>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General_)"/>
    <numFmt numFmtId="195" formatCode="0.00_)"/>
    <numFmt numFmtId="196" formatCode="0.0000_)"/>
    <numFmt numFmtId="197" formatCode="_(* #,##0.000_);_(* \(#,##0.000\);_(* &quot;-&quot;??_);_(@_)"/>
    <numFmt numFmtId="198" formatCode="_(* #,##0.0000_);_(* \(#,##0.0000\);_(* &quot;-&quot;??_);_(@_)"/>
    <numFmt numFmtId="199" formatCode="_(* #,##0.0_);_(* \(#,##0.0\);_(* &quot;-&quot;??_);_(@_)"/>
    <numFmt numFmtId="200" formatCode="0.0"/>
    <numFmt numFmtId="201" formatCode="_(* #,##0.000_);_(* \(#,##0.000\);_(* &quot;-&quot;???_);_(@_)"/>
    <numFmt numFmtId="202" formatCode="0_)"/>
    <numFmt numFmtId="203" formatCode="_(* #,##0.0_);_(* \(#,##0.0\);_(* &quot;-&quot;?_);_(@_)"/>
    <numFmt numFmtId="204" formatCode="_(* #,##0_);_(* \(#,##0\);_(* &quot;-&quot;??_);_(@_)"/>
    <numFmt numFmtId="205" formatCode="_-* #,##0.0000\ _€_-;\-* #,##0.0000\ _€_-;_-* &quot;-&quot;????\ _€_-;_-@_-"/>
    <numFmt numFmtId="206" formatCode="_-* #,##0.0\ _€_-;\-* #,##0.0\ _€_-;_-* &quot;-&quot;?\ _€_-;_-@_-"/>
    <numFmt numFmtId="207" formatCode="_(* #,##0.0000_);_(* \(#,##0.0000\);_(* &quot;-&quot;????_);_(@_)"/>
    <numFmt numFmtId="208" formatCode="[$-1C0A]dddd\,\ d\ &quot;de&quot;\ mmmm\ &quot;de&quot;\ yyyy"/>
    <numFmt numFmtId="209" formatCode="[$-1C0A]h:mm:ss\ AM/PM"/>
    <numFmt numFmtId="210" formatCode="#,##0.0"/>
  </numFmts>
  <fonts count="59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9" fontId="1" fillId="0" borderId="0" xfId="47" applyNumberFormat="1" applyFont="1" applyAlignment="1">
      <alignment/>
    </xf>
    <xf numFmtId="43" fontId="1" fillId="0" borderId="0" xfId="47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"/>
      <protection/>
    </xf>
    <xf numFmtId="199" fontId="4" fillId="33" borderId="0" xfId="47" applyNumberFormat="1" applyFont="1" applyFill="1" applyBorder="1" applyAlignment="1" applyProtection="1">
      <alignment horizontal="centerContinuous"/>
      <protection/>
    </xf>
    <xf numFmtId="43" fontId="4" fillId="33" borderId="0" xfId="47" applyFont="1" applyFill="1" applyBorder="1" applyAlignment="1" applyProtection="1">
      <alignment horizontal="centerContinuous"/>
      <protection/>
    </xf>
    <xf numFmtId="43" fontId="53" fillId="33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9" fontId="54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/>
    </xf>
    <xf numFmtId="199" fontId="1" fillId="33" borderId="0" xfId="47" applyNumberFormat="1" applyFont="1" applyFill="1" applyAlignment="1">
      <alignment/>
    </xf>
    <xf numFmtId="43" fontId="1" fillId="33" borderId="0" xfId="47" applyFont="1" applyFill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199" fontId="57" fillId="34" borderId="12" xfId="47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56" fillId="34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center"/>
      <protection/>
    </xf>
    <xf numFmtId="199" fontId="4" fillId="34" borderId="0" xfId="47" applyNumberFormat="1" applyFont="1" applyFill="1" applyBorder="1" applyAlignment="1" applyProtection="1">
      <alignment horizontal="centerContinuous"/>
      <protection/>
    </xf>
    <xf numFmtId="43" fontId="4" fillId="34" borderId="0" xfId="47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7" fillId="33" borderId="0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>
      <alignment/>
    </xf>
    <xf numFmtId="39" fontId="57" fillId="33" borderId="0" xfId="0" applyNumberFormat="1" applyFont="1" applyFill="1" applyBorder="1" applyAlignment="1" applyProtection="1">
      <alignment/>
      <protection/>
    </xf>
    <xf numFmtId="199" fontId="57" fillId="33" borderId="0" xfId="47" applyNumberFormat="1" applyFont="1" applyFill="1" applyBorder="1" applyAlignment="1" applyProtection="1">
      <alignment/>
      <protection/>
    </xf>
    <xf numFmtId="43" fontId="57" fillId="33" borderId="0" xfId="47" applyFont="1" applyFill="1" applyBorder="1" applyAlignment="1" applyProtection="1">
      <alignment/>
      <protection/>
    </xf>
    <xf numFmtId="9" fontId="57" fillId="33" borderId="0" xfId="53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56" fillId="34" borderId="14" xfId="0" applyFont="1" applyFill="1" applyBorder="1" applyAlignment="1" applyProtection="1">
      <alignment horizontal="left"/>
      <protection/>
    </xf>
    <xf numFmtId="199" fontId="31" fillId="34" borderId="13" xfId="47" applyNumberFormat="1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>
      <alignment/>
    </xf>
    <xf numFmtId="199" fontId="57" fillId="34" borderId="15" xfId="47" applyNumberFormat="1" applyFont="1" applyFill="1" applyBorder="1" applyAlignment="1" applyProtection="1">
      <alignment horizontal="center"/>
      <protection/>
    </xf>
    <xf numFmtId="0" fontId="56" fillId="34" borderId="15" xfId="0" applyFont="1" applyFill="1" applyBorder="1" applyAlignment="1">
      <alignment horizontal="center"/>
    </xf>
    <xf numFmtId="0" fontId="56" fillId="34" borderId="12" xfId="0" applyFont="1" applyFill="1" applyBorder="1" applyAlignment="1" applyProtection="1">
      <alignment horizontal="center"/>
      <protection/>
    </xf>
    <xf numFmtId="0" fontId="56" fillId="34" borderId="15" xfId="0" applyFont="1" applyFill="1" applyBorder="1" applyAlignment="1" applyProtection="1">
      <alignment horizontal="center"/>
      <protection/>
    </xf>
    <xf numFmtId="43" fontId="57" fillId="34" borderId="12" xfId="47" applyFont="1" applyFill="1" applyBorder="1" applyAlignment="1" applyProtection="1">
      <alignment horizontal="center"/>
      <protection/>
    </xf>
    <xf numFmtId="43" fontId="57" fillId="34" borderId="15" xfId="47" applyFont="1" applyFill="1" applyBorder="1" applyAlignment="1" applyProtection="1">
      <alignment horizontal="center"/>
      <protection/>
    </xf>
    <xf numFmtId="43" fontId="57" fillId="34" borderId="13" xfId="47" applyFont="1" applyFill="1" applyBorder="1" applyAlignment="1" applyProtection="1">
      <alignment horizontal="center"/>
      <protection/>
    </xf>
    <xf numFmtId="0" fontId="32" fillId="33" borderId="11" xfId="0" applyFont="1" applyFill="1" applyBorder="1" applyAlignment="1">
      <alignment horizontal="left"/>
    </xf>
    <xf numFmtId="0" fontId="33" fillId="33" borderId="12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43" fontId="32" fillId="33" borderId="12" xfId="47" applyFont="1" applyFill="1" applyBorder="1" applyAlignment="1">
      <alignment/>
    </xf>
    <xf numFmtId="199" fontId="32" fillId="33" borderId="12" xfId="47" applyNumberFormat="1" applyFont="1" applyFill="1" applyBorder="1" applyAlignment="1">
      <alignment horizontal="center"/>
    </xf>
    <xf numFmtId="9" fontId="32" fillId="33" borderId="16" xfId="53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195" fontId="36" fillId="33" borderId="15" xfId="0" applyNumberFormat="1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195" fontId="33" fillId="33" borderId="15" xfId="0" applyNumberFormat="1" applyFont="1" applyFill="1" applyBorder="1" applyAlignment="1">
      <alignment horizontal="center"/>
    </xf>
    <xf numFmtId="43" fontId="33" fillId="33" borderId="15" xfId="0" applyNumberFormat="1" applyFont="1" applyFill="1" applyBorder="1" applyAlignment="1">
      <alignment/>
    </xf>
    <xf numFmtId="4" fontId="33" fillId="0" borderId="15" xfId="0" applyNumberFormat="1" applyFont="1" applyFill="1" applyBorder="1" applyAlignment="1">
      <alignment horizontal="center"/>
    </xf>
    <xf numFmtId="199" fontId="33" fillId="33" borderId="15" xfId="47" applyNumberFormat="1" applyFont="1" applyFill="1" applyBorder="1" applyAlignment="1" applyProtection="1">
      <alignment horizontal="center"/>
      <protection/>
    </xf>
    <xf numFmtId="43" fontId="33" fillId="0" borderId="15" xfId="47" applyFont="1" applyFill="1" applyBorder="1" applyAlignment="1" applyProtection="1">
      <alignment/>
      <protection/>
    </xf>
    <xf numFmtId="9" fontId="33" fillId="33" borderId="17" xfId="53" applyFont="1" applyFill="1" applyBorder="1" applyAlignment="1">
      <alignment horizontal="center"/>
    </xf>
    <xf numFmtId="4" fontId="33" fillId="33" borderId="15" xfId="0" applyNumberFormat="1" applyFont="1" applyFill="1" applyBorder="1" applyAlignment="1">
      <alignment horizontal="center"/>
    </xf>
    <xf numFmtId="43" fontId="33" fillId="33" borderId="15" xfId="47" applyFont="1" applyFill="1" applyBorder="1" applyAlignment="1" applyProtection="1">
      <alignment/>
      <protection/>
    </xf>
    <xf numFmtId="0" fontId="33" fillId="33" borderId="10" xfId="0" applyFont="1" applyFill="1" applyBorder="1" applyAlignment="1">
      <alignment horizontal="left"/>
    </xf>
    <xf numFmtId="0" fontId="33" fillId="33" borderId="15" xfId="0" applyFont="1" applyFill="1" applyBorder="1" applyAlignment="1">
      <alignment horizontal="center"/>
    </xf>
    <xf numFmtId="0" fontId="33" fillId="33" borderId="15" xfId="0" applyFont="1" applyFill="1" applyBorder="1" applyAlignment="1">
      <alignment/>
    </xf>
    <xf numFmtId="195" fontId="33" fillId="0" borderId="15" xfId="0" applyNumberFormat="1" applyFont="1" applyFill="1" applyBorder="1" applyAlignment="1">
      <alignment horizontal="center"/>
    </xf>
    <xf numFmtId="196" fontId="33" fillId="33" borderId="15" xfId="0" applyNumberFormat="1" applyFont="1" applyFill="1" applyBorder="1" applyAlignment="1">
      <alignment horizontal="center"/>
    </xf>
    <xf numFmtId="195" fontId="33" fillId="33" borderId="15" xfId="0" applyNumberFormat="1" applyFont="1" applyFill="1" applyBorder="1" applyAlignment="1">
      <alignment/>
    </xf>
    <xf numFmtId="195" fontId="33" fillId="33" borderId="15" xfId="0" applyNumberFormat="1" applyFont="1" applyFill="1" applyBorder="1" applyAlignment="1">
      <alignment/>
    </xf>
    <xf numFmtId="0" fontId="32" fillId="33" borderId="10" xfId="0" applyFont="1" applyFill="1" applyBorder="1" applyAlignment="1">
      <alignment horizontal="left"/>
    </xf>
    <xf numFmtId="43" fontId="32" fillId="33" borderId="15" xfId="47" applyFont="1" applyFill="1" applyBorder="1" applyAlignment="1">
      <alignment/>
    </xf>
    <xf numFmtId="199" fontId="32" fillId="33" borderId="15" xfId="47" applyNumberFormat="1" applyFont="1" applyFill="1" applyBorder="1" applyAlignment="1">
      <alignment horizontal="center"/>
    </xf>
    <xf numFmtId="9" fontId="32" fillId="33" borderId="17" xfId="53" applyFont="1" applyFill="1" applyBorder="1" applyAlignment="1">
      <alignment horizontal="center"/>
    </xf>
    <xf numFmtId="43" fontId="33" fillId="33" borderId="15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43" fontId="33" fillId="33" borderId="15" xfId="0" applyNumberFormat="1" applyFont="1" applyFill="1" applyBorder="1" applyAlignment="1">
      <alignment horizontal="center"/>
    </xf>
    <xf numFmtId="199" fontId="33" fillId="33" borderId="15" xfId="47" applyNumberFormat="1" applyFont="1" applyFill="1" applyBorder="1" applyAlignment="1">
      <alignment horizontal="center"/>
    </xf>
    <xf numFmtId="43" fontId="33" fillId="33" borderId="15" xfId="47" applyFont="1" applyFill="1" applyBorder="1" applyAlignment="1">
      <alignment/>
    </xf>
    <xf numFmtId="196" fontId="33" fillId="33" borderId="15" xfId="0" applyNumberFormat="1" applyFont="1" applyFill="1" applyBorder="1" applyAlignment="1">
      <alignment/>
    </xf>
    <xf numFmtId="0" fontId="40" fillId="35" borderId="18" xfId="0" applyFont="1" applyFill="1" applyBorder="1" applyAlignment="1" applyProtection="1">
      <alignment horizontal="left"/>
      <protection/>
    </xf>
    <xf numFmtId="0" fontId="40" fillId="35" borderId="19" xfId="0" applyFont="1" applyFill="1" applyBorder="1" applyAlignment="1">
      <alignment/>
    </xf>
    <xf numFmtId="39" fontId="40" fillId="35" borderId="20" xfId="0" applyNumberFormat="1" applyFont="1" applyFill="1" applyBorder="1" applyAlignment="1" applyProtection="1">
      <alignment/>
      <protection/>
    </xf>
    <xf numFmtId="199" fontId="40" fillId="35" borderId="20" xfId="47" applyNumberFormat="1" applyFont="1" applyFill="1" applyBorder="1" applyAlignment="1" applyProtection="1">
      <alignment/>
      <protection/>
    </xf>
    <xf numFmtId="43" fontId="40" fillId="35" borderId="20" xfId="47" applyFont="1" applyFill="1" applyBorder="1" applyAlignment="1" applyProtection="1">
      <alignment/>
      <protection/>
    </xf>
    <xf numFmtId="9" fontId="40" fillId="35" borderId="21" xfId="53" applyFont="1" applyFill="1" applyBorder="1" applyAlignment="1" applyProtection="1">
      <alignment/>
      <protection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4" fillId="33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horizontal="center" vertical="justify"/>
      <protection/>
    </xf>
    <xf numFmtId="0" fontId="56" fillId="34" borderId="22" xfId="0" applyFont="1" applyFill="1" applyBorder="1" applyAlignment="1" applyProtection="1">
      <alignment horizontal="center" vertical="justify"/>
      <protection/>
    </xf>
    <xf numFmtId="0" fontId="56" fillId="34" borderId="23" xfId="0" applyFont="1" applyFill="1" applyBorder="1" applyAlignment="1" applyProtection="1">
      <alignment horizontal="center" vertical="justify"/>
      <protection/>
    </xf>
    <xf numFmtId="0" fontId="56" fillId="34" borderId="24" xfId="0" applyFont="1" applyFill="1" applyBorder="1" applyAlignment="1" applyProtection="1">
      <alignment horizontal="center" vertical="justify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58" fillId="33" borderId="0" xfId="0" applyFont="1" applyFill="1" applyAlignment="1">
      <alignment horizontal="center"/>
    </xf>
    <xf numFmtId="43" fontId="33" fillId="33" borderId="15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104775</xdr:rowOff>
    </xdr:from>
    <xdr:to>
      <xdr:col>6</xdr:col>
      <xdr:colOff>361950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04775"/>
          <a:ext cx="1743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view="pageBreakPreview" zoomScale="60" zoomScaleNormal="98" zoomScalePageLayoutView="0" workbookViewId="0" topLeftCell="A57">
      <selection activeCell="K93" sqref="K93"/>
    </sheetView>
  </sheetViews>
  <sheetFormatPr defaultColWidth="11.00390625" defaultRowHeight="12.75"/>
  <cols>
    <col min="1" max="1" width="31.421875" style="1" customWidth="1"/>
    <col min="2" max="2" width="8.00390625" style="1" customWidth="1"/>
    <col min="3" max="3" width="8.57421875" style="1" customWidth="1"/>
    <col min="4" max="4" width="11.57421875" style="1" customWidth="1"/>
    <col min="5" max="6" width="11.28125" style="1" customWidth="1"/>
    <col min="7" max="7" width="12.8515625" style="1" customWidth="1"/>
    <col min="8" max="8" width="13.28125" style="1" customWidth="1"/>
    <col min="9" max="9" width="10.28125" style="4" customWidth="1"/>
    <col min="10" max="10" width="11.57421875" style="5" customWidth="1"/>
    <col min="11" max="11" width="12.00390625" style="1" customWidth="1"/>
    <col min="12" max="21" width="11.00390625" style="6" customWidth="1"/>
    <col min="22" max="16384" width="11.00390625" style="2" customWidth="1"/>
  </cols>
  <sheetData>
    <row r="1" spans="1:11" ht="13.5">
      <c r="A1" s="8"/>
      <c r="B1" s="8"/>
      <c r="C1" s="8"/>
      <c r="D1" s="8"/>
      <c r="E1" s="8"/>
      <c r="F1" s="8"/>
      <c r="G1" s="8"/>
      <c r="H1" s="8"/>
      <c r="I1" s="22"/>
      <c r="J1" s="23"/>
      <c r="K1" s="8"/>
    </row>
    <row r="2" spans="1:11" ht="13.5">
      <c r="A2" s="8"/>
      <c r="B2" s="8"/>
      <c r="C2" s="8"/>
      <c r="D2" s="8"/>
      <c r="E2" s="8"/>
      <c r="F2" s="8"/>
      <c r="G2" s="8"/>
      <c r="H2" s="8"/>
      <c r="I2" s="22"/>
      <c r="J2" s="23"/>
      <c r="K2" s="8"/>
    </row>
    <row r="3" spans="1:11" ht="13.5">
      <c r="A3" s="8"/>
      <c r="B3" s="8"/>
      <c r="C3" s="8"/>
      <c r="D3" s="8"/>
      <c r="E3" s="8"/>
      <c r="F3" s="8"/>
      <c r="G3" s="8"/>
      <c r="H3" s="8"/>
      <c r="I3" s="22"/>
      <c r="J3" s="23"/>
      <c r="K3" s="8"/>
    </row>
    <row r="4" spans="1:11" ht="13.5">
      <c r="A4" s="8"/>
      <c r="B4" s="8"/>
      <c r="C4" s="8"/>
      <c r="D4" s="8"/>
      <c r="E4" s="8"/>
      <c r="F4" s="8"/>
      <c r="G4" s="8"/>
      <c r="H4" s="8"/>
      <c r="I4" s="22"/>
      <c r="J4" s="23"/>
      <c r="K4" s="8"/>
    </row>
    <row r="5" spans="1:11" ht="15.75">
      <c r="A5" s="97" t="s">
        <v>47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.75">
      <c r="A6" s="97" t="s">
        <v>46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21" s="1" customFormat="1" ht="6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11" ht="3" customHeight="1">
      <c r="A8" s="30"/>
      <c r="B8" s="30"/>
      <c r="C8" s="30"/>
      <c r="D8" s="30"/>
      <c r="E8" s="102"/>
      <c r="F8" s="102"/>
      <c r="G8" s="102"/>
      <c r="H8" s="31"/>
      <c r="I8" s="32"/>
      <c r="J8" s="33"/>
      <c r="K8" s="34"/>
    </row>
    <row r="9" spans="1:11" s="6" customFormat="1" ht="9.75" customHeight="1">
      <c r="A9" s="11"/>
      <c r="B9" s="11"/>
      <c r="C9" s="11"/>
      <c r="D9" s="11"/>
      <c r="E9" s="12"/>
      <c r="F9" s="12"/>
      <c r="G9" s="12"/>
      <c r="H9" s="12"/>
      <c r="I9" s="13"/>
      <c r="J9" s="14"/>
      <c r="K9" s="29"/>
    </row>
    <row r="10" spans="1:11" ht="15" customHeight="1">
      <c r="A10" s="103" t="s">
        <v>50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7.5" customHeight="1" thickBot="1">
      <c r="A11" s="11"/>
      <c r="B11" s="11"/>
      <c r="C11" s="11"/>
      <c r="D11" s="11"/>
      <c r="E11" s="12"/>
      <c r="F11" s="12"/>
      <c r="G11" s="12"/>
      <c r="H11" s="12"/>
      <c r="I11" s="13"/>
      <c r="J11" s="14"/>
      <c r="K11" s="8"/>
    </row>
    <row r="12" spans="1:21" s="3" customFormat="1" ht="16.5" customHeight="1">
      <c r="A12" s="24"/>
      <c r="B12" s="25"/>
      <c r="C12" s="25"/>
      <c r="D12" s="49"/>
      <c r="E12" s="49"/>
      <c r="F12" s="49"/>
      <c r="G12" s="49"/>
      <c r="H12" s="49"/>
      <c r="I12" s="26"/>
      <c r="J12" s="51"/>
      <c r="K12" s="99" t="s">
        <v>18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3" customFormat="1" ht="14.25" customHeight="1">
      <c r="A13" s="46" t="s">
        <v>49</v>
      </c>
      <c r="B13" s="48" t="s">
        <v>17</v>
      </c>
      <c r="C13" s="48" t="s">
        <v>4</v>
      </c>
      <c r="D13" s="50" t="s">
        <v>51</v>
      </c>
      <c r="E13" s="50" t="s">
        <v>0</v>
      </c>
      <c r="F13" s="50" t="s">
        <v>1</v>
      </c>
      <c r="G13" s="50" t="s">
        <v>2</v>
      </c>
      <c r="H13" s="50" t="s">
        <v>52</v>
      </c>
      <c r="I13" s="47" t="s">
        <v>3</v>
      </c>
      <c r="J13" s="52" t="s">
        <v>53</v>
      </c>
      <c r="K13" s="100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3" customFormat="1" ht="14.25" customHeight="1" thickBot="1">
      <c r="A14" s="44"/>
      <c r="B14" s="28"/>
      <c r="C14" s="28"/>
      <c r="D14" s="28"/>
      <c r="E14" s="28"/>
      <c r="F14" s="28"/>
      <c r="G14" s="28"/>
      <c r="H14" s="28"/>
      <c r="I14" s="45"/>
      <c r="J14" s="53"/>
      <c r="K14" s="101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3" customFormat="1" ht="15.75" customHeight="1">
      <c r="A15" s="54" t="s">
        <v>5</v>
      </c>
      <c r="B15" s="55"/>
      <c r="C15" s="55"/>
      <c r="D15" s="56"/>
      <c r="E15" s="57"/>
      <c r="F15" s="57"/>
      <c r="G15" s="57"/>
      <c r="H15" s="57"/>
      <c r="I15" s="58"/>
      <c r="J15" s="57"/>
      <c r="K15" s="59">
        <f>SUM(K16:K25)</f>
        <v>0.09610604843512215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3" customFormat="1" ht="15" customHeight="1">
      <c r="A16" s="60" t="s">
        <v>6</v>
      </c>
      <c r="B16" s="61">
        <v>70</v>
      </c>
      <c r="C16" s="62" t="s">
        <v>7</v>
      </c>
      <c r="D16" s="63">
        <v>14.78</v>
      </c>
      <c r="E16" s="63">
        <f>B16*D16</f>
        <v>1034.6</v>
      </c>
      <c r="F16" s="63">
        <f>0.1*B16*D16</f>
        <v>103.46</v>
      </c>
      <c r="G16" s="64">
        <v>0</v>
      </c>
      <c r="H16" s="65">
        <f>E16+F16+G16</f>
        <v>1138.06</v>
      </c>
      <c r="I16" s="66">
        <v>0</v>
      </c>
      <c r="J16" s="67">
        <f>H16+F16</f>
        <v>1241.52</v>
      </c>
      <c r="K16" s="68">
        <f>J16/$J$45</f>
        <v>0.024155703641886832</v>
      </c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3" customFormat="1" ht="15" customHeight="1">
      <c r="A17" s="60" t="s">
        <v>45</v>
      </c>
      <c r="B17" s="61">
        <v>6</v>
      </c>
      <c r="C17" s="62" t="s">
        <v>7</v>
      </c>
      <c r="D17" s="63">
        <v>50</v>
      </c>
      <c r="E17" s="63">
        <f>B17*D17</f>
        <v>300</v>
      </c>
      <c r="F17" s="64">
        <v>0</v>
      </c>
      <c r="G17" s="64">
        <v>0</v>
      </c>
      <c r="H17" s="69">
        <f aca="true" t="shared" si="0" ref="H17:H43">E17+F17+G17</f>
        <v>300</v>
      </c>
      <c r="I17" s="66">
        <v>0</v>
      </c>
      <c r="J17" s="70">
        <f>H17+F17</f>
        <v>300</v>
      </c>
      <c r="K17" s="68">
        <f>J17/$J$45</f>
        <v>0.005836966857212167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3" customFormat="1" ht="15" customHeight="1">
      <c r="A18" s="71" t="s">
        <v>32</v>
      </c>
      <c r="B18" s="63">
        <v>70</v>
      </c>
      <c r="C18" s="72" t="s">
        <v>20</v>
      </c>
      <c r="D18" s="63">
        <v>8</v>
      </c>
      <c r="E18" s="63">
        <f>B18*D18</f>
        <v>560</v>
      </c>
      <c r="F18" s="63">
        <f>0.1*B18*D18</f>
        <v>56</v>
      </c>
      <c r="G18" s="64">
        <v>0</v>
      </c>
      <c r="H18" s="63">
        <f>E18+F18+G18</f>
        <v>616</v>
      </c>
      <c r="I18" s="66">
        <v>0</v>
      </c>
      <c r="J18" s="70">
        <f>H18</f>
        <v>616</v>
      </c>
      <c r="K18" s="68">
        <f>J18/$J$45</f>
        <v>0.011985238613475651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3" customFormat="1" ht="15" customHeight="1">
      <c r="A19" s="71" t="s">
        <v>38</v>
      </c>
      <c r="B19" s="72"/>
      <c r="C19" s="72"/>
      <c r="D19" s="73"/>
      <c r="E19" s="63"/>
      <c r="F19" s="63"/>
      <c r="G19" s="63"/>
      <c r="H19" s="63">
        <f t="shared" si="0"/>
        <v>0</v>
      </c>
      <c r="I19" s="66"/>
      <c r="J19" s="70">
        <f>H19+F19</f>
        <v>0</v>
      </c>
      <c r="K19" s="68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3" customFormat="1" ht="15" customHeight="1">
      <c r="A20" s="71" t="s">
        <v>39</v>
      </c>
      <c r="B20" s="63">
        <v>0.6</v>
      </c>
      <c r="C20" s="72" t="s">
        <v>8</v>
      </c>
      <c r="D20" s="63">
        <v>700</v>
      </c>
      <c r="E20" s="63">
        <f>B20*D20</f>
        <v>420</v>
      </c>
      <c r="F20" s="63">
        <f>0.7*D20</f>
        <v>489.99999999999994</v>
      </c>
      <c r="G20" s="63">
        <f>0.8*D20</f>
        <v>560</v>
      </c>
      <c r="H20" s="74">
        <f t="shared" si="0"/>
        <v>1470</v>
      </c>
      <c r="I20" s="66">
        <v>0</v>
      </c>
      <c r="J20" s="70">
        <f>H20</f>
        <v>1470</v>
      </c>
      <c r="K20" s="68">
        <f>J20/$J$45</f>
        <v>0.02860113760033962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3" customFormat="1" ht="15" customHeight="1">
      <c r="A21" s="71" t="s">
        <v>40</v>
      </c>
      <c r="B21" s="75"/>
      <c r="C21" s="72"/>
      <c r="D21" s="64"/>
      <c r="E21" s="63"/>
      <c r="F21" s="63"/>
      <c r="G21" s="63"/>
      <c r="H21" s="63">
        <f t="shared" si="0"/>
        <v>0</v>
      </c>
      <c r="I21" s="66"/>
      <c r="J21" s="70">
        <f aca="true" t="shared" si="1" ref="J21:J30">H21</f>
        <v>0</v>
      </c>
      <c r="K21" s="68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3" customFormat="1" ht="15" customHeight="1">
      <c r="A22" s="71" t="s">
        <v>37</v>
      </c>
      <c r="B22" s="72">
        <v>0.2</v>
      </c>
      <c r="C22" s="72" t="s">
        <v>9</v>
      </c>
      <c r="D22" s="63">
        <v>800</v>
      </c>
      <c r="E22" s="63">
        <f>B22*D22</f>
        <v>160</v>
      </c>
      <c r="F22" s="63">
        <f>0.3*D22</f>
        <v>240</v>
      </c>
      <c r="G22" s="63">
        <f>0.3*D22</f>
        <v>240</v>
      </c>
      <c r="H22" s="63">
        <f t="shared" si="0"/>
        <v>640</v>
      </c>
      <c r="I22" s="66"/>
      <c r="J22" s="70">
        <f>H22</f>
        <v>640</v>
      </c>
      <c r="K22" s="68">
        <f>J22/$J$45</f>
        <v>0.012452195962052624</v>
      </c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3" customFormat="1" ht="15" customHeight="1">
      <c r="A23" s="71" t="s">
        <v>19</v>
      </c>
      <c r="B23" s="75"/>
      <c r="C23" s="72"/>
      <c r="D23" s="64"/>
      <c r="E23" s="63"/>
      <c r="F23" s="63"/>
      <c r="G23" s="63"/>
      <c r="H23" s="63">
        <f t="shared" si="0"/>
        <v>0</v>
      </c>
      <c r="I23" s="66"/>
      <c r="J23" s="70">
        <f t="shared" si="1"/>
        <v>0</v>
      </c>
      <c r="K23" s="68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3" customFormat="1" ht="15" customHeight="1">
      <c r="A24" s="71" t="s">
        <v>42</v>
      </c>
      <c r="B24" s="63">
        <v>0</v>
      </c>
      <c r="C24" s="72" t="s">
        <v>9</v>
      </c>
      <c r="D24" s="64">
        <v>0</v>
      </c>
      <c r="E24" s="64">
        <v>0</v>
      </c>
      <c r="F24" s="64">
        <v>0</v>
      </c>
      <c r="G24" s="64">
        <v>0</v>
      </c>
      <c r="H24" s="64">
        <f t="shared" si="0"/>
        <v>0</v>
      </c>
      <c r="I24" s="66"/>
      <c r="J24" s="70">
        <f t="shared" si="1"/>
        <v>0</v>
      </c>
      <c r="K24" s="68">
        <f>J24/$J$45</f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3" customFormat="1" ht="15" customHeight="1">
      <c r="A25" s="71" t="s">
        <v>10</v>
      </c>
      <c r="B25" s="63">
        <v>1</v>
      </c>
      <c r="C25" s="72" t="s">
        <v>11</v>
      </c>
      <c r="D25" s="63">
        <f>(70*3)+70</f>
        <v>280</v>
      </c>
      <c r="E25" s="63">
        <f>B25*D25</f>
        <v>280</v>
      </c>
      <c r="F25" s="63">
        <f>0.7*D25</f>
        <v>196</v>
      </c>
      <c r="G25" s="63">
        <f>0.7*D25</f>
        <v>196</v>
      </c>
      <c r="H25" s="63">
        <f t="shared" si="0"/>
        <v>672</v>
      </c>
      <c r="I25" s="66">
        <v>0</v>
      </c>
      <c r="J25" s="70">
        <f t="shared" si="1"/>
        <v>672</v>
      </c>
      <c r="K25" s="68">
        <f>J25/$J$45</f>
        <v>0.013074805760155255</v>
      </c>
      <c r="L25" s="17"/>
      <c r="M25" s="9"/>
      <c r="N25" s="9"/>
      <c r="O25" s="9"/>
      <c r="P25" s="9"/>
      <c r="Q25" s="9"/>
      <c r="R25" s="9"/>
      <c r="S25" s="9"/>
      <c r="T25" s="9"/>
      <c r="U25" s="9"/>
    </row>
    <row r="26" spans="1:21" s="3" customFormat="1" ht="8.25" customHeight="1">
      <c r="A26" s="71"/>
      <c r="B26" s="75"/>
      <c r="C26" s="72"/>
      <c r="D26" s="76"/>
      <c r="E26" s="77"/>
      <c r="F26" s="63"/>
      <c r="G26" s="77"/>
      <c r="H26" s="63"/>
      <c r="I26" s="66"/>
      <c r="J26" s="70"/>
      <c r="K26" s="68"/>
      <c r="L26" s="17"/>
      <c r="M26" s="9"/>
      <c r="N26" s="9"/>
      <c r="O26" s="9"/>
      <c r="P26" s="9"/>
      <c r="Q26" s="9"/>
      <c r="R26" s="9"/>
      <c r="S26" s="9"/>
      <c r="T26" s="9"/>
      <c r="U26" s="9"/>
    </row>
    <row r="27" spans="1:21" s="3" customFormat="1" ht="15" customHeight="1">
      <c r="A27" s="78" t="s">
        <v>12</v>
      </c>
      <c r="B27" s="72"/>
      <c r="C27" s="72"/>
      <c r="D27" s="73"/>
      <c r="E27" s="79"/>
      <c r="F27" s="79"/>
      <c r="G27" s="79"/>
      <c r="H27" s="79">
        <f t="shared" si="0"/>
        <v>0</v>
      </c>
      <c r="I27" s="80"/>
      <c r="J27" s="79"/>
      <c r="K27" s="81">
        <f>SUM(K28:K43)</f>
        <v>0.8993128169708839</v>
      </c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3" customFormat="1" ht="15" customHeight="1">
      <c r="A28" s="71" t="s">
        <v>13</v>
      </c>
      <c r="B28" s="63">
        <v>1</v>
      </c>
      <c r="C28" s="72" t="s">
        <v>44</v>
      </c>
      <c r="D28" s="63">
        <v>700</v>
      </c>
      <c r="E28" s="63">
        <f>B28*D28</f>
        <v>700</v>
      </c>
      <c r="F28" s="82">
        <v>0</v>
      </c>
      <c r="G28" s="77">
        <v>0</v>
      </c>
      <c r="H28" s="69">
        <f t="shared" si="0"/>
        <v>700</v>
      </c>
      <c r="I28" s="66">
        <v>0</v>
      </c>
      <c r="J28" s="70">
        <f>H28</f>
        <v>700</v>
      </c>
      <c r="K28" s="68">
        <f aca="true" t="shared" si="2" ref="K28:K36">J28/$J$45</f>
        <v>0.013619589333495058</v>
      </c>
      <c r="L28" s="9"/>
      <c r="M28" s="17"/>
      <c r="N28" s="9"/>
      <c r="O28" s="9"/>
      <c r="P28" s="9"/>
      <c r="Q28" s="9"/>
      <c r="R28" s="9"/>
      <c r="S28" s="9"/>
      <c r="T28" s="9"/>
      <c r="U28" s="9"/>
    </row>
    <row r="29" spans="1:21" s="3" customFormat="1" ht="15" customHeight="1">
      <c r="A29" s="71" t="s">
        <v>21</v>
      </c>
      <c r="B29" s="63">
        <v>1</v>
      </c>
      <c r="C29" s="72" t="s">
        <v>44</v>
      </c>
      <c r="D29" s="63">
        <v>700</v>
      </c>
      <c r="E29" s="63">
        <f>B29*D29</f>
        <v>700</v>
      </c>
      <c r="F29" s="82">
        <v>0</v>
      </c>
      <c r="G29" s="77">
        <v>0</v>
      </c>
      <c r="H29" s="69">
        <f t="shared" si="0"/>
        <v>700</v>
      </c>
      <c r="I29" s="66">
        <v>0</v>
      </c>
      <c r="J29" s="70">
        <f t="shared" si="1"/>
        <v>700</v>
      </c>
      <c r="K29" s="68">
        <f t="shared" si="2"/>
        <v>0.013619589333495058</v>
      </c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3" customFormat="1" ht="15" customHeight="1">
      <c r="A30" s="71" t="s">
        <v>22</v>
      </c>
      <c r="B30" s="63">
        <v>1</v>
      </c>
      <c r="C30" s="72" t="s">
        <v>44</v>
      </c>
      <c r="D30" s="63">
        <v>700</v>
      </c>
      <c r="E30" s="63">
        <f>B30*D30</f>
        <v>700</v>
      </c>
      <c r="F30" s="82">
        <f>B30*D30</f>
        <v>700</v>
      </c>
      <c r="G30" s="82">
        <f>B30*D30</f>
        <v>700</v>
      </c>
      <c r="H30" s="104">
        <f t="shared" si="0"/>
        <v>2100</v>
      </c>
      <c r="I30" s="66">
        <v>0</v>
      </c>
      <c r="J30" s="70">
        <f t="shared" si="1"/>
        <v>2100</v>
      </c>
      <c r="K30" s="68">
        <f t="shared" si="2"/>
        <v>0.04085876800048517</v>
      </c>
      <c r="L30" s="9"/>
      <c r="M30" s="18"/>
      <c r="N30" s="18"/>
      <c r="O30" s="18"/>
      <c r="P30" s="18"/>
      <c r="Q30" s="9"/>
      <c r="R30" s="9"/>
      <c r="S30" s="9"/>
      <c r="T30" s="9"/>
      <c r="U30" s="9"/>
    </row>
    <row r="31" spans="1:22" s="10" customFormat="1" ht="15" customHeight="1">
      <c r="A31" s="71" t="s">
        <v>23</v>
      </c>
      <c r="B31" s="75"/>
      <c r="C31" s="72" t="s">
        <v>44</v>
      </c>
      <c r="D31" s="76"/>
      <c r="E31" s="77"/>
      <c r="F31" s="82"/>
      <c r="G31" s="83"/>
      <c r="H31" s="84">
        <f t="shared" si="0"/>
        <v>0</v>
      </c>
      <c r="I31" s="66"/>
      <c r="J31" s="70"/>
      <c r="K31" s="68">
        <f t="shared" si="2"/>
        <v>0</v>
      </c>
      <c r="L31" s="9"/>
      <c r="M31" s="18"/>
      <c r="N31" s="16"/>
      <c r="O31" s="16"/>
      <c r="P31" s="16"/>
      <c r="Q31" s="16"/>
      <c r="R31" s="16"/>
      <c r="S31" s="16"/>
      <c r="T31" s="16"/>
      <c r="U31" s="16"/>
      <c r="V31" s="16"/>
    </row>
    <row r="32" spans="1:21" s="3" customFormat="1" ht="15" customHeight="1">
      <c r="A32" s="71" t="s">
        <v>43</v>
      </c>
      <c r="B32" s="63">
        <v>6</v>
      </c>
      <c r="C32" s="72" t="s">
        <v>7</v>
      </c>
      <c r="D32" s="63">
        <v>5</v>
      </c>
      <c r="E32" s="63">
        <f aca="true" t="shared" si="3" ref="E32:E37">B32*D32</f>
        <v>30</v>
      </c>
      <c r="F32" s="82">
        <v>0</v>
      </c>
      <c r="G32" s="82">
        <v>0</v>
      </c>
      <c r="H32" s="63">
        <f t="shared" si="0"/>
        <v>30</v>
      </c>
      <c r="I32" s="66">
        <v>0</v>
      </c>
      <c r="J32" s="70"/>
      <c r="K32" s="68">
        <f t="shared" si="2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3" customFormat="1" ht="15" customHeight="1">
      <c r="A33" s="71" t="s">
        <v>33</v>
      </c>
      <c r="B33" s="63">
        <v>70</v>
      </c>
      <c r="C33" s="72" t="s">
        <v>7</v>
      </c>
      <c r="D33" s="63">
        <v>8</v>
      </c>
      <c r="E33" s="63">
        <f t="shared" si="3"/>
        <v>560</v>
      </c>
      <c r="F33" s="63">
        <f>0.1*B33*D33</f>
        <v>56</v>
      </c>
      <c r="G33" s="82">
        <v>0</v>
      </c>
      <c r="H33" s="63">
        <f t="shared" si="0"/>
        <v>616</v>
      </c>
      <c r="I33" s="66">
        <v>0</v>
      </c>
      <c r="J33" s="70"/>
      <c r="K33" s="68">
        <f t="shared" si="2"/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3" customFormat="1" ht="15" customHeight="1">
      <c r="A34" s="71" t="s">
        <v>24</v>
      </c>
      <c r="B34" s="63">
        <v>70</v>
      </c>
      <c r="C34" s="72" t="s">
        <v>20</v>
      </c>
      <c r="D34" s="63">
        <v>3</v>
      </c>
      <c r="E34" s="63">
        <f t="shared" si="3"/>
        <v>210</v>
      </c>
      <c r="F34" s="63">
        <f>0.1*B34*D34</f>
        <v>21</v>
      </c>
      <c r="G34" s="82">
        <v>0</v>
      </c>
      <c r="H34" s="63">
        <f t="shared" si="0"/>
        <v>231</v>
      </c>
      <c r="I34" s="66"/>
      <c r="J34" s="70"/>
      <c r="K34" s="68">
        <f t="shared" si="2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3" customFormat="1" ht="15" customHeight="1">
      <c r="A35" s="71" t="s">
        <v>25</v>
      </c>
      <c r="B35" s="63">
        <v>1</v>
      </c>
      <c r="C35" s="72" t="s">
        <v>44</v>
      </c>
      <c r="D35" s="63">
        <v>700</v>
      </c>
      <c r="E35" s="63">
        <f t="shared" si="3"/>
        <v>700</v>
      </c>
      <c r="F35" s="63">
        <f>3*D35</f>
        <v>2100</v>
      </c>
      <c r="G35" s="63">
        <f>3*D35</f>
        <v>2100</v>
      </c>
      <c r="H35" s="63">
        <f t="shared" si="0"/>
        <v>4900</v>
      </c>
      <c r="I35" s="66">
        <f>2*7*600</f>
        <v>8400</v>
      </c>
      <c r="J35" s="70">
        <f>SUM(H35:I35)</f>
        <v>13300</v>
      </c>
      <c r="K35" s="68">
        <f t="shared" si="2"/>
        <v>0.2587721973364061</v>
      </c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3" customFormat="1" ht="15" customHeight="1">
      <c r="A36" s="71" t="s">
        <v>26</v>
      </c>
      <c r="B36" s="63">
        <f>1/5</f>
        <v>0.2</v>
      </c>
      <c r="C36" s="72" t="s">
        <v>41</v>
      </c>
      <c r="D36" s="63">
        <v>700</v>
      </c>
      <c r="E36" s="63">
        <f t="shared" si="3"/>
        <v>140</v>
      </c>
      <c r="F36" s="63">
        <f>(1/3)*600</f>
        <v>200</v>
      </c>
      <c r="G36" s="63">
        <f>0.33*600</f>
        <v>198</v>
      </c>
      <c r="H36" s="63">
        <f t="shared" si="0"/>
        <v>538</v>
      </c>
      <c r="I36" s="66"/>
      <c r="J36" s="70"/>
      <c r="K36" s="68">
        <f t="shared" si="2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3" customFormat="1" ht="15" customHeight="1">
      <c r="A37" s="71" t="s">
        <v>27</v>
      </c>
      <c r="B37" s="63">
        <v>0.3</v>
      </c>
      <c r="C37" s="72" t="s">
        <v>9</v>
      </c>
      <c r="D37" s="63">
        <v>700</v>
      </c>
      <c r="E37" s="63">
        <f t="shared" si="3"/>
        <v>210</v>
      </c>
      <c r="F37" s="63">
        <f>B37*D37</f>
        <v>210</v>
      </c>
      <c r="G37" s="63">
        <f>B37*D37</f>
        <v>210</v>
      </c>
      <c r="H37" s="63">
        <f t="shared" si="0"/>
        <v>630</v>
      </c>
      <c r="I37" s="85">
        <v>1960</v>
      </c>
      <c r="J37" s="86">
        <f>SUM(H37:I37)</f>
        <v>2590</v>
      </c>
      <c r="K37" s="68">
        <f>J37/J$48</f>
        <v>0.045811345939937916</v>
      </c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3" customFormat="1" ht="15" customHeight="1">
      <c r="A38" s="71" t="s">
        <v>28</v>
      </c>
      <c r="B38" s="63">
        <v>1</v>
      </c>
      <c r="C38" s="72" t="s">
        <v>44</v>
      </c>
      <c r="D38" s="63">
        <v>700</v>
      </c>
      <c r="E38" s="63">
        <v>600</v>
      </c>
      <c r="F38" s="63">
        <f>B38*D38</f>
        <v>700</v>
      </c>
      <c r="G38" s="63">
        <f>B38*D38</f>
        <v>700</v>
      </c>
      <c r="H38" s="69">
        <f t="shared" si="0"/>
        <v>2000</v>
      </c>
      <c r="I38" s="66">
        <f>7*600</f>
        <v>4200</v>
      </c>
      <c r="J38" s="70">
        <f>SUM(H38:I38)</f>
        <v>6200</v>
      </c>
      <c r="K38" s="68">
        <f aca="true" t="shared" si="4" ref="K38:K43">J38/$J$45</f>
        <v>0.1206306483823848</v>
      </c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3" customFormat="1" ht="15" customHeight="1">
      <c r="A39" s="71" t="s">
        <v>29</v>
      </c>
      <c r="B39" s="63">
        <f>1/3</f>
        <v>0.3333333333333333</v>
      </c>
      <c r="C39" s="72" t="s">
        <v>44</v>
      </c>
      <c r="D39" s="63">
        <v>1000</v>
      </c>
      <c r="E39" s="63">
        <f>B39*D39</f>
        <v>333.3333333333333</v>
      </c>
      <c r="F39" s="63">
        <f>B39*D39</f>
        <v>333.3333333333333</v>
      </c>
      <c r="G39" s="63">
        <f>B39*D39</f>
        <v>333.3333333333333</v>
      </c>
      <c r="H39" s="69">
        <f t="shared" si="0"/>
        <v>1000</v>
      </c>
      <c r="I39" s="66">
        <f>14*D39</f>
        <v>14000</v>
      </c>
      <c r="J39" s="70">
        <f>SUM(H39:I39)</f>
        <v>15000</v>
      </c>
      <c r="K39" s="68">
        <f t="shared" si="4"/>
        <v>0.29184834286060835</v>
      </c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3" customFormat="1" ht="15" customHeight="1">
      <c r="A40" s="71" t="s">
        <v>34</v>
      </c>
      <c r="B40" s="63">
        <f>1/3</f>
        <v>0.3333333333333333</v>
      </c>
      <c r="C40" s="72" t="s">
        <v>44</v>
      </c>
      <c r="D40" s="63">
        <v>700</v>
      </c>
      <c r="E40" s="63">
        <f>B40*D40</f>
        <v>233.33333333333331</v>
      </c>
      <c r="F40" s="63">
        <f>B40*E40</f>
        <v>77.77777777777777</v>
      </c>
      <c r="G40" s="63">
        <f>B40*F40</f>
        <v>25.925925925925924</v>
      </c>
      <c r="H40" s="63">
        <f t="shared" si="0"/>
        <v>337.037037037037</v>
      </c>
      <c r="I40" s="66">
        <f>0.3*D40</f>
        <v>210</v>
      </c>
      <c r="J40" s="70">
        <f>SUM(H40:I40)</f>
        <v>547.037037037037</v>
      </c>
      <c r="K40" s="68">
        <f t="shared" si="4"/>
        <v>0.0106434568495091</v>
      </c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3" customFormat="1" ht="15" customHeight="1">
      <c r="A41" s="71" t="s">
        <v>30</v>
      </c>
      <c r="B41" s="63">
        <v>0.1</v>
      </c>
      <c r="C41" s="72" t="s">
        <v>44</v>
      </c>
      <c r="D41" s="63">
        <v>700</v>
      </c>
      <c r="E41" s="63">
        <v>0</v>
      </c>
      <c r="F41" s="63">
        <f>0.3*D41</f>
        <v>210</v>
      </c>
      <c r="G41" s="63">
        <f>0.3*D41</f>
        <v>210</v>
      </c>
      <c r="H41" s="63">
        <f t="shared" si="0"/>
        <v>420</v>
      </c>
      <c r="I41" s="66">
        <f>7*D41</f>
        <v>4900</v>
      </c>
      <c r="J41" s="70">
        <f>SUM(H41:I41)</f>
        <v>5320</v>
      </c>
      <c r="K41" s="68">
        <f t="shared" si="4"/>
        <v>0.10350887893456244</v>
      </c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3" customFormat="1" ht="15" customHeight="1">
      <c r="A42" s="71" t="s">
        <v>31</v>
      </c>
      <c r="B42" s="63">
        <v>0.5</v>
      </c>
      <c r="C42" s="72" t="s">
        <v>44</v>
      </c>
      <c r="D42" s="63">
        <v>700</v>
      </c>
      <c r="E42" s="63">
        <f>B42*D42</f>
        <v>350</v>
      </c>
      <c r="F42" s="63">
        <v>0</v>
      </c>
      <c r="G42" s="63">
        <v>0</v>
      </c>
      <c r="H42" s="69">
        <f t="shared" si="0"/>
        <v>350</v>
      </c>
      <c r="I42" s="66">
        <v>0</v>
      </c>
      <c r="J42" s="70">
        <v>0</v>
      </c>
      <c r="K42" s="68">
        <f t="shared" si="4"/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3" customFormat="1" ht="15" customHeight="1">
      <c r="A43" s="71" t="s">
        <v>35</v>
      </c>
      <c r="B43" s="63">
        <v>0.5</v>
      </c>
      <c r="C43" s="72" t="s">
        <v>44</v>
      </c>
      <c r="D43" s="63">
        <v>700</v>
      </c>
      <c r="E43" s="63">
        <f>B43*D43</f>
        <v>350</v>
      </c>
      <c r="F43" s="63">
        <v>0</v>
      </c>
      <c r="G43" s="63">
        <v>0</v>
      </c>
      <c r="H43" s="69">
        <f t="shared" si="0"/>
        <v>350</v>
      </c>
      <c r="I43" s="66">
        <v>0</v>
      </c>
      <c r="J43" s="70">
        <v>0</v>
      </c>
      <c r="K43" s="68">
        <f t="shared" si="4"/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3" customFormat="1" ht="10.5" customHeight="1">
      <c r="A44" s="71"/>
      <c r="B44" s="72"/>
      <c r="C44" s="72"/>
      <c r="D44" s="64"/>
      <c r="E44" s="63"/>
      <c r="F44" s="63"/>
      <c r="G44" s="63"/>
      <c r="H44" s="63"/>
      <c r="I44" s="66"/>
      <c r="J44" s="70"/>
      <c r="K44" s="68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3" customFormat="1" ht="15.75" customHeight="1">
      <c r="A45" s="78" t="s">
        <v>14</v>
      </c>
      <c r="B45" s="75"/>
      <c r="C45" s="72"/>
      <c r="D45" s="64"/>
      <c r="E45" s="69">
        <f>SUM(E16:E43)</f>
        <v>8571.266666666666</v>
      </c>
      <c r="F45" s="69">
        <f>SUM(F16:F43)</f>
        <v>5693.57111111111</v>
      </c>
      <c r="G45" s="69">
        <f>SUM(G16:G43)</f>
        <v>5473.259259259259</v>
      </c>
      <c r="H45" s="69">
        <f>E45+F45+G45</f>
        <v>19738.097037037034</v>
      </c>
      <c r="I45" s="66">
        <f>SUM(I16:I43)</f>
        <v>33670</v>
      </c>
      <c r="J45" s="70">
        <f>SUM(J16:J43)</f>
        <v>51396.55703703704</v>
      </c>
      <c r="K45" s="68"/>
      <c r="L45" s="9"/>
      <c r="M45" s="19"/>
      <c r="N45" s="20"/>
      <c r="O45" s="20"/>
      <c r="P45" s="9"/>
      <c r="Q45" s="9"/>
      <c r="R45" s="9"/>
      <c r="S45" s="9"/>
      <c r="T45" s="9"/>
      <c r="U45" s="9"/>
    </row>
    <row r="46" spans="1:21" s="3" customFormat="1" ht="16.5">
      <c r="A46" s="71" t="s">
        <v>15</v>
      </c>
      <c r="B46" s="75"/>
      <c r="C46" s="72"/>
      <c r="D46" s="82"/>
      <c r="E46" s="63">
        <f aca="true" t="shared" si="5" ref="E46:J46">(E45*0.02)</f>
        <v>171.42533333333333</v>
      </c>
      <c r="F46" s="69">
        <f t="shared" si="5"/>
        <v>113.87142222222221</v>
      </c>
      <c r="G46" s="69">
        <f t="shared" si="5"/>
        <v>109.46518518518519</v>
      </c>
      <c r="H46" s="63">
        <f t="shared" si="5"/>
        <v>394.76194074074067</v>
      </c>
      <c r="I46" s="66">
        <f t="shared" si="5"/>
        <v>673.4</v>
      </c>
      <c r="J46" s="70">
        <f t="shared" si="5"/>
        <v>1027.9311407407408</v>
      </c>
      <c r="K46" s="68"/>
      <c r="L46" s="15">
        <f>+J46+J47</f>
        <v>5139.655703703704</v>
      </c>
      <c r="M46" s="21"/>
      <c r="N46" s="20"/>
      <c r="O46" s="20"/>
      <c r="P46" s="9"/>
      <c r="Q46" s="9"/>
      <c r="R46" s="9"/>
      <c r="S46" s="9"/>
      <c r="T46" s="9"/>
      <c r="U46" s="9"/>
    </row>
    <row r="47" spans="1:21" s="3" customFormat="1" ht="17.25" thickBot="1">
      <c r="A47" s="71" t="s">
        <v>36</v>
      </c>
      <c r="B47" s="87"/>
      <c r="C47" s="72"/>
      <c r="D47" s="77"/>
      <c r="E47" s="63">
        <f aca="true" t="shared" si="6" ref="E47:J47">E45*0.08</f>
        <v>685.7013333333333</v>
      </c>
      <c r="F47" s="63">
        <f t="shared" si="6"/>
        <v>455.48568888888883</v>
      </c>
      <c r="G47" s="63">
        <f t="shared" si="6"/>
        <v>437.86074074074077</v>
      </c>
      <c r="H47" s="69">
        <f t="shared" si="6"/>
        <v>1579.0477629629627</v>
      </c>
      <c r="I47" s="66">
        <f t="shared" si="6"/>
        <v>2693.6</v>
      </c>
      <c r="J47" s="70">
        <f t="shared" si="6"/>
        <v>4111.724562962963</v>
      </c>
      <c r="K47" s="68"/>
      <c r="L47" s="9"/>
      <c r="M47" s="21"/>
      <c r="N47" s="20"/>
      <c r="O47" s="20"/>
      <c r="P47" s="9"/>
      <c r="Q47" s="9"/>
      <c r="R47" s="9"/>
      <c r="S47" s="9"/>
      <c r="T47" s="9"/>
      <c r="U47" s="9"/>
    </row>
    <row r="48" spans="1:21" s="3" customFormat="1" ht="16.5" customHeight="1" thickBot="1">
      <c r="A48" s="88" t="s">
        <v>16</v>
      </c>
      <c r="B48" s="89"/>
      <c r="C48" s="89"/>
      <c r="D48" s="89"/>
      <c r="E48" s="90">
        <f aca="true" t="shared" si="7" ref="E48:J48">SUM(E45:E47)</f>
        <v>9428.393333333332</v>
      </c>
      <c r="F48" s="90">
        <f t="shared" si="7"/>
        <v>6262.928222222222</v>
      </c>
      <c r="G48" s="90">
        <f t="shared" si="7"/>
        <v>6020.585185185185</v>
      </c>
      <c r="H48" s="90">
        <f t="shared" si="7"/>
        <v>21711.90674074074</v>
      </c>
      <c r="I48" s="91">
        <f t="shared" si="7"/>
        <v>37037</v>
      </c>
      <c r="J48" s="92">
        <f t="shared" si="7"/>
        <v>56536.212740740746</v>
      </c>
      <c r="K48" s="93">
        <f>+K15+K27</f>
        <v>0.9954188654060061</v>
      </c>
      <c r="L48" s="9"/>
      <c r="M48" s="21"/>
      <c r="N48" s="20"/>
      <c r="O48" s="20"/>
      <c r="P48" s="9"/>
      <c r="Q48" s="9"/>
      <c r="R48" s="9"/>
      <c r="S48" s="9"/>
      <c r="T48" s="9"/>
      <c r="U48" s="9"/>
    </row>
    <row r="49" spans="1:15" s="9" customFormat="1" ht="5.25" customHeight="1">
      <c r="A49" s="37"/>
      <c r="B49" s="38"/>
      <c r="C49" s="38"/>
      <c r="D49" s="38"/>
      <c r="E49" s="39"/>
      <c r="F49" s="39"/>
      <c r="G49" s="39"/>
      <c r="H49" s="39"/>
      <c r="I49" s="40"/>
      <c r="J49" s="41"/>
      <c r="K49" s="42"/>
      <c r="M49" s="21"/>
      <c r="N49" s="20"/>
      <c r="O49" s="20"/>
    </row>
    <row r="50" spans="1:15" s="9" customFormat="1" ht="16.5" customHeight="1">
      <c r="A50" s="95" t="s">
        <v>54</v>
      </c>
      <c r="B50" s="96"/>
      <c r="C50" s="96"/>
      <c r="D50" s="96"/>
      <c r="E50" s="96"/>
      <c r="F50" s="96"/>
      <c r="G50" s="39"/>
      <c r="H50" s="39"/>
      <c r="I50" s="40"/>
      <c r="J50" s="41"/>
      <c r="K50" s="42"/>
      <c r="M50" s="21"/>
      <c r="N50" s="20"/>
      <c r="O50" s="20"/>
    </row>
    <row r="51" spans="1:15" s="9" customFormat="1" ht="15" customHeight="1">
      <c r="A51" s="43" t="s">
        <v>55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M51" s="21"/>
      <c r="N51" s="20"/>
      <c r="O51" s="20"/>
    </row>
    <row r="52" spans="1:21" s="7" customFormat="1" ht="16.5" customHeight="1">
      <c r="A52" s="36" t="s">
        <v>48</v>
      </c>
      <c r="B52" s="35"/>
      <c r="C52" s="35"/>
      <c r="D52" s="35"/>
      <c r="E52" s="35"/>
      <c r="F52" s="35"/>
      <c r="G52" s="35"/>
      <c r="H52" s="35"/>
      <c r="I52" s="35"/>
      <c r="J52" s="27"/>
      <c r="K52" s="27"/>
      <c r="L52" s="8"/>
      <c r="M52" s="20"/>
      <c r="N52" s="20"/>
      <c r="O52" s="20"/>
      <c r="P52" s="9"/>
      <c r="Q52" s="9"/>
      <c r="R52" s="9"/>
      <c r="S52" s="9"/>
      <c r="T52" s="9"/>
      <c r="U52" s="9"/>
    </row>
    <row r="53" spans="1:21" s="7" customFormat="1" ht="12.75" customHeight="1">
      <c r="A53" s="36"/>
      <c r="B53" s="35"/>
      <c r="C53" s="35"/>
      <c r="D53" s="35"/>
      <c r="E53" s="35"/>
      <c r="F53" s="35"/>
      <c r="G53" s="35"/>
      <c r="H53" s="35"/>
      <c r="I53" s="35"/>
      <c r="J53" s="27"/>
      <c r="K53" s="27"/>
      <c r="L53" s="8"/>
      <c r="M53" s="20"/>
      <c r="N53" s="9"/>
      <c r="O53" s="9"/>
      <c r="P53" s="9"/>
      <c r="Q53" s="9"/>
      <c r="R53" s="9"/>
      <c r="S53" s="9"/>
      <c r="T53" s="9"/>
      <c r="U53" s="9"/>
    </row>
    <row r="54" spans="1:21" s="1" customFormat="1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s="1" customFormat="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s="1" customFormat="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12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94"/>
      <c r="L57" s="8"/>
    </row>
    <row r="58" spans="1:21" s="1" customFormat="1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s="1" customFormat="1" ht="11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1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1" ht="13.5">
      <c r="A62" s="8"/>
      <c r="B62" s="8"/>
      <c r="C62" s="8"/>
      <c r="D62" s="8"/>
      <c r="E62" s="8"/>
      <c r="F62" s="8"/>
      <c r="G62" s="8"/>
      <c r="H62" s="8"/>
      <c r="I62" s="22"/>
      <c r="J62" s="23"/>
      <c r="K62" s="8"/>
    </row>
    <row r="63" spans="1:11" ht="13.5">
      <c r="A63" s="8"/>
      <c r="B63" s="8"/>
      <c r="C63" s="8"/>
      <c r="D63" s="8"/>
      <c r="E63" s="8"/>
      <c r="F63" s="8"/>
      <c r="G63" s="8"/>
      <c r="H63" s="8"/>
      <c r="I63" s="22"/>
      <c r="J63" s="23"/>
      <c r="K63" s="8"/>
    </row>
    <row r="64" spans="1:11" ht="13.5">
      <c r="A64" s="8"/>
      <c r="B64" s="8"/>
      <c r="C64" s="8"/>
      <c r="D64" s="8"/>
      <c r="E64" s="8"/>
      <c r="F64" s="8"/>
      <c r="G64" s="8"/>
      <c r="H64" s="8"/>
      <c r="I64" s="22"/>
      <c r="J64" s="23"/>
      <c r="K64" s="8"/>
    </row>
    <row r="65" spans="1:11" ht="13.5">
      <c r="A65" s="8"/>
      <c r="B65" s="8"/>
      <c r="C65" s="8"/>
      <c r="D65" s="8"/>
      <c r="E65" s="8"/>
      <c r="F65" s="8"/>
      <c r="G65" s="8"/>
      <c r="H65" s="8"/>
      <c r="I65" s="22"/>
      <c r="J65" s="23"/>
      <c r="K65" s="8"/>
    </row>
    <row r="66" spans="1:11" ht="13.5">
      <c r="A66" s="8"/>
      <c r="B66" s="8"/>
      <c r="C66" s="8"/>
      <c r="D66" s="8"/>
      <c r="E66" s="8"/>
      <c r="F66" s="8"/>
      <c r="G66" s="8"/>
      <c r="H66" s="8"/>
      <c r="I66" s="22"/>
      <c r="J66" s="23"/>
      <c r="K66" s="8"/>
    </row>
    <row r="67" spans="1:11" ht="13.5">
      <c r="A67" s="8"/>
      <c r="B67" s="8"/>
      <c r="C67" s="8"/>
      <c r="D67" s="8"/>
      <c r="E67" s="8"/>
      <c r="F67" s="8"/>
      <c r="G67" s="8"/>
      <c r="H67" s="8"/>
      <c r="I67" s="22"/>
      <c r="J67" s="23"/>
      <c r="K67" s="8"/>
    </row>
    <row r="68" spans="1:11" ht="13.5">
      <c r="A68" s="8"/>
      <c r="B68" s="8"/>
      <c r="C68" s="8"/>
      <c r="D68" s="8"/>
      <c r="E68" s="8"/>
      <c r="F68" s="8"/>
      <c r="G68" s="8"/>
      <c r="H68" s="8"/>
      <c r="I68" s="22"/>
      <c r="J68" s="23"/>
      <c r="K68" s="8"/>
    </row>
    <row r="69" spans="1:11" ht="13.5">
      <c r="A69" s="8"/>
      <c r="B69" s="8"/>
      <c r="C69" s="8"/>
      <c r="D69" s="8"/>
      <c r="E69" s="8"/>
      <c r="F69" s="8"/>
      <c r="G69" s="8"/>
      <c r="H69" s="8"/>
      <c r="I69" s="22"/>
      <c r="J69" s="23"/>
      <c r="K69" s="8"/>
    </row>
    <row r="70" spans="1:11" ht="13.5">
      <c r="A70" s="8"/>
      <c r="B70" s="8"/>
      <c r="C70" s="8"/>
      <c r="D70" s="8"/>
      <c r="E70" s="8"/>
      <c r="F70" s="8"/>
      <c r="G70" s="8"/>
      <c r="H70" s="8"/>
      <c r="I70" s="22"/>
      <c r="J70" s="23"/>
      <c r="K70" s="8"/>
    </row>
    <row r="71" spans="1:11" ht="13.5">
      <c r="A71" s="8"/>
      <c r="B71" s="8"/>
      <c r="C71" s="8"/>
      <c r="D71" s="8"/>
      <c r="E71" s="8"/>
      <c r="F71" s="8"/>
      <c r="G71" s="8"/>
      <c r="H71" s="8"/>
      <c r="I71" s="22"/>
      <c r="J71" s="23"/>
      <c r="K71" s="8"/>
    </row>
    <row r="72" spans="1:11" ht="13.5">
      <c r="A72" s="8"/>
      <c r="B72" s="8"/>
      <c r="C72" s="8"/>
      <c r="D72" s="8"/>
      <c r="E72" s="8"/>
      <c r="F72" s="8"/>
      <c r="G72" s="8"/>
      <c r="H72" s="8"/>
      <c r="I72" s="22"/>
      <c r="J72" s="23"/>
      <c r="K72" s="8"/>
    </row>
    <row r="73" spans="1:11" ht="13.5">
      <c r="A73" s="8"/>
      <c r="B73" s="8"/>
      <c r="C73" s="8"/>
      <c r="D73" s="8"/>
      <c r="E73" s="8"/>
      <c r="F73" s="8"/>
      <c r="G73" s="8"/>
      <c r="H73" s="8"/>
      <c r="I73" s="22"/>
      <c r="J73" s="23"/>
      <c r="K73" s="8"/>
    </row>
    <row r="74" spans="1:11" ht="13.5">
      <c r="A74" s="8"/>
      <c r="B74" s="8"/>
      <c r="C74" s="8"/>
      <c r="D74" s="8"/>
      <c r="E74" s="8"/>
      <c r="F74" s="8"/>
      <c r="G74" s="8"/>
      <c r="H74" s="8"/>
      <c r="I74" s="22"/>
      <c r="J74" s="23"/>
      <c r="K74" s="8"/>
    </row>
    <row r="75" spans="1:11" ht="13.5">
      <c r="A75" s="8"/>
      <c r="B75" s="8"/>
      <c r="C75" s="8"/>
      <c r="D75" s="8"/>
      <c r="E75" s="8"/>
      <c r="F75" s="8"/>
      <c r="G75" s="8"/>
      <c r="H75" s="8"/>
      <c r="I75" s="22"/>
      <c r="J75" s="23"/>
      <c r="K75" s="8"/>
    </row>
    <row r="76" spans="1:10" ht="13.5">
      <c r="A76" s="8"/>
      <c r="B76" s="8"/>
      <c r="C76" s="8"/>
      <c r="D76" s="8"/>
      <c r="E76" s="8"/>
      <c r="F76" s="8"/>
      <c r="G76" s="8"/>
      <c r="H76" s="8"/>
      <c r="I76" s="22"/>
      <c r="J76" s="23"/>
    </row>
    <row r="77" spans="1:11" ht="13.5">
      <c r="A77" s="8"/>
      <c r="B77" s="8"/>
      <c r="C77" s="8"/>
      <c r="D77" s="8"/>
      <c r="E77" s="8"/>
      <c r="F77" s="8"/>
      <c r="G77" s="8"/>
      <c r="H77" s="8"/>
      <c r="I77" s="22"/>
      <c r="J77" s="23"/>
      <c r="K77" s="8"/>
    </row>
    <row r="78" spans="1:11" ht="13.5">
      <c r="A78" s="8"/>
      <c r="B78" s="8"/>
      <c r="C78" s="8"/>
      <c r="D78" s="8"/>
      <c r="E78" s="8"/>
      <c r="F78" s="8"/>
      <c r="G78" s="8"/>
      <c r="H78" s="8"/>
      <c r="I78" s="22"/>
      <c r="J78" s="23"/>
      <c r="K78" s="8"/>
    </row>
    <row r="79" spans="1:11" ht="13.5">
      <c r="A79" s="8"/>
      <c r="B79" s="8"/>
      <c r="C79" s="8"/>
      <c r="D79" s="8"/>
      <c r="E79" s="8"/>
      <c r="F79" s="8"/>
      <c r="G79" s="8"/>
      <c r="H79" s="8"/>
      <c r="I79" s="22"/>
      <c r="J79" s="23"/>
      <c r="K79" s="8"/>
    </row>
    <row r="80" spans="1:11" ht="13.5">
      <c r="A80" s="8"/>
      <c r="B80" s="8"/>
      <c r="C80" s="8"/>
      <c r="D80" s="8"/>
      <c r="E80" s="8"/>
      <c r="F80" s="8"/>
      <c r="G80" s="8"/>
      <c r="H80" s="8"/>
      <c r="I80" s="22"/>
      <c r="J80" s="23"/>
      <c r="K80" s="8"/>
    </row>
    <row r="81" spans="1:11" ht="13.5">
      <c r="A81" s="8"/>
      <c r="B81" s="8"/>
      <c r="C81" s="8"/>
      <c r="D81" s="8"/>
      <c r="E81" s="8"/>
      <c r="F81" s="8"/>
      <c r="G81" s="8"/>
      <c r="H81" s="8"/>
      <c r="I81" s="22"/>
      <c r="J81" s="23"/>
      <c r="K81" s="8"/>
    </row>
    <row r="82" spans="1:11" ht="13.5">
      <c r="A82" s="8"/>
      <c r="B82" s="8"/>
      <c r="C82" s="8"/>
      <c r="D82" s="8"/>
      <c r="E82" s="8"/>
      <c r="F82" s="8"/>
      <c r="G82" s="8"/>
      <c r="H82" s="8"/>
      <c r="I82" s="22"/>
      <c r="J82" s="23"/>
      <c r="K82" s="8"/>
    </row>
    <row r="83" spans="1:11" ht="13.5">
      <c r="A83" s="8"/>
      <c r="B83" s="8"/>
      <c r="C83" s="8"/>
      <c r="D83" s="8"/>
      <c r="E83" s="8"/>
      <c r="F83" s="8"/>
      <c r="G83" s="8"/>
      <c r="H83" s="8"/>
      <c r="I83" s="22"/>
      <c r="J83" s="23"/>
      <c r="K83" s="8"/>
    </row>
    <row r="84" spans="1:11" ht="13.5">
      <c r="A84" s="8"/>
      <c r="B84" s="8"/>
      <c r="C84" s="8"/>
      <c r="D84" s="8"/>
      <c r="E84" s="8"/>
      <c r="F84" s="8"/>
      <c r="G84" s="8"/>
      <c r="H84" s="8"/>
      <c r="I84" s="22"/>
      <c r="J84" s="23"/>
      <c r="K84" s="8"/>
    </row>
    <row r="85" spans="1:11" ht="13.5">
      <c r="A85" s="8"/>
      <c r="B85" s="8"/>
      <c r="C85" s="8"/>
      <c r="D85" s="8"/>
      <c r="E85" s="8"/>
      <c r="F85" s="8"/>
      <c r="G85" s="8"/>
      <c r="H85" s="8"/>
      <c r="I85" s="22"/>
      <c r="J85" s="23"/>
      <c r="K85" s="8"/>
    </row>
    <row r="86" spans="1:11" ht="13.5">
      <c r="A86" s="8"/>
      <c r="B86" s="8"/>
      <c r="C86" s="8"/>
      <c r="D86" s="8"/>
      <c r="E86" s="8"/>
      <c r="F86" s="8"/>
      <c r="G86" s="8"/>
      <c r="H86" s="8"/>
      <c r="I86" s="22"/>
      <c r="J86" s="23"/>
      <c r="K86" s="8"/>
    </row>
    <row r="87" spans="1:11" ht="13.5">
      <c r="A87" s="8"/>
      <c r="B87" s="8"/>
      <c r="C87" s="8"/>
      <c r="D87" s="8"/>
      <c r="E87" s="8"/>
      <c r="F87" s="8"/>
      <c r="G87" s="8"/>
      <c r="H87" s="8"/>
      <c r="I87" s="22"/>
      <c r="J87" s="23"/>
      <c r="K87" s="8"/>
    </row>
    <row r="88" spans="1:11" ht="13.5">
      <c r="A88" s="8"/>
      <c r="B88" s="8"/>
      <c r="C88" s="8"/>
      <c r="D88" s="8"/>
      <c r="E88" s="8"/>
      <c r="F88" s="8"/>
      <c r="G88" s="8"/>
      <c r="H88" s="8"/>
      <c r="I88" s="22"/>
      <c r="J88" s="23"/>
      <c r="K88" s="8"/>
    </row>
    <row r="89" spans="1:11" ht="13.5">
      <c r="A89" s="8"/>
      <c r="B89" s="8"/>
      <c r="C89" s="8"/>
      <c r="D89" s="8"/>
      <c r="E89" s="8"/>
      <c r="F89" s="8"/>
      <c r="G89" s="8"/>
      <c r="H89" s="8"/>
      <c r="I89" s="22"/>
      <c r="J89" s="23"/>
      <c r="K89" s="8"/>
    </row>
    <row r="90" spans="1:11" ht="13.5">
      <c r="A90" s="8"/>
      <c r="B90" s="8"/>
      <c r="C90" s="8"/>
      <c r="D90" s="8"/>
      <c r="E90" s="8"/>
      <c r="F90" s="8"/>
      <c r="G90" s="8"/>
      <c r="H90" s="8"/>
      <c r="I90" s="22"/>
      <c r="J90" s="23"/>
      <c r="K90" s="8"/>
    </row>
    <row r="91" spans="1:11" ht="13.5">
      <c r="A91" s="8"/>
      <c r="B91" s="8"/>
      <c r="C91" s="8"/>
      <c r="D91" s="8"/>
      <c r="E91" s="8"/>
      <c r="F91" s="8"/>
      <c r="G91" s="8"/>
      <c r="H91" s="8"/>
      <c r="I91" s="22"/>
      <c r="J91" s="23"/>
      <c r="K91" s="8"/>
    </row>
    <row r="92" spans="1:11" ht="13.5">
      <c r="A92" s="8"/>
      <c r="B92" s="8"/>
      <c r="C92" s="8"/>
      <c r="D92" s="8"/>
      <c r="E92" s="8"/>
      <c r="F92" s="8"/>
      <c r="G92" s="8"/>
      <c r="H92" s="8"/>
      <c r="I92" s="22"/>
      <c r="J92" s="23"/>
      <c r="K92" s="8"/>
    </row>
    <row r="93" spans="1:11" ht="15.75">
      <c r="A93" s="8"/>
      <c r="B93" s="8"/>
      <c r="C93" s="8"/>
      <c r="D93" s="8"/>
      <c r="E93" s="8"/>
      <c r="F93" s="8"/>
      <c r="G93" s="8"/>
      <c r="H93" s="8"/>
      <c r="I93" s="22"/>
      <c r="J93" s="23"/>
      <c r="K93" s="94">
        <v>33</v>
      </c>
    </row>
    <row r="94" spans="1:11" ht="13.5">
      <c r="A94" s="8"/>
      <c r="B94" s="8"/>
      <c r="C94" s="8"/>
      <c r="D94" s="8"/>
      <c r="E94" s="8"/>
      <c r="F94" s="8"/>
      <c r="G94" s="8"/>
      <c r="H94" s="8"/>
      <c r="I94" s="22"/>
      <c r="J94" s="23"/>
      <c r="K94" s="8"/>
    </row>
  </sheetData>
  <sheetProtection/>
  <mergeCells count="7">
    <mergeCell ref="A50:F50"/>
    <mergeCell ref="A5:K5"/>
    <mergeCell ref="A7:K7"/>
    <mergeCell ref="K12:K14"/>
    <mergeCell ref="E8:G8"/>
    <mergeCell ref="A10:K10"/>
    <mergeCell ref="A6:K6"/>
  </mergeCells>
  <printOptions/>
  <pageMargins left="0.8267716535433072" right="1.0236220472440944" top="0.2362204724409449" bottom="0.2362204724409449" header="0.35433070866141736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Adelle Borbon</cp:lastModifiedBy>
  <cp:lastPrinted>2023-03-14T19:45:14Z</cp:lastPrinted>
  <dcterms:created xsi:type="dcterms:W3CDTF">2007-12-06T18:06:20Z</dcterms:created>
  <dcterms:modified xsi:type="dcterms:W3CDTF">2023-03-14T19:45:18Z</dcterms:modified>
  <cp:category/>
  <cp:version/>
  <cp:contentType/>
  <cp:contentStatus/>
</cp:coreProperties>
</file>