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604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'Hoja1'!$A$1:$L$64</definedName>
    <definedName name="_xlnm.Print_Titles" localSheetId="0">'Hoja1'!$1:$19</definedName>
  </definedNames>
  <calcPr fullCalcOnLoad="1"/>
</workbook>
</file>

<file path=xl/sharedStrings.xml><?xml version="1.0" encoding="utf-8"?>
<sst xmlns="http://schemas.openxmlformats.org/spreadsheetml/2006/main" count="139" uniqueCount="88">
  <si>
    <t xml:space="preserve">  Costo</t>
  </si>
  <si>
    <t xml:space="preserve"> Mes</t>
  </si>
  <si>
    <t>Departamento de Economía Agropecuaria y Estadísticas</t>
  </si>
  <si>
    <t>Viceministerio de Planificación Sectorial Agropecuaria</t>
  </si>
  <si>
    <t>de</t>
  </si>
  <si>
    <t>Aplicación</t>
  </si>
  <si>
    <t xml:space="preserve">Numero </t>
  </si>
  <si>
    <t xml:space="preserve">de </t>
  </si>
  <si>
    <t>veces</t>
  </si>
  <si>
    <t xml:space="preserve">Cantidad </t>
  </si>
  <si>
    <t>por</t>
  </si>
  <si>
    <t>vez</t>
  </si>
  <si>
    <t xml:space="preserve">Precio </t>
  </si>
  <si>
    <t>unidad</t>
  </si>
  <si>
    <t>Unidad</t>
  </si>
  <si>
    <t>Detalle</t>
  </si>
  <si>
    <t>1.1 Corte</t>
  </si>
  <si>
    <t>1.3 Rastra</t>
  </si>
  <si>
    <t>5. Pago Impuesto Agua de Riego</t>
  </si>
  <si>
    <t>1. Preparación del Terreno</t>
  </si>
  <si>
    <t>1.2 Cruce</t>
  </si>
  <si>
    <t>1.4 Construcción de Surcos</t>
  </si>
  <si>
    <t>I. SERVICIOS AGRICOLAS</t>
  </si>
  <si>
    <t xml:space="preserve">  Componente del costo</t>
  </si>
  <si>
    <t>Tractor</t>
  </si>
  <si>
    <t>INDHRI</t>
  </si>
  <si>
    <t>Manual</t>
  </si>
  <si>
    <t>Camioneta</t>
  </si>
  <si>
    <t>Tarea</t>
  </si>
  <si>
    <t>Varios</t>
  </si>
  <si>
    <t>Quintal</t>
  </si>
  <si>
    <t>1,2</t>
  </si>
  <si>
    <t>-</t>
  </si>
  <si>
    <t>Litro</t>
  </si>
  <si>
    <t>Kilo</t>
  </si>
  <si>
    <t>2. Herbicidas</t>
  </si>
  <si>
    <t>4. Fertilizantes Nitrogenado</t>
  </si>
  <si>
    <t>7. Fungicidas</t>
  </si>
  <si>
    <t xml:space="preserve"> II.INSUMOS</t>
  </si>
  <si>
    <t>3. Aplicación Herbicidas</t>
  </si>
  <si>
    <t>4. Aplicación Fertilizantes Completo</t>
  </si>
  <si>
    <t>5. Aplicación Fertilizantes Nitrogenado</t>
  </si>
  <si>
    <t>8. Irrigaciones</t>
  </si>
  <si>
    <t>Bomba Mochila</t>
  </si>
  <si>
    <t>Ajuste</t>
  </si>
  <si>
    <t>H-D</t>
  </si>
  <si>
    <t xml:space="preserve"> III. MANO DE OBRE</t>
  </si>
  <si>
    <t xml:space="preserve"> Imprevisto (5%)</t>
  </si>
  <si>
    <t xml:space="preserve"> SUB-TOTAL</t>
  </si>
  <si>
    <t xml:space="preserve"> COSTO TOTAL</t>
  </si>
  <si>
    <t>1.5 Construción o Limpieza de Canales</t>
  </si>
  <si>
    <t>2. Transporte de Insumos</t>
  </si>
  <si>
    <t>3. Acarreo de lnsumos</t>
  </si>
  <si>
    <t>4. Transporte de tubérculos</t>
  </si>
  <si>
    <t>1. Tubérculo</t>
  </si>
  <si>
    <t>3. Fertilizantes</t>
  </si>
  <si>
    <t>5. Insecticidas</t>
  </si>
  <si>
    <t>6. Insecticidas</t>
  </si>
  <si>
    <t>8. Fungicidas</t>
  </si>
  <si>
    <t>9. Adherentes</t>
  </si>
  <si>
    <t>1. Desinfección de Tubérculo</t>
  </si>
  <si>
    <t>2. Postura y Tapado Tubérculo</t>
  </si>
  <si>
    <t>6. Aplicación Pesticidas (Insect., Fung., Nemat. Y Adh.)</t>
  </si>
  <si>
    <t>7. Desyerbos y Aporques</t>
  </si>
  <si>
    <t>9. Extracción y Envase Tubérculos</t>
  </si>
  <si>
    <t>Camión</t>
  </si>
  <si>
    <t>1..3</t>
  </si>
  <si>
    <t>Tubérculo</t>
  </si>
  <si>
    <t>1…3</t>
  </si>
  <si>
    <t xml:space="preserve"> Cargos Financieros (8%)</t>
  </si>
  <si>
    <r>
      <rPr>
        <b/>
        <sz val="9"/>
        <rFont val="Calibri"/>
        <family val="2"/>
      </rPr>
      <t>Nota:</t>
    </r>
    <r>
      <rPr>
        <sz val="9"/>
        <rFont val="Calibri"/>
        <family val="2"/>
      </rPr>
      <t xml:space="preserve"> Los datos recibidos son adaptados al  formato de presentación de los Costos de Producción que elabora el Departamento de Economia Agropecuaria y Estadisticas.</t>
    </r>
  </si>
  <si>
    <t xml:space="preserve">  (RD$)</t>
  </si>
  <si>
    <t xml:space="preserve">Coeficiente </t>
  </si>
  <si>
    <t>Técnico por</t>
  </si>
  <si>
    <t>Actividad</t>
  </si>
  <si>
    <t xml:space="preserve">Participación </t>
  </si>
  <si>
    <t xml:space="preserve">% por </t>
  </si>
  <si>
    <t>Costos variables de producción de Papa, 2021 (RD$/tarea)</t>
  </si>
  <si>
    <t>RENDIMIENTO:</t>
  </si>
  <si>
    <t xml:space="preserve">     URPE,  Zona Norcentral</t>
  </si>
  <si>
    <t xml:space="preserve"> qq/ tareas</t>
  </si>
  <si>
    <t>FECHA  :</t>
  </si>
  <si>
    <t>2021</t>
  </si>
  <si>
    <r>
      <t xml:space="preserve"> RUBRO…..                             ...…..……............................   </t>
    </r>
    <r>
      <rPr>
        <b/>
        <sz val="10"/>
        <rFont val="Calibri"/>
        <family val="2"/>
      </rPr>
      <t xml:space="preserve"> Papa</t>
    </r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</si>
  <si>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>Ministerio de Agricultura, Regional Norcentral, 2021.</t>
    </r>
  </si>
  <si>
    <t>VARIEDAD…...                       ….....…..…..........................    Granola</t>
  </si>
  <si>
    <t>CICLO….                                 .…..….................................   4 meses</t>
  </si>
  <si>
    <t>ÉPOCA DE SIEMBRA.            ..........................................    todo el año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</si>
</sst>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#,##0.0000_);\(#,##0.0000\)"/>
    <numFmt numFmtId="189" formatCode="0_)"/>
    <numFmt numFmtId="190" formatCode="0.0000_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00"/>
    <numFmt numFmtId="197" formatCode="0.0000"/>
    <numFmt numFmtId="198" formatCode="#,##0.0000000000_);\(#,##0.0000000000\)"/>
    <numFmt numFmtId="199" formatCode="_-* #,##0.00_-;\-* #,##0.00_-;_-* &quot;-&quot;??_-;_-@_-"/>
    <numFmt numFmtId="200" formatCode="#,##0.00_ ;\-#,##0.00\ "/>
    <numFmt numFmtId="201" formatCode="0.0000000"/>
    <numFmt numFmtId="202" formatCode="0.000000"/>
    <numFmt numFmtId="203" formatCode="0.00000"/>
    <numFmt numFmtId="204" formatCode="0.0"/>
    <numFmt numFmtId="205" formatCode="#,##0.00\ _€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#,##0.000000000000_);\(#,##0.000000000000\)"/>
    <numFmt numFmtId="211" formatCode="#,##0.00000000000_);\(#,##0.00000000000\)"/>
    <numFmt numFmtId="212" formatCode="#,##0.000000000_);\(#,##0.000000000\)"/>
    <numFmt numFmtId="213" formatCode="#,##0.00000000_);\(#,##0.00000000\)"/>
    <numFmt numFmtId="214" formatCode="#,##0.0000000_);\(#,##0.0000000\)"/>
    <numFmt numFmtId="215" formatCode="#,##0.000000_);\(#,##0.000000\)"/>
    <numFmt numFmtId="216" formatCode="#,##0.00000_);\(#,##0.00000\)"/>
    <numFmt numFmtId="217" formatCode="#,##0.000_);\(#,##0.000\)"/>
    <numFmt numFmtId="218" formatCode="0.000000000000%"/>
    <numFmt numFmtId="219" formatCode="#,##0.0"/>
    <numFmt numFmtId="220" formatCode="0.000_)"/>
    <numFmt numFmtId="221" formatCode="#,##0.0_);\(#,##0.0\)"/>
    <numFmt numFmtId="222" formatCode="[$-1C0A]dddd\,\ d\ &quot;de&quot;\ mmmm\ &quot;de&quot;\ yyyy"/>
    <numFmt numFmtId="223" formatCode="[$-1C0A]h:mm:ss\ AM/PM"/>
    <numFmt numFmtId="224" formatCode="0.0%"/>
    <numFmt numFmtId="225" formatCode="&quot;$&quot;#,##0.00"/>
  </numFmts>
  <fonts count="65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10"/>
      <color indexed="10"/>
      <name val="Arial Narrow"/>
      <family val="2"/>
    </font>
    <font>
      <sz val="16"/>
      <color indexed="10"/>
      <name val="Arial Narrow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6"/>
      <color rgb="FFFF0000"/>
      <name val="Arial Narrow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56" fillId="0" borderId="0" xfId="0" applyFont="1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4" fillId="0" borderId="0" xfId="46" applyNumberFormat="1" applyAlignment="1" applyProtection="1">
      <alignment/>
      <protection/>
    </xf>
    <xf numFmtId="43" fontId="1" fillId="33" borderId="0" xfId="49" applyFont="1" applyFill="1" applyAlignment="1">
      <alignment/>
    </xf>
    <xf numFmtId="0" fontId="56" fillId="33" borderId="0" xfId="0" applyFont="1" applyFill="1" applyAlignment="1">
      <alignment/>
    </xf>
    <xf numFmtId="0" fontId="28" fillId="33" borderId="0" xfId="0" applyFont="1" applyFill="1" applyAlignment="1" applyProtection="1">
      <alignment horizontal="left"/>
      <protection/>
    </xf>
    <xf numFmtId="0" fontId="28" fillId="33" borderId="0" xfId="0" applyFont="1" applyFill="1" applyAlignment="1">
      <alignment/>
    </xf>
    <xf numFmtId="188" fontId="28" fillId="33" borderId="0" xfId="0" applyNumberFormat="1" applyFont="1" applyFill="1" applyAlignment="1" applyProtection="1">
      <alignment horizontal="left"/>
      <protection/>
    </xf>
    <xf numFmtId="39" fontId="57" fillId="33" borderId="0" xfId="0" applyNumberFormat="1" applyFont="1" applyFill="1" applyAlignment="1" applyProtection="1">
      <alignment horizontal="center"/>
      <protection/>
    </xf>
    <xf numFmtId="0" fontId="58" fillId="34" borderId="10" xfId="0" applyFont="1" applyFill="1" applyBorder="1" applyAlignment="1">
      <alignment/>
    </xf>
    <xf numFmtId="0" fontId="58" fillId="34" borderId="0" xfId="0" applyFont="1" applyFill="1" applyBorder="1" applyAlignment="1">
      <alignment/>
    </xf>
    <xf numFmtId="0" fontId="58" fillId="34" borderId="10" xfId="0" applyFont="1" applyFill="1" applyBorder="1" applyAlignment="1" applyProtection="1">
      <alignment horizontal="left"/>
      <protection/>
    </xf>
    <xf numFmtId="0" fontId="58" fillId="34" borderId="11" xfId="0" applyFont="1" applyFill="1" applyBorder="1" applyAlignment="1" applyProtection="1">
      <alignment horizontal="fill"/>
      <protection/>
    </xf>
    <xf numFmtId="0" fontId="58" fillId="34" borderId="12" xfId="0" applyFont="1" applyFill="1" applyBorder="1" applyAlignment="1" applyProtection="1">
      <alignment horizontal="fill"/>
      <protection/>
    </xf>
    <xf numFmtId="0" fontId="2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8" fillId="33" borderId="0" xfId="0" applyFont="1" applyFill="1" applyBorder="1" applyAlignment="1" applyProtection="1">
      <alignment horizontal="center"/>
      <protection/>
    </xf>
    <xf numFmtId="39" fontId="28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 horizontal="left"/>
    </xf>
    <xf numFmtId="0" fontId="28" fillId="33" borderId="0" xfId="0" applyFont="1" applyFill="1" applyAlignment="1" applyProtection="1">
      <alignment horizontal="center"/>
      <protection/>
    </xf>
    <xf numFmtId="188" fontId="28" fillId="33" borderId="0" xfId="0" applyNumberFormat="1" applyFont="1" applyFill="1" applyAlignment="1" applyProtection="1">
      <alignment horizontal="center"/>
      <protection/>
    </xf>
    <xf numFmtId="43" fontId="28" fillId="33" borderId="0" xfId="49" applyFont="1" applyFill="1" applyAlignment="1" applyProtection="1">
      <alignment/>
      <protection/>
    </xf>
    <xf numFmtId="0" fontId="58" fillId="34" borderId="13" xfId="0" applyFont="1" applyFill="1" applyBorder="1" applyAlignment="1" applyProtection="1">
      <alignment horizontal="center"/>
      <protection/>
    </xf>
    <xf numFmtId="0" fontId="58" fillId="34" borderId="14" xfId="0" applyFont="1" applyFill="1" applyBorder="1" applyAlignment="1" applyProtection="1">
      <alignment horizontal="center"/>
      <protection/>
    </xf>
    <xf numFmtId="0" fontId="58" fillId="34" borderId="15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8" fillId="33" borderId="0" xfId="0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>
      <alignment horizontal="center"/>
    </xf>
    <xf numFmtId="190" fontId="28" fillId="33" borderId="0" xfId="0" applyNumberFormat="1" applyFont="1" applyFill="1" applyBorder="1" applyAlignment="1" applyProtection="1">
      <alignment/>
      <protection/>
    </xf>
    <xf numFmtId="43" fontId="28" fillId="33" borderId="0" xfId="49" applyFont="1" applyFill="1" applyBorder="1" applyAlignment="1" applyProtection="1">
      <alignment/>
      <protection/>
    </xf>
    <xf numFmtId="9" fontId="28" fillId="33" borderId="0" xfId="58" applyFont="1" applyFill="1" applyBorder="1" applyAlignment="1">
      <alignment horizont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188" fontId="28" fillId="34" borderId="0" xfId="0" applyNumberFormat="1" applyFont="1" applyFill="1" applyAlignment="1" applyProtection="1">
      <alignment horizontal="left"/>
      <protection/>
    </xf>
    <xf numFmtId="0" fontId="28" fillId="34" borderId="0" xfId="0" applyFont="1" applyFill="1" applyAlignment="1">
      <alignment/>
    </xf>
    <xf numFmtId="188" fontId="28" fillId="34" borderId="0" xfId="0" applyNumberFormat="1" applyFont="1" applyFill="1" applyAlignment="1" applyProtection="1">
      <alignment/>
      <protection/>
    </xf>
    <xf numFmtId="43" fontId="28" fillId="34" borderId="0" xfId="0" applyNumberFormat="1" applyFont="1" applyFill="1" applyAlignment="1">
      <alignment/>
    </xf>
    <xf numFmtId="0" fontId="28" fillId="34" borderId="0" xfId="0" applyFont="1" applyFill="1" applyAlignment="1" applyProtection="1">
      <alignment horizontal="left"/>
      <protection/>
    </xf>
    <xf numFmtId="0" fontId="35" fillId="33" borderId="0" xfId="0" applyFont="1" applyFill="1" applyAlignment="1">
      <alignment vertical="center"/>
    </xf>
    <xf numFmtId="0" fontId="7" fillId="33" borderId="0" xfId="0" applyFont="1" applyFill="1" applyAlignment="1">
      <alignment horizontal="left"/>
    </xf>
    <xf numFmtId="0" fontId="28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0" fontId="35" fillId="33" borderId="0" xfId="0" applyFont="1" applyFill="1" applyAlignment="1">
      <alignment horizontal="center" vertical="center"/>
    </xf>
    <xf numFmtId="0" fontId="58" fillId="34" borderId="14" xfId="0" applyFont="1" applyFill="1" applyBorder="1" applyAlignment="1">
      <alignment horizontal="center"/>
    </xf>
    <xf numFmtId="0" fontId="58" fillId="34" borderId="16" xfId="0" applyFont="1" applyFill="1" applyBorder="1" applyAlignment="1">
      <alignment horizontal="center"/>
    </xf>
    <xf numFmtId="0" fontId="58" fillId="34" borderId="17" xfId="0" applyFont="1" applyFill="1" applyBorder="1" applyAlignment="1">
      <alignment horizontal="center"/>
    </xf>
    <xf numFmtId="0" fontId="58" fillId="34" borderId="18" xfId="0" applyFont="1" applyFill="1" applyBorder="1" applyAlignment="1">
      <alignment horizontal="center"/>
    </xf>
    <xf numFmtId="0" fontId="28" fillId="33" borderId="12" xfId="0" applyFont="1" applyFill="1" applyBorder="1" applyAlignment="1">
      <alignment/>
    </xf>
    <xf numFmtId="0" fontId="28" fillId="33" borderId="12" xfId="0" applyFont="1" applyFill="1" applyBorder="1" applyAlignment="1" applyProtection="1">
      <alignment horizontal="fill"/>
      <protection/>
    </xf>
    <xf numFmtId="0" fontId="58" fillId="34" borderId="19" xfId="0" applyFont="1" applyFill="1" applyBorder="1" applyAlignment="1">
      <alignment horizontal="center"/>
    </xf>
    <xf numFmtId="0" fontId="58" fillId="34" borderId="20" xfId="0" applyFont="1" applyFill="1" applyBorder="1" applyAlignment="1">
      <alignment horizontal="center"/>
    </xf>
    <xf numFmtId="0" fontId="28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0" fontId="55" fillId="33" borderId="0" xfId="0" applyFont="1" applyFill="1" applyAlignment="1">
      <alignment/>
    </xf>
    <xf numFmtId="2" fontId="9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2" fontId="9" fillId="33" borderId="0" xfId="0" applyNumberFormat="1" applyFont="1" applyFill="1" applyAlignment="1">
      <alignment horizontal="center"/>
    </xf>
    <xf numFmtId="0" fontId="28" fillId="33" borderId="0" xfId="0" applyFont="1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 horizontal="right"/>
      <protection/>
    </xf>
    <xf numFmtId="0" fontId="37" fillId="33" borderId="10" xfId="0" applyFont="1" applyFill="1" applyBorder="1" applyAlignment="1" applyProtection="1">
      <alignment horizontal="left"/>
      <protection/>
    </xf>
    <xf numFmtId="0" fontId="37" fillId="33" borderId="0" xfId="0" applyFont="1" applyFill="1" applyBorder="1" applyAlignment="1">
      <alignment/>
    </xf>
    <xf numFmtId="0" fontId="38" fillId="33" borderId="14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190" fontId="37" fillId="33" borderId="14" xfId="0" applyNumberFormat="1" applyFont="1" applyFill="1" applyBorder="1" applyAlignment="1" applyProtection="1">
      <alignment/>
      <protection/>
    </xf>
    <xf numFmtId="39" fontId="37" fillId="33" borderId="14" xfId="0" applyNumberFormat="1" applyFont="1" applyFill="1" applyBorder="1" applyAlignment="1" applyProtection="1">
      <alignment/>
      <protection/>
    </xf>
    <xf numFmtId="189" fontId="37" fillId="33" borderId="14" xfId="0" applyNumberFormat="1" applyFont="1" applyFill="1" applyBorder="1" applyAlignment="1" applyProtection="1">
      <alignment/>
      <protection/>
    </xf>
    <xf numFmtId="9" fontId="37" fillId="33" borderId="16" xfId="58" applyFont="1" applyFill="1" applyBorder="1" applyAlignment="1">
      <alignment horizontal="center"/>
    </xf>
    <xf numFmtId="0" fontId="38" fillId="33" borderId="10" xfId="0" applyFont="1" applyFill="1" applyBorder="1" applyAlignment="1" applyProtection="1">
      <alignment horizontal="left"/>
      <protection/>
    </xf>
    <xf numFmtId="187" fontId="37" fillId="33" borderId="0" xfId="0" applyNumberFormat="1" applyFont="1" applyFill="1" applyBorder="1" applyAlignment="1" applyProtection="1">
      <alignment/>
      <protection/>
    </xf>
    <xf numFmtId="0" fontId="38" fillId="33" borderId="14" xfId="0" applyFont="1" applyFill="1" applyBorder="1" applyAlignment="1" applyProtection="1">
      <alignment horizontal="center"/>
      <protection locked="0"/>
    </xf>
    <xf numFmtId="187" fontId="38" fillId="33" borderId="14" xfId="0" applyNumberFormat="1" applyFont="1" applyFill="1" applyBorder="1" applyAlignment="1" applyProtection="1">
      <alignment horizontal="center"/>
      <protection/>
    </xf>
    <xf numFmtId="197" fontId="38" fillId="33" borderId="14" xfId="0" applyNumberFormat="1" applyFont="1" applyFill="1" applyBorder="1" applyAlignment="1" applyProtection="1">
      <alignment horizontal="center"/>
      <protection/>
    </xf>
    <xf numFmtId="37" fontId="38" fillId="33" borderId="14" xfId="0" applyNumberFormat="1" applyFont="1" applyFill="1" applyBorder="1" applyAlignment="1" applyProtection="1">
      <alignment horizontal="center"/>
      <protection/>
    </xf>
    <xf numFmtId="39" fontId="38" fillId="33" borderId="14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/>
    </xf>
    <xf numFmtId="190" fontId="38" fillId="33" borderId="14" xfId="0" applyNumberFormat="1" applyFont="1" applyFill="1" applyBorder="1" applyAlignment="1" applyProtection="1">
      <alignment/>
      <protection/>
    </xf>
    <xf numFmtId="0" fontId="38" fillId="33" borderId="14" xfId="0" applyFont="1" applyFill="1" applyBorder="1" applyAlignment="1" applyProtection="1">
      <alignment horizontal="center"/>
      <protection/>
    </xf>
    <xf numFmtId="39" fontId="38" fillId="33" borderId="14" xfId="0" applyNumberFormat="1" applyFont="1" applyFill="1" applyBorder="1" applyAlignment="1" applyProtection="1">
      <alignment/>
      <protection/>
    </xf>
    <xf numFmtId="43" fontId="38" fillId="33" borderId="14" xfId="49" applyFont="1" applyFill="1" applyBorder="1" applyAlignment="1" applyProtection="1">
      <alignment/>
      <protection/>
    </xf>
    <xf numFmtId="0" fontId="37" fillId="33" borderId="11" xfId="0" applyFont="1" applyFill="1" applyBorder="1" applyAlignment="1" applyProtection="1">
      <alignment horizontal="left"/>
      <protection/>
    </xf>
    <xf numFmtId="0" fontId="37" fillId="33" borderId="12" xfId="0" applyFont="1" applyFill="1" applyBorder="1" applyAlignment="1">
      <alignment/>
    </xf>
    <xf numFmtId="0" fontId="37" fillId="33" borderId="15" xfId="0" applyFont="1" applyFill="1" applyBorder="1" applyAlignment="1">
      <alignment horizontal="center"/>
    </xf>
    <xf numFmtId="190" fontId="37" fillId="33" borderId="15" xfId="0" applyNumberFormat="1" applyFont="1" applyFill="1" applyBorder="1" applyAlignment="1" applyProtection="1">
      <alignment/>
      <protection/>
    </xf>
    <xf numFmtId="0" fontId="37" fillId="33" borderId="15" xfId="0" applyFont="1" applyFill="1" applyBorder="1" applyAlignment="1" applyProtection="1">
      <alignment horizontal="center"/>
      <protection/>
    </xf>
    <xf numFmtId="39" fontId="37" fillId="33" borderId="15" xfId="0" applyNumberFormat="1" applyFont="1" applyFill="1" applyBorder="1" applyAlignment="1" applyProtection="1">
      <alignment/>
      <protection/>
    </xf>
    <xf numFmtId="39" fontId="37" fillId="33" borderId="15" xfId="0" applyNumberFormat="1" applyFont="1" applyFill="1" applyBorder="1" applyAlignment="1" applyProtection="1">
      <alignment horizontal="center"/>
      <protection/>
    </xf>
    <xf numFmtId="43" fontId="37" fillId="33" borderId="15" xfId="49" applyFont="1" applyFill="1" applyBorder="1" applyAlignment="1" applyProtection="1">
      <alignment/>
      <protection/>
    </xf>
    <xf numFmtId="224" fontId="37" fillId="33" borderId="20" xfId="58" applyNumberFormat="1" applyFont="1" applyFill="1" applyBorder="1" applyAlignment="1">
      <alignment horizontal="center"/>
    </xf>
    <xf numFmtId="4" fontId="38" fillId="33" borderId="14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 applyProtection="1">
      <alignment horizontal="left"/>
      <protection/>
    </xf>
    <xf numFmtId="3" fontId="38" fillId="33" borderId="14" xfId="0" applyNumberFormat="1" applyFont="1" applyFill="1" applyBorder="1" applyAlignment="1">
      <alignment horizontal="center"/>
    </xf>
    <xf numFmtId="0" fontId="63" fillId="0" borderId="0" xfId="0" applyFont="1" applyBorder="1" applyAlignment="1">
      <alignment/>
    </xf>
    <xf numFmtId="0" fontId="37" fillId="33" borderId="14" xfId="0" applyFont="1" applyFill="1" applyBorder="1" applyAlignment="1" applyProtection="1">
      <alignment horizontal="center"/>
      <protection/>
    </xf>
    <xf numFmtId="43" fontId="37" fillId="33" borderId="14" xfId="49" applyFont="1" applyFill="1" applyBorder="1" applyAlignment="1" applyProtection="1">
      <alignment/>
      <protection/>
    </xf>
    <xf numFmtId="39" fontId="38" fillId="33" borderId="15" xfId="0" applyNumberFormat="1" applyFont="1" applyFill="1" applyBorder="1" applyAlignment="1" applyProtection="1">
      <alignment/>
      <protection/>
    </xf>
    <xf numFmtId="0" fontId="43" fillId="35" borderId="11" xfId="0" applyFont="1" applyFill="1" applyBorder="1" applyAlignment="1">
      <alignment/>
    </xf>
    <xf numFmtId="0" fontId="43" fillId="35" borderId="12" xfId="0" applyFont="1" applyFill="1" applyBorder="1" applyAlignment="1">
      <alignment/>
    </xf>
    <xf numFmtId="0" fontId="43" fillId="35" borderId="19" xfId="0" applyFont="1" applyFill="1" applyBorder="1" applyAlignment="1">
      <alignment/>
    </xf>
    <xf numFmtId="0" fontId="43" fillId="35" borderId="21" xfId="0" applyFont="1" applyFill="1" applyBorder="1" applyAlignment="1">
      <alignment/>
    </xf>
    <xf numFmtId="0" fontId="43" fillId="35" borderId="15" xfId="0" applyFont="1" applyFill="1" applyBorder="1" applyAlignment="1">
      <alignment/>
    </xf>
    <xf numFmtId="199" fontId="43" fillId="35" borderId="12" xfId="0" applyNumberFormat="1" applyFont="1" applyFill="1" applyBorder="1" applyAlignment="1">
      <alignment/>
    </xf>
    <xf numFmtId="199" fontId="40" fillId="35" borderId="22" xfId="53" applyFont="1" applyFill="1" applyBorder="1" applyAlignment="1">
      <alignment/>
    </xf>
    <xf numFmtId="199" fontId="40" fillId="35" borderId="23" xfId="53" applyFont="1" applyFill="1" applyBorder="1" applyAlignment="1">
      <alignment/>
    </xf>
    <xf numFmtId="0" fontId="35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8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9" fillId="34" borderId="24" xfId="0" applyFont="1" applyFill="1" applyBorder="1" applyAlignment="1" applyProtection="1">
      <alignment horizontal="center"/>
      <protection/>
    </xf>
    <xf numFmtId="0" fontId="9" fillId="34" borderId="25" xfId="0" applyFont="1" applyFill="1" applyBorder="1" applyAlignment="1" applyProtection="1">
      <alignment horizontal="center"/>
      <protection/>
    </xf>
    <xf numFmtId="0" fontId="9" fillId="34" borderId="26" xfId="0" applyFont="1" applyFill="1" applyBorder="1" applyAlignment="1" applyProtection="1">
      <alignment horizontal="center"/>
      <protection/>
    </xf>
    <xf numFmtId="9" fontId="40" fillId="35" borderId="27" xfId="58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Hoja7" xfId="53"/>
    <cellStyle name="Currency" xfId="54"/>
    <cellStyle name="Currency [0]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0</xdr:row>
      <xdr:rowOff>161925</xdr:rowOff>
    </xdr:from>
    <xdr:to>
      <xdr:col>6</xdr:col>
      <xdr:colOff>581025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61925"/>
          <a:ext cx="1619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30">
      <selection activeCell="N18" sqref="N18"/>
    </sheetView>
  </sheetViews>
  <sheetFormatPr defaultColWidth="11.00390625" defaultRowHeight="12.75"/>
  <cols>
    <col min="1" max="1" width="15.28125" style="1" customWidth="1"/>
    <col min="2" max="2" width="10.7109375" style="1" customWidth="1"/>
    <col min="3" max="3" width="16.8515625" style="1" customWidth="1"/>
    <col min="4" max="4" width="10.00390625" style="1" customWidth="1"/>
    <col min="5" max="5" width="12.8515625" style="1" customWidth="1"/>
    <col min="6" max="6" width="10.421875" style="1" customWidth="1"/>
    <col min="7" max="7" width="10.7109375" style="1" customWidth="1"/>
    <col min="8" max="8" width="10.00390625" style="1" customWidth="1"/>
    <col min="9" max="9" width="9.00390625" style="1" customWidth="1"/>
    <col min="10" max="10" width="15.140625" style="1" customWidth="1"/>
    <col min="11" max="11" width="12.00390625" style="1" customWidth="1"/>
    <col min="12" max="12" width="12.57421875" style="1" customWidth="1"/>
    <col min="13" max="13" width="15.28125" style="1" bestFit="1" customWidth="1"/>
    <col min="14" max="14" width="19.57421875" style="1" customWidth="1"/>
    <col min="15" max="16384" width="11.00390625" style="1" customWidth="1"/>
  </cols>
  <sheetData>
    <row r="1" spans="1:15" ht="15.75">
      <c r="A1" s="7"/>
      <c r="B1" s="8"/>
      <c r="C1" s="4"/>
      <c r="D1" s="4"/>
      <c r="E1" s="4"/>
      <c r="F1" s="4"/>
      <c r="G1" s="4"/>
      <c r="H1" s="7"/>
      <c r="I1" s="9"/>
      <c r="J1" s="4"/>
      <c r="K1" s="4"/>
      <c r="L1" s="10"/>
      <c r="M1" s="4"/>
      <c r="N1" s="4"/>
      <c r="O1" s="4"/>
    </row>
    <row r="2" spans="1:15" ht="12.75">
      <c r="A2" s="16"/>
      <c r="B2" s="16"/>
      <c r="C2" s="17"/>
      <c r="D2" s="17"/>
      <c r="E2" s="17"/>
      <c r="F2" s="17"/>
      <c r="G2" s="17"/>
      <c r="H2" s="16"/>
      <c r="I2" s="17"/>
      <c r="J2" s="17"/>
      <c r="K2" s="17"/>
      <c r="L2" s="17"/>
      <c r="M2" s="4"/>
      <c r="N2" s="4"/>
      <c r="O2" s="4"/>
    </row>
    <row r="3" spans="1:15" ht="12.75">
      <c r="A3" s="16"/>
      <c r="B3" s="16"/>
      <c r="C3" s="17"/>
      <c r="D3" s="17"/>
      <c r="E3" s="17"/>
      <c r="F3" s="17"/>
      <c r="G3" s="17"/>
      <c r="H3" s="16"/>
      <c r="I3" s="16"/>
      <c r="J3" s="17"/>
      <c r="K3" s="17"/>
      <c r="L3" s="16"/>
      <c r="M3" s="4"/>
      <c r="N3" s="4"/>
      <c r="O3" s="4"/>
    </row>
    <row r="4" spans="1:15" ht="12.75">
      <c r="A4" s="17"/>
      <c r="B4" s="17"/>
      <c r="C4" s="17"/>
      <c r="D4" s="30"/>
      <c r="E4" s="30"/>
      <c r="F4" s="30"/>
      <c r="G4" s="17"/>
      <c r="H4" s="17"/>
      <c r="I4" s="17"/>
      <c r="J4" s="17"/>
      <c r="K4" s="17"/>
      <c r="L4" s="17"/>
      <c r="M4" s="4"/>
      <c r="N4" s="4"/>
      <c r="O4" s="4"/>
    </row>
    <row r="5" spans="1:15" ht="15.75">
      <c r="A5" s="121" t="s">
        <v>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53"/>
      <c r="N5" s="53"/>
      <c r="O5" s="53"/>
    </row>
    <row r="6" spans="1:15" ht="15.75">
      <c r="A6" s="121" t="s">
        <v>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53"/>
      <c r="N6" s="53"/>
      <c r="O6" s="53"/>
    </row>
    <row r="7" spans="1:15" ht="9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3"/>
      <c r="N7" s="53"/>
      <c r="O7" s="53"/>
    </row>
    <row r="8" spans="1:15" ht="13.5" customHeight="1">
      <c r="A8" s="122" t="s">
        <v>77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53"/>
      <c r="N8" s="53"/>
      <c r="O8" s="53"/>
    </row>
    <row r="9" spans="1:15" ht="6" customHeight="1">
      <c r="A9" s="18"/>
      <c r="B9" s="19"/>
      <c r="C9" s="31"/>
      <c r="D9" s="32"/>
      <c r="E9" s="32"/>
      <c r="F9" s="32"/>
      <c r="G9" s="17"/>
      <c r="H9" s="16"/>
      <c r="I9" s="17"/>
      <c r="J9" s="17"/>
      <c r="K9" s="17"/>
      <c r="L9" s="16"/>
      <c r="M9" s="43"/>
      <c r="N9" s="4"/>
      <c r="O9" s="4"/>
    </row>
    <row r="10" spans="1:15" ht="3" customHeight="1">
      <c r="A10" s="48"/>
      <c r="B10" s="49"/>
      <c r="C10" s="50"/>
      <c r="D10" s="49"/>
      <c r="E10" s="49"/>
      <c r="F10" s="49"/>
      <c r="G10" s="51"/>
      <c r="H10" s="52"/>
      <c r="I10" s="49"/>
      <c r="J10" s="49"/>
      <c r="K10" s="49"/>
      <c r="L10" s="52"/>
      <c r="M10" s="43"/>
      <c r="N10" s="4"/>
      <c r="O10" s="4"/>
    </row>
    <row r="11" spans="1:15" ht="15" customHeight="1">
      <c r="A11" s="126"/>
      <c r="B11" s="126"/>
      <c r="C11" s="17"/>
      <c r="D11" s="127" t="s">
        <v>78</v>
      </c>
      <c r="E11" s="127"/>
      <c r="F11" s="66"/>
      <c r="G11" s="67"/>
      <c r="H11" s="66" t="s">
        <v>83</v>
      </c>
      <c r="I11" s="67"/>
      <c r="J11" s="67"/>
      <c r="K11" s="68"/>
      <c r="L11" s="4"/>
      <c r="M11" s="43"/>
      <c r="N11" s="4"/>
      <c r="O11" s="4"/>
    </row>
    <row r="12" spans="1:15" ht="14.25" customHeight="1">
      <c r="A12" s="126" t="s">
        <v>79</v>
      </c>
      <c r="B12" s="126"/>
      <c r="C12" s="17"/>
      <c r="D12" s="69">
        <v>25</v>
      </c>
      <c r="E12" s="70" t="s">
        <v>80</v>
      </c>
      <c r="F12" s="66"/>
      <c r="G12" s="67"/>
      <c r="H12" s="66" t="s">
        <v>85</v>
      </c>
      <c r="I12" s="67"/>
      <c r="J12" s="67"/>
      <c r="K12" s="71"/>
      <c r="L12" s="4"/>
      <c r="M12" s="43"/>
      <c r="N12" s="4"/>
      <c r="O12" s="4"/>
    </row>
    <row r="13" spans="1:15" ht="14.25" customHeight="1">
      <c r="A13" s="67"/>
      <c r="B13" s="67"/>
      <c r="C13" s="67"/>
      <c r="D13" s="67"/>
      <c r="E13" s="17"/>
      <c r="F13" s="66"/>
      <c r="G13" s="72"/>
      <c r="H13" s="66" t="s">
        <v>86</v>
      </c>
      <c r="I13" s="72"/>
      <c r="J13" s="72"/>
      <c r="K13" s="73"/>
      <c r="L13" s="4"/>
      <c r="M13" s="43"/>
      <c r="N13" s="4"/>
      <c r="O13" s="4"/>
    </row>
    <row r="14" spans="1:15" ht="15" customHeight="1">
      <c r="A14" s="67"/>
      <c r="B14" s="72"/>
      <c r="C14" s="72" t="s">
        <v>81</v>
      </c>
      <c r="D14" s="72" t="s">
        <v>82</v>
      </c>
      <c r="E14" s="74"/>
      <c r="F14" s="66"/>
      <c r="G14" s="70"/>
      <c r="H14" s="66" t="s">
        <v>87</v>
      </c>
      <c r="I14" s="70"/>
      <c r="J14" s="72"/>
      <c r="K14" s="73"/>
      <c r="L14" s="4"/>
      <c r="M14" s="43"/>
      <c r="N14" s="4"/>
      <c r="O14" s="4"/>
    </row>
    <row r="15" spans="1:15" ht="10.5" customHeight="1" thickBot="1">
      <c r="A15" s="62"/>
      <c r="B15" s="62"/>
      <c r="C15" s="62"/>
      <c r="D15" s="62"/>
      <c r="E15" s="62"/>
      <c r="F15" s="62"/>
      <c r="G15" s="63"/>
      <c r="H15" s="63"/>
      <c r="I15" s="63"/>
      <c r="J15" s="63"/>
      <c r="K15" s="62"/>
      <c r="L15" s="62"/>
      <c r="M15" s="43"/>
      <c r="N15" s="4"/>
      <c r="O15" s="4"/>
    </row>
    <row r="16" spans="1:15" ht="8.25" customHeight="1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30"/>
      <c r="M16" s="15"/>
      <c r="N16" s="4"/>
      <c r="O16" s="4"/>
    </row>
    <row r="17" spans="1:15" ht="12.75" customHeight="1">
      <c r="A17" s="20"/>
      <c r="B17" s="21"/>
      <c r="C17" s="21"/>
      <c r="D17" s="34" t="s">
        <v>1</v>
      </c>
      <c r="E17" s="34"/>
      <c r="F17" s="34"/>
      <c r="G17" s="58" t="s">
        <v>12</v>
      </c>
      <c r="H17" s="58" t="s">
        <v>9</v>
      </c>
      <c r="I17" s="34" t="s">
        <v>6</v>
      </c>
      <c r="J17" s="33" t="s">
        <v>0</v>
      </c>
      <c r="K17" s="61" t="s">
        <v>72</v>
      </c>
      <c r="L17" s="59" t="s">
        <v>75</v>
      </c>
      <c r="M17" s="15"/>
      <c r="N17" s="4"/>
      <c r="O17" s="4"/>
    </row>
    <row r="18" spans="1:15" ht="12.75" customHeight="1">
      <c r="A18" s="22" t="s">
        <v>23</v>
      </c>
      <c r="B18" s="21"/>
      <c r="C18" s="21"/>
      <c r="D18" s="34" t="s">
        <v>4</v>
      </c>
      <c r="E18" s="34" t="s">
        <v>15</v>
      </c>
      <c r="F18" s="34" t="s">
        <v>14</v>
      </c>
      <c r="G18" s="34" t="s">
        <v>10</v>
      </c>
      <c r="H18" s="34" t="s">
        <v>10</v>
      </c>
      <c r="I18" s="34" t="s">
        <v>7</v>
      </c>
      <c r="J18" s="34" t="s">
        <v>71</v>
      </c>
      <c r="K18" s="60" t="s">
        <v>73</v>
      </c>
      <c r="L18" s="59" t="s">
        <v>76</v>
      </c>
      <c r="M18" s="15"/>
      <c r="N18" s="4"/>
      <c r="O18" s="4"/>
    </row>
    <row r="19" spans="1:15" ht="14.25" customHeight="1" thickBot="1">
      <c r="A19" s="23"/>
      <c r="B19" s="24"/>
      <c r="C19" s="24"/>
      <c r="D19" s="35" t="s">
        <v>5</v>
      </c>
      <c r="E19" s="35"/>
      <c r="F19" s="35"/>
      <c r="G19" s="35" t="s">
        <v>13</v>
      </c>
      <c r="H19" s="35" t="s">
        <v>11</v>
      </c>
      <c r="I19" s="35" t="s">
        <v>8</v>
      </c>
      <c r="J19" s="35"/>
      <c r="K19" s="64" t="s">
        <v>74</v>
      </c>
      <c r="L19" s="65" t="s">
        <v>74</v>
      </c>
      <c r="M19" s="15"/>
      <c r="N19" s="4"/>
      <c r="O19" s="4"/>
    </row>
    <row r="20" spans="1:15" s="37" customFormat="1" ht="17.25" customHeight="1">
      <c r="A20" s="77" t="s">
        <v>19</v>
      </c>
      <c r="B20" s="78"/>
      <c r="C20" s="78"/>
      <c r="D20" s="79"/>
      <c r="E20" s="80"/>
      <c r="F20" s="80"/>
      <c r="G20" s="81"/>
      <c r="H20" s="80"/>
      <c r="I20" s="82"/>
      <c r="J20" s="82"/>
      <c r="K20" s="83"/>
      <c r="L20" s="84"/>
      <c r="M20" s="44"/>
      <c r="N20" s="45"/>
      <c r="O20" s="45"/>
    </row>
    <row r="21" spans="1:15" s="37" customFormat="1" ht="17.25" customHeight="1">
      <c r="A21" s="85" t="s">
        <v>16</v>
      </c>
      <c r="B21" s="78"/>
      <c r="C21" s="86"/>
      <c r="D21" s="87">
        <v>1</v>
      </c>
      <c r="E21" s="87" t="s">
        <v>24</v>
      </c>
      <c r="F21" s="87" t="s">
        <v>28</v>
      </c>
      <c r="G21" s="88">
        <v>400</v>
      </c>
      <c r="H21" s="89">
        <v>1</v>
      </c>
      <c r="I21" s="90">
        <v>1</v>
      </c>
      <c r="J21" s="91">
        <v>400</v>
      </c>
      <c r="K21" s="91">
        <f>H21/$D$12</f>
        <v>0.04</v>
      </c>
      <c r="L21" s="84">
        <f aca="true" t="shared" si="0" ref="L21:L29">J21/$J$54</f>
        <v>0.013553781064419087</v>
      </c>
      <c r="M21" s="46"/>
      <c r="N21" s="45"/>
      <c r="O21" s="45"/>
    </row>
    <row r="22" spans="1:15" s="5" customFormat="1" ht="17.25" customHeight="1">
      <c r="A22" s="85" t="s">
        <v>20</v>
      </c>
      <c r="B22" s="92"/>
      <c r="C22" s="92"/>
      <c r="D22" s="87">
        <v>1</v>
      </c>
      <c r="E22" s="87" t="s">
        <v>24</v>
      </c>
      <c r="F22" s="87" t="s">
        <v>28</v>
      </c>
      <c r="G22" s="88">
        <v>400</v>
      </c>
      <c r="H22" s="89">
        <v>1</v>
      </c>
      <c r="I22" s="90">
        <v>1</v>
      </c>
      <c r="J22" s="91">
        <v>400</v>
      </c>
      <c r="K22" s="91">
        <f aca="true" t="shared" si="1" ref="K22:K28">H22/$D$12</f>
        <v>0.04</v>
      </c>
      <c r="L22" s="84">
        <f t="shared" si="0"/>
        <v>0.013553781064419087</v>
      </c>
      <c r="M22" s="15"/>
      <c r="N22" s="4"/>
      <c r="O22" s="4"/>
    </row>
    <row r="23" spans="1:15" s="5" customFormat="1" ht="17.25" customHeight="1">
      <c r="A23" s="85" t="s">
        <v>17</v>
      </c>
      <c r="B23" s="92"/>
      <c r="C23" s="92"/>
      <c r="D23" s="87">
        <v>1</v>
      </c>
      <c r="E23" s="87" t="s">
        <v>24</v>
      </c>
      <c r="F23" s="87" t="s">
        <v>28</v>
      </c>
      <c r="G23" s="88">
        <v>400</v>
      </c>
      <c r="H23" s="89">
        <v>1</v>
      </c>
      <c r="I23" s="90">
        <v>1</v>
      </c>
      <c r="J23" s="91">
        <v>400</v>
      </c>
      <c r="K23" s="91">
        <f t="shared" si="1"/>
        <v>0.04</v>
      </c>
      <c r="L23" s="84">
        <f t="shared" si="0"/>
        <v>0.013553781064419087</v>
      </c>
      <c r="M23" s="15"/>
      <c r="N23" s="4"/>
      <c r="O23" s="4"/>
    </row>
    <row r="24" spans="1:15" s="5" customFormat="1" ht="17.25" customHeight="1">
      <c r="A24" s="85" t="s">
        <v>21</v>
      </c>
      <c r="B24" s="92"/>
      <c r="C24" s="92"/>
      <c r="D24" s="87">
        <v>1</v>
      </c>
      <c r="E24" s="87" t="s">
        <v>24</v>
      </c>
      <c r="F24" s="87" t="s">
        <v>28</v>
      </c>
      <c r="G24" s="88">
        <v>150</v>
      </c>
      <c r="H24" s="89">
        <v>1</v>
      </c>
      <c r="I24" s="90">
        <v>1</v>
      </c>
      <c r="J24" s="91">
        <v>150</v>
      </c>
      <c r="K24" s="91">
        <f t="shared" si="1"/>
        <v>0.04</v>
      </c>
      <c r="L24" s="84">
        <f t="shared" si="0"/>
        <v>0.0050826678991571575</v>
      </c>
      <c r="M24" s="15"/>
      <c r="N24" s="4"/>
      <c r="O24" s="4"/>
    </row>
    <row r="25" spans="1:15" s="5" customFormat="1" ht="17.25" customHeight="1">
      <c r="A25" s="85" t="s">
        <v>50</v>
      </c>
      <c r="B25" s="92"/>
      <c r="C25" s="92"/>
      <c r="D25" s="87">
        <v>1</v>
      </c>
      <c r="E25" s="87" t="s">
        <v>24</v>
      </c>
      <c r="F25" s="87" t="s">
        <v>28</v>
      </c>
      <c r="G25" s="88">
        <v>400</v>
      </c>
      <c r="H25" s="89">
        <v>1</v>
      </c>
      <c r="I25" s="90">
        <v>1</v>
      </c>
      <c r="J25" s="91">
        <v>400</v>
      </c>
      <c r="K25" s="91">
        <f t="shared" si="1"/>
        <v>0.04</v>
      </c>
      <c r="L25" s="84">
        <f t="shared" si="0"/>
        <v>0.013553781064419087</v>
      </c>
      <c r="M25" s="15"/>
      <c r="N25" s="4"/>
      <c r="O25" s="4"/>
    </row>
    <row r="26" spans="1:15" s="5" customFormat="1" ht="17.25" customHeight="1">
      <c r="A26" s="85" t="s">
        <v>51</v>
      </c>
      <c r="B26" s="92"/>
      <c r="C26" s="78"/>
      <c r="D26" s="87">
        <v>1</v>
      </c>
      <c r="E26" s="87" t="s">
        <v>27</v>
      </c>
      <c r="F26" s="87" t="s">
        <v>29</v>
      </c>
      <c r="G26" s="88">
        <v>240</v>
      </c>
      <c r="H26" s="89">
        <v>1</v>
      </c>
      <c r="I26" s="90">
        <v>1</v>
      </c>
      <c r="J26" s="91">
        <v>240</v>
      </c>
      <c r="K26" s="91">
        <f t="shared" si="1"/>
        <v>0.04</v>
      </c>
      <c r="L26" s="84">
        <f t="shared" si="0"/>
        <v>0.008132268638651453</v>
      </c>
      <c r="M26" s="15"/>
      <c r="N26" s="4"/>
      <c r="O26" s="4"/>
    </row>
    <row r="27" spans="1:15" s="5" customFormat="1" ht="17.25" customHeight="1">
      <c r="A27" s="85" t="s">
        <v>52</v>
      </c>
      <c r="B27" s="92"/>
      <c r="C27" s="78"/>
      <c r="D27" s="87">
        <v>1</v>
      </c>
      <c r="E27" s="87" t="s">
        <v>44</v>
      </c>
      <c r="F27" s="87" t="s">
        <v>29</v>
      </c>
      <c r="G27" s="88">
        <v>115</v>
      </c>
      <c r="H27" s="89">
        <v>1</v>
      </c>
      <c r="I27" s="90">
        <v>1</v>
      </c>
      <c r="J27" s="91">
        <v>175</v>
      </c>
      <c r="K27" s="91">
        <f t="shared" si="1"/>
        <v>0.04</v>
      </c>
      <c r="L27" s="84">
        <f t="shared" si="0"/>
        <v>0.005929779215683351</v>
      </c>
      <c r="M27" s="15"/>
      <c r="N27" s="4"/>
      <c r="O27" s="4"/>
    </row>
    <row r="28" spans="1:15" ht="17.25" customHeight="1">
      <c r="A28" s="85" t="s">
        <v>53</v>
      </c>
      <c r="B28" s="92"/>
      <c r="C28" s="78"/>
      <c r="D28" s="87">
        <v>1</v>
      </c>
      <c r="E28" s="87" t="s">
        <v>65</v>
      </c>
      <c r="F28" s="87" t="s">
        <v>30</v>
      </c>
      <c r="G28" s="88">
        <v>160</v>
      </c>
      <c r="H28" s="89">
        <v>1.5</v>
      </c>
      <c r="I28" s="90">
        <v>1</v>
      </c>
      <c r="J28" s="91">
        <v>240</v>
      </c>
      <c r="K28" s="91">
        <f t="shared" si="1"/>
        <v>0.06</v>
      </c>
      <c r="L28" s="84">
        <f t="shared" si="0"/>
        <v>0.008132268638651453</v>
      </c>
      <c r="M28" s="4"/>
      <c r="N28" s="4"/>
      <c r="O28" s="4"/>
    </row>
    <row r="29" spans="1:15" ht="17.25" customHeight="1">
      <c r="A29" s="85" t="s">
        <v>18</v>
      </c>
      <c r="B29" s="92"/>
      <c r="C29" s="78"/>
      <c r="D29" s="87">
        <v>1</v>
      </c>
      <c r="E29" s="87" t="s">
        <v>25</v>
      </c>
      <c r="F29" s="87" t="s">
        <v>28</v>
      </c>
      <c r="G29" s="88">
        <v>170</v>
      </c>
      <c r="H29" s="89">
        <v>0.3333</v>
      </c>
      <c r="I29" s="90">
        <v>1</v>
      </c>
      <c r="J29" s="91">
        <v>56</v>
      </c>
      <c r="K29" s="91">
        <f>H29/$D$12</f>
        <v>0.013332</v>
      </c>
      <c r="L29" s="84">
        <f t="shared" si="0"/>
        <v>0.0018975293490186723</v>
      </c>
      <c r="M29" s="4"/>
      <c r="N29" s="4"/>
      <c r="O29" s="4"/>
    </row>
    <row r="30" spans="1:15" ht="17.25" customHeight="1">
      <c r="A30" s="85"/>
      <c r="B30" s="92"/>
      <c r="C30" s="78"/>
      <c r="D30" s="79"/>
      <c r="E30" s="79"/>
      <c r="F30" s="79"/>
      <c r="G30" s="93"/>
      <c r="H30" s="94"/>
      <c r="I30" s="95"/>
      <c r="J30" s="95"/>
      <c r="K30" s="96"/>
      <c r="L30" s="84"/>
      <c r="M30" s="4"/>
      <c r="N30" s="4"/>
      <c r="O30" s="4"/>
    </row>
    <row r="31" spans="1:15" ht="17.25" customHeight="1" thickBot="1">
      <c r="A31" s="97" t="s">
        <v>22</v>
      </c>
      <c r="B31" s="98"/>
      <c r="C31" s="98"/>
      <c r="D31" s="99"/>
      <c r="E31" s="99"/>
      <c r="F31" s="99"/>
      <c r="G31" s="100"/>
      <c r="H31" s="101"/>
      <c r="I31" s="102"/>
      <c r="J31" s="103">
        <f>SUM(J21:J29)</f>
        <v>2461</v>
      </c>
      <c r="K31" s="104"/>
      <c r="L31" s="105">
        <f aca="true" t="shared" si="2" ref="L31:L40">J31/$J$54</f>
        <v>0.08338963799883843</v>
      </c>
      <c r="M31" s="4"/>
      <c r="N31" s="4"/>
      <c r="O31" s="4"/>
    </row>
    <row r="32" spans="1:15" ht="17.25" customHeight="1">
      <c r="A32" s="85" t="s">
        <v>54</v>
      </c>
      <c r="B32" s="92"/>
      <c r="C32" s="78"/>
      <c r="D32" s="79">
        <v>1</v>
      </c>
      <c r="E32" s="79" t="s">
        <v>67</v>
      </c>
      <c r="F32" s="79" t="s">
        <v>30</v>
      </c>
      <c r="G32" s="106">
        <v>3640</v>
      </c>
      <c r="H32" s="89">
        <v>2.5</v>
      </c>
      <c r="I32" s="90">
        <v>1</v>
      </c>
      <c r="J32" s="91">
        <v>9100</v>
      </c>
      <c r="K32" s="91">
        <f>H32/$D$12</f>
        <v>0.1</v>
      </c>
      <c r="L32" s="84">
        <f t="shared" si="2"/>
        <v>0.30834851921553424</v>
      </c>
      <c r="M32" s="4"/>
      <c r="N32" s="4"/>
      <c r="O32" s="4"/>
    </row>
    <row r="33" spans="1:15" ht="17.25" customHeight="1">
      <c r="A33" s="85" t="s">
        <v>35</v>
      </c>
      <c r="B33" s="92"/>
      <c r="C33" s="78"/>
      <c r="D33" s="79">
        <v>1</v>
      </c>
      <c r="E33" s="79" t="s">
        <v>32</v>
      </c>
      <c r="F33" s="79" t="s">
        <v>33</v>
      </c>
      <c r="G33" s="106">
        <v>612</v>
      </c>
      <c r="H33" s="89">
        <v>0.6</v>
      </c>
      <c r="I33" s="90">
        <v>1</v>
      </c>
      <c r="J33" s="91">
        <v>367.2</v>
      </c>
      <c r="K33" s="91">
        <f aca="true" t="shared" si="3" ref="K33:K40">H33/$D$12</f>
        <v>0.024</v>
      </c>
      <c r="L33" s="84">
        <f t="shared" si="2"/>
        <v>0.012442371017136722</v>
      </c>
      <c r="M33" s="4"/>
      <c r="N33" s="4"/>
      <c r="O33" s="4"/>
    </row>
    <row r="34" spans="1:15" ht="17.25" customHeight="1">
      <c r="A34" s="85" t="s">
        <v>55</v>
      </c>
      <c r="B34" s="107"/>
      <c r="C34" s="78"/>
      <c r="D34" s="79" t="s">
        <v>31</v>
      </c>
      <c r="E34" s="79" t="s">
        <v>32</v>
      </c>
      <c r="F34" s="79" t="s">
        <v>30</v>
      </c>
      <c r="G34" s="106">
        <v>2383</v>
      </c>
      <c r="H34" s="89">
        <v>2</v>
      </c>
      <c r="I34" s="90">
        <v>1</v>
      </c>
      <c r="J34" s="91">
        <v>4766</v>
      </c>
      <c r="K34" s="91">
        <f t="shared" si="3"/>
        <v>0.08</v>
      </c>
      <c r="L34" s="84">
        <f t="shared" si="2"/>
        <v>0.16149330138255344</v>
      </c>
      <c r="M34" s="4"/>
      <c r="N34" s="4"/>
      <c r="O34" s="4"/>
    </row>
    <row r="35" spans="1:15" ht="17.25" customHeight="1">
      <c r="A35" s="85" t="s">
        <v>36</v>
      </c>
      <c r="B35" s="92"/>
      <c r="C35" s="78"/>
      <c r="D35" s="79" t="s">
        <v>31</v>
      </c>
      <c r="E35" s="79" t="s">
        <v>32</v>
      </c>
      <c r="F35" s="79" t="s">
        <v>30</v>
      </c>
      <c r="G35" s="106">
        <v>2415</v>
      </c>
      <c r="H35" s="89">
        <v>2</v>
      </c>
      <c r="I35" s="90">
        <v>1</v>
      </c>
      <c r="J35" s="91">
        <v>4830</v>
      </c>
      <c r="K35" s="91">
        <f t="shared" si="3"/>
        <v>0.08</v>
      </c>
      <c r="L35" s="84">
        <f t="shared" si="2"/>
        <v>0.1636619063528605</v>
      </c>
      <c r="M35" s="4"/>
      <c r="N35" s="4"/>
      <c r="O35" s="4"/>
    </row>
    <row r="36" spans="1:15" ht="17.25" customHeight="1">
      <c r="A36" s="85" t="s">
        <v>56</v>
      </c>
      <c r="B36" s="92"/>
      <c r="C36" s="92"/>
      <c r="D36" s="108" t="s">
        <v>66</v>
      </c>
      <c r="E36" s="79" t="s">
        <v>32</v>
      </c>
      <c r="F36" s="79" t="s">
        <v>33</v>
      </c>
      <c r="G36" s="106">
        <v>1580</v>
      </c>
      <c r="H36" s="89">
        <v>0.7</v>
      </c>
      <c r="I36" s="90">
        <v>1</v>
      </c>
      <c r="J36" s="91">
        <v>316.45</v>
      </c>
      <c r="K36" s="91">
        <f t="shared" si="3"/>
        <v>0.027999999999999997</v>
      </c>
      <c r="L36" s="84">
        <f t="shared" si="2"/>
        <v>0.01072273504458855</v>
      </c>
      <c r="M36" s="4"/>
      <c r="N36" s="4"/>
      <c r="O36" s="4"/>
    </row>
    <row r="37" spans="1:15" s="6" customFormat="1" ht="17.25" customHeight="1">
      <c r="A37" s="85" t="s">
        <v>57</v>
      </c>
      <c r="B37" s="92"/>
      <c r="C37" s="92"/>
      <c r="D37" s="108" t="s">
        <v>66</v>
      </c>
      <c r="E37" s="79" t="s">
        <v>32</v>
      </c>
      <c r="F37" s="79" t="s">
        <v>33</v>
      </c>
      <c r="G37" s="106">
        <v>840</v>
      </c>
      <c r="H37" s="89">
        <v>0.3</v>
      </c>
      <c r="I37" s="90">
        <v>1</v>
      </c>
      <c r="J37" s="91">
        <v>252</v>
      </c>
      <c r="K37" s="91">
        <f t="shared" si="3"/>
        <v>0.012</v>
      </c>
      <c r="L37" s="84">
        <f t="shared" si="2"/>
        <v>0.008538882070584026</v>
      </c>
      <c r="M37" s="15"/>
      <c r="N37" s="4"/>
      <c r="O37" s="15"/>
    </row>
    <row r="38" spans="1:15" ht="17.25" customHeight="1">
      <c r="A38" s="85" t="s">
        <v>37</v>
      </c>
      <c r="B38" s="92"/>
      <c r="C38" s="92"/>
      <c r="D38" s="108" t="s">
        <v>66</v>
      </c>
      <c r="E38" s="79" t="s">
        <v>32</v>
      </c>
      <c r="F38" s="79" t="s">
        <v>34</v>
      </c>
      <c r="G38" s="106">
        <v>422</v>
      </c>
      <c r="H38" s="89">
        <v>0.4</v>
      </c>
      <c r="I38" s="90">
        <v>1</v>
      </c>
      <c r="J38" s="91">
        <v>168.91</v>
      </c>
      <c r="K38" s="91">
        <f t="shared" si="3"/>
        <v>0.016</v>
      </c>
      <c r="L38" s="84">
        <f t="shared" si="2"/>
        <v>0.00572342289897757</v>
      </c>
      <c r="M38" s="15"/>
      <c r="N38" s="15"/>
      <c r="O38" s="4"/>
    </row>
    <row r="39" spans="1:15" ht="17.25" customHeight="1">
      <c r="A39" s="85" t="s">
        <v>58</v>
      </c>
      <c r="B39" s="92"/>
      <c r="C39" s="92"/>
      <c r="D39" s="108" t="s">
        <v>66</v>
      </c>
      <c r="E39" s="79" t="s">
        <v>32</v>
      </c>
      <c r="F39" s="79" t="s">
        <v>34</v>
      </c>
      <c r="G39" s="106">
        <v>2200</v>
      </c>
      <c r="H39" s="89">
        <v>0.4</v>
      </c>
      <c r="I39" s="90">
        <v>1</v>
      </c>
      <c r="J39" s="91">
        <v>880</v>
      </c>
      <c r="K39" s="91">
        <f>H39/$D$12</f>
        <v>0.016</v>
      </c>
      <c r="L39" s="84">
        <f t="shared" si="2"/>
        <v>0.029818318341721994</v>
      </c>
      <c r="M39" s="15"/>
      <c r="N39" s="15"/>
      <c r="O39" s="4"/>
    </row>
    <row r="40" spans="1:15" ht="17.25" customHeight="1">
      <c r="A40" s="85" t="s">
        <v>59</v>
      </c>
      <c r="B40" s="92"/>
      <c r="C40" s="92"/>
      <c r="D40" s="108" t="s">
        <v>66</v>
      </c>
      <c r="E40" s="79" t="s">
        <v>32</v>
      </c>
      <c r="F40" s="79" t="s">
        <v>33</v>
      </c>
      <c r="G40" s="106">
        <v>765</v>
      </c>
      <c r="H40" s="89">
        <v>0.5</v>
      </c>
      <c r="I40" s="90">
        <v>1</v>
      </c>
      <c r="J40" s="91">
        <v>382.8</v>
      </c>
      <c r="K40" s="91">
        <f t="shared" si="3"/>
        <v>0.02</v>
      </c>
      <c r="L40" s="84">
        <f t="shared" si="2"/>
        <v>0.012970968478649068</v>
      </c>
      <c r="M40" s="15"/>
      <c r="N40" s="15"/>
      <c r="O40" s="4"/>
    </row>
    <row r="41" spans="1:14" s="4" customFormat="1" ht="17.25" customHeight="1">
      <c r="A41" s="85"/>
      <c r="B41" s="92"/>
      <c r="C41" s="92"/>
      <c r="D41" s="79"/>
      <c r="E41" s="79"/>
      <c r="F41" s="79"/>
      <c r="G41" s="93"/>
      <c r="H41" s="79"/>
      <c r="I41" s="95"/>
      <c r="J41" s="95"/>
      <c r="K41" s="96"/>
      <c r="L41" s="84"/>
      <c r="M41" s="47"/>
      <c r="N41" s="15"/>
    </row>
    <row r="42" spans="1:14" s="4" customFormat="1" ht="17.25" customHeight="1" thickBot="1">
      <c r="A42" s="97" t="s">
        <v>38</v>
      </c>
      <c r="B42" s="98"/>
      <c r="C42" s="98"/>
      <c r="D42" s="99"/>
      <c r="E42" s="99"/>
      <c r="F42" s="99"/>
      <c r="G42" s="100"/>
      <c r="H42" s="99"/>
      <c r="I42" s="102"/>
      <c r="J42" s="102">
        <f>SUM(J32:J40)</f>
        <v>21063.36</v>
      </c>
      <c r="K42" s="104"/>
      <c r="L42" s="105">
        <f aca="true" t="shared" si="4" ref="L42:L51">J42/$J$54</f>
        <v>0.7137204248026061</v>
      </c>
      <c r="M42" s="47"/>
      <c r="N42" s="15"/>
    </row>
    <row r="43" spans="1:15" s="36" customFormat="1" ht="17.25" customHeight="1">
      <c r="A43" s="85" t="s">
        <v>60</v>
      </c>
      <c r="B43" s="92"/>
      <c r="C43" s="92"/>
      <c r="D43" s="79">
        <v>1</v>
      </c>
      <c r="E43" s="79" t="s">
        <v>26</v>
      </c>
      <c r="F43" s="79" t="s">
        <v>30</v>
      </c>
      <c r="G43" s="91">
        <v>250</v>
      </c>
      <c r="H43" s="89">
        <v>2.5</v>
      </c>
      <c r="I43" s="90">
        <v>1</v>
      </c>
      <c r="J43" s="91">
        <v>625</v>
      </c>
      <c r="K43" s="91">
        <f>H43/$D$12</f>
        <v>0.1</v>
      </c>
      <c r="L43" s="84">
        <f t="shared" si="4"/>
        <v>0.021177782913154825</v>
      </c>
      <c r="M43" s="46"/>
      <c r="N43" s="46"/>
      <c r="O43" s="45"/>
    </row>
    <row r="44" spans="1:15" s="36" customFormat="1" ht="17.25" customHeight="1">
      <c r="A44" s="85" t="s">
        <v>61</v>
      </c>
      <c r="B44" s="92"/>
      <c r="C44" s="109"/>
      <c r="D44" s="79">
        <v>1</v>
      </c>
      <c r="E44" s="79" t="s">
        <v>26</v>
      </c>
      <c r="F44" s="79" t="s">
        <v>45</v>
      </c>
      <c r="G44" s="91">
        <v>650</v>
      </c>
      <c r="H44" s="89">
        <v>0.5</v>
      </c>
      <c r="I44" s="90">
        <v>1</v>
      </c>
      <c r="J44" s="91">
        <v>325</v>
      </c>
      <c r="K44" s="91">
        <f aca="true" t="shared" si="5" ref="K44:K51">H44/$D$12</f>
        <v>0.02</v>
      </c>
      <c r="L44" s="84">
        <f t="shared" si="4"/>
        <v>0.011012447114840508</v>
      </c>
      <c r="M44" s="46"/>
      <c r="N44" s="46"/>
      <c r="O44" s="45"/>
    </row>
    <row r="45" spans="1:15" ht="17.25" customHeight="1">
      <c r="A45" s="85" t="s">
        <v>39</v>
      </c>
      <c r="B45" s="92"/>
      <c r="C45" s="78"/>
      <c r="D45" s="79">
        <v>1</v>
      </c>
      <c r="E45" s="79" t="s">
        <v>43</v>
      </c>
      <c r="F45" s="79" t="s">
        <v>45</v>
      </c>
      <c r="G45" s="88">
        <v>650</v>
      </c>
      <c r="H45" s="89">
        <v>0.1667</v>
      </c>
      <c r="I45" s="90">
        <v>1</v>
      </c>
      <c r="J45" s="91">
        <v>108.36</v>
      </c>
      <c r="K45" s="91">
        <f t="shared" si="5"/>
        <v>0.0066679999999999994</v>
      </c>
      <c r="L45" s="84">
        <f t="shared" si="4"/>
        <v>0.0036717192903511307</v>
      </c>
      <c r="M45" s="4"/>
      <c r="N45" s="4"/>
      <c r="O45" s="4"/>
    </row>
    <row r="46" spans="1:15" ht="17.25" customHeight="1">
      <c r="A46" s="85" t="s">
        <v>40</v>
      </c>
      <c r="B46" s="92"/>
      <c r="C46" s="78"/>
      <c r="D46" s="79" t="s">
        <v>31</v>
      </c>
      <c r="E46" s="79" t="s">
        <v>26</v>
      </c>
      <c r="F46" s="79" t="s">
        <v>45</v>
      </c>
      <c r="G46" s="88">
        <v>575</v>
      </c>
      <c r="H46" s="89">
        <v>0.125</v>
      </c>
      <c r="I46" s="90">
        <v>2</v>
      </c>
      <c r="J46" s="91">
        <v>143.75</v>
      </c>
      <c r="K46" s="91">
        <f t="shared" si="5"/>
        <v>0.005</v>
      </c>
      <c r="L46" s="84">
        <f t="shared" si="4"/>
        <v>0.0048708900700256096</v>
      </c>
      <c r="M46" s="4"/>
      <c r="N46" s="4"/>
      <c r="O46" s="4"/>
    </row>
    <row r="47" spans="1:15" ht="17.25" customHeight="1">
      <c r="A47" s="85" t="s">
        <v>41</v>
      </c>
      <c r="B47" s="92"/>
      <c r="C47" s="78"/>
      <c r="D47" s="79" t="s">
        <v>31</v>
      </c>
      <c r="E47" s="79" t="s">
        <v>26</v>
      </c>
      <c r="F47" s="79" t="s">
        <v>45</v>
      </c>
      <c r="G47" s="88">
        <v>575</v>
      </c>
      <c r="H47" s="89">
        <v>0.125</v>
      </c>
      <c r="I47" s="90">
        <v>2</v>
      </c>
      <c r="J47" s="91">
        <v>143.75</v>
      </c>
      <c r="K47" s="91">
        <f t="shared" si="5"/>
        <v>0.005</v>
      </c>
      <c r="L47" s="84">
        <f t="shared" si="4"/>
        <v>0.0048708900700256096</v>
      </c>
      <c r="M47" s="4"/>
      <c r="N47" s="4"/>
      <c r="O47" s="4"/>
    </row>
    <row r="48" spans="1:15" ht="17.25" customHeight="1">
      <c r="A48" s="85" t="s">
        <v>62</v>
      </c>
      <c r="B48" s="92"/>
      <c r="C48" s="78"/>
      <c r="D48" s="79" t="s">
        <v>66</v>
      </c>
      <c r="E48" s="79" t="s">
        <v>43</v>
      </c>
      <c r="F48" s="79" t="s">
        <v>45</v>
      </c>
      <c r="G48" s="88">
        <v>650</v>
      </c>
      <c r="H48" s="89">
        <v>0.1667</v>
      </c>
      <c r="I48" s="90">
        <v>8</v>
      </c>
      <c r="J48" s="91">
        <v>866.84</v>
      </c>
      <c r="K48" s="91">
        <f t="shared" si="5"/>
        <v>0.0066679999999999994</v>
      </c>
      <c r="L48" s="84">
        <f t="shared" si="4"/>
        <v>0.029372398944702605</v>
      </c>
      <c r="M48" s="4"/>
      <c r="N48" s="47"/>
      <c r="O48" s="4"/>
    </row>
    <row r="49" spans="1:15" s="3" customFormat="1" ht="17.25" customHeight="1">
      <c r="A49" s="85" t="s">
        <v>63</v>
      </c>
      <c r="B49" s="92"/>
      <c r="C49" s="92"/>
      <c r="D49" s="79" t="s">
        <v>31</v>
      </c>
      <c r="E49" s="79" t="s">
        <v>26</v>
      </c>
      <c r="F49" s="79" t="s">
        <v>45</v>
      </c>
      <c r="G49" s="88">
        <v>650</v>
      </c>
      <c r="H49" s="89">
        <v>0.5</v>
      </c>
      <c r="I49" s="90">
        <v>3</v>
      </c>
      <c r="J49" s="91">
        <v>975</v>
      </c>
      <c r="K49" s="91">
        <f t="shared" si="5"/>
        <v>0.02</v>
      </c>
      <c r="L49" s="84">
        <f t="shared" si="4"/>
        <v>0.03303734134452153</v>
      </c>
      <c r="M49" s="11"/>
      <c r="N49" s="46"/>
      <c r="O49" s="11"/>
    </row>
    <row r="50" spans="1:15" s="36" customFormat="1" ht="17.25" customHeight="1">
      <c r="A50" s="85" t="s">
        <v>42</v>
      </c>
      <c r="B50" s="78"/>
      <c r="C50" s="78"/>
      <c r="D50" s="79" t="s">
        <v>68</v>
      </c>
      <c r="E50" s="79" t="s">
        <v>26</v>
      </c>
      <c r="F50" s="79" t="s">
        <v>45</v>
      </c>
      <c r="G50" s="106">
        <v>575</v>
      </c>
      <c r="H50" s="89">
        <v>0.1</v>
      </c>
      <c r="I50" s="90">
        <v>20</v>
      </c>
      <c r="J50" s="91">
        <v>1150</v>
      </c>
      <c r="K50" s="91">
        <f t="shared" si="5"/>
        <v>0.004</v>
      </c>
      <c r="L50" s="84">
        <f t="shared" si="4"/>
        <v>0.038967120560204876</v>
      </c>
      <c r="M50" s="45"/>
      <c r="N50" s="46"/>
      <c r="O50" s="45"/>
    </row>
    <row r="51" spans="1:15" s="36" customFormat="1" ht="17.25" customHeight="1">
      <c r="A51" s="85" t="s">
        <v>64</v>
      </c>
      <c r="B51" s="78"/>
      <c r="C51" s="78"/>
      <c r="D51" s="79">
        <v>4</v>
      </c>
      <c r="E51" s="79" t="s">
        <v>26</v>
      </c>
      <c r="F51" s="79" t="s">
        <v>28</v>
      </c>
      <c r="G51" s="106">
        <v>1650</v>
      </c>
      <c r="H51" s="89">
        <v>1</v>
      </c>
      <c r="I51" s="90">
        <v>1</v>
      </c>
      <c r="J51" s="91">
        <v>1650</v>
      </c>
      <c r="K51" s="91">
        <f t="shared" si="5"/>
        <v>0.04</v>
      </c>
      <c r="L51" s="84">
        <f t="shared" si="4"/>
        <v>0.05590934689072874</v>
      </c>
      <c r="M51" s="45"/>
      <c r="N51" s="46"/>
      <c r="O51" s="45"/>
    </row>
    <row r="52" spans="1:15" s="36" customFormat="1" ht="17.25" customHeight="1">
      <c r="A52" s="85"/>
      <c r="B52" s="78"/>
      <c r="C52" s="78"/>
      <c r="D52" s="80"/>
      <c r="E52" s="80"/>
      <c r="F52" s="80"/>
      <c r="G52" s="81"/>
      <c r="H52" s="110"/>
      <c r="I52" s="82"/>
      <c r="J52" s="82"/>
      <c r="K52" s="111"/>
      <c r="L52" s="84"/>
      <c r="M52" s="45"/>
      <c r="N52" s="46"/>
      <c r="O52" s="45"/>
    </row>
    <row r="53" spans="1:15" s="36" customFormat="1" ht="17.25" customHeight="1" thickBot="1">
      <c r="A53" s="97" t="s">
        <v>46</v>
      </c>
      <c r="B53" s="98"/>
      <c r="C53" s="98"/>
      <c r="D53" s="99"/>
      <c r="E53" s="99"/>
      <c r="F53" s="99"/>
      <c r="G53" s="100"/>
      <c r="H53" s="101"/>
      <c r="I53" s="102"/>
      <c r="J53" s="102">
        <f>SUM(J43:J51)</f>
        <v>5987.7</v>
      </c>
      <c r="K53" s="104"/>
      <c r="L53" s="105">
        <f>J53/$J$54</f>
        <v>0.20288993719855541</v>
      </c>
      <c r="M53" s="45"/>
      <c r="N53" s="46"/>
      <c r="O53" s="45"/>
    </row>
    <row r="54" spans="1:15" s="36" customFormat="1" ht="17.25" customHeight="1">
      <c r="A54" s="77" t="s">
        <v>48</v>
      </c>
      <c r="B54" s="78"/>
      <c r="C54" s="78"/>
      <c r="D54" s="80"/>
      <c r="E54" s="80"/>
      <c r="F54" s="80"/>
      <c r="G54" s="81"/>
      <c r="H54" s="110"/>
      <c r="I54" s="82"/>
      <c r="J54" s="82">
        <f>J31+J42+J53</f>
        <v>29512.06</v>
      </c>
      <c r="K54" s="111"/>
      <c r="L54" s="84"/>
      <c r="M54" s="45"/>
      <c r="N54" s="46"/>
      <c r="O54" s="45"/>
    </row>
    <row r="55" spans="1:15" s="36" customFormat="1" ht="17.25" customHeight="1" thickBot="1">
      <c r="A55" s="85" t="s">
        <v>47</v>
      </c>
      <c r="B55" s="78"/>
      <c r="C55" s="78"/>
      <c r="D55" s="80"/>
      <c r="E55" s="80"/>
      <c r="F55" s="80"/>
      <c r="G55" s="81"/>
      <c r="H55" s="110"/>
      <c r="I55" s="82"/>
      <c r="J55" s="112">
        <f>J54*0.05</f>
        <v>1475.603</v>
      </c>
      <c r="K55" s="111"/>
      <c r="L55" s="84"/>
      <c r="M55" s="45"/>
      <c r="N55" s="46"/>
      <c r="O55" s="45"/>
    </row>
    <row r="56" spans="1:15" s="36" customFormat="1" ht="17.25" customHeight="1">
      <c r="A56" s="77" t="s">
        <v>48</v>
      </c>
      <c r="B56" s="78"/>
      <c r="C56" s="78"/>
      <c r="D56" s="80"/>
      <c r="E56" s="80"/>
      <c r="F56" s="80"/>
      <c r="G56" s="81"/>
      <c r="H56" s="110"/>
      <c r="I56" s="82"/>
      <c r="J56" s="82">
        <f>J54+J55</f>
        <v>30987.663</v>
      </c>
      <c r="K56" s="111"/>
      <c r="L56" s="84"/>
      <c r="M56" s="45"/>
      <c r="N56" s="46"/>
      <c r="O56" s="45"/>
    </row>
    <row r="57" spans="1:15" s="36" customFormat="1" ht="17.25" customHeight="1">
      <c r="A57" s="85" t="s">
        <v>69</v>
      </c>
      <c r="B57" s="78"/>
      <c r="C57" s="78"/>
      <c r="D57" s="80"/>
      <c r="E57" s="80"/>
      <c r="F57" s="80"/>
      <c r="G57" s="81"/>
      <c r="H57" s="110"/>
      <c r="I57" s="82"/>
      <c r="J57" s="95">
        <f>(J54*(8/12)*0.04)</f>
        <v>786.9882666666666</v>
      </c>
      <c r="K57" s="111"/>
      <c r="L57" s="84"/>
      <c r="M57" s="45"/>
      <c r="N57" s="46"/>
      <c r="O57" s="45"/>
    </row>
    <row r="58" spans="1:15" ht="17.25" customHeight="1" thickBot="1">
      <c r="A58" s="113" t="s">
        <v>49</v>
      </c>
      <c r="B58" s="114"/>
      <c r="C58" s="115"/>
      <c r="D58" s="114"/>
      <c r="E58" s="116"/>
      <c r="F58" s="116"/>
      <c r="G58" s="117"/>
      <c r="H58" s="118"/>
      <c r="I58" s="119"/>
      <c r="J58" s="119">
        <f>J56+J57</f>
        <v>31774.651266666668</v>
      </c>
      <c r="K58" s="120"/>
      <c r="L58" s="131">
        <f>L53+L42+L31</f>
        <v>1</v>
      </c>
      <c r="M58" s="4"/>
      <c r="N58" s="4"/>
      <c r="O58" s="4"/>
    </row>
    <row r="59" spans="1:15" ht="6.75" customHeight="1">
      <c r="A59" s="38"/>
      <c r="B59" s="25"/>
      <c r="C59" s="26"/>
      <c r="D59" s="39"/>
      <c r="E59" s="39"/>
      <c r="F59" s="39"/>
      <c r="G59" s="40"/>
      <c r="H59" s="27"/>
      <c r="I59" s="28"/>
      <c r="J59" s="28"/>
      <c r="K59" s="41"/>
      <c r="L59" s="42"/>
      <c r="M59" s="4"/>
      <c r="N59" s="15"/>
      <c r="O59" s="4"/>
    </row>
    <row r="60" spans="1:15" ht="14.25" customHeight="1">
      <c r="A60" s="123" t="s">
        <v>84</v>
      </c>
      <c r="B60" s="124"/>
      <c r="C60" s="124"/>
      <c r="D60" s="124"/>
      <c r="E60" s="124"/>
      <c r="F60" s="124"/>
      <c r="G60" s="40"/>
      <c r="H60" s="55"/>
      <c r="I60" s="28"/>
      <c r="J60" s="28"/>
      <c r="K60" s="41"/>
      <c r="L60" s="42"/>
      <c r="M60" s="4"/>
      <c r="N60" s="15"/>
      <c r="O60" s="4"/>
    </row>
    <row r="61" spans="1:15" ht="14.25" customHeight="1">
      <c r="A61" s="56" t="s">
        <v>70</v>
      </c>
      <c r="B61" s="56"/>
      <c r="C61" s="56"/>
      <c r="D61" s="56"/>
      <c r="E61" s="56"/>
      <c r="F61" s="56"/>
      <c r="G61" s="56"/>
      <c r="H61" s="56"/>
      <c r="I61" s="56"/>
      <c r="J61" s="28"/>
      <c r="K61" s="41"/>
      <c r="L61" s="42"/>
      <c r="M61" s="4"/>
      <c r="N61" s="15"/>
      <c r="O61" s="4"/>
    </row>
    <row r="62" spans="1:15" ht="14.25" customHeight="1">
      <c r="A62" s="56"/>
      <c r="B62" s="56"/>
      <c r="C62" s="56"/>
      <c r="D62" s="56"/>
      <c r="E62" s="56"/>
      <c r="F62" s="56"/>
      <c r="G62" s="56"/>
      <c r="H62" s="56"/>
      <c r="I62" s="56"/>
      <c r="J62" s="28"/>
      <c r="K62" s="41"/>
      <c r="L62" s="42"/>
      <c r="M62" s="4"/>
      <c r="N62" s="15"/>
      <c r="O62" s="4"/>
    </row>
    <row r="63" spans="1:15" s="2" customFormat="1" ht="13.5">
      <c r="A63" s="29"/>
      <c r="B63" s="29"/>
      <c r="C63" s="29"/>
      <c r="D63" s="29"/>
      <c r="E63" s="54"/>
      <c r="F63" s="54"/>
      <c r="G63" s="29"/>
      <c r="H63" s="29"/>
      <c r="I63" s="29"/>
      <c r="J63" s="29"/>
      <c r="K63" s="29"/>
      <c r="L63" s="29"/>
      <c r="M63" s="9"/>
      <c r="N63" s="9"/>
      <c r="O63" s="9"/>
    </row>
    <row r="64" spans="1:15" s="2" customFormat="1" ht="13.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6">
        <v>13</v>
      </c>
      <c r="M64" s="9"/>
      <c r="N64" s="9"/>
      <c r="O64" s="9"/>
    </row>
    <row r="65" spans="1:12" s="2" customFormat="1" ht="13.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2.75">
      <c r="A66" s="4"/>
      <c r="B66" s="4"/>
      <c r="C66" s="4"/>
      <c r="D66" s="14"/>
      <c r="E66" s="14"/>
      <c r="F66" s="14"/>
      <c r="G66" s="4"/>
      <c r="H66" s="4"/>
      <c r="I66" s="4"/>
      <c r="J66" s="4"/>
      <c r="K66" s="4"/>
      <c r="L66" s="4"/>
    </row>
    <row r="67" spans="1:12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2.75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1:1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</sheetData>
  <sheetProtection/>
  <mergeCells count="9">
    <mergeCell ref="A6:L6"/>
    <mergeCell ref="A5:L5"/>
    <mergeCell ref="A8:L8"/>
    <mergeCell ref="A60:F60"/>
    <mergeCell ref="A82:L82"/>
    <mergeCell ref="A16:L16"/>
    <mergeCell ref="A11:B11"/>
    <mergeCell ref="D11:E11"/>
    <mergeCell ref="A12:B12"/>
  </mergeCells>
  <printOptions/>
  <pageMargins left="0.7874015748031497" right="0.2755905511811024" top="0.6692913385826772" bottom="1.4960629921259843" header="0" footer="1.1023622047244095"/>
  <pageSetup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C37" activeCellId="1" sqref="A1 C37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1:I30"/>
  <sheetViews>
    <sheetView zoomScalePageLayoutView="0" workbookViewId="0" topLeftCell="A1">
      <selection activeCell="C37" activeCellId="1" sqref="A1 C37"/>
    </sheetView>
  </sheetViews>
  <sheetFormatPr defaultColWidth="11.421875" defaultRowHeight="12.75"/>
  <sheetData>
    <row r="11" ht="12.75">
      <c r="F11" s="12">
        <v>4000</v>
      </c>
    </row>
    <row r="12" ht="12.75">
      <c r="F12" s="12">
        <v>6000</v>
      </c>
    </row>
    <row r="13" ht="12.75">
      <c r="F13" s="12">
        <v>2500</v>
      </c>
    </row>
    <row r="14" ht="12.75">
      <c r="F14" s="12">
        <v>800</v>
      </c>
    </row>
    <row r="15" ht="12.75">
      <c r="F15" s="12">
        <v>5000</v>
      </c>
    </row>
    <row r="16" spans="6:9" ht="12.75">
      <c r="F16" s="12">
        <v>1000</v>
      </c>
      <c r="I16" s="12"/>
    </row>
    <row r="17" ht="12.75">
      <c r="F17" s="12">
        <v>1900</v>
      </c>
    </row>
    <row r="18" ht="12.75">
      <c r="F18" s="12">
        <v>13000</v>
      </c>
    </row>
    <row r="19" spans="6:9" ht="12.75">
      <c r="F19" s="12">
        <v>500</v>
      </c>
      <c r="I19" s="12"/>
    </row>
    <row r="20" spans="6:9" ht="12.75">
      <c r="F20" s="12">
        <v>1000</v>
      </c>
      <c r="I20" s="12"/>
    </row>
    <row r="21" ht="12.75">
      <c r="F21" s="12">
        <f>SUM(F11:F20)</f>
        <v>35700</v>
      </c>
    </row>
    <row r="24" ht="12.75">
      <c r="F24" s="12">
        <f>+F21-37000</f>
        <v>-1300</v>
      </c>
    </row>
    <row r="26" ht="12.75">
      <c r="I26" s="13"/>
    </row>
    <row r="30" ht="12.75">
      <c r="H30">
        <f>15000/45.97</f>
        <v>326.2997607135088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Adelle Borbon</cp:lastModifiedBy>
  <cp:lastPrinted>2023-03-14T18:34:11Z</cp:lastPrinted>
  <dcterms:created xsi:type="dcterms:W3CDTF">1999-01-20T19:29:31Z</dcterms:created>
  <dcterms:modified xsi:type="dcterms:W3CDTF">2023-03-14T18:34:37Z</dcterms:modified>
  <cp:category/>
  <cp:version/>
  <cp:contentType/>
  <cp:contentStatus/>
</cp:coreProperties>
</file>