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haira pozo\Desktop\DOCUMENTOS 2023\COSTO DE PRODUCCION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43" i="1"/>
  <c r="J33" i="1"/>
  <c r="E35" i="1"/>
  <c r="J35" i="1" s="1"/>
  <c r="E36" i="1"/>
  <c r="J36" i="1" s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34" i="1"/>
  <c r="J34" i="1" s="1"/>
  <c r="E32" i="1"/>
  <c r="J32" i="1" s="1"/>
  <c r="E31" i="1"/>
  <c r="J31" i="1" s="1"/>
  <c r="J43" i="1" s="1"/>
  <c r="E23" i="1"/>
  <c r="J23" i="1" s="1"/>
  <c r="E24" i="1"/>
  <c r="J24" i="1" s="1"/>
  <c r="E25" i="1"/>
  <c r="J25" i="1" s="1"/>
  <c r="E26" i="1"/>
  <c r="J26" i="1" s="1"/>
  <c r="E27" i="1"/>
  <c r="J27" i="1" s="1"/>
  <c r="E22" i="1"/>
  <c r="E16" i="1"/>
  <c r="J16" i="1" s="1"/>
  <c r="E17" i="1"/>
  <c r="J17" i="1" s="1"/>
  <c r="E18" i="1"/>
  <c r="J18" i="1" s="1"/>
  <c r="E15" i="1"/>
  <c r="J15" i="1" s="1"/>
  <c r="F19" i="1"/>
  <c r="J22" i="1" l="1"/>
  <c r="J28" i="1" s="1"/>
  <c r="E28" i="1"/>
  <c r="J19" i="1"/>
  <c r="J47" i="1" s="1"/>
  <c r="E19" i="1"/>
  <c r="E43" i="1"/>
  <c r="I43" i="1" l="1"/>
  <c r="H43" i="1"/>
  <c r="G43" i="1"/>
  <c r="I28" i="1"/>
  <c r="H28" i="1"/>
  <c r="G28" i="1"/>
  <c r="F28" i="1"/>
  <c r="F47" i="1" s="1"/>
  <c r="K40" i="1" l="1"/>
  <c r="K15" i="1"/>
  <c r="K42" i="1"/>
  <c r="K41" i="1"/>
  <c r="J49" i="1"/>
  <c r="K25" i="1"/>
  <c r="K38" i="1"/>
  <c r="K26" i="1"/>
  <c r="K24" i="1"/>
  <c r="K33" i="1"/>
  <c r="K31" i="1"/>
  <c r="K17" i="1"/>
  <c r="K27" i="1"/>
  <c r="K36" i="1"/>
  <c r="K32" i="1"/>
  <c r="K35" i="1"/>
  <c r="K22" i="1"/>
  <c r="K16" i="1"/>
  <c r="K23" i="1"/>
  <c r="J48" i="1"/>
  <c r="K18" i="1"/>
  <c r="K34" i="1"/>
  <c r="K37" i="1"/>
  <c r="K39" i="1"/>
  <c r="F49" i="1"/>
  <c r="H47" i="1"/>
  <c r="H49" i="1" s="1"/>
  <c r="G47" i="1"/>
  <c r="I47" i="1"/>
  <c r="J50" i="1" l="1"/>
  <c r="K43" i="1"/>
  <c r="H48" i="1"/>
  <c r="H50" i="1" s="1"/>
  <c r="F48" i="1"/>
  <c r="F50" i="1" s="1"/>
  <c r="E47" i="1"/>
  <c r="E48" i="1" s="1"/>
  <c r="G48" i="1"/>
  <c r="G49" i="1"/>
  <c r="I48" i="1"/>
  <c r="I49" i="1"/>
  <c r="E49" i="1" l="1"/>
  <c r="E50" i="1" s="1"/>
  <c r="G50" i="1"/>
  <c r="I50" i="1"/>
</calcChain>
</file>

<file path=xl/sharedStrings.xml><?xml version="1.0" encoding="utf-8"?>
<sst xmlns="http://schemas.openxmlformats.org/spreadsheetml/2006/main" count="67" uniqueCount="52">
  <si>
    <t xml:space="preserve">Componente </t>
  </si>
  <si>
    <t>Unidad</t>
  </si>
  <si>
    <t>Cantidad</t>
  </si>
  <si>
    <t xml:space="preserve">Precio </t>
  </si>
  <si>
    <t>1. Preparación de tierra</t>
  </si>
  <si>
    <t xml:space="preserve">1.1 Corte </t>
  </si>
  <si>
    <t>Tarea</t>
  </si>
  <si>
    <t>1.2 Cruce</t>
  </si>
  <si>
    <t>1.3 Rastra</t>
  </si>
  <si>
    <t>Subtotal RD$</t>
  </si>
  <si>
    <t>2. Insumos</t>
  </si>
  <si>
    <t>2.1 Adquisición de plantas</t>
  </si>
  <si>
    <t>Planta</t>
  </si>
  <si>
    <t>2.2 Super fosfato triple</t>
  </si>
  <si>
    <t>Libra</t>
  </si>
  <si>
    <t>2.3 Fertilizante completo</t>
  </si>
  <si>
    <t>Litros</t>
  </si>
  <si>
    <t>Quintal</t>
  </si>
  <si>
    <t>3. Mano de obra</t>
  </si>
  <si>
    <t>3.1 Marcado y alineación</t>
  </si>
  <si>
    <t>3.2 Contrucción de hoyo</t>
  </si>
  <si>
    <t>D/H</t>
  </si>
  <si>
    <t>3.3 Transporte de plantas</t>
  </si>
  <si>
    <t>Plantas</t>
  </si>
  <si>
    <t>3.4 Aplicación abono organico</t>
  </si>
  <si>
    <t>3.5 Siembra y acarreo</t>
  </si>
  <si>
    <t>3.6 Transporte de fertilizante</t>
  </si>
  <si>
    <t>3.7Desyerbos</t>
  </si>
  <si>
    <t>3.8 Deschuponado y Poda</t>
  </si>
  <si>
    <t>3.9 Aplicación fertilizantes</t>
  </si>
  <si>
    <t>3.10 Aplic pest, y foliar</t>
  </si>
  <si>
    <t>3.11 Aplicación herbicidas</t>
  </si>
  <si>
    <t>Imprevistos 5%</t>
  </si>
  <si>
    <t>Gastos Administrativos 5%</t>
  </si>
  <si>
    <t xml:space="preserve">Costo total </t>
  </si>
  <si>
    <t>Subtotal General RD$</t>
  </si>
  <si>
    <t>Dia/h</t>
  </si>
  <si>
    <t>Tanque</t>
  </si>
  <si>
    <t>2.4 Pesticidas</t>
  </si>
  <si>
    <t>2.5 Herbicidas Glifosato</t>
  </si>
  <si>
    <t>2.6 Abono Organico</t>
  </si>
  <si>
    <t>3.12 Recoleccion y empaque</t>
  </si>
  <si>
    <t>1.4 Drenaje</t>
  </si>
  <si>
    <t>Participición</t>
  </si>
  <si>
    <t>Costo Total</t>
  </si>
  <si>
    <t>(%)  por</t>
  </si>
  <si>
    <t>Actividad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</si>
  <si>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</si>
  <si>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</si>
  <si>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</si>
  <si>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>Costos variables de producción de Mango, 2021 (RD$/tarea)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</si>
  <si>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 Departamento de Desarrollo Frutícola (DEFRUT),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</si>
</sst>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[$-F800]dddd\,\ mmmm\ dd\,\ yyyy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Font="1" applyFill="1" applyAlignment="1">
      <alignment horizontal="center"/>
    </xf>
    <xf numFmtId="164" fontId="3" fillId="2" borderId="0" xfId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65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4" borderId="17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164" fontId="3" fillId="4" borderId="14" xfId="0" applyNumberFormat="1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1" xfId="0" applyFont="1" applyFill="1" applyBorder="1"/>
    <xf numFmtId="2" fontId="14" fillId="2" borderId="16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5" xfId="0" applyFont="1" applyFill="1" applyBorder="1"/>
    <xf numFmtId="0" fontId="15" fillId="2" borderId="0" xfId="0" applyFont="1" applyFill="1"/>
    <xf numFmtId="0" fontId="15" fillId="0" borderId="0" xfId="0" applyFont="1"/>
    <xf numFmtId="0" fontId="14" fillId="2" borderId="1" xfId="0" applyFont="1" applyFill="1" applyBorder="1"/>
    <xf numFmtId="4" fontId="14" fillId="2" borderId="16" xfId="0" applyNumberFormat="1" applyFont="1" applyFill="1" applyBorder="1" applyAlignment="1">
      <alignment horizontal="center"/>
    </xf>
    <xf numFmtId="9" fontId="15" fillId="2" borderId="15" xfId="2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0" fontId="16" fillId="2" borderId="0" xfId="0" applyFont="1" applyFill="1"/>
    <xf numFmtId="0" fontId="16" fillId="0" borderId="0" xfId="0" applyFont="1"/>
    <xf numFmtId="164" fontId="6" fillId="2" borderId="16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0" fontId="17" fillId="3" borderId="6" xfId="3" applyFont="1" applyFill="1" applyBorder="1" applyAlignment="1">
      <alignment horizontal="left"/>
    </xf>
    <xf numFmtId="0" fontId="17" fillId="3" borderId="7" xfId="3" applyFont="1" applyFill="1" applyBorder="1" applyAlignment="1">
      <alignment horizontal="left"/>
    </xf>
    <xf numFmtId="0" fontId="17" fillId="3" borderId="18" xfId="3" applyFont="1" applyFill="1" applyBorder="1" applyAlignment="1">
      <alignment horizontal="left"/>
    </xf>
    <xf numFmtId="164" fontId="17" fillId="3" borderId="19" xfId="4" applyFont="1" applyFill="1" applyBorder="1" applyAlignment="1">
      <alignment horizontal="center"/>
    </xf>
    <xf numFmtId="164" fontId="17" fillId="3" borderId="18" xfId="4" applyFont="1" applyFill="1" applyBorder="1" applyAlignment="1">
      <alignment horizontal="center"/>
    </xf>
    <xf numFmtId="164" fontId="17" fillId="3" borderId="18" xfId="4" applyNumberFormat="1" applyFont="1" applyFill="1" applyBorder="1" applyAlignment="1">
      <alignment horizontal="center"/>
    </xf>
    <xf numFmtId="9" fontId="17" fillId="3" borderId="8" xfId="2" applyFont="1" applyFill="1" applyBorder="1" applyAlignment="1">
      <alignment horizontal="center"/>
    </xf>
    <xf numFmtId="0" fontId="17" fillId="2" borderId="0" xfId="3" applyFont="1" applyFill="1" applyBorder="1" applyAlignment="1">
      <alignment horizontal="left"/>
    </xf>
    <xf numFmtId="0" fontId="17" fillId="2" borderId="0" xfId="3" applyFont="1" applyFill="1" applyBorder="1" applyAlignment="1">
      <alignment horizontal="center"/>
    </xf>
    <xf numFmtId="164" fontId="17" fillId="2" borderId="0" xfId="4" applyFont="1" applyFill="1" applyBorder="1" applyAlignment="1">
      <alignment horizontal="center"/>
    </xf>
    <xf numFmtId="164" fontId="17" fillId="2" borderId="0" xfId="4" applyNumberFormat="1" applyFont="1" applyFill="1" applyBorder="1" applyAlignment="1">
      <alignment horizontal="center"/>
    </xf>
    <xf numFmtId="164" fontId="17" fillId="2" borderId="0" xfId="4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164" fontId="15" fillId="2" borderId="0" xfId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164" fontId="17" fillId="3" borderId="20" xfId="1" applyFont="1" applyFill="1" applyBorder="1" applyAlignment="1">
      <alignment horizontal="center"/>
    </xf>
    <xf numFmtId="164" fontId="17" fillId="3" borderId="20" xfId="1" applyNumberFormat="1" applyFont="1" applyFill="1" applyBorder="1" applyAlignment="1">
      <alignment horizontal="center"/>
    </xf>
    <xf numFmtId="164" fontId="17" fillId="3" borderId="22" xfId="1" applyFont="1" applyFill="1" applyBorder="1" applyAlignment="1">
      <alignment horizontal="center"/>
    </xf>
    <xf numFmtId="164" fontId="17" fillId="3" borderId="11" xfId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7" xfId="0" applyFont="1" applyFill="1" applyBorder="1" applyAlignment="1">
      <alignment horizontal="left"/>
    </xf>
    <xf numFmtId="164" fontId="17" fillId="3" borderId="17" xfId="1" applyFont="1" applyFill="1" applyBorder="1" applyAlignment="1">
      <alignment horizontal="center"/>
    </xf>
    <xf numFmtId="164" fontId="17" fillId="3" borderId="17" xfId="1" applyNumberFormat="1" applyFont="1" applyFill="1" applyBorder="1" applyAlignment="1">
      <alignment horizontal="center"/>
    </xf>
    <xf numFmtId="164" fontId="17" fillId="3" borderId="14" xfId="1" applyFont="1" applyFill="1" applyBorder="1" applyAlignment="1">
      <alignment horizontal="center"/>
    </xf>
    <xf numFmtId="9" fontId="17" fillId="3" borderId="2" xfId="2" applyFont="1" applyFill="1" applyBorder="1" applyAlignment="1">
      <alignment horizontal="center"/>
    </xf>
    <xf numFmtId="0" fontId="17" fillId="3" borderId="1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left"/>
    </xf>
    <xf numFmtId="164" fontId="17" fillId="3" borderId="21" xfId="1" applyFont="1" applyFill="1" applyBorder="1" applyAlignment="1">
      <alignment horizontal="center"/>
    </xf>
    <xf numFmtId="164" fontId="17" fillId="3" borderId="21" xfId="1" applyNumberFormat="1" applyFont="1" applyFill="1" applyBorder="1" applyAlignment="1">
      <alignment horizontal="center"/>
    </xf>
    <xf numFmtId="164" fontId="17" fillId="3" borderId="4" xfId="1" applyFont="1" applyFill="1" applyBorder="1" applyAlignment="1">
      <alignment horizontal="center"/>
    </xf>
    <xf numFmtId="164" fontId="17" fillId="3" borderId="13" xfId="1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741446</xdr:colOff>
      <xdr:row>0</xdr:row>
      <xdr:rowOff>113298</xdr:rowOff>
    </xdr:from>
    <xdr:to>
      <xdr:col>6</xdr:col>
      <xdr:colOff>161270</xdr:colOff>
      <xdr:row>3</xdr:row>
      <xdr:rowOff>10898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F78B9F-466D-41F4-A7AE-08B45DBC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551" y="113298"/>
          <a:ext cx="1344877" cy="46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3" zoomScale="95" zoomScaleNormal="95" workbookViewId="0">
      <selection activeCell="G66" sqref="G66"/>
    </sheetView>
  </sheetViews>
  <sheetFormatPr baseColWidth="10" defaultRowHeight="15" x14ac:dyDescent="0.25"/>
  <cols>
    <col min="1" max="1" width="24.85546875" customWidth="1"/>
    <col min="2" max="2" width="9" style="11" customWidth="1"/>
    <col min="3" max="3" width="9.140625" style="11" customWidth="1"/>
    <col min="4" max="4" width="9" style="11" customWidth="1"/>
    <col min="5" max="5" width="15.28515625" style="11" customWidth="1"/>
    <col min="6" max="6" width="13.5703125" style="11" customWidth="1"/>
    <col min="7" max="7" width="15.140625" style="18" customWidth="1"/>
    <col min="8" max="8" width="13.28515625" style="18" customWidth="1"/>
    <col min="9" max="9" width="14.42578125" style="18" customWidth="1"/>
    <col min="10" max="10" width="14.5703125" style="9" customWidth="1"/>
    <col min="11" max="11" width="12" style="1" customWidth="1"/>
    <col min="12" max="23" width="11.42578125" style="1"/>
  </cols>
  <sheetData>
    <row r="1" spans="1:23" x14ac:dyDescent="0.25">
      <c r="A1" s="1"/>
      <c r="B1" s="9"/>
      <c r="C1" s="9"/>
      <c r="D1" s="9"/>
      <c r="E1" s="9"/>
      <c r="F1" s="9"/>
      <c r="G1" s="14"/>
      <c r="H1" s="14"/>
      <c r="I1" s="14"/>
    </row>
    <row r="2" spans="1:23" x14ac:dyDescent="0.25">
      <c r="A2" s="1"/>
      <c r="B2" s="9"/>
      <c r="C2" s="9"/>
      <c r="D2" s="9"/>
      <c r="E2" s="9"/>
      <c r="F2" s="9"/>
      <c r="G2" s="14"/>
      <c r="H2" s="14"/>
      <c r="I2" s="14"/>
    </row>
    <row r="3" spans="1:23" s="1" customFormat="1" x14ac:dyDescent="0.25">
      <c r="B3" s="9"/>
      <c r="C3" s="9"/>
      <c r="D3" s="9"/>
      <c r="E3" s="9"/>
      <c r="F3" s="9"/>
      <c r="G3" s="14"/>
      <c r="H3" s="14"/>
      <c r="I3" s="14"/>
      <c r="J3" s="9"/>
    </row>
    <row r="4" spans="1:23" s="1" customFormat="1" ht="15.75" x14ac:dyDescent="0.25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23" s="1" customFormat="1" ht="15.75" x14ac:dyDescent="0.25">
      <c r="A5" s="41" t="s">
        <v>47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23" s="1" customFormat="1" ht="8.25" customHeight="1" x14ac:dyDescent="0.25">
      <c r="A6" s="2"/>
      <c r="B6" s="10"/>
      <c r="C6" s="10"/>
      <c r="D6" s="10"/>
      <c r="E6" s="10"/>
      <c r="F6" s="10"/>
      <c r="G6" s="16"/>
      <c r="H6" s="16"/>
      <c r="I6" s="16"/>
      <c r="J6" s="10"/>
      <c r="K6" s="2"/>
    </row>
    <row r="7" spans="1:23" s="1" customFormat="1" ht="3" customHeight="1" x14ac:dyDescent="0.25">
      <c r="A7" s="26"/>
      <c r="B7" s="27"/>
      <c r="C7" s="27"/>
      <c r="D7" s="27"/>
      <c r="E7" s="27"/>
      <c r="F7" s="27"/>
      <c r="G7" s="28"/>
      <c r="H7" s="28"/>
      <c r="I7" s="28"/>
      <c r="J7" s="27"/>
      <c r="K7" s="26"/>
    </row>
    <row r="8" spans="1:23" ht="7.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10"/>
      <c r="K8" s="2"/>
    </row>
    <row r="9" spans="1:23" ht="13.5" customHeight="1" x14ac:dyDescent="0.2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23" ht="7.5" customHeight="1" thickBot="1" x14ac:dyDescent="0.3">
      <c r="A10" s="34"/>
      <c r="B10" s="35"/>
      <c r="C10" s="35"/>
      <c r="D10" s="35"/>
      <c r="E10" s="35"/>
      <c r="F10" s="35"/>
      <c r="G10" s="36"/>
      <c r="H10" s="36"/>
      <c r="I10" s="36"/>
      <c r="J10" s="37"/>
      <c r="K10" s="38"/>
    </row>
    <row r="11" spans="1:23" ht="16.5" customHeight="1" x14ac:dyDescent="0.25">
      <c r="A11" s="31"/>
      <c r="B11" s="3"/>
      <c r="C11" s="33"/>
      <c r="D11" s="33"/>
      <c r="E11" s="3"/>
      <c r="F11" s="3"/>
      <c r="G11" s="33"/>
      <c r="H11" s="33"/>
      <c r="I11" s="3"/>
      <c r="J11" s="31"/>
      <c r="K11" s="4" t="s">
        <v>43</v>
      </c>
    </row>
    <row r="12" spans="1:23" ht="15.75" customHeight="1" x14ac:dyDescent="0.25">
      <c r="A12" s="31" t="s">
        <v>0</v>
      </c>
      <c r="B12" s="3" t="s">
        <v>2</v>
      </c>
      <c r="C12" s="33" t="s">
        <v>1</v>
      </c>
      <c r="D12" s="33" t="s">
        <v>3</v>
      </c>
      <c r="E12" s="3">
        <v>1</v>
      </c>
      <c r="F12" s="3">
        <v>2</v>
      </c>
      <c r="G12" s="3">
        <v>3</v>
      </c>
      <c r="H12" s="3">
        <v>4</v>
      </c>
      <c r="I12" s="3">
        <v>5</v>
      </c>
      <c r="J12" s="5" t="s">
        <v>44</v>
      </c>
      <c r="K12" s="4" t="s">
        <v>45</v>
      </c>
    </row>
    <row r="13" spans="1:23" ht="15.75" thickBot="1" x14ac:dyDescent="0.3">
      <c r="A13" s="32"/>
      <c r="B13" s="6"/>
      <c r="C13" s="6"/>
      <c r="D13" s="6"/>
      <c r="E13" s="6"/>
      <c r="F13" s="6"/>
      <c r="G13" s="29"/>
      <c r="H13" s="29"/>
      <c r="I13" s="29"/>
      <c r="J13" s="7"/>
      <c r="K13" s="8" t="s">
        <v>46</v>
      </c>
    </row>
    <row r="14" spans="1:23" s="53" customFormat="1" ht="20.25" customHeight="1" x14ac:dyDescent="0.25">
      <c r="A14" s="44" t="s">
        <v>4</v>
      </c>
      <c r="B14" s="45"/>
      <c r="C14" s="46"/>
      <c r="D14" s="47"/>
      <c r="E14" s="48"/>
      <c r="F14" s="49"/>
      <c r="G14" s="49"/>
      <c r="H14" s="49"/>
      <c r="I14" s="49"/>
      <c r="J14" s="50"/>
      <c r="K14" s="51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s="53" customFormat="1" ht="20.25" customHeight="1" x14ac:dyDescent="0.25">
      <c r="A15" s="54" t="s">
        <v>5</v>
      </c>
      <c r="B15" s="45">
        <v>1</v>
      </c>
      <c r="C15" s="45" t="s">
        <v>6</v>
      </c>
      <c r="D15" s="45">
        <v>400</v>
      </c>
      <c r="E15" s="55">
        <f>+B15*D15</f>
        <v>400</v>
      </c>
      <c r="F15" s="49">
        <v>0</v>
      </c>
      <c r="G15" s="49">
        <v>0</v>
      </c>
      <c r="H15" s="49">
        <v>0</v>
      </c>
      <c r="I15" s="49">
        <v>0</v>
      </c>
      <c r="J15" s="47">
        <f>E15+F15+G15+H15+I15</f>
        <v>400</v>
      </c>
      <c r="K15" s="56">
        <f>J15/$J$47</f>
        <v>1.1040144144538008E-2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s="53" customFormat="1" ht="20.25" customHeight="1" x14ac:dyDescent="0.25">
      <c r="A16" s="54" t="s">
        <v>7</v>
      </c>
      <c r="B16" s="45">
        <v>1</v>
      </c>
      <c r="C16" s="45" t="s">
        <v>6</v>
      </c>
      <c r="D16" s="45">
        <v>350</v>
      </c>
      <c r="E16" s="55">
        <f t="shared" ref="E16:E18" si="0">+B16*D16</f>
        <v>350</v>
      </c>
      <c r="F16" s="49">
        <v>0</v>
      </c>
      <c r="G16" s="49">
        <v>0</v>
      </c>
      <c r="H16" s="49">
        <v>0</v>
      </c>
      <c r="I16" s="49">
        <v>0</v>
      </c>
      <c r="J16" s="47">
        <f t="shared" ref="J16:J42" si="1">E16+F16+G16+H16+I16</f>
        <v>350</v>
      </c>
      <c r="K16" s="56">
        <f t="shared" ref="K16:K17" si="2">J16/$J$47</f>
        <v>9.6601261264707573E-3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s="53" customFormat="1" ht="20.25" customHeight="1" x14ac:dyDescent="0.25">
      <c r="A17" s="54" t="s">
        <v>8</v>
      </c>
      <c r="B17" s="45">
        <v>1</v>
      </c>
      <c r="C17" s="45" t="s">
        <v>6</v>
      </c>
      <c r="D17" s="45">
        <v>300</v>
      </c>
      <c r="E17" s="55">
        <f t="shared" si="0"/>
        <v>300</v>
      </c>
      <c r="F17" s="49">
        <v>0</v>
      </c>
      <c r="G17" s="49">
        <v>0</v>
      </c>
      <c r="H17" s="49">
        <v>0</v>
      </c>
      <c r="I17" s="49">
        <v>0</v>
      </c>
      <c r="J17" s="47">
        <f t="shared" si="1"/>
        <v>300</v>
      </c>
      <c r="K17" s="56">
        <f t="shared" si="2"/>
        <v>8.2801081084035062E-3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s="53" customFormat="1" ht="20.25" customHeight="1" x14ac:dyDescent="0.25">
      <c r="A18" s="54" t="s">
        <v>42</v>
      </c>
      <c r="B18" s="45">
        <v>1</v>
      </c>
      <c r="C18" s="45" t="s">
        <v>6</v>
      </c>
      <c r="D18" s="45">
        <v>200</v>
      </c>
      <c r="E18" s="55">
        <f t="shared" si="0"/>
        <v>200</v>
      </c>
      <c r="F18" s="55">
        <v>200</v>
      </c>
      <c r="G18" s="49">
        <v>0</v>
      </c>
      <c r="H18" s="49">
        <v>0</v>
      </c>
      <c r="I18" s="49">
        <v>0</v>
      </c>
      <c r="J18" s="47">
        <f>E18+F18+G18+H18+I18</f>
        <v>400</v>
      </c>
      <c r="K18" s="56">
        <f>J18/$J$47</f>
        <v>1.1040144144538008E-2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62" customFormat="1" ht="20.25" customHeight="1" x14ac:dyDescent="0.25">
      <c r="A19" s="44" t="s">
        <v>9</v>
      </c>
      <c r="B19" s="57"/>
      <c r="C19" s="57"/>
      <c r="D19" s="57"/>
      <c r="E19" s="58">
        <f>SUM(E14:E18)</f>
        <v>1250</v>
      </c>
      <c r="F19" s="58">
        <f>SUM(F18)</f>
        <v>200</v>
      </c>
      <c r="G19" s="59">
        <f>SUM(G18)</f>
        <v>0</v>
      </c>
      <c r="H19" s="59">
        <f>SUM(H18)</f>
        <v>0</v>
      </c>
      <c r="I19" s="59">
        <f>SUM(I18)</f>
        <v>0</v>
      </c>
      <c r="J19" s="60">
        <f>SUM(J14:J18)</f>
        <v>1450</v>
      </c>
      <c r="K19" s="56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62" customFormat="1" ht="20.25" customHeight="1" x14ac:dyDescent="0.25">
      <c r="A20" s="44"/>
      <c r="B20" s="57"/>
      <c r="C20" s="57"/>
      <c r="D20" s="57"/>
      <c r="E20" s="58"/>
      <c r="F20" s="63"/>
      <c r="G20" s="59"/>
      <c r="H20" s="59"/>
      <c r="I20" s="59"/>
      <c r="J20" s="60"/>
      <c r="K20" s="56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53" customFormat="1" ht="20.25" customHeight="1" x14ac:dyDescent="0.25">
      <c r="A21" s="44" t="s">
        <v>10</v>
      </c>
      <c r="B21" s="57"/>
      <c r="C21" s="57"/>
      <c r="D21" s="57"/>
      <c r="E21" s="58"/>
      <c r="F21" s="58"/>
      <c r="G21" s="59"/>
      <c r="H21" s="59"/>
      <c r="I21" s="59"/>
      <c r="J21" s="47"/>
      <c r="K21" s="56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s="53" customFormat="1" ht="20.25" customHeight="1" x14ac:dyDescent="0.25">
      <c r="A22" s="54" t="s">
        <v>11</v>
      </c>
      <c r="B22" s="45">
        <v>22</v>
      </c>
      <c r="C22" s="45" t="s">
        <v>12</v>
      </c>
      <c r="D22" s="45">
        <v>80</v>
      </c>
      <c r="E22" s="55">
        <f t="shared" ref="E22:E27" si="3">+B22*D22</f>
        <v>1760</v>
      </c>
      <c r="F22" s="49">
        <v>0</v>
      </c>
      <c r="G22" s="49">
        <v>0</v>
      </c>
      <c r="H22" s="49">
        <v>0</v>
      </c>
      <c r="I22" s="49">
        <v>0</v>
      </c>
      <c r="J22" s="47">
        <f t="shared" si="1"/>
        <v>1760</v>
      </c>
      <c r="K22" s="56">
        <f>J22/$J$47</f>
        <v>4.8576634235967239E-2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s="53" customFormat="1" ht="20.25" customHeight="1" x14ac:dyDescent="0.25">
      <c r="A23" s="54" t="s">
        <v>13</v>
      </c>
      <c r="B23" s="45">
        <v>2.1</v>
      </c>
      <c r="C23" s="45" t="s">
        <v>14</v>
      </c>
      <c r="D23" s="47">
        <v>26.87</v>
      </c>
      <c r="E23" s="55">
        <f t="shared" si="3"/>
        <v>56.427000000000007</v>
      </c>
      <c r="F23" s="49">
        <v>0</v>
      </c>
      <c r="G23" s="49">
        <v>0</v>
      </c>
      <c r="H23" s="49">
        <v>0</v>
      </c>
      <c r="I23" s="49">
        <v>0</v>
      </c>
      <c r="J23" s="47">
        <f t="shared" si="1"/>
        <v>56.427000000000007</v>
      </c>
      <c r="K23" s="56">
        <f t="shared" ref="K23:K27" si="4">J23/$J$47</f>
        <v>1.5574055341096157E-3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53" customFormat="1" ht="20.25" customHeight="1" x14ac:dyDescent="0.25">
      <c r="A24" s="54" t="s">
        <v>15</v>
      </c>
      <c r="B24" s="45">
        <v>38.119999999999997</v>
      </c>
      <c r="C24" s="45" t="s">
        <v>14</v>
      </c>
      <c r="D24" s="45">
        <v>24.2</v>
      </c>
      <c r="E24" s="55">
        <f t="shared" si="3"/>
        <v>922.50399999999991</v>
      </c>
      <c r="F24" s="55">
        <v>2129.6</v>
      </c>
      <c r="G24" s="49">
        <v>2383.6999999999998</v>
      </c>
      <c r="H24" s="49">
        <v>2383.6999999999998</v>
      </c>
      <c r="I24" s="49">
        <v>2383.6999999999998</v>
      </c>
      <c r="J24" s="47">
        <f t="shared" si="1"/>
        <v>10203.204</v>
      </c>
      <c r="K24" s="56">
        <f t="shared" si="4"/>
        <v>0.28161210724031699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53" customFormat="1" ht="20.25" customHeight="1" x14ac:dyDescent="0.25">
      <c r="A25" s="54" t="s">
        <v>38</v>
      </c>
      <c r="B25" s="45">
        <v>1</v>
      </c>
      <c r="C25" s="45" t="s">
        <v>14</v>
      </c>
      <c r="D25" s="45">
        <v>721.28</v>
      </c>
      <c r="E25" s="55">
        <f t="shared" si="3"/>
        <v>721.28</v>
      </c>
      <c r="F25" s="55">
        <v>1442.56</v>
      </c>
      <c r="G25" s="49">
        <v>1442.56</v>
      </c>
      <c r="H25" s="49">
        <v>1442.56</v>
      </c>
      <c r="I25" s="49">
        <v>1442.56</v>
      </c>
      <c r="J25" s="47">
        <f t="shared" si="1"/>
        <v>6491.52</v>
      </c>
      <c r="K25" s="56">
        <f t="shared" si="4"/>
        <v>0.17916829129287845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s="53" customFormat="1" ht="20.25" customHeight="1" x14ac:dyDescent="0.25">
      <c r="A26" s="54" t="s">
        <v>39</v>
      </c>
      <c r="B26" s="45">
        <v>0.17</v>
      </c>
      <c r="C26" s="45" t="s">
        <v>16</v>
      </c>
      <c r="D26" s="45">
        <v>606</v>
      </c>
      <c r="E26" s="55">
        <f t="shared" si="3"/>
        <v>103.02000000000001</v>
      </c>
      <c r="F26" s="55">
        <v>172</v>
      </c>
      <c r="G26" s="49">
        <v>172</v>
      </c>
      <c r="H26" s="49">
        <v>172</v>
      </c>
      <c r="I26" s="49">
        <v>172</v>
      </c>
      <c r="J26" s="47">
        <f t="shared" si="1"/>
        <v>791.02</v>
      </c>
      <c r="K26" s="56">
        <f t="shared" si="4"/>
        <v>2.1832437053031138E-2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s="53" customFormat="1" ht="20.25" customHeight="1" x14ac:dyDescent="0.25">
      <c r="A27" s="54" t="s">
        <v>40</v>
      </c>
      <c r="B27" s="45">
        <v>50</v>
      </c>
      <c r="C27" s="45" t="s">
        <v>14</v>
      </c>
      <c r="D27" s="45">
        <v>5</v>
      </c>
      <c r="E27" s="55">
        <f t="shared" si="3"/>
        <v>250</v>
      </c>
      <c r="F27" s="49">
        <v>0</v>
      </c>
      <c r="G27" s="49">
        <v>0</v>
      </c>
      <c r="H27" s="64">
        <v>0</v>
      </c>
      <c r="I27" s="49">
        <v>0</v>
      </c>
      <c r="J27" s="47">
        <f t="shared" si="1"/>
        <v>250</v>
      </c>
      <c r="K27" s="56">
        <f t="shared" si="4"/>
        <v>6.9000900903362552E-3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s="62" customFormat="1" ht="20.25" customHeight="1" x14ac:dyDescent="0.25">
      <c r="A28" s="44" t="s">
        <v>9</v>
      </c>
      <c r="B28" s="57"/>
      <c r="C28" s="57"/>
      <c r="D28" s="57"/>
      <c r="E28" s="58">
        <f>SUM(E22:E27)</f>
        <v>3813.2309999999993</v>
      </c>
      <c r="F28" s="59">
        <f>SUM(F24:F27)</f>
        <v>3744.16</v>
      </c>
      <c r="G28" s="59">
        <f>SUM(G24:G27)</f>
        <v>3998.2599999999998</v>
      </c>
      <c r="H28" s="59">
        <f>SUM(H24:H27)</f>
        <v>3998.2599999999998</v>
      </c>
      <c r="I28" s="59">
        <f>SUM(I24:I27)</f>
        <v>3998.2599999999998</v>
      </c>
      <c r="J28" s="60">
        <f>SUM(J22:J27)</f>
        <v>19552.170999999998</v>
      </c>
      <c r="K28" s="56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s="53" customFormat="1" ht="20.25" customHeight="1" x14ac:dyDescent="0.25">
      <c r="A29" s="44"/>
      <c r="B29" s="57"/>
      <c r="C29" s="45"/>
      <c r="D29" s="45"/>
      <c r="E29" s="55"/>
      <c r="F29" s="64"/>
      <c r="G29" s="49"/>
      <c r="H29" s="49"/>
      <c r="I29" s="49"/>
      <c r="J29" s="47"/>
      <c r="K29" s="56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s="53" customFormat="1" ht="20.25" customHeight="1" x14ac:dyDescent="0.25">
      <c r="A30" s="44" t="s">
        <v>18</v>
      </c>
      <c r="B30" s="57"/>
      <c r="C30" s="57"/>
      <c r="D30" s="57"/>
      <c r="E30" s="58"/>
      <c r="F30" s="58"/>
      <c r="G30" s="59"/>
      <c r="H30" s="59"/>
      <c r="I30" s="59"/>
      <c r="J30" s="47"/>
      <c r="K30" s="56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53" customFormat="1" ht="20.25" customHeight="1" x14ac:dyDescent="0.25">
      <c r="A31" s="54" t="s">
        <v>19</v>
      </c>
      <c r="B31" s="45">
        <v>1</v>
      </c>
      <c r="C31" s="45" t="s">
        <v>1</v>
      </c>
      <c r="D31" s="45">
        <v>50</v>
      </c>
      <c r="E31" s="55">
        <f t="shared" ref="E31:E42" si="5">+B31*D31</f>
        <v>50</v>
      </c>
      <c r="F31" s="49">
        <v>0</v>
      </c>
      <c r="G31" s="49">
        <v>0</v>
      </c>
      <c r="H31" s="49">
        <v>0</v>
      </c>
      <c r="I31" s="49">
        <v>0</v>
      </c>
      <c r="J31" s="47">
        <f t="shared" si="1"/>
        <v>50</v>
      </c>
      <c r="K31" s="56">
        <f t="shared" ref="K31:K42" si="6">J31/$J$47</f>
        <v>1.380018018067251E-3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s="53" customFormat="1" ht="20.25" customHeight="1" x14ac:dyDescent="0.25">
      <c r="A32" s="54" t="s">
        <v>20</v>
      </c>
      <c r="B32" s="45">
        <v>22</v>
      </c>
      <c r="C32" s="45" t="s">
        <v>6</v>
      </c>
      <c r="D32" s="47">
        <v>5</v>
      </c>
      <c r="E32" s="55">
        <f t="shared" si="5"/>
        <v>110</v>
      </c>
      <c r="F32" s="49">
        <v>0</v>
      </c>
      <c r="G32" s="49">
        <v>0</v>
      </c>
      <c r="H32" s="49">
        <v>0</v>
      </c>
      <c r="I32" s="49">
        <v>0</v>
      </c>
      <c r="J32" s="47">
        <f t="shared" si="1"/>
        <v>110</v>
      </c>
      <c r="K32" s="56">
        <f t="shared" si="6"/>
        <v>3.0360396397479525E-3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53" customFormat="1" ht="20.25" customHeight="1" x14ac:dyDescent="0.25">
      <c r="A33" s="54" t="s">
        <v>22</v>
      </c>
      <c r="B33" s="45">
        <v>22</v>
      </c>
      <c r="C33" s="45" t="s">
        <v>23</v>
      </c>
      <c r="D33" s="45">
        <v>3</v>
      </c>
      <c r="E33" s="55">
        <v>66</v>
      </c>
      <c r="F33" s="49">
        <v>0</v>
      </c>
      <c r="G33" s="49">
        <v>0</v>
      </c>
      <c r="H33" s="49">
        <v>0</v>
      </c>
      <c r="I33" s="49">
        <v>0</v>
      </c>
      <c r="J33" s="47">
        <f t="shared" si="1"/>
        <v>66</v>
      </c>
      <c r="K33" s="56">
        <f t="shared" si="6"/>
        <v>1.8216237838487713E-3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53" customFormat="1" ht="20.25" customHeight="1" x14ac:dyDescent="0.25">
      <c r="A34" s="54" t="s">
        <v>24</v>
      </c>
      <c r="B34" s="45">
        <v>0.5</v>
      </c>
      <c r="C34" s="45" t="s">
        <v>17</v>
      </c>
      <c r="D34" s="45">
        <v>2</v>
      </c>
      <c r="E34" s="55">
        <f t="shared" si="5"/>
        <v>1</v>
      </c>
      <c r="F34" s="49">
        <v>0</v>
      </c>
      <c r="G34" s="49">
        <v>0</v>
      </c>
      <c r="H34" s="49">
        <v>0</v>
      </c>
      <c r="I34" s="49">
        <v>0</v>
      </c>
      <c r="J34" s="47">
        <f t="shared" si="1"/>
        <v>1</v>
      </c>
      <c r="K34" s="56">
        <f t="shared" si="6"/>
        <v>2.7600360361345023E-5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53" customFormat="1" ht="20.25" customHeight="1" x14ac:dyDescent="0.25">
      <c r="A35" s="54" t="s">
        <v>25</v>
      </c>
      <c r="B35" s="45">
        <v>22</v>
      </c>
      <c r="C35" s="45" t="s">
        <v>6</v>
      </c>
      <c r="D35" s="47">
        <v>3</v>
      </c>
      <c r="E35" s="55">
        <f t="shared" si="5"/>
        <v>66</v>
      </c>
      <c r="F35" s="49">
        <v>0</v>
      </c>
      <c r="G35" s="49">
        <v>0</v>
      </c>
      <c r="H35" s="49">
        <v>0</v>
      </c>
      <c r="I35" s="49">
        <v>0</v>
      </c>
      <c r="J35" s="47">
        <f t="shared" si="1"/>
        <v>66</v>
      </c>
      <c r="K35" s="56">
        <f t="shared" si="6"/>
        <v>1.8216237838487713E-3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s="53" customFormat="1" ht="20.25" customHeight="1" x14ac:dyDescent="0.25">
      <c r="A36" s="54" t="s">
        <v>26</v>
      </c>
      <c r="B36" s="45">
        <v>38.119999999999997</v>
      </c>
      <c r="C36" s="45" t="s">
        <v>17</v>
      </c>
      <c r="D36" s="45">
        <v>2</v>
      </c>
      <c r="E36" s="55">
        <f t="shared" si="5"/>
        <v>76.239999999999995</v>
      </c>
      <c r="F36" s="49">
        <v>0</v>
      </c>
      <c r="G36" s="49">
        <v>0</v>
      </c>
      <c r="H36" s="49">
        <v>0</v>
      </c>
      <c r="I36" s="49">
        <v>0</v>
      </c>
      <c r="J36" s="47">
        <f t="shared" si="1"/>
        <v>76.239999999999995</v>
      </c>
      <c r="K36" s="56">
        <f t="shared" si="6"/>
        <v>2.1042514739489445E-3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s="53" customFormat="1" ht="20.25" customHeight="1" x14ac:dyDescent="0.25">
      <c r="A37" s="54" t="s">
        <v>27</v>
      </c>
      <c r="B37" s="45">
        <v>2</v>
      </c>
      <c r="C37" s="45" t="s">
        <v>36</v>
      </c>
      <c r="D37" s="45">
        <v>800</v>
      </c>
      <c r="E37" s="55">
        <f t="shared" si="5"/>
        <v>1600</v>
      </c>
      <c r="F37" s="55">
        <v>500</v>
      </c>
      <c r="G37" s="49">
        <v>450</v>
      </c>
      <c r="H37" s="49">
        <v>150</v>
      </c>
      <c r="I37" s="49">
        <v>150</v>
      </c>
      <c r="J37" s="47">
        <f t="shared" si="1"/>
        <v>2850</v>
      </c>
      <c r="K37" s="56">
        <f t="shared" si="6"/>
        <v>7.8661027029833311E-2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s="53" customFormat="1" ht="20.25" customHeight="1" x14ac:dyDescent="0.25">
      <c r="A38" s="54" t="s">
        <v>28</v>
      </c>
      <c r="B38" s="45">
        <v>1</v>
      </c>
      <c r="C38" s="45" t="s">
        <v>21</v>
      </c>
      <c r="D38" s="45">
        <v>800</v>
      </c>
      <c r="E38" s="55">
        <f t="shared" si="5"/>
        <v>800</v>
      </c>
      <c r="F38" s="55">
        <v>400</v>
      </c>
      <c r="G38" s="49">
        <v>600</v>
      </c>
      <c r="H38" s="49">
        <v>200</v>
      </c>
      <c r="I38" s="49">
        <v>200</v>
      </c>
      <c r="J38" s="47">
        <f t="shared" si="1"/>
        <v>2200</v>
      </c>
      <c r="K38" s="56">
        <f t="shared" si="6"/>
        <v>6.0720792794959046E-2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s="53" customFormat="1" ht="20.25" customHeight="1" x14ac:dyDescent="0.25">
      <c r="A39" s="54" t="s">
        <v>29</v>
      </c>
      <c r="B39" s="45">
        <v>88</v>
      </c>
      <c r="C39" s="45" t="s">
        <v>21</v>
      </c>
      <c r="D39" s="45">
        <v>9</v>
      </c>
      <c r="E39" s="55">
        <f t="shared" si="5"/>
        <v>792</v>
      </c>
      <c r="F39" s="55">
        <v>792</v>
      </c>
      <c r="G39" s="49">
        <v>792</v>
      </c>
      <c r="H39" s="64">
        <v>792</v>
      </c>
      <c r="I39" s="49">
        <v>792</v>
      </c>
      <c r="J39" s="47">
        <f t="shared" si="1"/>
        <v>3960</v>
      </c>
      <c r="K39" s="56">
        <f t="shared" si="6"/>
        <v>0.10929742703092629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s="53" customFormat="1" ht="20.25" customHeight="1" x14ac:dyDescent="0.25">
      <c r="A40" s="54" t="s">
        <v>30</v>
      </c>
      <c r="B40" s="45">
        <v>0.5</v>
      </c>
      <c r="C40" s="45" t="s">
        <v>37</v>
      </c>
      <c r="D40" s="45">
        <v>500</v>
      </c>
      <c r="E40" s="55">
        <f t="shared" si="5"/>
        <v>250</v>
      </c>
      <c r="F40" s="55">
        <v>250</v>
      </c>
      <c r="G40" s="49">
        <v>250</v>
      </c>
      <c r="H40" s="64">
        <v>250</v>
      </c>
      <c r="I40" s="64">
        <v>250</v>
      </c>
      <c r="J40" s="47">
        <f t="shared" si="1"/>
        <v>1250</v>
      </c>
      <c r="K40" s="56">
        <f t="shared" si="6"/>
        <v>3.4500450451681278E-2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s="53" customFormat="1" ht="20.25" customHeight="1" x14ac:dyDescent="0.25">
      <c r="A41" s="54" t="s">
        <v>31</v>
      </c>
      <c r="B41" s="45">
        <v>1</v>
      </c>
      <c r="C41" s="45" t="s">
        <v>37</v>
      </c>
      <c r="D41" s="45">
        <v>500</v>
      </c>
      <c r="E41" s="55">
        <f t="shared" si="5"/>
        <v>500</v>
      </c>
      <c r="F41" s="55">
        <v>500</v>
      </c>
      <c r="G41" s="49">
        <v>500</v>
      </c>
      <c r="H41" s="49">
        <v>500</v>
      </c>
      <c r="I41" s="49">
        <v>500</v>
      </c>
      <c r="J41" s="47">
        <f t="shared" si="1"/>
        <v>2500</v>
      </c>
      <c r="K41" s="56">
        <f t="shared" si="6"/>
        <v>6.9000900903362555E-2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s="53" customFormat="1" ht="20.25" customHeight="1" thickBot="1" x14ac:dyDescent="0.3">
      <c r="A42" s="54" t="s">
        <v>41</v>
      </c>
      <c r="B42" s="45"/>
      <c r="C42" s="45" t="s">
        <v>21</v>
      </c>
      <c r="D42" s="49">
        <v>0</v>
      </c>
      <c r="E42" s="59">
        <f t="shared" si="5"/>
        <v>0</v>
      </c>
      <c r="F42" s="49">
        <v>0</v>
      </c>
      <c r="G42" s="49">
        <v>300</v>
      </c>
      <c r="H42" s="49">
        <v>600</v>
      </c>
      <c r="I42" s="49">
        <v>1200</v>
      </c>
      <c r="J42" s="47">
        <f t="shared" si="1"/>
        <v>2100</v>
      </c>
      <c r="K42" s="56">
        <f t="shared" si="6"/>
        <v>5.7960756758824547E-2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s="53" customFormat="1" ht="20.25" customHeight="1" thickBot="1" x14ac:dyDescent="0.3">
      <c r="A43" s="65" t="s">
        <v>9</v>
      </c>
      <c r="B43" s="66"/>
      <c r="C43" s="66"/>
      <c r="D43" s="67"/>
      <c r="E43" s="68">
        <f>SUM(E31:E42)</f>
        <v>4311.24</v>
      </c>
      <c r="F43" s="69">
        <f>SUM(F34:F42)</f>
        <v>2442</v>
      </c>
      <c r="G43" s="70">
        <f>SUM(G34:G42)</f>
        <v>2892</v>
      </c>
      <c r="H43" s="70">
        <f>SUM(H34:H42)</f>
        <v>2492</v>
      </c>
      <c r="I43" s="70">
        <f>SUM(I34:I42)</f>
        <v>3092</v>
      </c>
      <c r="J43" s="69">
        <f>SUM(J31:J42)</f>
        <v>15229.24</v>
      </c>
      <c r="K43" s="71">
        <f>SUM(K15:K42)</f>
        <v>0.99999999999999989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s="52" customFormat="1" ht="20.25" customHeight="1" x14ac:dyDescent="0.25">
      <c r="A44" s="72"/>
      <c r="B44" s="73"/>
      <c r="C44" s="73"/>
      <c r="D44" s="73"/>
      <c r="E44" s="74"/>
      <c r="F44" s="74"/>
      <c r="G44" s="75"/>
      <c r="H44" s="75"/>
      <c r="I44" s="75"/>
      <c r="J44" s="74"/>
      <c r="K44" s="76"/>
    </row>
    <row r="45" spans="1:23" s="52" customFormat="1" ht="20.25" customHeight="1" x14ac:dyDescent="0.25">
      <c r="A45" s="72"/>
      <c r="B45" s="73"/>
      <c r="C45" s="73"/>
      <c r="D45" s="73"/>
      <c r="E45" s="74"/>
      <c r="F45" s="74"/>
      <c r="G45" s="75"/>
      <c r="H45" s="75"/>
      <c r="I45" s="75"/>
      <c r="J45" s="74"/>
      <c r="K45" s="76"/>
    </row>
    <row r="46" spans="1:23" s="53" customFormat="1" ht="20.25" customHeight="1" thickBot="1" x14ac:dyDescent="0.3">
      <c r="A46" s="77"/>
      <c r="B46" s="78"/>
      <c r="C46" s="78"/>
      <c r="D46" s="79"/>
      <c r="E46" s="79"/>
      <c r="F46" s="79"/>
      <c r="G46" s="80"/>
      <c r="H46" s="80"/>
      <c r="I46" s="80"/>
      <c r="J46" s="81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s="53" customFormat="1" ht="20.25" customHeight="1" x14ac:dyDescent="0.25">
      <c r="A47" s="82" t="s">
        <v>35</v>
      </c>
      <c r="B47" s="83"/>
      <c r="C47" s="83"/>
      <c r="D47" s="84"/>
      <c r="E47" s="85">
        <f>SUM(+E28+E19+E43)</f>
        <v>9374.4709999999995</v>
      </c>
      <c r="F47" s="85">
        <f>F43+F28+F19</f>
        <v>6386.16</v>
      </c>
      <c r="G47" s="86">
        <f>SUM(G43,G28)</f>
        <v>6890.26</v>
      </c>
      <c r="H47" s="86">
        <f>SUM(H43,H28)</f>
        <v>6490.26</v>
      </c>
      <c r="I47" s="86">
        <f>SUM(I43,I28)</f>
        <v>7090.26</v>
      </c>
      <c r="J47" s="87">
        <f>J43+J28+J19</f>
        <v>36231.411</v>
      </c>
      <c r="K47" s="88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s="53" customFormat="1" ht="20.25" customHeight="1" x14ac:dyDescent="0.25">
      <c r="A48" s="89" t="s">
        <v>32</v>
      </c>
      <c r="B48" s="90"/>
      <c r="C48" s="90"/>
      <c r="D48" s="91"/>
      <c r="E48" s="92">
        <f>+E47*0.05</f>
        <v>468.72354999999999</v>
      </c>
      <c r="F48" s="92">
        <f>+F47*0.05</f>
        <v>319.30799999999999</v>
      </c>
      <c r="G48" s="93">
        <f>+G47*0.05</f>
        <v>344.51300000000003</v>
      </c>
      <c r="H48" s="93">
        <f>+H47*0.05</f>
        <v>324.51300000000003</v>
      </c>
      <c r="I48" s="93">
        <f>+I47*5/100</f>
        <v>354.51300000000003</v>
      </c>
      <c r="J48" s="94">
        <f>+J47*5/100</f>
        <v>1811.5705499999999</v>
      </c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s="53" customFormat="1" ht="20.25" customHeight="1" x14ac:dyDescent="0.25">
      <c r="A49" s="89" t="s">
        <v>33</v>
      </c>
      <c r="B49" s="90"/>
      <c r="C49" s="90"/>
      <c r="D49" s="91"/>
      <c r="E49" s="92">
        <f>+E47*0.05</f>
        <v>468.72354999999999</v>
      </c>
      <c r="F49" s="92">
        <f>+F47*0.05</f>
        <v>319.30799999999999</v>
      </c>
      <c r="G49" s="93">
        <f>+G47*0.05</f>
        <v>344.51300000000003</v>
      </c>
      <c r="H49" s="93">
        <f>+H47*0.05</f>
        <v>324.51300000000003</v>
      </c>
      <c r="I49" s="93">
        <f>+I47*5/100</f>
        <v>354.51300000000003</v>
      </c>
      <c r="J49" s="94">
        <f>+J47*5/100</f>
        <v>1811.5705499999999</v>
      </c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s="53" customFormat="1" ht="20.25" customHeight="1" thickBot="1" x14ac:dyDescent="0.3">
      <c r="A50" s="96" t="s">
        <v>34</v>
      </c>
      <c r="B50" s="97"/>
      <c r="C50" s="97"/>
      <c r="D50" s="98"/>
      <c r="E50" s="99">
        <f t="shared" ref="E50:J50" si="7">SUM(E47:E49)</f>
        <v>10311.918100000001</v>
      </c>
      <c r="F50" s="99">
        <f t="shared" si="7"/>
        <v>7024.7759999999998</v>
      </c>
      <c r="G50" s="100">
        <f t="shared" si="7"/>
        <v>7579.2860000000001</v>
      </c>
      <c r="H50" s="100">
        <f t="shared" si="7"/>
        <v>7139.2860000000001</v>
      </c>
      <c r="I50" s="100">
        <f t="shared" si="7"/>
        <v>7799.2860000000001</v>
      </c>
      <c r="J50" s="101">
        <f t="shared" si="7"/>
        <v>39854.552099999994</v>
      </c>
      <c r="K50" s="10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s="1" customFormat="1" ht="5.25" customHeight="1" x14ac:dyDescent="0.25">
      <c r="A51" s="19"/>
      <c r="B51" s="20"/>
      <c r="C51" s="20"/>
      <c r="D51" s="15"/>
      <c r="E51" s="15"/>
      <c r="F51" s="13"/>
      <c r="G51" s="15"/>
      <c r="H51" s="15"/>
      <c r="I51" s="15"/>
      <c r="J51" s="9"/>
    </row>
    <row r="52" spans="1:23" s="1" customFormat="1" x14ac:dyDescent="0.25">
      <c r="A52" s="39" t="s">
        <v>51</v>
      </c>
      <c r="B52" s="40"/>
      <c r="C52" s="40"/>
      <c r="D52" s="40"/>
      <c r="E52" s="40"/>
      <c r="F52" s="40"/>
      <c r="G52" s="15"/>
      <c r="H52" s="15"/>
      <c r="I52" s="15"/>
      <c r="J52" s="9"/>
    </row>
    <row r="53" spans="1:23" s="1" customFormat="1" x14ac:dyDescent="0.25">
      <c r="A53" s="30" t="s">
        <v>49</v>
      </c>
      <c r="B53" s="20"/>
      <c r="C53" s="20"/>
      <c r="D53" s="15"/>
      <c r="E53" s="15"/>
      <c r="F53" s="13"/>
      <c r="G53" s="15"/>
      <c r="H53" s="15"/>
      <c r="I53" s="15"/>
      <c r="J53" s="9"/>
    </row>
    <row r="54" spans="1:23" s="1" customFormat="1" x14ac:dyDescent="0.25">
      <c r="A54" s="21"/>
      <c r="B54" s="22"/>
      <c r="C54" s="22"/>
      <c r="D54" s="15"/>
      <c r="E54" s="15"/>
      <c r="F54" s="13"/>
      <c r="G54" s="15"/>
      <c r="H54" s="15"/>
      <c r="I54" s="15"/>
      <c r="J54" s="9"/>
    </row>
    <row r="55" spans="1:23" x14ac:dyDescent="0.25">
      <c r="A55" s="23"/>
      <c r="B55" s="24"/>
      <c r="C55" s="24"/>
      <c r="D55" s="24"/>
      <c r="E55" s="24"/>
      <c r="F55" s="10"/>
      <c r="G55" s="16"/>
      <c r="H55" s="16"/>
      <c r="I55" s="16"/>
    </row>
    <row r="56" spans="1:23" x14ac:dyDescent="0.25">
      <c r="A56" s="25"/>
      <c r="B56" s="24"/>
      <c r="C56" s="24"/>
      <c r="D56" s="24"/>
      <c r="E56" s="24"/>
      <c r="F56" s="9"/>
      <c r="G56" s="14"/>
      <c r="H56" s="14"/>
      <c r="I56" s="14"/>
    </row>
    <row r="57" spans="1:23" x14ac:dyDescent="0.25">
      <c r="A57" s="1"/>
      <c r="B57" s="9"/>
      <c r="C57" s="9"/>
      <c r="D57" s="9"/>
      <c r="E57" s="9"/>
      <c r="F57" s="9"/>
      <c r="G57" s="14"/>
      <c r="H57" s="14"/>
      <c r="I57" s="14"/>
    </row>
    <row r="58" spans="1:23" x14ac:dyDescent="0.25">
      <c r="A58" s="1"/>
      <c r="B58" s="9"/>
      <c r="C58" s="9"/>
      <c r="D58" s="9"/>
      <c r="E58" s="12"/>
      <c r="F58" s="12"/>
      <c r="G58" s="17"/>
      <c r="H58" s="17"/>
      <c r="I58" s="17"/>
    </row>
    <row r="59" spans="1:23" x14ac:dyDescent="0.25">
      <c r="A59" s="1"/>
      <c r="B59" s="9"/>
      <c r="C59" s="9"/>
      <c r="D59" s="9"/>
      <c r="E59" s="12"/>
      <c r="F59" s="9"/>
      <c r="G59" s="14"/>
      <c r="H59" s="14"/>
      <c r="I59" s="14"/>
    </row>
    <row r="60" spans="1:23" x14ac:dyDescent="0.25">
      <c r="A60" s="1"/>
      <c r="B60" s="9"/>
      <c r="C60" s="9"/>
      <c r="D60" s="9"/>
      <c r="E60" s="12"/>
      <c r="F60" s="9"/>
      <c r="G60" s="14"/>
      <c r="H60" s="14"/>
      <c r="I60" s="14"/>
    </row>
    <row r="61" spans="1:23" x14ac:dyDescent="0.25">
      <c r="A61" s="1"/>
      <c r="B61" s="9"/>
      <c r="C61" s="9"/>
      <c r="D61" s="9"/>
      <c r="E61" s="12"/>
      <c r="F61" s="9"/>
      <c r="G61" s="14"/>
      <c r="H61" s="14"/>
      <c r="I61" s="14"/>
    </row>
    <row r="62" spans="1:23" x14ac:dyDescent="0.25">
      <c r="A62" s="1"/>
      <c r="B62" s="9"/>
      <c r="C62" s="9"/>
      <c r="D62" s="9"/>
      <c r="E62" s="12"/>
      <c r="F62" s="9"/>
      <c r="G62" s="14"/>
      <c r="H62" s="14"/>
      <c r="I62" s="14"/>
    </row>
    <row r="63" spans="1:23" x14ac:dyDescent="0.25">
      <c r="A63" s="1"/>
      <c r="B63" s="9"/>
      <c r="C63" s="9"/>
      <c r="D63" s="9"/>
      <c r="E63" s="9"/>
      <c r="F63" s="9"/>
      <c r="G63" s="14"/>
      <c r="H63" s="14"/>
      <c r="I63" s="14"/>
    </row>
    <row r="64" spans="1:23" x14ac:dyDescent="0.25">
      <c r="A64" s="1"/>
      <c r="B64" s="9"/>
      <c r="C64" s="9"/>
      <c r="D64" s="9"/>
      <c r="E64" s="9"/>
      <c r="F64" s="9"/>
      <c r="G64" s="14"/>
      <c r="H64" s="14"/>
      <c r="I64" s="14"/>
      <c r="K64" s="1">
        <v>28</v>
      </c>
    </row>
    <row r="65" spans="1:9" x14ac:dyDescent="0.25">
      <c r="A65" s="1"/>
      <c r="B65" s="9"/>
      <c r="C65" s="9"/>
      <c r="D65" s="9"/>
      <c r="E65" s="9"/>
      <c r="F65" s="9"/>
      <c r="G65" s="14"/>
      <c r="H65" s="14"/>
      <c r="I65" s="14"/>
    </row>
    <row r="66" spans="1:9" x14ac:dyDescent="0.25">
      <c r="A66" s="1"/>
      <c r="B66" s="9"/>
      <c r="C66" s="9"/>
      <c r="D66" s="9"/>
      <c r="E66" s="9"/>
      <c r="F66" s="9"/>
      <c r="G66" s="14"/>
      <c r="H66" s="14"/>
      <c r="I66" s="14"/>
    </row>
    <row r="67" spans="1:9" x14ac:dyDescent="0.25">
      <c r="A67" s="1"/>
      <c r="B67" s="9"/>
      <c r="C67" s="9"/>
      <c r="D67" s="9"/>
      <c r="E67" s="9"/>
      <c r="F67" s="9"/>
      <c r="G67" s="14"/>
      <c r="H67" s="14"/>
      <c r="I67" s="14"/>
    </row>
    <row r="68" spans="1:9" x14ac:dyDescent="0.25">
      <c r="A68" s="1"/>
      <c r="B68" s="9"/>
      <c r="C68" s="9"/>
      <c r="D68" s="9"/>
      <c r="E68" s="9"/>
      <c r="F68" s="9"/>
      <c r="G68" s="14"/>
      <c r="H68" s="14"/>
      <c r="I68" s="14"/>
    </row>
    <row r="69" spans="1:9" x14ac:dyDescent="0.25">
      <c r="A69" s="1"/>
      <c r="B69" s="9"/>
      <c r="C69" s="9"/>
      <c r="D69" s="9"/>
      <c r="E69" s="9"/>
      <c r="F69" s="9"/>
      <c r="G69" s="14"/>
      <c r="H69" s="14"/>
      <c r="I69" s="14"/>
    </row>
    <row r="70" spans="1:9" x14ac:dyDescent="0.25">
      <c r="A70" s="1"/>
      <c r="B70" s="9"/>
      <c r="C70" s="9"/>
      <c r="D70" s="9"/>
      <c r="E70" s="9"/>
      <c r="F70" s="9"/>
      <c r="G70" s="14"/>
      <c r="H70" s="14"/>
      <c r="I70" s="14"/>
    </row>
    <row r="71" spans="1:9" x14ac:dyDescent="0.25">
      <c r="A71" s="1"/>
      <c r="B71" s="9"/>
      <c r="C71" s="9"/>
      <c r="D71" s="9"/>
      <c r="E71" s="9"/>
      <c r="F71" s="9"/>
      <c r="G71" s="14"/>
      <c r="H71" s="14"/>
      <c r="I71" s="14"/>
    </row>
    <row r="72" spans="1:9" x14ac:dyDescent="0.25">
      <c r="A72" s="1"/>
      <c r="B72" s="9"/>
      <c r="C72" s="9"/>
      <c r="D72" s="9"/>
      <c r="E72" s="9"/>
      <c r="F72" s="9"/>
      <c r="G72" s="14"/>
      <c r="H72" s="14"/>
      <c r="I72" s="14"/>
    </row>
    <row r="73" spans="1:9" x14ac:dyDescent="0.25">
      <c r="A73" s="1"/>
      <c r="B73" s="9"/>
      <c r="C73" s="9"/>
      <c r="D73" s="9"/>
      <c r="E73" s="9"/>
      <c r="F73" s="9"/>
      <c r="G73" s="14"/>
      <c r="H73" s="14"/>
      <c r="I73" s="14"/>
    </row>
    <row r="74" spans="1:9" x14ac:dyDescent="0.25">
      <c r="A74" s="1"/>
      <c r="B74" s="9"/>
      <c r="C74" s="9"/>
      <c r="D74" s="9"/>
      <c r="E74" s="9"/>
      <c r="F74" s="9"/>
      <c r="G74" s="14"/>
      <c r="H74" s="14"/>
      <c r="I74" s="14"/>
    </row>
    <row r="75" spans="1:9" x14ac:dyDescent="0.25">
      <c r="A75" s="1"/>
      <c r="B75" s="9"/>
      <c r="C75" s="9"/>
      <c r="D75" s="9"/>
      <c r="E75" s="9"/>
      <c r="F75" s="9"/>
      <c r="G75" s="14"/>
      <c r="H75" s="14"/>
      <c r="I75" s="14"/>
    </row>
    <row r="76" spans="1:9" x14ac:dyDescent="0.25">
      <c r="A76" s="1"/>
      <c r="B76" s="9"/>
      <c r="C76" s="9"/>
      <c r="D76" s="9"/>
      <c r="E76" s="9"/>
      <c r="F76" s="9"/>
      <c r="G76" s="14"/>
      <c r="H76" s="14"/>
      <c r="I76" s="14"/>
    </row>
    <row r="77" spans="1:9" x14ac:dyDescent="0.25">
      <c r="A77" s="1"/>
      <c r="B77" s="9"/>
      <c r="C77" s="9"/>
      <c r="D77" s="9"/>
      <c r="E77" s="9"/>
      <c r="F77" s="9"/>
      <c r="G77" s="14"/>
      <c r="H77" s="14"/>
      <c r="I77" s="14"/>
    </row>
    <row r="78" spans="1:9" x14ac:dyDescent="0.25">
      <c r="A78" s="1"/>
      <c r="B78" s="9"/>
      <c r="C78" s="9"/>
      <c r="D78" s="9"/>
      <c r="E78" s="9"/>
      <c r="F78" s="9"/>
      <c r="G78" s="14"/>
      <c r="H78" s="14"/>
      <c r="I78" s="14"/>
    </row>
    <row r="79" spans="1:9" x14ac:dyDescent="0.25">
      <c r="A79" s="1"/>
      <c r="B79" s="9"/>
      <c r="C79" s="9"/>
      <c r="D79" s="9"/>
      <c r="E79" s="9"/>
      <c r="F79" s="9"/>
      <c r="G79" s="14"/>
      <c r="H79" s="14"/>
      <c r="I79" s="14"/>
    </row>
    <row r="80" spans="1:9" x14ac:dyDescent="0.25">
      <c r="A80" s="1"/>
      <c r="B80" s="9"/>
      <c r="C80" s="9"/>
      <c r="D80" s="9"/>
      <c r="E80" s="9"/>
      <c r="F80" s="9"/>
      <c r="G80" s="14"/>
      <c r="H80" s="14"/>
      <c r="I80" s="14"/>
    </row>
    <row r="81" spans="1:9" x14ac:dyDescent="0.25">
      <c r="A81" s="1"/>
      <c r="B81" s="9"/>
      <c r="C81" s="9"/>
      <c r="D81" s="9"/>
      <c r="E81" s="9"/>
      <c r="F81" s="9"/>
      <c r="G81" s="14"/>
      <c r="H81" s="14"/>
      <c r="I81" s="14"/>
    </row>
    <row r="82" spans="1:9" x14ac:dyDescent="0.25">
      <c r="A82" s="1"/>
      <c r="B82" s="9"/>
      <c r="C82" s="9"/>
      <c r="D82" s="9"/>
      <c r="E82" s="9"/>
      <c r="F82" s="9"/>
      <c r="G82" s="14"/>
      <c r="H82" s="14"/>
      <c r="I82" s="14"/>
    </row>
    <row r="83" spans="1:9" x14ac:dyDescent="0.25">
      <c r="A83" s="1"/>
      <c r="B83" s="9"/>
      <c r="C83" s="9"/>
      <c r="D83" s="9"/>
      <c r="E83" s="9"/>
      <c r="F83" s="9"/>
      <c r="G83" s="14"/>
      <c r="H83" s="14"/>
      <c r="I83" s="14"/>
    </row>
    <row r="84" spans="1:9" x14ac:dyDescent="0.25">
      <c r="A84" s="1"/>
      <c r="B84" s="9"/>
      <c r="C84" s="9"/>
      <c r="D84" s="9"/>
      <c r="E84" s="9"/>
      <c r="F84" s="9"/>
      <c r="G84" s="14"/>
      <c r="H84" s="14"/>
      <c r="I84" s="14"/>
    </row>
    <row r="85" spans="1:9" x14ac:dyDescent="0.25">
      <c r="A85" s="1"/>
      <c r="B85" s="9"/>
      <c r="C85" s="9"/>
      <c r="D85" s="9"/>
      <c r="E85" s="9"/>
      <c r="F85" s="9"/>
      <c r="G85" s="14"/>
      <c r="H85" s="14"/>
      <c r="I85" s="14"/>
    </row>
    <row r="86" spans="1:9" x14ac:dyDescent="0.25">
      <c r="A86" s="1"/>
      <c r="B86" s="9"/>
      <c r="C86" s="9"/>
      <c r="D86" s="9"/>
      <c r="E86" s="9"/>
      <c r="F86" s="9"/>
      <c r="G86" s="14"/>
      <c r="H86" s="14"/>
      <c r="I86" s="14"/>
    </row>
    <row r="87" spans="1:9" x14ac:dyDescent="0.25">
      <c r="A87" s="1"/>
      <c r="B87" s="9"/>
      <c r="C87" s="9"/>
      <c r="D87" s="9"/>
      <c r="E87" s="9"/>
      <c r="F87" s="9"/>
      <c r="G87" s="14"/>
      <c r="H87" s="14"/>
      <c r="I87" s="14"/>
    </row>
    <row r="88" spans="1:9" x14ac:dyDescent="0.25">
      <c r="A88" s="1"/>
      <c r="B88" s="9"/>
      <c r="C88" s="9"/>
      <c r="D88" s="9"/>
      <c r="E88" s="9"/>
      <c r="F88" s="9"/>
      <c r="G88" s="14"/>
      <c r="H88" s="14"/>
      <c r="I88" s="14"/>
    </row>
    <row r="89" spans="1:9" x14ac:dyDescent="0.25">
      <c r="A89" s="1"/>
      <c r="B89" s="9"/>
      <c r="C89" s="9"/>
      <c r="D89" s="9"/>
      <c r="E89" s="9"/>
      <c r="F89" s="9"/>
      <c r="G89" s="14"/>
      <c r="H89" s="14"/>
      <c r="I89" s="14"/>
    </row>
    <row r="90" spans="1:9" x14ac:dyDescent="0.25">
      <c r="A90" s="1"/>
      <c r="B90" s="9"/>
      <c r="C90" s="9"/>
      <c r="D90" s="9"/>
      <c r="E90" s="9"/>
      <c r="F90" s="9"/>
      <c r="G90" s="14"/>
      <c r="H90" s="14"/>
      <c r="I90" s="14"/>
    </row>
    <row r="91" spans="1:9" x14ac:dyDescent="0.25">
      <c r="A91" s="1"/>
      <c r="B91" s="9"/>
      <c r="C91" s="9"/>
      <c r="D91" s="9"/>
      <c r="E91" s="9"/>
      <c r="F91" s="9"/>
      <c r="G91" s="14"/>
      <c r="H91" s="14"/>
      <c r="I91" s="14"/>
    </row>
    <row r="92" spans="1:9" x14ac:dyDescent="0.25">
      <c r="A92" s="1"/>
      <c r="B92" s="9"/>
      <c r="C92" s="9"/>
      <c r="D92" s="9"/>
      <c r="E92" s="9"/>
      <c r="F92" s="9"/>
      <c r="G92" s="14"/>
      <c r="H92" s="14"/>
      <c r="I92" s="14"/>
    </row>
    <row r="93" spans="1:9" x14ac:dyDescent="0.25">
      <c r="A93" s="1"/>
      <c r="B93" s="9"/>
      <c r="C93" s="9"/>
      <c r="D93" s="9"/>
      <c r="E93" s="9"/>
      <c r="F93" s="9"/>
      <c r="G93" s="14"/>
      <c r="H93" s="14"/>
      <c r="I93" s="14"/>
    </row>
    <row r="94" spans="1:9" x14ac:dyDescent="0.25">
      <c r="A94" s="1"/>
      <c r="B94" s="9"/>
      <c r="C94" s="9"/>
      <c r="D94" s="9"/>
      <c r="E94" s="9"/>
      <c r="F94" s="9"/>
      <c r="G94" s="14"/>
      <c r="H94" s="14"/>
      <c r="I94" s="14"/>
    </row>
    <row r="95" spans="1:9" x14ac:dyDescent="0.25">
      <c r="A95" s="1"/>
      <c r="B95" s="9"/>
      <c r="C95" s="9"/>
      <c r="D95" s="9"/>
      <c r="E95" s="9"/>
      <c r="F95" s="9"/>
      <c r="G95" s="14"/>
      <c r="H95" s="14"/>
      <c r="I95" s="14"/>
    </row>
  </sheetData>
  <mergeCells count="10">
    <mergeCell ref="A52:F52"/>
    <mergeCell ref="A5:K5"/>
    <mergeCell ref="A4:K4"/>
    <mergeCell ref="A47:D47"/>
    <mergeCell ref="A48:D48"/>
    <mergeCell ref="A49:D49"/>
    <mergeCell ref="A50:D50"/>
    <mergeCell ref="A8:I8"/>
    <mergeCell ref="A43:D43"/>
    <mergeCell ref="A9:K9"/>
  </mergeCells>
  <pageMargins left="0.25" right="0.25" top="0.75" bottom="0.75" header="0.3" footer="0.3"/>
  <pageSetup scale="63" orientation="portrait" r:id="rId1"/>
  <rowBreaks count="1" manualBreakCount="1">
    <brk id="66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Yahaira Pozo</cp:lastModifiedBy>
  <cp:lastPrinted>2023-02-01T15:19:31Z</cp:lastPrinted>
  <dcterms:created xsi:type="dcterms:W3CDTF">2022-03-17T12:22:59Z</dcterms:created>
  <dcterms:modified xsi:type="dcterms:W3CDTF">2023-02-01T15:19:40Z</dcterms:modified>
</cp:coreProperties>
</file>