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herrera\Desktop\carpeta de Costo\Costo Final para impresión\"/>
    </mc:Choice>
  </mc:AlternateContent>
  <xr:revisionPtr revIDLastSave="0" documentId="13_ncr:1_{CD51A676-F58A-4321-BC3C-EBC93297A3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F47" i="1" l="1"/>
  <c r="I31" i="1"/>
  <c r="E46" i="1"/>
  <c r="J46" i="1" s="1"/>
  <c r="E43" i="1"/>
  <c r="J43" i="1" s="1"/>
  <c r="E44" i="1"/>
  <c r="J44" i="1" s="1"/>
  <c r="E45" i="1"/>
  <c r="J45" i="1" s="1"/>
  <c r="E35" i="1"/>
  <c r="J35" i="1" s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34" i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E23" i="1"/>
  <c r="J23" i="1" s="1"/>
  <c r="E16" i="1"/>
  <c r="J16" i="1" s="1"/>
  <c r="E17" i="1"/>
  <c r="J17" i="1" s="1"/>
  <c r="E18" i="1"/>
  <c r="J18" i="1" s="1"/>
  <c r="E19" i="1"/>
  <c r="J19" i="1" s="1"/>
  <c r="E15" i="1"/>
  <c r="J15" i="1" s="1"/>
  <c r="I47" i="1"/>
  <c r="H47" i="1"/>
  <c r="G47" i="1"/>
  <c r="F31" i="1"/>
  <c r="G31" i="1"/>
  <c r="H31" i="1"/>
  <c r="J34" i="1" l="1"/>
  <c r="J47" i="1" s="1"/>
  <c r="E47" i="1"/>
  <c r="I50" i="1"/>
  <c r="J20" i="1"/>
  <c r="J31" i="1"/>
  <c r="E31" i="1"/>
  <c r="E20" i="1"/>
  <c r="J50" i="1" l="1"/>
  <c r="K37" i="1" l="1"/>
  <c r="K46" i="1"/>
  <c r="K40" i="1"/>
  <c r="K27" i="1"/>
  <c r="K18" i="1"/>
  <c r="K38" i="1"/>
  <c r="K43" i="1"/>
  <c r="K36" i="1"/>
  <c r="K29" i="1"/>
  <c r="K16" i="1"/>
  <c r="K34" i="1"/>
  <c r="K42" i="1"/>
  <c r="K24" i="1"/>
  <c r="K45" i="1"/>
  <c r="K19" i="1"/>
  <c r="J51" i="1"/>
  <c r="K30" i="1"/>
  <c r="K23" i="1"/>
  <c r="K39" i="1"/>
  <c r="K25" i="1"/>
  <c r="K17" i="1"/>
  <c r="K41" i="1"/>
  <c r="K15" i="1"/>
  <c r="K44" i="1"/>
  <c r="K26" i="1"/>
  <c r="K35" i="1"/>
  <c r="K28" i="1"/>
  <c r="J52" i="1"/>
  <c r="K47" i="1" l="1"/>
  <c r="J53" i="1"/>
  <c r="F50" i="1"/>
  <c r="F52" i="1" s="1"/>
  <c r="H50" i="1"/>
  <c r="G50" i="1"/>
  <c r="H52" i="1" l="1"/>
  <c r="H51" i="1"/>
  <c r="F51" i="1"/>
  <c r="F53" i="1" s="1"/>
  <c r="E50" i="1"/>
  <c r="E51" i="1" s="1"/>
  <c r="G51" i="1"/>
  <c r="G52" i="1"/>
  <c r="I51" i="1"/>
  <c r="I52" i="1"/>
  <c r="H53" i="1" l="1"/>
  <c r="I53" i="1"/>
  <c r="E52" i="1"/>
  <c r="E53" i="1" s="1"/>
  <c r="G53" i="1"/>
</calcChain>
</file>

<file path=xl/sharedStrings.xml><?xml version="1.0" encoding="utf-8"?>
<sst xmlns="http://schemas.openxmlformats.org/spreadsheetml/2006/main" count="77" uniqueCount="58">
  <si>
    <t>Unidad</t>
  </si>
  <si>
    <t>Cantidad</t>
  </si>
  <si>
    <t xml:space="preserve">Precio </t>
  </si>
  <si>
    <t>1. Preparación de tierra</t>
  </si>
  <si>
    <t xml:space="preserve">1.1 Corte </t>
  </si>
  <si>
    <t>Tarea</t>
  </si>
  <si>
    <t>1.2 Cruce</t>
  </si>
  <si>
    <t>1.3 Rastra</t>
  </si>
  <si>
    <t>Subtotal RD$</t>
  </si>
  <si>
    <t>2. Insumos</t>
  </si>
  <si>
    <t>2.1 Adquisición de plantas</t>
  </si>
  <si>
    <t>Planta</t>
  </si>
  <si>
    <t>Libra</t>
  </si>
  <si>
    <t>Quintal</t>
  </si>
  <si>
    <t>3. Mano de obra</t>
  </si>
  <si>
    <t>3.1 Marcado y alineación</t>
  </si>
  <si>
    <t>3.2 Contrucción de hoyo</t>
  </si>
  <si>
    <t>D/H</t>
  </si>
  <si>
    <t>3.3 Transporte de plantas</t>
  </si>
  <si>
    <t>3.4 Aplicación abono organico</t>
  </si>
  <si>
    <t>3.5 Siembra y acarreo</t>
  </si>
  <si>
    <t>3.6 Transporte de fertilizante</t>
  </si>
  <si>
    <t>3.7Desyerbos</t>
  </si>
  <si>
    <t>3.8 Deschuponado y Poda</t>
  </si>
  <si>
    <t>3.9 Aplicación fertilizantes</t>
  </si>
  <si>
    <t>3.10 Aplic pest, y foliar</t>
  </si>
  <si>
    <t>3.11 Aplicación herbicidas</t>
  </si>
  <si>
    <t>Imprevistos 5%</t>
  </si>
  <si>
    <t>Gastos Administrativos 5%</t>
  </si>
  <si>
    <t xml:space="preserve">Costo total </t>
  </si>
  <si>
    <t>Subtotal General RD$</t>
  </si>
  <si>
    <t>Dia/h</t>
  </si>
  <si>
    <t>Tanque</t>
  </si>
  <si>
    <t>2.4 Pesticidas</t>
  </si>
  <si>
    <t>2.5 Herbicidas Glifosato</t>
  </si>
  <si>
    <t>3.12 Recoleccion y empaque</t>
  </si>
  <si>
    <t>2.2Fertilizante completo</t>
  </si>
  <si>
    <t>2.3 Fertilizante Foliar</t>
  </si>
  <si>
    <t>2.6 Super fosfato triple</t>
  </si>
  <si>
    <t>2.7 Abono Organico</t>
  </si>
  <si>
    <t>2.8 Fundas plasticas</t>
  </si>
  <si>
    <t>Litro</t>
  </si>
  <si>
    <t>1.5 Drenaje</t>
  </si>
  <si>
    <t>1.4 Surcos</t>
  </si>
  <si>
    <t>3.13 Enfundado</t>
  </si>
  <si>
    <t>Costo Total</t>
  </si>
  <si>
    <t>Actividad</t>
  </si>
  <si>
    <t>Participición</t>
  </si>
  <si>
    <t>(%)  por</t>
  </si>
  <si>
    <t>Departamento de Economía Agropecuaria y Estadísticas</t>
  </si>
  <si>
    <t>Viceministerio de Planificación Sectorial Agropecuaria</t>
  </si>
  <si>
    <t xml:space="preserve"> por tonelada y 4 libras por fruta</t>
  </si>
  <si>
    <t xml:space="preserve"> Se estimó un costo de RD$800.00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</si>
  <si>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</si>
  <si>
    <t xml:space="preserve"> Costos variables de producción de Guanabana, 2021 (RD$/tarea)</t>
  </si>
  <si>
    <t>Componente del costo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</si>
  <si>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 Departamento de Desarrollo Frutícola (DEFRUT), 2021.</t>
    </r>
  </si>
  <si>
    <t>deberia tener el numero 24 y no el #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</si>
</sst>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2" fillId="3" borderId="0" xfId="0" applyFont="1" applyFill="1"/>
    <xf numFmtId="164" fontId="2" fillId="3" borderId="0" xfId="1" applyFont="1" applyFill="1" applyBorder="1"/>
    <xf numFmtId="0" fontId="0" fillId="3" borderId="0" xfId="0" applyFill="1"/>
    <xf numFmtId="164" fontId="0" fillId="3" borderId="0" xfId="1" applyFont="1" applyFill="1"/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3" borderId="0" xfId="0" applyFont="1" applyFill="1"/>
    <xf numFmtId="2" fontId="8" fillId="3" borderId="0" xfId="0" applyNumberFormat="1" applyFont="1" applyFill="1" applyAlignment="1">
      <alignment horizontal="center"/>
    </xf>
    <xf numFmtId="4" fontId="8" fillId="3" borderId="0" xfId="0" applyNumberFormat="1" applyFont="1" applyFill="1" applyAlignment="1">
      <alignment horizontal="center"/>
    </xf>
    <xf numFmtId="9" fontId="2" fillId="3" borderId="0" xfId="2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164" fontId="10" fillId="3" borderId="0" xfId="1" applyFont="1" applyFill="1" applyBorder="1"/>
    <xf numFmtId="0" fontId="11" fillId="3" borderId="0" xfId="0" applyFont="1" applyFill="1"/>
    <xf numFmtId="0" fontId="0" fillId="3" borderId="6" xfId="0" applyFill="1" applyBorder="1"/>
    <xf numFmtId="0" fontId="0" fillId="2" borderId="0" xfId="0" applyFill="1"/>
    <xf numFmtId="0" fontId="13" fillId="3" borderId="0" xfId="0" applyFont="1" applyFill="1"/>
    <xf numFmtId="0" fontId="4" fillId="2" borderId="1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2" fillId="3" borderId="1" xfId="0" applyFont="1" applyFill="1" applyBorder="1"/>
    <xf numFmtId="2" fontId="15" fillId="3" borderId="16" xfId="0" applyNumberFormat="1" applyFont="1" applyFill="1" applyBorder="1" applyAlignment="1">
      <alignment horizontal="center"/>
    </xf>
    <xf numFmtId="0" fontId="15" fillId="3" borderId="16" xfId="0" applyFont="1" applyFill="1" applyBorder="1"/>
    <xf numFmtId="4" fontId="15" fillId="3" borderId="12" xfId="0" applyNumberFormat="1" applyFont="1" applyFill="1" applyBorder="1"/>
    <xf numFmtId="164" fontId="15" fillId="3" borderId="12" xfId="0" applyNumberFormat="1" applyFont="1" applyFill="1" applyBorder="1"/>
    <xf numFmtId="0" fontId="16" fillId="3" borderId="17" xfId="0" applyFont="1" applyFill="1" applyBorder="1"/>
    <xf numFmtId="0" fontId="16" fillId="3" borderId="14" xfId="0" applyFont="1" applyFill="1" applyBorder="1"/>
    <xf numFmtId="0" fontId="15" fillId="3" borderId="1" xfId="0" applyFont="1" applyFill="1" applyBorder="1"/>
    <xf numFmtId="4" fontId="15" fillId="3" borderId="16" xfId="0" applyNumberFormat="1" applyFont="1" applyFill="1" applyBorder="1" applyAlignment="1">
      <alignment horizontal="center"/>
    </xf>
    <xf numFmtId="164" fontId="15" fillId="3" borderId="12" xfId="1" applyFont="1" applyFill="1" applyBorder="1" applyAlignment="1">
      <alignment horizontal="center"/>
    </xf>
    <xf numFmtId="4" fontId="15" fillId="3" borderId="12" xfId="0" applyNumberFormat="1" applyFont="1" applyFill="1" applyBorder="1" applyAlignment="1">
      <alignment horizontal="center"/>
    </xf>
    <xf numFmtId="9" fontId="16" fillId="3" borderId="14" xfId="2" applyFont="1" applyFill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4" fontId="12" fillId="3" borderId="16" xfId="0" applyNumberFormat="1" applyFont="1" applyFill="1" applyBorder="1" applyAlignment="1">
      <alignment horizontal="center"/>
    </xf>
    <xf numFmtId="4" fontId="12" fillId="3" borderId="12" xfId="0" applyNumberFormat="1" applyFont="1" applyFill="1" applyBorder="1" applyAlignment="1">
      <alignment horizontal="center"/>
    </xf>
    <xf numFmtId="0" fontId="15" fillId="3" borderId="12" xfId="0" applyFont="1" applyFill="1" applyBorder="1"/>
    <xf numFmtId="4" fontId="12" fillId="3" borderId="12" xfId="0" applyNumberFormat="1" applyFont="1" applyFill="1" applyBorder="1"/>
    <xf numFmtId="164" fontId="17" fillId="4" borderId="19" xfId="4" applyFont="1" applyFill="1" applyBorder="1"/>
    <xf numFmtId="164" fontId="17" fillId="4" borderId="18" xfId="4" applyFont="1" applyFill="1" applyBorder="1"/>
    <xf numFmtId="9" fontId="17" fillId="4" borderId="5" xfId="2" applyFont="1" applyFill="1" applyBorder="1" applyAlignment="1">
      <alignment horizontal="center"/>
    </xf>
    <xf numFmtId="164" fontId="17" fillId="4" borderId="20" xfId="1" applyFont="1" applyFill="1" applyBorder="1"/>
    <xf numFmtId="164" fontId="17" fillId="4" borderId="22" xfId="1" applyFont="1" applyFill="1" applyBorder="1"/>
    <xf numFmtId="164" fontId="17" fillId="4" borderId="10" xfId="1" applyFont="1" applyFill="1" applyBorder="1"/>
    <xf numFmtId="164" fontId="17" fillId="4" borderId="17" xfId="1" applyFont="1" applyFill="1" applyBorder="1"/>
    <xf numFmtId="164" fontId="17" fillId="4" borderId="12" xfId="1" applyFont="1" applyFill="1" applyBorder="1"/>
    <xf numFmtId="9" fontId="17" fillId="4" borderId="2" xfId="2" applyFont="1" applyFill="1" applyBorder="1" applyAlignment="1">
      <alignment horizontal="center"/>
    </xf>
    <xf numFmtId="164" fontId="17" fillId="4" borderId="21" xfId="1" applyFont="1" applyFill="1" applyBorder="1"/>
    <xf numFmtId="164" fontId="17" fillId="4" borderId="13" xfId="1" applyFont="1" applyFill="1" applyBorder="1"/>
    <xf numFmtId="164" fontId="17" fillId="4" borderId="7" xfId="1" applyFont="1" applyFill="1" applyBorder="1"/>
    <xf numFmtId="0" fontId="0" fillId="3" borderId="0" xfId="0" applyFill="1" applyAlignment="1">
      <alignment horizontal="right"/>
    </xf>
    <xf numFmtId="0" fontId="1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7" fillId="4" borderId="11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7" fillId="4" borderId="3" xfId="3" applyFont="1" applyFill="1" applyBorder="1" applyAlignment="1">
      <alignment horizontal="left"/>
    </xf>
    <xf numFmtId="0" fontId="17" fillId="4" borderId="4" xfId="3" applyFont="1" applyFill="1" applyBorder="1" applyAlignment="1">
      <alignment horizontal="left"/>
    </xf>
    <xf numFmtId="0" fontId="17" fillId="4" borderId="18" xfId="3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17" fillId="4" borderId="8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330869</xdr:colOff>
      <xdr:row>0</xdr:row>
      <xdr:rowOff>30080</xdr:rowOff>
    </xdr:from>
    <xdr:to>
      <xdr:col>5</xdr:col>
      <xdr:colOff>352927</xdr:colOff>
      <xdr:row>3</xdr:row>
      <xdr:rowOff>26141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BE3659-7CE5-4DEC-8FC6-02112CC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290" y="220580"/>
          <a:ext cx="1611229" cy="56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tabSelected="1" topLeftCell="A45" zoomScale="95" zoomScaleNormal="95" workbookViewId="0">
      <selection activeCell="L62" sqref="L62"/>
    </sheetView>
  </sheetViews>
  <sheetFormatPr baseColWidth="10" defaultRowHeight="15" x14ac:dyDescent="0.25"/>
  <cols>
    <col min="1" max="1" width="30.28515625" customWidth="1"/>
    <col min="2" max="2" width="9.140625" customWidth="1"/>
    <col min="3" max="3" width="8.7109375" customWidth="1"/>
    <col min="4" max="4" width="9.28515625" customWidth="1"/>
    <col min="5" max="5" width="14.42578125" customWidth="1"/>
    <col min="6" max="6" width="14.85546875" customWidth="1"/>
    <col min="7" max="7" width="13.85546875" customWidth="1"/>
    <col min="8" max="8" width="14.7109375" customWidth="1"/>
    <col min="9" max="9" width="15.5703125" customWidth="1"/>
    <col min="10" max="10" width="14.42578125" style="3" customWidth="1"/>
    <col min="11" max="23" width="11.42578125" style="3"/>
  </cols>
  <sheetData>
    <row r="1" spans="1:11" s="3" customFormat="1" x14ac:dyDescent="0.25"/>
    <row r="2" spans="1:11" s="3" customFormat="1" x14ac:dyDescent="0.25"/>
    <row r="3" spans="1:11" s="3" customFormat="1" x14ac:dyDescent="0.25"/>
    <row r="4" spans="1:11" s="3" customFormat="1" ht="15.75" x14ac:dyDescent="0.25">
      <c r="A4" s="66" t="s">
        <v>50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3" customFormat="1" ht="15.75" x14ac:dyDescent="0.25">
      <c r="A5" s="66" t="s">
        <v>49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9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3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9" customHeight="1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11" ht="15.75" x14ac:dyDescent="0.25">
      <c r="A9" s="62" t="s">
        <v>54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7.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8" customHeight="1" x14ac:dyDescent="0.25">
      <c r="A11" s="25"/>
      <c r="B11" s="5"/>
      <c r="C11" s="5"/>
      <c r="D11" s="5"/>
      <c r="E11" s="5"/>
      <c r="F11" s="5"/>
      <c r="G11" s="5"/>
      <c r="H11" s="5"/>
      <c r="I11" s="5"/>
      <c r="J11" s="25"/>
      <c r="K11" s="9" t="s">
        <v>47</v>
      </c>
    </row>
    <row r="12" spans="1:11" x14ac:dyDescent="0.25">
      <c r="A12" s="25" t="s">
        <v>55</v>
      </c>
      <c r="B12" s="5" t="s">
        <v>1</v>
      </c>
      <c r="C12" s="5" t="s">
        <v>0</v>
      </c>
      <c r="D12" s="5" t="s">
        <v>2</v>
      </c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6" t="s">
        <v>45</v>
      </c>
      <c r="K12" s="9" t="s">
        <v>48</v>
      </c>
    </row>
    <row r="13" spans="1:11" ht="15.75" thickBot="1" x14ac:dyDescent="0.3">
      <c r="A13" s="26"/>
      <c r="B13" s="8"/>
      <c r="C13" s="8"/>
      <c r="D13" s="8"/>
      <c r="E13" s="8"/>
      <c r="F13" s="8"/>
      <c r="G13" s="8"/>
      <c r="H13" s="8"/>
      <c r="I13" s="8"/>
      <c r="J13" s="7"/>
      <c r="K13" s="10" t="s">
        <v>46</v>
      </c>
    </row>
    <row r="14" spans="1:11" ht="18.75" customHeight="1" x14ac:dyDescent="0.25">
      <c r="A14" s="27" t="s">
        <v>3</v>
      </c>
      <c r="B14" s="28"/>
      <c r="C14" s="29"/>
      <c r="D14" s="30"/>
      <c r="E14" s="31"/>
      <c r="F14" s="31"/>
      <c r="G14" s="31"/>
      <c r="H14" s="31"/>
      <c r="I14" s="31"/>
      <c r="J14" s="32"/>
      <c r="K14" s="33"/>
    </row>
    <row r="15" spans="1:11" ht="18.75" customHeight="1" x14ac:dyDescent="0.25">
      <c r="A15" s="34" t="s">
        <v>4</v>
      </c>
      <c r="B15" s="28">
        <v>1</v>
      </c>
      <c r="C15" s="28" t="s">
        <v>5</v>
      </c>
      <c r="D15" s="28">
        <v>400</v>
      </c>
      <c r="E15" s="35">
        <f>+B15*D15</f>
        <v>400</v>
      </c>
      <c r="F15" s="36">
        <v>0</v>
      </c>
      <c r="G15" s="36">
        <v>0</v>
      </c>
      <c r="H15" s="36">
        <v>0</v>
      </c>
      <c r="I15" s="36">
        <v>0</v>
      </c>
      <c r="J15" s="37">
        <f>E15+F15+G15+H15+I15</f>
        <v>400</v>
      </c>
      <c r="K15" s="38">
        <f>J15/$J$50</f>
        <v>7.2379666090886426E-3</v>
      </c>
    </row>
    <row r="16" spans="1:11" ht="18.75" customHeight="1" x14ac:dyDescent="0.25">
      <c r="A16" s="34" t="s">
        <v>6</v>
      </c>
      <c r="B16" s="28">
        <v>1</v>
      </c>
      <c r="C16" s="28" t="s">
        <v>5</v>
      </c>
      <c r="D16" s="28">
        <v>350</v>
      </c>
      <c r="E16" s="35">
        <f t="shared" ref="E16:E19" si="0">+B16*D16</f>
        <v>350</v>
      </c>
      <c r="F16" s="36">
        <v>0</v>
      </c>
      <c r="G16" s="36">
        <v>0</v>
      </c>
      <c r="H16" s="36">
        <v>0</v>
      </c>
      <c r="I16" s="36">
        <v>0</v>
      </c>
      <c r="J16" s="37">
        <f t="shared" ref="J16:J46" si="1">E16+F16+G16+H16+I16</f>
        <v>350</v>
      </c>
      <c r="K16" s="38">
        <f>J16/$J$50</f>
        <v>6.3332207829525618E-3</v>
      </c>
    </row>
    <row r="17" spans="1:23" ht="18.75" customHeight="1" x14ac:dyDescent="0.25">
      <c r="A17" s="34" t="s">
        <v>7</v>
      </c>
      <c r="B17" s="28">
        <v>1</v>
      </c>
      <c r="C17" s="39" t="s">
        <v>5</v>
      </c>
      <c r="D17" s="28">
        <v>300</v>
      </c>
      <c r="E17" s="35">
        <f t="shared" si="0"/>
        <v>300</v>
      </c>
      <c r="F17" s="36">
        <v>0</v>
      </c>
      <c r="G17" s="36">
        <v>0</v>
      </c>
      <c r="H17" s="36">
        <v>0</v>
      </c>
      <c r="I17" s="36">
        <v>0</v>
      </c>
      <c r="J17" s="37">
        <f t="shared" si="1"/>
        <v>300</v>
      </c>
      <c r="K17" s="38">
        <f>J17/$J$50</f>
        <v>5.4284749568164819E-3</v>
      </c>
    </row>
    <row r="18" spans="1:23" ht="18.75" customHeight="1" x14ac:dyDescent="0.25">
      <c r="A18" s="34" t="s">
        <v>43</v>
      </c>
      <c r="B18" s="28">
        <v>1</v>
      </c>
      <c r="C18" s="39" t="s">
        <v>5</v>
      </c>
      <c r="D18" s="28">
        <v>250</v>
      </c>
      <c r="E18" s="35">
        <f t="shared" si="0"/>
        <v>250</v>
      </c>
      <c r="F18" s="36">
        <v>0</v>
      </c>
      <c r="G18" s="36">
        <v>0</v>
      </c>
      <c r="H18" s="36">
        <v>0</v>
      </c>
      <c r="I18" s="36">
        <v>0</v>
      </c>
      <c r="J18" s="37">
        <f t="shared" si="1"/>
        <v>250</v>
      </c>
      <c r="K18" s="38">
        <f>J18/$J$50</f>
        <v>4.5237291306804012E-3</v>
      </c>
    </row>
    <row r="19" spans="1:23" ht="18.75" customHeight="1" x14ac:dyDescent="0.25">
      <c r="A19" s="34" t="s">
        <v>42</v>
      </c>
      <c r="B19" s="39">
        <v>1</v>
      </c>
      <c r="C19" s="28" t="s">
        <v>5</v>
      </c>
      <c r="D19" s="28">
        <v>200</v>
      </c>
      <c r="E19" s="35">
        <f t="shared" si="0"/>
        <v>200</v>
      </c>
      <c r="F19" s="36">
        <v>0</v>
      </c>
      <c r="G19" s="36">
        <v>0</v>
      </c>
      <c r="H19" s="36">
        <v>0</v>
      </c>
      <c r="I19" s="36">
        <v>0</v>
      </c>
      <c r="J19" s="37">
        <f t="shared" si="1"/>
        <v>200</v>
      </c>
      <c r="K19" s="38">
        <f>J19/$J$50</f>
        <v>3.6189833045443213E-3</v>
      </c>
    </row>
    <row r="20" spans="1:23" ht="18.75" customHeight="1" x14ac:dyDescent="0.25">
      <c r="A20" s="27" t="s">
        <v>8</v>
      </c>
      <c r="B20" s="39"/>
      <c r="C20" s="39"/>
      <c r="D20" s="39"/>
      <c r="E20" s="40">
        <f t="shared" ref="E20:J20" si="2">SUM(E14:E19)</f>
        <v>1500</v>
      </c>
      <c r="F20" s="36">
        <f t="shared" si="2"/>
        <v>0</v>
      </c>
      <c r="G20" s="36">
        <f t="shared" si="2"/>
        <v>0</v>
      </c>
      <c r="H20" s="36">
        <f t="shared" si="2"/>
        <v>0</v>
      </c>
      <c r="I20" s="36">
        <f t="shared" si="2"/>
        <v>0</v>
      </c>
      <c r="J20" s="41">
        <f t="shared" si="2"/>
        <v>1500</v>
      </c>
      <c r="K20" s="38"/>
    </row>
    <row r="21" spans="1:23" ht="18.75" customHeight="1" x14ac:dyDescent="0.25">
      <c r="A21" s="27"/>
      <c r="B21" s="39"/>
      <c r="C21" s="39"/>
      <c r="D21" s="39"/>
      <c r="E21" s="40"/>
      <c r="F21" s="35"/>
      <c r="G21" s="42"/>
      <c r="H21" s="42"/>
      <c r="I21" s="42"/>
      <c r="J21" s="37"/>
      <c r="K21" s="38"/>
    </row>
    <row r="22" spans="1:23" ht="18.75" customHeight="1" x14ac:dyDescent="0.25">
      <c r="A22" s="27" t="s">
        <v>9</v>
      </c>
      <c r="B22" s="28"/>
      <c r="C22" s="28"/>
      <c r="D22" s="35"/>
      <c r="E22" s="35"/>
      <c r="F22" s="35"/>
      <c r="G22" s="42"/>
      <c r="H22" s="42"/>
      <c r="I22" s="42"/>
      <c r="J22" s="37"/>
      <c r="K22" s="38"/>
    </row>
    <row r="23" spans="1:23" ht="18.75" customHeight="1" x14ac:dyDescent="0.25">
      <c r="A23" s="34" t="s">
        <v>10</v>
      </c>
      <c r="B23" s="28">
        <v>16</v>
      </c>
      <c r="C23" s="28" t="s">
        <v>11</v>
      </c>
      <c r="D23" s="35">
        <v>80</v>
      </c>
      <c r="E23" s="35">
        <f t="shared" ref="E23:E30" si="3">+B23*D23</f>
        <v>1280</v>
      </c>
      <c r="F23" s="31">
        <v>0</v>
      </c>
      <c r="G23" s="31">
        <v>0</v>
      </c>
      <c r="H23" s="31">
        <v>0</v>
      </c>
      <c r="I23" s="31">
        <v>0</v>
      </c>
      <c r="J23" s="37">
        <f t="shared" si="1"/>
        <v>1280</v>
      </c>
      <c r="K23" s="38">
        <f t="shared" ref="K23:K30" si="4">J23/$J$50</f>
        <v>2.3161493149083657E-2</v>
      </c>
    </row>
    <row r="24" spans="1:23" ht="18.75" customHeight="1" x14ac:dyDescent="0.25">
      <c r="A24" s="34" t="s">
        <v>36</v>
      </c>
      <c r="B24" s="28">
        <v>0.31</v>
      </c>
      <c r="C24" s="28" t="s">
        <v>13</v>
      </c>
      <c r="D24" s="35">
        <v>2420</v>
      </c>
      <c r="E24" s="35">
        <f t="shared" si="3"/>
        <v>750.2</v>
      </c>
      <c r="F24" s="35">
        <v>2129.6</v>
      </c>
      <c r="G24" s="35">
        <v>3678.4</v>
      </c>
      <c r="H24" s="35">
        <v>3678.4</v>
      </c>
      <c r="I24" s="35">
        <v>3678.4</v>
      </c>
      <c r="J24" s="37">
        <f t="shared" si="1"/>
        <v>13915</v>
      </c>
      <c r="K24" s="38">
        <f t="shared" si="4"/>
        <v>0.25179076341367113</v>
      </c>
    </row>
    <row r="25" spans="1:23" ht="18.75" customHeight="1" x14ac:dyDescent="0.25">
      <c r="A25" s="34" t="s">
        <v>37</v>
      </c>
      <c r="B25" s="28">
        <v>1</v>
      </c>
      <c r="C25" s="39" t="s">
        <v>12</v>
      </c>
      <c r="D25" s="35">
        <v>50</v>
      </c>
      <c r="E25" s="35">
        <f t="shared" si="3"/>
        <v>50</v>
      </c>
      <c r="F25" s="35">
        <v>100</v>
      </c>
      <c r="G25" s="35">
        <v>150</v>
      </c>
      <c r="H25" s="35">
        <v>150</v>
      </c>
      <c r="I25" s="37">
        <v>150</v>
      </c>
      <c r="J25" s="37">
        <f t="shared" si="1"/>
        <v>600</v>
      </c>
      <c r="K25" s="38">
        <f t="shared" si="4"/>
        <v>1.0856949913632964E-2</v>
      </c>
    </row>
    <row r="26" spans="1:23" ht="18.75" customHeight="1" x14ac:dyDescent="0.25">
      <c r="A26" s="34" t="s">
        <v>33</v>
      </c>
      <c r="B26" s="28">
        <v>1</v>
      </c>
      <c r="C26" s="39" t="s">
        <v>12</v>
      </c>
      <c r="D26" s="35">
        <v>1360.65</v>
      </c>
      <c r="E26" s="35">
        <f t="shared" si="3"/>
        <v>1360.65</v>
      </c>
      <c r="F26" s="31">
        <v>0</v>
      </c>
      <c r="G26" s="31">
        <v>0</v>
      </c>
      <c r="H26" s="31">
        <v>0</v>
      </c>
      <c r="I26" s="31">
        <v>0</v>
      </c>
      <c r="J26" s="37">
        <f t="shared" si="1"/>
        <v>1360.65</v>
      </c>
      <c r="K26" s="38">
        <f t="shared" si="4"/>
        <v>2.4620848166641156E-2</v>
      </c>
    </row>
    <row r="27" spans="1:23" ht="18.75" customHeight="1" x14ac:dyDescent="0.25">
      <c r="A27" s="34" t="s">
        <v>34</v>
      </c>
      <c r="B27" s="28">
        <v>1</v>
      </c>
      <c r="C27" s="28" t="s">
        <v>41</v>
      </c>
      <c r="D27" s="35">
        <v>606</v>
      </c>
      <c r="E27" s="35">
        <f t="shared" si="3"/>
        <v>606</v>
      </c>
      <c r="F27" s="35">
        <v>606</v>
      </c>
      <c r="G27" s="35">
        <v>363</v>
      </c>
      <c r="H27" s="35">
        <v>303</v>
      </c>
      <c r="I27" s="37">
        <v>303</v>
      </c>
      <c r="J27" s="37">
        <f t="shared" si="1"/>
        <v>2181</v>
      </c>
      <c r="K27" s="38">
        <f t="shared" si="4"/>
        <v>3.9465012936055824E-2</v>
      </c>
    </row>
    <row r="28" spans="1:23" ht="18.75" customHeight="1" x14ac:dyDescent="0.25">
      <c r="A28" s="34" t="s">
        <v>38</v>
      </c>
      <c r="B28" s="28">
        <v>2</v>
      </c>
      <c r="C28" s="28" t="s">
        <v>12</v>
      </c>
      <c r="D28" s="35">
        <v>26.87</v>
      </c>
      <c r="E28" s="35">
        <f t="shared" si="3"/>
        <v>53.74</v>
      </c>
      <c r="F28" s="31">
        <v>0</v>
      </c>
      <c r="G28" s="31">
        <v>0</v>
      </c>
      <c r="H28" s="31">
        <v>0</v>
      </c>
      <c r="I28" s="31">
        <v>0</v>
      </c>
      <c r="J28" s="37">
        <f t="shared" si="1"/>
        <v>53.74</v>
      </c>
      <c r="K28" s="38">
        <f t="shared" si="4"/>
        <v>9.7242081393105915E-4</v>
      </c>
    </row>
    <row r="29" spans="1:23" ht="18.75" customHeight="1" x14ac:dyDescent="0.25">
      <c r="A29" s="34" t="s">
        <v>39</v>
      </c>
      <c r="B29" s="28">
        <v>0.75</v>
      </c>
      <c r="C29" s="28" t="s">
        <v>13</v>
      </c>
      <c r="D29" s="35">
        <v>250</v>
      </c>
      <c r="E29" s="35">
        <f t="shared" si="3"/>
        <v>187.5</v>
      </c>
      <c r="F29" s="31">
        <v>0</v>
      </c>
      <c r="G29" s="31">
        <v>0</v>
      </c>
      <c r="H29" s="31">
        <v>0</v>
      </c>
      <c r="I29" s="31">
        <v>0</v>
      </c>
      <c r="J29" s="37">
        <f t="shared" si="1"/>
        <v>187.5</v>
      </c>
      <c r="K29" s="38">
        <f t="shared" si="4"/>
        <v>3.3927968480103013E-3</v>
      </c>
    </row>
    <row r="30" spans="1:23" ht="18.75" customHeight="1" x14ac:dyDescent="0.25">
      <c r="A30" s="34" t="s">
        <v>40</v>
      </c>
      <c r="B30" s="31">
        <v>0</v>
      </c>
      <c r="C30" s="28" t="s">
        <v>12</v>
      </c>
      <c r="D30" s="31">
        <v>0</v>
      </c>
      <c r="E30" s="31">
        <f t="shared" si="3"/>
        <v>0</v>
      </c>
      <c r="F30" s="35">
        <v>200</v>
      </c>
      <c r="G30" s="35">
        <v>300</v>
      </c>
      <c r="H30" s="35">
        <v>400</v>
      </c>
      <c r="I30" s="37">
        <v>400</v>
      </c>
      <c r="J30" s="37">
        <f t="shared" si="1"/>
        <v>1300</v>
      </c>
      <c r="K30" s="38">
        <f t="shared" si="4"/>
        <v>2.3523391479538087E-2</v>
      </c>
    </row>
    <row r="31" spans="1:23" s="16" customFormat="1" ht="18.75" customHeight="1" x14ac:dyDescent="0.25">
      <c r="A31" s="27" t="s">
        <v>8</v>
      </c>
      <c r="B31" s="39"/>
      <c r="C31" s="39"/>
      <c r="D31" s="43"/>
      <c r="E31" s="40">
        <f>SUM(E23:E30)</f>
        <v>4288.09</v>
      </c>
      <c r="F31" s="40">
        <f>SUM(F24:F30)</f>
        <v>3035.6</v>
      </c>
      <c r="G31" s="40">
        <f>SUM(G24:G30)</f>
        <v>4491.3999999999996</v>
      </c>
      <c r="H31" s="40">
        <f>SUM(H24:H30)</f>
        <v>4531.3999999999996</v>
      </c>
      <c r="I31" s="41">
        <f>SUM(I24:I30)</f>
        <v>4531.3999999999996</v>
      </c>
      <c r="J31" s="41">
        <f>SUM(J23:J30)</f>
        <v>20877.890000000003</v>
      </c>
      <c r="K31" s="38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8.75" customHeight="1" x14ac:dyDescent="0.25">
      <c r="A32" s="27"/>
      <c r="B32" s="39"/>
      <c r="C32" s="28"/>
      <c r="D32" s="30"/>
      <c r="E32" s="35"/>
      <c r="F32" s="35"/>
      <c r="G32" s="35"/>
      <c r="H32" s="35"/>
      <c r="I32" s="37"/>
      <c r="J32" s="37"/>
      <c r="K32" s="38"/>
    </row>
    <row r="33" spans="1:11" ht="18.75" customHeight="1" x14ac:dyDescent="0.25">
      <c r="A33" s="27" t="s">
        <v>14</v>
      </c>
      <c r="B33" s="39"/>
      <c r="C33" s="29"/>
      <c r="D33" s="30"/>
      <c r="E33" s="31"/>
      <c r="F33" s="31"/>
      <c r="G33" s="31"/>
      <c r="H33" s="31"/>
      <c r="I33" s="31"/>
      <c r="J33" s="37"/>
      <c r="K33" s="38"/>
    </row>
    <row r="34" spans="1:11" ht="18.75" customHeight="1" x14ac:dyDescent="0.25">
      <c r="A34" s="34" t="s">
        <v>15</v>
      </c>
      <c r="B34" s="28">
        <v>1</v>
      </c>
      <c r="C34" s="28" t="s">
        <v>5</v>
      </c>
      <c r="D34" s="35">
        <v>75</v>
      </c>
      <c r="E34" s="35">
        <f t="shared" ref="E34:E46" si="5">+B34*D34</f>
        <v>75</v>
      </c>
      <c r="F34" s="31">
        <v>0</v>
      </c>
      <c r="G34" s="31">
        <v>0</v>
      </c>
      <c r="H34" s="31">
        <v>0</v>
      </c>
      <c r="I34" s="31">
        <v>0</v>
      </c>
      <c r="J34" s="37">
        <f t="shared" si="1"/>
        <v>75</v>
      </c>
      <c r="K34" s="38">
        <f t="shared" ref="K34:K46" si="6">J34/$J$50</f>
        <v>1.3571187392041205E-3</v>
      </c>
    </row>
    <row r="35" spans="1:11" ht="18.75" customHeight="1" x14ac:dyDescent="0.25">
      <c r="A35" s="34" t="s">
        <v>16</v>
      </c>
      <c r="B35" s="28">
        <v>15</v>
      </c>
      <c r="C35" s="28" t="s">
        <v>0</v>
      </c>
      <c r="D35" s="35">
        <v>3</v>
      </c>
      <c r="E35" s="35">
        <f t="shared" si="5"/>
        <v>45</v>
      </c>
      <c r="F35" s="31">
        <v>0</v>
      </c>
      <c r="G35" s="31">
        <v>0</v>
      </c>
      <c r="H35" s="31">
        <v>0</v>
      </c>
      <c r="I35" s="31">
        <v>0</v>
      </c>
      <c r="J35" s="37">
        <f t="shared" si="1"/>
        <v>45</v>
      </c>
      <c r="K35" s="38">
        <f t="shared" si="6"/>
        <v>8.1427124352247224E-4</v>
      </c>
    </row>
    <row r="36" spans="1:11" ht="18.75" customHeight="1" x14ac:dyDescent="0.25">
      <c r="A36" s="34" t="s">
        <v>18</v>
      </c>
      <c r="B36" s="28">
        <v>16</v>
      </c>
      <c r="C36" s="28" t="s">
        <v>11</v>
      </c>
      <c r="D36" s="35">
        <v>10</v>
      </c>
      <c r="E36" s="35">
        <f t="shared" si="5"/>
        <v>160</v>
      </c>
      <c r="F36" s="31">
        <v>0</v>
      </c>
      <c r="G36" s="31">
        <v>0</v>
      </c>
      <c r="H36" s="31">
        <v>0</v>
      </c>
      <c r="I36" s="31">
        <v>0</v>
      </c>
      <c r="J36" s="37">
        <f t="shared" si="1"/>
        <v>160</v>
      </c>
      <c r="K36" s="38">
        <f t="shared" si="6"/>
        <v>2.8951866436354571E-3</v>
      </c>
    </row>
    <row r="37" spans="1:11" ht="18.75" customHeight="1" x14ac:dyDescent="0.25">
      <c r="A37" s="34" t="s">
        <v>19</v>
      </c>
      <c r="B37" s="28">
        <v>0.75</v>
      </c>
      <c r="C37" s="28" t="s">
        <v>13</v>
      </c>
      <c r="D37" s="35">
        <v>75</v>
      </c>
      <c r="E37" s="35">
        <f t="shared" si="5"/>
        <v>56.25</v>
      </c>
      <c r="F37" s="31">
        <v>0</v>
      </c>
      <c r="G37" s="31">
        <v>0</v>
      </c>
      <c r="H37" s="31">
        <v>0</v>
      </c>
      <c r="I37" s="31">
        <v>0</v>
      </c>
      <c r="J37" s="37">
        <f t="shared" si="1"/>
        <v>56.25</v>
      </c>
      <c r="K37" s="38">
        <f t="shared" si="6"/>
        <v>1.0178390544030903E-3</v>
      </c>
    </row>
    <row r="38" spans="1:11" ht="18.75" customHeight="1" x14ac:dyDescent="0.25">
      <c r="A38" s="34" t="s">
        <v>20</v>
      </c>
      <c r="B38" s="28">
        <v>1</v>
      </c>
      <c r="C38" s="28" t="s">
        <v>5</v>
      </c>
      <c r="D38" s="35">
        <v>75</v>
      </c>
      <c r="E38" s="35">
        <f t="shared" si="5"/>
        <v>75</v>
      </c>
      <c r="F38" s="31">
        <v>0</v>
      </c>
      <c r="G38" s="31">
        <v>0</v>
      </c>
      <c r="H38" s="31">
        <v>0</v>
      </c>
      <c r="I38" s="31">
        <v>0</v>
      </c>
      <c r="J38" s="37">
        <f t="shared" si="1"/>
        <v>75</v>
      </c>
      <c r="K38" s="38">
        <f t="shared" si="6"/>
        <v>1.3571187392041205E-3</v>
      </c>
    </row>
    <row r="39" spans="1:11" ht="18.75" customHeight="1" x14ac:dyDescent="0.25">
      <c r="A39" s="34" t="s">
        <v>21</v>
      </c>
      <c r="B39" s="28">
        <v>3.6</v>
      </c>
      <c r="C39" s="28" t="s">
        <v>13</v>
      </c>
      <c r="D39" s="35">
        <v>20</v>
      </c>
      <c r="E39" s="35">
        <f t="shared" si="5"/>
        <v>72</v>
      </c>
      <c r="F39" s="35">
        <v>250</v>
      </c>
      <c r="G39" s="35">
        <v>250</v>
      </c>
      <c r="H39" s="35">
        <v>250</v>
      </c>
      <c r="I39" s="37">
        <v>250</v>
      </c>
      <c r="J39" s="37">
        <f t="shared" si="1"/>
        <v>1072</v>
      </c>
      <c r="K39" s="38">
        <f t="shared" si="6"/>
        <v>1.9397750512357561E-2</v>
      </c>
    </row>
    <row r="40" spans="1:11" ht="18.75" customHeight="1" x14ac:dyDescent="0.25">
      <c r="A40" s="34" t="s">
        <v>22</v>
      </c>
      <c r="B40" s="28">
        <v>2</v>
      </c>
      <c r="C40" s="28" t="s">
        <v>31</v>
      </c>
      <c r="D40" s="35">
        <v>800</v>
      </c>
      <c r="E40" s="35">
        <f t="shared" si="5"/>
        <v>1600</v>
      </c>
      <c r="F40" s="35">
        <v>1600</v>
      </c>
      <c r="G40" s="35">
        <v>1400</v>
      </c>
      <c r="H40" s="35">
        <v>1400</v>
      </c>
      <c r="I40" s="37">
        <v>1400</v>
      </c>
      <c r="J40" s="37">
        <f t="shared" si="1"/>
        <v>7400</v>
      </c>
      <c r="K40" s="38">
        <f t="shared" si="6"/>
        <v>0.13390238226813989</v>
      </c>
    </row>
    <row r="41" spans="1:11" ht="18.75" customHeight="1" x14ac:dyDescent="0.25">
      <c r="A41" s="34" t="s">
        <v>23</v>
      </c>
      <c r="B41" s="28">
        <v>2</v>
      </c>
      <c r="C41" s="28" t="s">
        <v>17</v>
      </c>
      <c r="D41" s="35">
        <v>200</v>
      </c>
      <c r="E41" s="35">
        <f t="shared" si="5"/>
        <v>400</v>
      </c>
      <c r="F41" s="35">
        <v>600</v>
      </c>
      <c r="G41" s="35">
        <v>800</v>
      </c>
      <c r="H41" s="35">
        <v>800</v>
      </c>
      <c r="I41" s="37">
        <v>800</v>
      </c>
      <c r="J41" s="37">
        <f t="shared" si="1"/>
        <v>3400</v>
      </c>
      <c r="K41" s="38">
        <f t="shared" si="6"/>
        <v>6.152271617725346E-2</v>
      </c>
    </row>
    <row r="42" spans="1:11" ht="18.75" customHeight="1" x14ac:dyDescent="0.25">
      <c r="A42" s="34" t="s">
        <v>24</v>
      </c>
      <c r="B42" s="28">
        <v>1</v>
      </c>
      <c r="C42" s="28" t="s">
        <v>17</v>
      </c>
      <c r="D42" s="35">
        <v>600</v>
      </c>
      <c r="E42" s="35">
        <f t="shared" si="5"/>
        <v>600</v>
      </c>
      <c r="F42" s="35">
        <v>1760</v>
      </c>
      <c r="G42" s="35">
        <v>2215</v>
      </c>
      <c r="H42" s="35">
        <v>2215</v>
      </c>
      <c r="I42" s="37">
        <v>2215</v>
      </c>
      <c r="J42" s="37">
        <f t="shared" si="1"/>
        <v>9005</v>
      </c>
      <c r="K42" s="38">
        <f t="shared" si="6"/>
        <v>0.16294472328710807</v>
      </c>
    </row>
    <row r="43" spans="1:11" ht="18.75" customHeight="1" x14ac:dyDescent="0.25">
      <c r="A43" s="34" t="s">
        <v>25</v>
      </c>
      <c r="B43" s="28">
        <v>1</v>
      </c>
      <c r="C43" s="28" t="s">
        <v>32</v>
      </c>
      <c r="D43" s="35">
        <v>500</v>
      </c>
      <c r="E43" s="35">
        <f t="shared" si="5"/>
        <v>500</v>
      </c>
      <c r="F43" s="35">
        <v>500</v>
      </c>
      <c r="G43" s="35">
        <v>750</v>
      </c>
      <c r="H43" s="35">
        <v>1000</v>
      </c>
      <c r="I43" s="37">
        <v>1000</v>
      </c>
      <c r="J43" s="37">
        <f t="shared" si="1"/>
        <v>3750</v>
      </c>
      <c r="K43" s="38">
        <f t="shared" si="6"/>
        <v>6.7855936960206018E-2</v>
      </c>
    </row>
    <row r="44" spans="1:11" ht="18.75" customHeight="1" x14ac:dyDescent="0.25">
      <c r="A44" s="34" t="s">
        <v>26</v>
      </c>
      <c r="B44" s="28">
        <v>1</v>
      </c>
      <c r="C44" s="28" t="s">
        <v>32</v>
      </c>
      <c r="D44" s="35">
        <v>500</v>
      </c>
      <c r="E44" s="35">
        <f t="shared" si="5"/>
        <v>500</v>
      </c>
      <c r="F44" s="35">
        <v>400</v>
      </c>
      <c r="G44" s="35">
        <v>300</v>
      </c>
      <c r="H44" s="35">
        <v>300</v>
      </c>
      <c r="I44" s="37">
        <v>300</v>
      </c>
      <c r="J44" s="37">
        <f t="shared" si="1"/>
        <v>1800</v>
      </c>
      <c r="K44" s="38">
        <f t="shared" si="6"/>
        <v>3.257084974089889E-2</v>
      </c>
    </row>
    <row r="45" spans="1:11" ht="18.75" customHeight="1" x14ac:dyDescent="0.25">
      <c r="A45" s="34" t="s">
        <v>35</v>
      </c>
      <c r="B45" s="28">
        <v>1</v>
      </c>
      <c r="C45" s="28" t="s">
        <v>17</v>
      </c>
      <c r="D45" s="35">
        <v>168</v>
      </c>
      <c r="E45" s="35">
        <f t="shared" si="5"/>
        <v>168</v>
      </c>
      <c r="F45" s="35">
        <v>360</v>
      </c>
      <c r="G45" s="35">
        <v>600</v>
      </c>
      <c r="H45" s="35">
        <v>720</v>
      </c>
      <c r="I45" s="37">
        <v>840</v>
      </c>
      <c r="J45" s="37">
        <f t="shared" si="1"/>
        <v>2688</v>
      </c>
      <c r="K45" s="38">
        <f t="shared" si="6"/>
        <v>4.8639135613075674E-2</v>
      </c>
    </row>
    <row r="46" spans="1:11" ht="18.75" customHeight="1" thickBot="1" x14ac:dyDescent="0.3">
      <c r="A46" s="34" t="s">
        <v>44</v>
      </c>
      <c r="B46" s="28">
        <v>1</v>
      </c>
      <c r="C46" s="28"/>
      <c r="D46" s="35">
        <v>210</v>
      </c>
      <c r="E46" s="35">
        <f t="shared" si="5"/>
        <v>210</v>
      </c>
      <c r="F46" s="35">
        <v>450</v>
      </c>
      <c r="G46" s="35">
        <v>750</v>
      </c>
      <c r="H46" s="35">
        <v>900</v>
      </c>
      <c r="I46" s="35">
        <v>1050</v>
      </c>
      <c r="J46" s="37">
        <f t="shared" si="1"/>
        <v>3360</v>
      </c>
      <c r="K46" s="38">
        <f t="shared" si="6"/>
        <v>6.0798919516344599E-2</v>
      </c>
    </row>
    <row r="47" spans="1:11" ht="18.75" customHeight="1" thickBot="1" x14ac:dyDescent="0.3">
      <c r="A47" s="63" t="s">
        <v>8</v>
      </c>
      <c r="B47" s="64"/>
      <c r="C47" s="64"/>
      <c r="D47" s="65"/>
      <c r="E47" s="44">
        <f>SUM(E34:E46)</f>
        <v>4461.25</v>
      </c>
      <c r="F47" s="45">
        <f>SUM(F37:F46)</f>
        <v>5920</v>
      </c>
      <c r="G47" s="45">
        <f>SUM(G37:G46)</f>
        <v>7065</v>
      </c>
      <c r="H47" s="45">
        <f>SUM(H37:H46)</f>
        <v>7585</v>
      </c>
      <c r="I47" s="45">
        <f>SUM(I37:I46)</f>
        <v>7855</v>
      </c>
      <c r="J47" s="45">
        <f>SUM(J34:J46)</f>
        <v>32886.25</v>
      </c>
      <c r="K47" s="46">
        <f>SUM(K15:K46)</f>
        <v>1</v>
      </c>
    </row>
    <row r="48" spans="1:11" ht="12.75" customHeight="1" x14ac:dyDescent="0.25">
      <c r="A48" s="11"/>
      <c r="B48" s="12"/>
      <c r="C48" s="12"/>
      <c r="D48" s="13"/>
      <c r="E48" s="13"/>
      <c r="F48" s="13"/>
      <c r="G48" s="11"/>
      <c r="H48" s="11"/>
      <c r="I48" s="11"/>
      <c r="J48" s="13"/>
      <c r="K48" s="14"/>
    </row>
    <row r="49" spans="1:11" ht="14.25" customHeight="1" thickBot="1" x14ac:dyDescent="0.3">
      <c r="A49" s="1"/>
      <c r="B49" s="1"/>
      <c r="C49" s="1"/>
      <c r="D49" s="2"/>
      <c r="E49" s="2"/>
      <c r="F49" s="2"/>
      <c r="G49" s="2"/>
      <c r="H49" s="2"/>
      <c r="I49" s="2"/>
      <c r="J49" s="1"/>
      <c r="K49" s="1"/>
    </row>
    <row r="50" spans="1:11" ht="15.75" x14ac:dyDescent="0.25">
      <c r="A50" s="67" t="s">
        <v>30</v>
      </c>
      <c r="B50" s="68"/>
      <c r="C50" s="68"/>
      <c r="D50" s="69"/>
      <c r="E50" s="47">
        <f>SUM(+E31+E20+E47)</f>
        <v>10249.34</v>
      </c>
      <c r="F50" s="47">
        <f>SUM(F47,F31)</f>
        <v>8955.6</v>
      </c>
      <c r="G50" s="47">
        <f>SUM(G47,G31)</f>
        <v>11556.4</v>
      </c>
      <c r="H50" s="47">
        <f>SUM(H47,H31)</f>
        <v>12116.4</v>
      </c>
      <c r="I50" s="47">
        <f>SUM(I47,I31)</f>
        <v>12386.4</v>
      </c>
      <c r="J50" s="48">
        <f>J47+J31+J20</f>
        <v>55264.14</v>
      </c>
      <c r="K50" s="49"/>
    </row>
    <row r="51" spans="1:11" ht="14.25" customHeight="1" x14ac:dyDescent="0.25">
      <c r="A51" s="70" t="s">
        <v>27</v>
      </c>
      <c r="B51" s="71"/>
      <c r="C51" s="71"/>
      <c r="D51" s="72"/>
      <c r="E51" s="50">
        <f>+E50*0.05</f>
        <v>512.46699999999998</v>
      </c>
      <c r="F51" s="50">
        <f>+F50*0.05</f>
        <v>447.78000000000003</v>
      </c>
      <c r="G51" s="50">
        <f>+G50*0.05</f>
        <v>577.82000000000005</v>
      </c>
      <c r="H51" s="50">
        <f>+H50*0.05</f>
        <v>605.82000000000005</v>
      </c>
      <c r="I51" s="50">
        <f>+I50*5/100</f>
        <v>619.32000000000005</v>
      </c>
      <c r="J51" s="51">
        <f>+J50*5/100</f>
        <v>2763.2070000000003</v>
      </c>
      <c r="K51" s="52"/>
    </row>
    <row r="52" spans="1:11" ht="15.75" x14ac:dyDescent="0.25">
      <c r="A52" s="70" t="s">
        <v>28</v>
      </c>
      <c r="B52" s="71"/>
      <c r="C52" s="71"/>
      <c r="D52" s="72"/>
      <c r="E52" s="50">
        <f>+E50*0.05</f>
        <v>512.46699999999998</v>
      </c>
      <c r="F52" s="50">
        <f>+F50*0.05</f>
        <v>447.78000000000003</v>
      </c>
      <c r="G52" s="50">
        <f>+G50*0.05</f>
        <v>577.82000000000005</v>
      </c>
      <c r="H52" s="50">
        <f>+H50*0.05</f>
        <v>605.82000000000005</v>
      </c>
      <c r="I52" s="50">
        <f>+I50*5/100</f>
        <v>619.32000000000005</v>
      </c>
      <c r="J52" s="51">
        <f>+J50*5/100</f>
        <v>2763.2070000000003</v>
      </c>
      <c r="K52" s="52"/>
    </row>
    <row r="53" spans="1:11" ht="16.5" thickBot="1" x14ac:dyDescent="0.3">
      <c r="A53" s="59" t="s">
        <v>29</v>
      </c>
      <c r="B53" s="60"/>
      <c r="C53" s="60"/>
      <c r="D53" s="61"/>
      <c r="E53" s="53">
        <f t="shared" ref="E53:J53" si="7">SUM(E50:E52)</f>
        <v>11274.274000000001</v>
      </c>
      <c r="F53" s="53">
        <f t="shared" si="7"/>
        <v>9851.1600000000017</v>
      </c>
      <c r="G53" s="53">
        <f t="shared" si="7"/>
        <v>12712.039999999999</v>
      </c>
      <c r="H53" s="53">
        <f t="shared" si="7"/>
        <v>13328.039999999999</v>
      </c>
      <c r="I53" s="53">
        <f t="shared" si="7"/>
        <v>13625.039999999999</v>
      </c>
      <c r="J53" s="54">
        <f t="shared" si="7"/>
        <v>60790.554000000004</v>
      </c>
      <c r="K53" s="55"/>
    </row>
    <row r="54" spans="1:11" s="3" customFormat="1" ht="4.5" customHeight="1" x14ac:dyDescent="0.25">
      <c r="A54" s="17"/>
      <c r="B54" s="18"/>
      <c r="C54" s="18"/>
      <c r="D54" s="19"/>
      <c r="E54" s="19"/>
      <c r="F54" s="20"/>
      <c r="G54" s="20"/>
      <c r="H54" s="20"/>
      <c r="I54" s="20"/>
      <c r="J54" s="21"/>
    </row>
    <row r="55" spans="1:11" s="3" customFormat="1" x14ac:dyDescent="0.25">
      <c r="A55" s="57" t="s">
        <v>56</v>
      </c>
      <c r="B55" s="58"/>
      <c r="C55" s="58"/>
      <c r="D55" s="58"/>
      <c r="E55" s="58"/>
      <c r="F55" s="20"/>
      <c r="G55" s="20"/>
      <c r="H55" s="20"/>
      <c r="I55" s="20"/>
      <c r="J55" s="21"/>
    </row>
    <row r="56" spans="1:11" s="3" customFormat="1" x14ac:dyDescent="0.25">
      <c r="A56" s="24" t="s">
        <v>53</v>
      </c>
      <c r="B56" s="18"/>
      <c r="C56" s="18"/>
      <c r="D56" s="19"/>
      <c r="E56" s="19"/>
      <c r="F56" s="20"/>
      <c r="G56" s="20"/>
      <c r="H56" s="20"/>
      <c r="I56" s="20"/>
      <c r="J56" s="21"/>
    </row>
    <row r="57" spans="1:11" x14ac:dyDescent="0.25">
      <c r="A57" s="21" t="s">
        <v>52</v>
      </c>
      <c r="B57" s="21"/>
      <c r="C57" s="21"/>
      <c r="D57" s="21"/>
      <c r="E57" s="21"/>
      <c r="F57" s="21"/>
      <c r="G57" s="21"/>
      <c r="H57" s="21"/>
      <c r="I57" s="21"/>
      <c r="J57" s="21"/>
    </row>
    <row r="58" spans="1:11" x14ac:dyDescent="0.25">
      <c r="A58" s="21" t="s">
        <v>51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1" x14ac:dyDescent="0.25">
      <c r="A59" s="1"/>
      <c r="B59" s="1"/>
      <c r="C59" s="1"/>
      <c r="D59" s="3"/>
      <c r="E59" s="4"/>
      <c r="F59" s="4" t="s">
        <v>57</v>
      </c>
      <c r="G59" s="4"/>
      <c r="H59" s="4"/>
      <c r="I59" s="4"/>
    </row>
    <row r="60" spans="1:11" x14ac:dyDescent="0.25">
      <c r="A60" s="3"/>
      <c r="B60" s="3"/>
      <c r="C60" s="3"/>
      <c r="D60" s="3"/>
      <c r="E60" s="4"/>
      <c r="F60" s="3"/>
      <c r="G60" s="3"/>
      <c r="H60" s="3"/>
      <c r="I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K65" s="56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K67" s="3">
        <v>23</v>
      </c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</row>
  </sheetData>
  <mergeCells count="10">
    <mergeCell ref="A5:K5"/>
    <mergeCell ref="A4:K4"/>
    <mergeCell ref="A50:D50"/>
    <mergeCell ref="A51:D51"/>
    <mergeCell ref="A52:D52"/>
    <mergeCell ref="A55:E55"/>
    <mergeCell ref="A53:D53"/>
    <mergeCell ref="A8:I8"/>
    <mergeCell ref="A47:D47"/>
    <mergeCell ref="A9:K9"/>
  </mergeCells>
  <pageMargins left="0.25" right="0.25" top="0.75" bottom="0.75" header="0.3" footer="0.3"/>
  <pageSetup scale="64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Marisleida Herrera</cp:lastModifiedBy>
  <cp:lastPrinted>2023-02-01T15:02:50Z</cp:lastPrinted>
  <dcterms:created xsi:type="dcterms:W3CDTF">2022-03-17T12:22:59Z</dcterms:created>
  <dcterms:modified xsi:type="dcterms:W3CDTF">2023-04-27T12:33:45Z</dcterms:modified>
</cp:coreProperties>
</file>