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haira pozo\Desktop\DOCUMENTOS 2023\COSTO DE PRODUCCION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Hoja1!$A$1:$K$79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1" l="1"/>
  <c r="I32" i="1"/>
  <c r="H32" i="1"/>
  <c r="G32" i="1"/>
  <c r="F32" i="1"/>
  <c r="H20" i="1"/>
  <c r="I20" i="1"/>
  <c r="J16" i="1"/>
  <c r="J17" i="1"/>
  <c r="J18" i="1"/>
  <c r="J19" i="1"/>
  <c r="J26" i="1"/>
  <c r="E36" i="1"/>
  <c r="J36" i="1" s="1"/>
  <c r="E37" i="1"/>
  <c r="J37" i="1" s="1"/>
  <c r="E38" i="1"/>
  <c r="J38" i="1" s="1"/>
  <c r="E39" i="1"/>
  <c r="J39" i="1" s="1"/>
  <c r="E40" i="1"/>
  <c r="J40" i="1" s="1"/>
  <c r="E41" i="1"/>
  <c r="J41" i="1" s="1"/>
  <c r="E42" i="1"/>
  <c r="J42" i="1" s="1"/>
  <c r="E43" i="1"/>
  <c r="J43" i="1" s="1"/>
  <c r="E44" i="1"/>
  <c r="J44" i="1" s="1"/>
  <c r="E45" i="1"/>
  <c r="J45" i="1" s="1"/>
  <c r="E46" i="1"/>
  <c r="J46" i="1" s="1"/>
  <c r="E47" i="1"/>
  <c r="J47" i="1" s="1"/>
  <c r="E35" i="1"/>
  <c r="J35" i="1" s="1"/>
  <c r="E28" i="1"/>
  <c r="J28" i="1" s="1"/>
  <c r="E29" i="1"/>
  <c r="J29" i="1" s="1"/>
  <c r="E30" i="1"/>
  <c r="J30" i="1" s="1"/>
  <c r="E31" i="1"/>
  <c r="J31" i="1" s="1"/>
  <c r="E27" i="1"/>
  <c r="J27" i="1" s="1"/>
  <c r="E24" i="1"/>
  <c r="J24" i="1" s="1"/>
  <c r="E25" i="1"/>
  <c r="J25" i="1" s="1"/>
  <c r="E23" i="1"/>
  <c r="J23" i="1" s="1"/>
  <c r="E15" i="1"/>
  <c r="J15" i="1" s="1"/>
  <c r="J20" i="1" l="1"/>
  <c r="J48" i="1"/>
  <c r="J32" i="1"/>
  <c r="E20" i="1"/>
  <c r="E32" i="1"/>
  <c r="F48" i="1"/>
  <c r="G48" i="1"/>
  <c r="H48" i="1"/>
  <c r="I48" i="1"/>
  <c r="F20" i="1"/>
  <c r="G20" i="1"/>
  <c r="J50" i="1" l="1"/>
  <c r="F50" i="1"/>
  <c r="F52" i="1" s="1"/>
  <c r="H50" i="1"/>
  <c r="G50" i="1"/>
  <c r="I50" i="1"/>
  <c r="E48" i="1"/>
  <c r="K43" i="1" l="1"/>
  <c r="K47" i="1"/>
  <c r="K16" i="1"/>
  <c r="K44" i="1"/>
  <c r="J51" i="1"/>
  <c r="K30" i="1"/>
  <c r="K46" i="1"/>
  <c r="K23" i="1"/>
  <c r="K29" i="1"/>
  <c r="K31" i="1"/>
  <c r="K39" i="1"/>
  <c r="J52" i="1"/>
  <c r="K37" i="1"/>
  <c r="K36" i="1"/>
  <c r="K17" i="1"/>
  <c r="K41" i="1"/>
  <c r="K28" i="1"/>
  <c r="K27" i="1"/>
  <c r="K26" i="1"/>
  <c r="K25" i="1"/>
  <c r="K19" i="1"/>
  <c r="K40" i="1"/>
  <c r="K35" i="1"/>
  <c r="K15" i="1"/>
  <c r="K38" i="1"/>
  <c r="K45" i="1"/>
  <c r="K42" i="1"/>
  <c r="K24" i="1"/>
  <c r="K18" i="1"/>
  <c r="I51" i="1"/>
  <c r="H51" i="1"/>
  <c r="G51" i="1"/>
  <c r="F51" i="1"/>
  <c r="F53" i="1" s="1"/>
  <c r="G52" i="1"/>
  <c r="H52" i="1"/>
  <c r="I52" i="1"/>
  <c r="E50" i="1"/>
  <c r="J53" i="1" l="1"/>
  <c r="I53" i="1"/>
  <c r="G53" i="1"/>
  <c r="H53" i="1"/>
  <c r="E52" i="1"/>
  <c r="E51" i="1"/>
  <c r="E53" i="1" l="1"/>
</calcChain>
</file>

<file path=xl/sharedStrings.xml><?xml version="1.0" encoding="utf-8"?>
<sst xmlns="http://schemas.openxmlformats.org/spreadsheetml/2006/main" count="79" uniqueCount="58">
  <si>
    <t>Unidad</t>
  </si>
  <si>
    <t xml:space="preserve">Precio </t>
  </si>
  <si>
    <t>1. Preparación de tierra</t>
  </si>
  <si>
    <t>1.1 Corte con rastra</t>
  </si>
  <si>
    <t>Tarea</t>
  </si>
  <si>
    <t>1.2 Cruce</t>
  </si>
  <si>
    <t>1.3 Rastra</t>
  </si>
  <si>
    <t>1.4 Surcos</t>
  </si>
  <si>
    <t>1.5 Drenaje</t>
  </si>
  <si>
    <t>Subtotal RD$</t>
  </si>
  <si>
    <t>2. Insumos</t>
  </si>
  <si>
    <t>2.1 Adquisición de plantas</t>
  </si>
  <si>
    <t>Planta</t>
  </si>
  <si>
    <t>2.2 Compra de tutores (cemento)</t>
  </si>
  <si>
    <t>Tutores</t>
  </si>
  <si>
    <t>2.3 Fertilizante completo</t>
  </si>
  <si>
    <t>Quintal</t>
  </si>
  <si>
    <t xml:space="preserve">2.4 Fertilizante foliar </t>
  </si>
  <si>
    <t>Libra</t>
  </si>
  <si>
    <t>2.5 Pesticidas</t>
  </si>
  <si>
    <t>Litros</t>
  </si>
  <si>
    <t>2.6 Super fosfato triple</t>
  </si>
  <si>
    <t>qq</t>
  </si>
  <si>
    <t>2.7 Herbicidas</t>
  </si>
  <si>
    <t>2.8 Abono orgánico</t>
  </si>
  <si>
    <t>2.9 Alambre liso</t>
  </si>
  <si>
    <t>3. Mano de obra</t>
  </si>
  <si>
    <t>3.1 Marcado y alineación</t>
  </si>
  <si>
    <t>3.2 Contrucción de hoyo</t>
  </si>
  <si>
    <t>3.3 Transporte de plantas</t>
  </si>
  <si>
    <t>3.4 Aplic. Abono orgánico</t>
  </si>
  <si>
    <t>3.5 Siembra y acarreo</t>
  </si>
  <si>
    <t>3.6 Transporte de fertilizante</t>
  </si>
  <si>
    <t>3.7 Colocación de tutores</t>
  </si>
  <si>
    <t>3.8 Desyerbos</t>
  </si>
  <si>
    <t>3.9 Poda de plantas</t>
  </si>
  <si>
    <t>3.10 Aplic. Fertilizantes</t>
  </si>
  <si>
    <t>3.11 Aplic pest, fung y foliar</t>
  </si>
  <si>
    <t>Tanque</t>
  </si>
  <si>
    <t>3.12 Aplic. de herbicidas</t>
  </si>
  <si>
    <t>3.13 Recol y empaque</t>
  </si>
  <si>
    <t>Subtota General RD$</t>
  </si>
  <si>
    <t>Imprevistos 5%</t>
  </si>
  <si>
    <t>Gastos Administrativos 5%</t>
  </si>
  <si>
    <t xml:space="preserve">Costo total </t>
  </si>
  <si>
    <t>Cantidad</t>
  </si>
  <si>
    <t>Componente del costo</t>
  </si>
  <si>
    <t>Costo Total</t>
  </si>
  <si>
    <t>Actividad</t>
  </si>
  <si>
    <t>Participición</t>
  </si>
  <si>
    <t>(%)  por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</si>
  <si>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</si>
  <si>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</si>
  <si>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</si>
  <si>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 xml:space="preserve"> No esta incluido el riego, ni cercado.</t>
    </r>
  </si>
  <si>
    <t xml:space="preserve">  Siembra de 2 plantas por tutor de cemento</t>
  </si>
  <si>
    <t>Costos variables de producción de Pitahaya, 2021 (RD$/tarea)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</si>
  <si>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 Departamento de Desarrollo Frutícola (DEFRUT),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</si>
</sst>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Times New Roman"/>
      <family val="1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1" fillId="2" borderId="0" xfId="0" applyFont="1" applyFill="1"/>
    <xf numFmtId="0" fontId="10" fillId="3" borderId="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9" fillId="3" borderId="0" xfId="0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0" fillId="2" borderId="6" xfId="0" applyFill="1" applyBorder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9" fillId="2" borderId="0" xfId="1" applyFont="1" applyFill="1" applyBorder="1" applyAlignment="1">
      <alignment horizontal="left"/>
    </xf>
    <xf numFmtId="165" fontId="9" fillId="2" borderId="0" xfId="1" applyNumberFormat="1" applyFont="1" applyFill="1" applyBorder="1"/>
    <xf numFmtId="0" fontId="15" fillId="2" borderId="0" xfId="0" applyFont="1" applyFill="1"/>
    <xf numFmtId="0" fontId="9" fillId="3" borderId="29" xfId="0" applyFont="1" applyFill="1" applyBorder="1" applyAlignment="1">
      <alignment horizontal="left"/>
    </xf>
    <xf numFmtId="16" fontId="9" fillId="3" borderId="17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4" xfId="0" applyFont="1" applyFill="1" applyBorder="1"/>
    <xf numFmtId="0" fontId="18" fillId="2" borderId="20" xfId="0" applyFont="1" applyFill="1" applyBorder="1"/>
    <xf numFmtId="4" fontId="18" fillId="2" borderId="17" xfId="0" applyNumberFormat="1" applyFont="1" applyFill="1" applyBorder="1"/>
    <xf numFmtId="165" fontId="18" fillId="2" borderId="17" xfId="0" applyNumberFormat="1" applyFont="1" applyFill="1" applyBorder="1"/>
    <xf numFmtId="0" fontId="3" fillId="2" borderId="14" xfId="0" applyFont="1" applyFill="1" applyBorder="1"/>
    <xf numFmtId="0" fontId="3" fillId="2" borderId="18" xfId="0" applyFont="1" applyFill="1" applyBorder="1"/>
    <xf numFmtId="0" fontId="18" fillId="2" borderId="4" xfId="0" applyFont="1" applyFill="1" applyBorder="1"/>
    <xf numFmtId="2" fontId="18" fillId="2" borderId="20" xfId="0" applyNumberFormat="1" applyFont="1" applyFill="1" applyBorder="1" applyAlignment="1">
      <alignment horizontal="center"/>
    </xf>
    <xf numFmtId="4" fontId="18" fillId="2" borderId="20" xfId="0" applyNumberFormat="1" applyFont="1" applyFill="1" applyBorder="1" applyAlignment="1">
      <alignment horizontal="center"/>
    </xf>
    <xf numFmtId="164" fontId="18" fillId="2" borderId="17" xfId="3" applyFont="1" applyFill="1" applyBorder="1" applyAlignment="1">
      <alignment horizontal="center"/>
    </xf>
    <xf numFmtId="4" fontId="18" fillId="2" borderId="17" xfId="0" applyNumberFormat="1" applyFont="1" applyFill="1" applyBorder="1" applyAlignment="1">
      <alignment horizontal="center"/>
    </xf>
    <xf numFmtId="9" fontId="3" fillId="2" borderId="18" xfId="4" applyFont="1" applyFill="1" applyBorder="1" applyAlignment="1">
      <alignment horizontal="center"/>
    </xf>
    <xf numFmtId="0" fontId="6" fillId="2" borderId="0" xfId="0" applyFont="1" applyFill="1"/>
    <xf numFmtId="2" fontId="7" fillId="2" borderId="20" xfId="0" applyNumberFormat="1" applyFont="1" applyFill="1" applyBorder="1" applyAlignment="1">
      <alignment horizontal="center"/>
    </xf>
    <xf numFmtId="4" fontId="7" fillId="2" borderId="20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0" fontId="18" fillId="2" borderId="17" xfId="0" applyFont="1" applyFill="1" applyBorder="1"/>
    <xf numFmtId="165" fontId="19" fillId="4" borderId="22" xfId="2" applyFont="1" applyFill="1" applyBorder="1"/>
    <xf numFmtId="165" fontId="19" fillId="4" borderId="21" xfId="2" applyFont="1" applyFill="1" applyBorder="1"/>
    <xf numFmtId="9" fontId="19" fillId="4" borderId="10" xfId="4" applyFont="1" applyFill="1" applyBorder="1"/>
    <xf numFmtId="0" fontId="20" fillId="2" borderId="0" xfId="1" applyFont="1" applyFill="1" applyBorder="1"/>
    <xf numFmtId="165" fontId="19" fillId="4" borderId="2" xfId="1" applyNumberFormat="1" applyFont="1" applyFill="1" applyBorder="1"/>
    <xf numFmtId="165" fontId="19" fillId="4" borderId="27" xfId="1" applyNumberFormat="1" applyFont="1" applyFill="1" applyBorder="1"/>
    <xf numFmtId="165" fontId="19" fillId="4" borderId="3" xfId="1" applyNumberFormat="1" applyFont="1" applyFill="1" applyBorder="1"/>
    <xf numFmtId="165" fontId="21" fillId="4" borderId="0" xfId="2" applyFont="1" applyFill="1" applyBorder="1"/>
    <xf numFmtId="165" fontId="21" fillId="4" borderId="17" xfId="2" applyFont="1" applyFill="1" applyBorder="1"/>
    <xf numFmtId="9" fontId="21" fillId="4" borderId="5" xfId="4" applyFont="1" applyFill="1" applyBorder="1"/>
    <xf numFmtId="165" fontId="21" fillId="4" borderId="15" xfId="2" applyFont="1" applyFill="1" applyBorder="1"/>
    <xf numFmtId="165" fontId="21" fillId="4" borderId="28" xfId="2" applyFont="1" applyFill="1" applyBorder="1"/>
    <xf numFmtId="9" fontId="21" fillId="4" borderId="24" xfId="4" applyFont="1" applyFill="1" applyBorder="1"/>
    <xf numFmtId="165" fontId="19" fillId="4" borderId="6" xfId="1" applyNumberFormat="1" applyFont="1" applyFill="1" applyBorder="1"/>
    <xf numFmtId="165" fontId="19" fillId="4" borderId="12" xfId="1" applyNumberFormat="1" applyFont="1" applyFill="1" applyBorder="1"/>
    <xf numFmtId="165" fontId="19" fillId="4" borderId="7" xfId="1" applyNumberFormat="1" applyFont="1" applyFill="1" applyBorder="1"/>
    <xf numFmtId="0" fontId="15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21" fillId="4" borderId="4" xfId="1" applyFont="1" applyFill="1" applyBorder="1" applyAlignment="1">
      <alignment horizontal="left"/>
    </xf>
    <xf numFmtId="0" fontId="21" fillId="4" borderId="0" xfId="1" applyFont="1" applyFill="1" applyBorder="1" applyAlignment="1">
      <alignment horizontal="left"/>
    </xf>
    <xf numFmtId="0" fontId="21" fillId="4" borderId="14" xfId="1" applyFont="1" applyFill="1" applyBorder="1" applyAlignment="1">
      <alignment horizontal="left"/>
    </xf>
    <xf numFmtId="0" fontId="21" fillId="4" borderId="23" xfId="1" applyFont="1" applyFill="1" applyBorder="1" applyAlignment="1">
      <alignment horizontal="left"/>
    </xf>
    <xf numFmtId="0" fontId="21" fillId="4" borderId="15" xfId="1" applyFont="1" applyFill="1" applyBorder="1" applyAlignment="1">
      <alignment horizontal="left"/>
    </xf>
    <xf numFmtId="0" fontId="21" fillId="4" borderId="16" xfId="1" applyFont="1" applyFill="1" applyBorder="1" applyAlignment="1">
      <alignment horizontal="left"/>
    </xf>
    <xf numFmtId="0" fontId="19" fillId="4" borderId="25" xfId="1" applyFont="1" applyFill="1" applyBorder="1" applyAlignment="1">
      <alignment horizontal="left"/>
    </xf>
    <xf numFmtId="0" fontId="19" fillId="4" borderId="26" xfId="1" applyFont="1" applyFill="1" applyBorder="1" applyAlignment="1">
      <alignment horizontal="left"/>
    </xf>
    <xf numFmtId="0" fontId="19" fillId="4" borderId="11" xfId="1" applyFont="1" applyFill="1" applyBorder="1" applyAlignment="1">
      <alignment horizontal="left"/>
    </xf>
    <xf numFmtId="0" fontId="19" fillId="4" borderId="8" xfId="1" applyFont="1" applyFill="1" applyBorder="1" applyAlignment="1">
      <alignment horizontal="left"/>
    </xf>
    <xf numFmtId="0" fontId="19" fillId="4" borderId="9" xfId="1" applyFont="1" applyFill="1" applyBorder="1" applyAlignment="1">
      <alignment horizontal="left"/>
    </xf>
    <xf numFmtId="0" fontId="19" fillId="4" borderId="21" xfId="1" applyFont="1" applyFill="1" applyBorder="1" applyAlignment="1">
      <alignment horizontal="left"/>
    </xf>
    <xf numFmtId="165" fontId="20" fillId="2" borderId="0" xfId="2" applyFont="1" applyFill="1" applyBorder="1" applyAlignment="1">
      <alignment horizontal="center"/>
    </xf>
    <xf numFmtId="0" fontId="19" fillId="4" borderId="1" xfId="1" applyFont="1" applyFill="1" applyBorder="1" applyAlignment="1">
      <alignment horizontal="left"/>
    </xf>
    <xf numFmtId="0" fontId="19" fillId="4" borderId="2" xfId="1" applyFont="1" applyFill="1" applyBorder="1" applyAlignment="1">
      <alignment horizontal="left"/>
    </xf>
    <xf numFmtId="0" fontId="19" fillId="4" borderId="13" xfId="1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</cellXfs>
  <cellStyles count="5">
    <cellStyle name="Millares" xfId="3" builtinId="3"/>
    <cellStyle name="Millares 2" xfId="2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920416</xdr:colOff>
      <xdr:row>0</xdr:row>
      <xdr:rowOff>26068</xdr:rowOff>
    </xdr:from>
    <xdr:to>
      <xdr:col>6</xdr:col>
      <xdr:colOff>532230</xdr:colOff>
      <xdr:row>2</xdr:row>
      <xdr:rowOff>192576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1B9B2-26E4-443E-8FB3-78450917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653" y="26068"/>
          <a:ext cx="1617077" cy="567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zoomScale="95" zoomScaleNormal="95" workbookViewId="0">
      <selection activeCell="M14" sqref="M14"/>
    </sheetView>
  </sheetViews>
  <sheetFormatPr baseColWidth="10" defaultRowHeight="15.75" x14ac:dyDescent="0.25"/>
  <cols>
    <col min="1" max="1" width="25.85546875" customWidth="1"/>
    <col min="2" max="2" width="8.28515625" customWidth="1"/>
    <col min="3" max="3" width="8.140625" customWidth="1"/>
    <col min="4" max="4" width="10.5703125" customWidth="1"/>
    <col min="5" max="5" width="15.7109375" customWidth="1"/>
    <col min="6" max="6" width="14.28515625" customWidth="1"/>
    <col min="7" max="7" width="16.28515625" customWidth="1"/>
    <col min="8" max="8" width="14.42578125" customWidth="1"/>
    <col min="9" max="9" width="15.140625" style="1" customWidth="1"/>
    <col min="10" max="10" width="16.140625" style="2" customWidth="1"/>
    <col min="11" max="11" width="11.7109375" style="2" customWidth="1"/>
    <col min="12" max="26" width="11.42578125" style="2"/>
  </cols>
  <sheetData>
    <row r="1" spans="1:26" x14ac:dyDescent="0.25">
      <c r="A1" s="2"/>
      <c r="B1" s="2"/>
      <c r="C1" s="2"/>
      <c r="D1" s="2"/>
      <c r="E1" s="2"/>
      <c r="F1" s="2"/>
      <c r="G1" s="2"/>
      <c r="H1" s="2"/>
      <c r="I1" s="3"/>
    </row>
    <row r="2" spans="1:26" x14ac:dyDescent="0.25">
      <c r="A2" s="2"/>
      <c r="B2" s="2"/>
      <c r="C2" s="2"/>
      <c r="D2" s="2"/>
      <c r="E2" s="2"/>
      <c r="F2" s="2"/>
      <c r="G2" s="2"/>
      <c r="H2" s="2"/>
      <c r="I2" s="3"/>
    </row>
    <row r="3" spans="1:26" x14ac:dyDescent="0.25">
      <c r="A3" s="2"/>
      <c r="B3" s="2"/>
      <c r="C3" s="2"/>
      <c r="D3" s="2"/>
      <c r="E3" s="2"/>
      <c r="F3" s="2"/>
      <c r="G3" s="2"/>
      <c r="H3" s="2"/>
      <c r="I3" s="3"/>
    </row>
    <row r="4" spans="1:26" x14ac:dyDescent="0.25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26" x14ac:dyDescent="0.25">
      <c r="A5" s="66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26" ht="11.25" customHeight="1" x14ac:dyDescent="0.25">
      <c r="A6" s="2"/>
      <c r="B6" s="2"/>
      <c r="C6" s="2"/>
      <c r="D6" s="2"/>
      <c r="E6" s="2"/>
      <c r="F6" s="2"/>
      <c r="G6" s="2"/>
      <c r="H6" s="2"/>
      <c r="I6" s="3"/>
    </row>
    <row r="7" spans="1:26" ht="3" customHeight="1" x14ac:dyDescent="0.25">
      <c r="A7" s="13"/>
      <c r="B7" s="13"/>
      <c r="C7" s="13"/>
      <c r="D7" s="13"/>
      <c r="E7" s="13"/>
      <c r="F7" s="13"/>
      <c r="G7" s="13"/>
      <c r="H7" s="13"/>
      <c r="I7" s="14"/>
      <c r="J7" s="13"/>
      <c r="K7" s="13"/>
    </row>
    <row r="8" spans="1:26" ht="10.5" customHeight="1" x14ac:dyDescent="0.25">
      <c r="A8" s="83"/>
      <c r="B8" s="83"/>
      <c r="C8" s="83"/>
      <c r="D8" s="83"/>
      <c r="E8" s="83"/>
      <c r="F8" s="83"/>
      <c r="G8" s="83"/>
      <c r="H8" s="83"/>
      <c r="I8" s="83"/>
    </row>
    <row r="9" spans="1:26" ht="13.5" customHeight="1" x14ac:dyDescent="0.25">
      <c r="A9" s="84" t="s">
        <v>56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26" ht="6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26" ht="17.25" customHeight="1" x14ac:dyDescent="0.25">
      <c r="A11" s="85"/>
      <c r="B11" s="86"/>
      <c r="C11" s="86"/>
      <c r="D11" s="86"/>
      <c r="E11" s="86"/>
      <c r="F11" s="86"/>
      <c r="G11" s="87"/>
      <c r="H11" s="86"/>
      <c r="I11" s="86"/>
      <c r="J11" s="88"/>
      <c r="K11" s="89" t="s">
        <v>49</v>
      </c>
    </row>
    <row r="12" spans="1:26" ht="15" x14ac:dyDescent="0.25">
      <c r="A12" s="90" t="s">
        <v>46</v>
      </c>
      <c r="B12" s="10" t="s">
        <v>45</v>
      </c>
      <c r="C12" s="10" t="s">
        <v>0</v>
      </c>
      <c r="D12" s="10" t="s">
        <v>1</v>
      </c>
      <c r="E12" s="10">
        <v>1</v>
      </c>
      <c r="F12" s="10">
        <v>2</v>
      </c>
      <c r="G12" s="15">
        <v>3</v>
      </c>
      <c r="H12" s="10">
        <v>4</v>
      </c>
      <c r="I12" s="28">
        <v>5</v>
      </c>
      <c r="J12" s="15" t="s">
        <v>47</v>
      </c>
      <c r="K12" s="11" t="s">
        <v>50</v>
      </c>
    </row>
    <row r="13" spans="1:26" thickBot="1" x14ac:dyDescent="0.3">
      <c r="A13" s="27"/>
      <c r="B13" s="9"/>
      <c r="C13" s="9"/>
      <c r="D13" s="9"/>
      <c r="E13" s="9"/>
      <c r="F13" s="9"/>
      <c r="G13" s="29"/>
      <c r="H13" s="9"/>
      <c r="I13" s="9"/>
      <c r="J13" s="8"/>
      <c r="K13" s="12" t="s">
        <v>48</v>
      </c>
    </row>
    <row r="14" spans="1:26" s="1" customFormat="1" ht="21.75" customHeight="1" x14ac:dyDescent="0.25">
      <c r="A14" s="31" t="s">
        <v>2</v>
      </c>
      <c r="B14" s="32"/>
      <c r="C14" s="32"/>
      <c r="D14" s="33"/>
      <c r="E14" s="34"/>
      <c r="F14" s="34"/>
      <c r="G14" s="34"/>
      <c r="H14" s="34"/>
      <c r="I14" s="34"/>
      <c r="J14" s="35"/>
      <c r="K14" s="3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21.75" customHeight="1" x14ac:dyDescent="0.25">
      <c r="A15" s="37" t="s">
        <v>3</v>
      </c>
      <c r="B15" s="38">
        <v>1</v>
      </c>
      <c r="C15" s="38" t="s">
        <v>4</v>
      </c>
      <c r="D15" s="39">
        <v>400</v>
      </c>
      <c r="E15" s="39">
        <f>+B15*D15</f>
        <v>400</v>
      </c>
      <c r="F15" s="40">
        <v>0</v>
      </c>
      <c r="G15" s="40">
        <v>0</v>
      </c>
      <c r="H15" s="40">
        <v>0</v>
      </c>
      <c r="I15" s="40">
        <v>0</v>
      </c>
      <c r="J15" s="41">
        <f>E15+F15+G15+H15+I15</f>
        <v>400</v>
      </c>
      <c r="K15" s="42">
        <f>J15/$J$50</f>
        <v>2.4939583858103742E-3</v>
      </c>
      <c r="L15" s="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21.75" customHeight="1" x14ac:dyDescent="0.25">
      <c r="A16" s="37" t="s">
        <v>5</v>
      </c>
      <c r="B16" s="40">
        <v>0</v>
      </c>
      <c r="C16" s="38" t="s">
        <v>4</v>
      </c>
      <c r="D16" s="39">
        <v>350</v>
      </c>
      <c r="E16" s="39">
        <v>350</v>
      </c>
      <c r="F16" s="40">
        <v>0</v>
      </c>
      <c r="G16" s="40">
        <v>0</v>
      </c>
      <c r="H16" s="40">
        <v>0</v>
      </c>
      <c r="I16" s="40">
        <v>0</v>
      </c>
      <c r="J16" s="41">
        <f t="shared" ref="J16:J47" si="0">E16+F16+G16+H16+I16</f>
        <v>350</v>
      </c>
      <c r="K16" s="42">
        <f t="shared" ref="K16:K19" si="1">J16/$J$50</f>
        <v>2.1822135875840774E-3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21.75" customHeight="1" x14ac:dyDescent="0.25">
      <c r="A17" s="37" t="s">
        <v>6</v>
      </c>
      <c r="B17" s="40">
        <v>0</v>
      </c>
      <c r="C17" s="38" t="s">
        <v>4</v>
      </c>
      <c r="D17" s="39">
        <v>300</v>
      </c>
      <c r="E17" s="39">
        <v>300</v>
      </c>
      <c r="F17" s="40">
        <v>0</v>
      </c>
      <c r="G17" s="40">
        <v>0</v>
      </c>
      <c r="H17" s="40">
        <v>0</v>
      </c>
      <c r="I17" s="40">
        <v>0</v>
      </c>
      <c r="J17" s="41">
        <f t="shared" si="0"/>
        <v>300</v>
      </c>
      <c r="K17" s="42">
        <f t="shared" si="1"/>
        <v>1.8704687893577807E-3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21.75" customHeight="1" x14ac:dyDescent="0.25">
      <c r="A18" s="37" t="s">
        <v>7</v>
      </c>
      <c r="B18" s="40">
        <v>0</v>
      </c>
      <c r="C18" s="38" t="s">
        <v>4</v>
      </c>
      <c r="D18" s="39">
        <v>250</v>
      </c>
      <c r="E18" s="39">
        <v>250</v>
      </c>
      <c r="F18" s="40">
        <v>0</v>
      </c>
      <c r="G18" s="40">
        <v>0</v>
      </c>
      <c r="H18" s="40">
        <v>0</v>
      </c>
      <c r="I18" s="40">
        <v>0</v>
      </c>
      <c r="J18" s="41">
        <f t="shared" si="0"/>
        <v>250</v>
      </c>
      <c r="K18" s="42">
        <f t="shared" si="1"/>
        <v>1.5587239911314839E-3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21.75" customHeight="1" x14ac:dyDescent="0.25">
      <c r="A19" s="37" t="s">
        <v>8</v>
      </c>
      <c r="B19" s="40">
        <v>0</v>
      </c>
      <c r="C19" s="38" t="s">
        <v>4</v>
      </c>
      <c r="D19" s="39">
        <v>200</v>
      </c>
      <c r="E19" s="39">
        <v>150</v>
      </c>
      <c r="F19" s="39">
        <v>100</v>
      </c>
      <c r="G19" s="39">
        <v>150</v>
      </c>
      <c r="H19" s="39">
        <v>150</v>
      </c>
      <c r="I19" s="39">
        <v>100</v>
      </c>
      <c r="J19" s="41">
        <f t="shared" si="0"/>
        <v>650</v>
      </c>
      <c r="K19" s="42">
        <f t="shared" si="1"/>
        <v>4.0526823769418581E-3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21.75" customHeight="1" x14ac:dyDescent="0.25">
      <c r="A20" s="31" t="s">
        <v>9</v>
      </c>
      <c r="B20" s="44"/>
      <c r="C20" s="44"/>
      <c r="D20" s="45"/>
      <c r="E20" s="45">
        <f>SUM(E14:E19)</f>
        <v>1450</v>
      </c>
      <c r="F20" s="45">
        <f>SUM(F19)</f>
        <v>100</v>
      </c>
      <c r="G20" s="45">
        <f>SUM(G19)</f>
        <v>150</v>
      </c>
      <c r="H20" s="45">
        <f>SUM(H19)</f>
        <v>150</v>
      </c>
      <c r="I20" s="45">
        <f>SUM(I19)</f>
        <v>100</v>
      </c>
      <c r="J20" s="46">
        <f>SUM(J14:J19)</f>
        <v>1950</v>
      </c>
      <c r="K20" s="4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21.75" customHeight="1" x14ac:dyDescent="0.25">
      <c r="A21" s="31"/>
      <c r="B21" s="44"/>
      <c r="C21" s="44"/>
      <c r="D21" s="45"/>
      <c r="E21" s="45"/>
      <c r="F21" s="45"/>
      <c r="G21" s="45"/>
      <c r="H21" s="45"/>
      <c r="I21" s="45"/>
      <c r="J21" s="41"/>
      <c r="K21" s="4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21.75" customHeight="1" x14ac:dyDescent="0.25">
      <c r="A22" s="31" t="s">
        <v>10</v>
      </c>
      <c r="B22" s="38"/>
      <c r="C22" s="38"/>
      <c r="D22" s="39"/>
      <c r="E22" s="39"/>
      <c r="F22" s="39"/>
      <c r="G22" s="39"/>
      <c r="H22" s="39"/>
      <c r="I22" s="39"/>
      <c r="J22" s="41"/>
      <c r="K22" s="4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1" customFormat="1" ht="21.75" customHeight="1" x14ac:dyDescent="0.25">
      <c r="A23" s="37" t="s">
        <v>11</v>
      </c>
      <c r="B23" s="38">
        <v>290</v>
      </c>
      <c r="C23" s="38" t="s">
        <v>12</v>
      </c>
      <c r="D23" s="39">
        <v>40</v>
      </c>
      <c r="E23" s="39">
        <f>+B23*D23</f>
        <v>11600</v>
      </c>
      <c r="F23" s="40">
        <v>0</v>
      </c>
      <c r="G23" s="40">
        <v>0</v>
      </c>
      <c r="H23" s="40">
        <v>0</v>
      </c>
      <c r="I23" s="40">
        <v>0</v>
      </c>
      <c r="J23" s="41">
        <f t="shared" si="0"/>
        <v>11600</v>
      </c>
      <c r="K23" s="42">
        <f t="shared" ref="K23:K31" si="2">J23/$J$50</f>
        <v>7.2324793188500852E-2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" customFormat="1" ht="21.75" customHeight="1" x14ac:dyDescent="0.25">
      <c r="A24" s="37" t="s">
        <v>13</v>
      </c>
      <c r="B24" s="38">
        <v>70</v>
      </c>
      <c r="C24" s="38" t="s">
        <v>14</v>
      </c>
      <c r="D24" s="39">
        <v>900</v>
      </c>
      <c r="E24" s="39">
        <f t="shared" ref="E24:E25" si="3">+B24*D24</f>
        <v>63000</v>
      </c>
      <c r="F24" s="40">
        <v>0</v>
      </c>
      <c r="G24" s="39">
        <v>1638</v>
      </c>
      <c r="H24" s="40">
        <v>0</v>
      </c>
      <c r="I24" s="39">
        <v>1745</v>
      </c>
      <c r="J24" s="41">
        <f t="shared" si="0"/>
        <v>66383</v>
      </c>
      <c r="K24" s="42">
        <f t="shared" si="2"/>
        <v>0.41389109881312519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1" customFormat="1" ht="21.75" customHeight="1" x14ac:dyDescent="0.25">
      <c r="A25" s="37" t="s">
        <v>15</v>
      </c>
      <c r="B25" s="38">
        <v>4.32</v>
      </c>
      <c r="C25" s="38" t="s">
        <v>16</v>
      </c>
      <c r="D25" s="39">
        <v>2420</v>
      </c>
      <c r="E25" s="39">
        <f t="shared" si="3"/>
        <v>10454.400000000001</v>
      </c>
      <c r="F25" s="39">
        <v>4829</v>
      </c>
      <c r="G25" s="39">
        <v>4829</v>
      </c>
      <c r="H25" s="39">
        <v>5750</v>
      </c>
      <c r="I25" s="39">
        <v>5750</v>
      </c>
      <c r="J25" s="41">
        <f t="shared" si="0"/>
        <v>31612.400000000001</v>
      </c>
      <c r="K25" s="42">
        <f t="shared" si="2"/>
        <v>0.19710002518897971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21.75" customHeight="1" x14ac:dyDescent="0.25">
      <c r="A26" s="37" t="s">
        <v>17</v>
      </c>
      <c r="B26" s="38">
        <v>5</v>
      </c>
      <c r="C26" s="38" t="s">
        <v>18</v>
      </c>
      <c r="D26" s="39">
        <v>120</v>
      </c>
      <c r="E26" s="39">
        <v>600</v>
      </c>
      <c r="F26" s="39">
        <v>270</v>
      </c>
      <c r="G26" s="39">
        <v>270</v>
      </c>
      <c r="H26" s="39">
        <v>270</v>
      </c>
      <c r="I26" s="39">
        <v>290</v>
      </c>
      <c r="J26" s="41">
        <f t="shared" si="0"/>
        <v>1700</v>
      </c>
      <c r="K26" s="42">
        <f t="shared" si="2"/>
        <v>1.059932313969409E-2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21.75" customHeight="1" x14ac:dyDescent="0.25">
      <c r="A27" s="37" t="s">
        <v>19</v>
      </c>
      <c r="B27" s="38">
        <v>1.2</v>
      </c>
      <c r="C27" s="38" t="s">
        <v>20</v>
      </c>
      <c r="D27" s="39">
        <v>900</v>
      </c>
      <c r="E27" s="39">
        <f>+B27*D27</f>
        <v>1080</v>
      </c>
      <c r="F27" s="39">
        <v>1500</v>
      </c>
      <c r="G27" s="39">
        <v>300</v>
      </c>
      <c r="H27" s="39">
        <v>1500</v>
      </c>
      <c r="I27" s="39">
        <v>400</v>
      </c>
      <c r="J27" s="41">
        <f t="shared" si="0"/>
        <v>4780</v>
      </c>
      <c r="K27" s="42">
        <f t="shared" si="2"/>
        <v>2.9802802710433972E-2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21.75" customHeight="1" x14ac:dyDescent="0.25">
      <c r="A28" s="37" t="s">
        <v>21</v>
      </c>
      <c r="B28" s="38">
        <v>3.5</v>
      </c>
      <c r="C28" s="38" t="s">
        <v>22</v>
      </c>
      <c r="D28" s="39">
        <v>2687</v>
      </c>
      <c r="E28" s="39">
        <f t="shared" ref="E28:E31" si="4">+B28*D28</f>
        <v>9404.5</v>
      </c>
      <c r="F28" s="40">
        <v>0</v>
      </c>
      <c r="G28" s="40">
        <v>0</v>
      </c>
      <c r="H28" s="40">
        <v>0</v>
      </c>
      <c r="I28" s="39">
        <v>100</v>
      </c>
      <c r="J28" s="41">
        <f t="shared" si="0"/>
        <v>9504.5</v>
      </c>
      <c r="K28" s="42">
        <f t="shared" si="2"/>
        <v>5.9259568694836756E-2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" customFormat="1" ht="21.75" customHeight="1" x14ac:dyDescent="0.25">
      <c r="A29" s="37" t="s">
        <v>23</v>
      </c>
      <c r="B29" s="38">
        <v>0.25</v>
      </c>
      <c r="C29" s="38" t="s">
        <v>20</v>
      </c>
      <c r="D29" s="39">
        <v>606</v>
      </c>
      <c r="E29" s="39">
        <f t="shared" si="4"/>
        <v>151.5</v>
      </c>
      <c r="F29" s="40">
        <v>0</v>
      </c>
      <c r="G29" s="40">
        <v>0</v>
      </c>
      <c r="H29" s="40">
        <v>0</v>
      </c>
      <c r="I29" s="40">
        <v>0</v>
      </c>
      <c r="J29" s="41">
        <f t="shared" si="0"/>
        <v>151.5</v>
      </c>
      <c r="K29" s="42">
        <f t="shared" si="2"/>
        <v>9.4458673862567925E-4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ht="21.75" customHeight="1" x14ac:dyDescent="0.25">
      <c r="A30" s="37" t="s">
        <v>24</v>
      </c>
      <c r="B30" s="38">
        <v>2</v>
      </c>
      <c r="C30" s="38" t="s">
        <v>16</v>
      </c>
      <c r="D30" s="39">
        <v>300</v>
      </c>
      <c r="E30" s="39">
        <f t="shared" si="4"/>
        <v>600</v>
      </c>
      <c r="F30" s="40">
        <v>0</v>
      </c>
      <c r="G30" s="39">
        <v>600</v>
      </c>
      <c r="H30" s="40">
        <v>0</v>
      </c>
      <c r="I30" s="39">
        <v>1200</v>
      </c>
      <c r="J30" s="41">
        <f t="shared" si="0"/>
        <v>2400</v>
      </c>
      <c r="K30" s="42">
        <f t="shared" si="2"/>
        <v>1.4963750314862245E-2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" customFormat="1" ht="21.75" customHeight="1" x14ac:dyDescent="0.25">
      <c r="A31" s="37" t="s">
        <v>25</v>
      </c>
      <c r="B31" s="38">
        <v>0.5</v>
      </c>
      <c r="C31" s="38" t="s">
        <v>16</v>
      </c>
      <c r="D31" s="39">
        <v>3000</v>
      </c>
      <c r="E31" s="39">
        <f t="shared" si="4"/>
        <v>1500</v>
      </c>
      <c r="F31" s="40">
        <v>0</v>
      </c>
      <c r="G31" s="39">
        <v>900</v>
      </c>
      <c r="H31" s="40">
        <v>0</v>
      </c>
      <c r="I31" s="40">
        <v>0</v>
      </c>
      <c r="J31" s="41">
        <f t="shared" si="0"/>
        <v>2400</v>
      </c>
      <c r="K31" s="42">
        <f t="shared" si="2"/>
        <v>1.4963750314862245E-2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" customFormat="1" ht="21.75" customHeight="1" x14ac:dyDescent="0.25">
      <c r="A32" s="31" t="s">
        <v>9</v>
      </c>
      <c r="B32" s="44"/>
      <c r="C32" s="44"/>
      <c r="D32" s="45"/>
      <c r="E32" s="45">
        <f>SUM(E22:E31)</f>
        <v>98390.399999999994</v>
      </c>
      <c r="F32" s="45">
        <f>SUM(F24:F31)</f>
        <v>6599</v>
      </c>
      <c r="G32" s="45">
        <f>SUM(G24:G31)</f>
        <v>8537</v>
      </c>
      <c r="H32" s="45">
        <f>SUM(H24:H31)</f>
        <v>7520</v>
      </c>
      <c r="I32" s="45">
        <f>SUM(I24:I31)</f>
        <v>9485</v>
      </c>
      <c r="J32" s="46">
        <f>SUM(J23:J31)</f>
        <v>130531.4</v>
      </c>
      <c r="K32" s="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" customFormat="1" ht="21.75" customHeight="1" x14ac:dyDescent="0.25">
      <c r="A33" s="37"/>
      <c r="B33" s="38"/>
      <c r="C33" s="38"/>
      <c r="D33" s="39"/>
      <c r="E33" s="39"/>
      <c r="F33" s="39"/>
      <c r="G33" s="39"/>
      <c r="H33" s="39"/>
      <c r="I33" s="39"/>
      <c r="J33" s="41"/>
      <c r="K33" s="4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" customFormat="1" ht="21.75" customHeight="1" x14ac:dyDescent="0.25">
      <c r="A34" s="31" t="s">
        <v>26</v>
      </c>
      <c r="B34" s="38"/>
      <c r="C34" s="38"/>
      <c r="D34" s="39"/>
      <c r="E34" s="39"/>
      <c r="F34" s="39"/>
      <c r="G34" s="47"/>
      <c r="H34" s="39"/>
      <c r="I34" s="39"/>
      <c r="J34" s="41"/>
      <c r="K34" s="4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" customFormat="1" ht="21.75" customHeight="1" x14ac:dyDescent="0.25">
      <c r="A35" s="37" t="s">
        <v>27</v>
      </c>
      <c r="B35" s="38">
        <v>70</v>
      </c>
      <c r="C35" s="38" t="s">
        <v>4</v>
      </c>
      <c r="D35" s="39">
        <v>3</v>
      </c>
      <c r="E35" s="39">
        <f t="shared" ref="E35:E47" si="5">+B35*D35</f>
        <v>210</v>
      </c>
      <c r="F35" s="40">
        <v>0</v>
      </c>
      <c r="G35" s="40">
        <v>0</v>
      </c>
      <c r="H35" s="40">
        <v>0</v>
      </c>
      <c r="I35" s="40">
        <v>0</v>
      </c>
      <c r="J35" s="41">
        <f>E35+F35+G35+H35+I35</f>
        <v>210</v>
      </c>
      <c r="K35" s="42">
        <f t="shared" ref="K35:K46" si="6">J35/$J$50</f>
        <v>1.3093281525504465E-3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" customFormat="1" ht="21.75" customHeight="1" x14ac:dyDescent="0.25">
      <c r="A36" s="37" t="s">
        <v>28</v>
      </c>
      <c r="B36" s="38">
        <v>280</v>
      </c>
      <c r="C36" s="38" t="s">
        <v>0</v>
      </c>
      <c r="D36" s="39">
        <v>3</v>
      </c>
      <c r="E36" s="39">
        <f t="shared" si="5"/>
        <v>840</v>
      </c>
      <c r="F36" s="40">
        <v>0</v>
      </c>
      <c r="G36" s="39">
        <v>555</v>
      </c>
      <c r="H36" s="40">
        <v>0</v>
      </c>
      <c r="I36" s="39">
        <v>555</v>
      </c>
      <c r="J36" s="41">
        <f t="shared" si="0"/>
        <v>1950</v>
      </c>
      <c r="K36" s="42">
        <f t="shared" si="6"/>
        <v>1.2158047130825574E-2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" customFormat="1" ht="21.75" customHeight="1" x14ac:dyDescent="0.25">
      <c r="A37" s="37" t="s">
        <v>29</v>
      </c>
      <c r="B37" s="38">
        <v>280</v>
      </c>
      <c r="C37" s="38" t="s">
        <v>12</v>
      </c>
      <c r="D37" s="39">
        <v>3.5</v>
      </c>
      <c r="E37" s="39">
        <f t="shared" si="5"/>
        <v>980</v>
      </c>
      <c r="F37" s="40">
        <v>0</v>
      </c>
      <c r="G37" s="40">
        <v>0</v>
      </c>
      <c r="H37" s="40">
        <v>0</v>
      </c>
      <c r="I37" s="40">
        <v>0</v>
      </c>
      <c r="J37" s="41">
        <f t="shared" si="0"/>
        <v>980</v>
      </c>
      <c r="K37" s="42">
        <f t="shared" si="6"/>
        <v>6.1101980452354168E-3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" customFormat="1" ht="21.75" customHeight="1" x14ac:dyDescent="0.25">
      <c r="A38" s="37" t="s">
        <v>30</v>
      </c>
      <c r="B38" s="38">
        <v>2</v>
      </c>
      <c r="C38" s="38" t="s">
        <v>16</v>
      </c>
      <c r="D38" s="39">
        <v>100</v>
      </c>
      <c r="E38" s="39">
        <f t="shared" si="5"/>
        <v>200</v>
      </c>
      <c r="F38" s="40">
        <v>0</v>
      </c>
      <c r="G38" s="39">
        <v>300</v>
      </c>
      <c r="H38" s="40">
        <v>0</v>
      </c>
      <c r="I38" s="39">
        <v>300</v>
      </c>
      <c r="J38" s="41">
        <f t="shared" si="0"/>
        <v>800</v>
      </c>
      <c r="K38" s="42">
        <f t="shared" si="6"/>
        <v>4.9879167716207484E-3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" customFormat="1" ht="21.75" customHeight="1" x14ac:dyDescent="0.25">
      <c r="A39" s="37" t="s">
        <v>31</v>
      </c>
      <c r="B39" s="38">
        <v>280</v>
      </c>
      <c r="C39" s="38" t="s">
        <v>0</v>
      </c>
      <c r="D39" s="39">
        <v>4</v>
      </c>
      <c r="E39" s="39">
        <f t="shared" si="5"/>
        <v>1120</v>
      </c>
      <c r="F39" s="40">
        <v>0</v>
      </c>
      <c r="G39" s="40">
        <v>0</v>
      </c>
      <c r="H39" s="40">
        <v>0</v>
      </c>
      <c r="I39" s="40">
        <v>0</v>
      </c>
      <c r="J39" s="41">
        <f t="shared" si="0"/>
        <v>1120</v>
      </c>
      <c r="K39" s="42">
        <f t="shared" si="6"/>
        <v>6.9830834802690478E-3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1" customFormat="1" ht="21.75" customHeight="1" x14ac:dyDescent="0.25">
      <c r="A40" s="37" t="s">
        <v>32</v>
      </c>
      <c r="B40" s="38">
        <v>4.32</v>
      </c>
      <c r="C40" s="38" t="s">
        <v>16</v>
      </c>
      <c r="D40" s="39">
        <v>80</v>
      </c>
      <c r="E40" s="39">
        <f t="shared" si="5"/>
        <v>345.6</v>
      </c>
      <c r="F40" s="39">
        <v>155</v>
      </c>
      <c r="G40" s="39">
        <v>155</v>
      </c>
      <c r="H40" s="39">
        <v>175</v>
      </c>
      <c r="I40" s="39">
        <v>175</v>
      </c>
      <c r="J40" s="41">
        <f t="shared" si="0"/>
        <v>1005.6</v>
      </c>
      <c r="K40" s="42">
        <f t="shared" si="6"/>
        <v>6.2698113819272807E-3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1" customFormat="1" ht="21.75" customHeight="1" x14ac:dyDescent="0.25">
      <c r="A41" s="37" t="s">
        <v>33</v>
      </c>
      <c r="B41" s="38">
        <v>70</v>
      </c>
      <c r="C41" s="38" t="s">
        <v>0</v>
      </c>
      <c r="D41" s="39">
        <v>8</v>
      </c>
      <c r="E41" s="39">
        <f t="shared" si="5"/>
        <v>560</v>
      </c>
      <c r="F41" s="40">
        <v>0</v>
      </c>
      <c r="G41" s="39">
        <v>125</v>
      </c>
      <c r="H41" s="40">
        <v>0</v>
      </c>
      <c r="I41" s="39">
        <v>125</v>
      </c>
      <c r="J41" s="41">
        <f t="shared" si="0"/>
        <v>810</v>
      </c>
      <c r="K41" s="42">
        <f t="shared" si="6"/>
        <v>5.0502657312660078E-3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1" customFormat="1" ht="21.75" customHeight="1" x14ac:dyDescent="0.25">
      <c r="A42" s="37" t="s">
        <v>34</v>
      </c>
      <c r="B42" s="38">
        <v>1</v>
      </c>
      <c r="C42" s="38" t="s">
        <v>4</v>
      </c>
      <c r="D42" s="39">
        <v>400</v>
      </c>
      <c r="E42" s="39">
        <f t="shared" si="5"/>
        <v>400</v>
      </c>
      <c r="F42" s="39">
        <v>160</v>
      </c>
      <c r="G42" s="39">
        <v>160</v>
      </c>
      <c r="H42" s="39">
        <v>180</v>
      </c>
      <c r="I42" s="39">
        <v>180</v>
      </c>
      <c r="J42" s="41">
        <f t="shared" si="0"/>
        <v>1080</v>
      </c>
      <c r="K42" s="42">
        <f t="shared" si="6"/>
        <v>6.7336876416880104E-3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" customFormat="1" ht="21.75" customHeight="1" x14ac:dyDescent="0.25">
      <c r="A43" s="37" t="s">
        <v>35</v>
      </c>
      <c r="B43" s="38">
        <v>1</v>
      </c>
      <c r="C43" s="38" t="s">
        <v>4</v>
      </c>
      <c r="D43" s="39">
        <v>125</v>
      </c>
      <c r="E43" s="39">
        <f t="shared" si="5"/>
        <v>125</v>
      </c>
      <c r="F43" s="39">
        <v>175</v>
      </c>
      <c r="G43" s="39">
        <v>175</v>
      </c>
      <c r="H43" s="39">
        <v>175</v>
      </c>
      <c r="I43" s="39">
        <v>175</v>
      </c>
      <c r="J43" s="41">
        <f t="shared" si="0"/>
        <v>825</v>
      </c>
      <c r="K43" s="42">
        <f t="shared" si="6"/>
        <v>5.1437891707338968E-3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1" customFormat="1" ht="21.75" customHeight="1" x14ac:dyDescent="0.25">
      <c r="A44" s="37" t="s">
        <v>36</v>
      </c>
      <c r="B44" s="38">
        <v>4.32</v>
      </c>
      <c r="C44" s="38" t="s">
        <v>16</v>
      </c>
      <c r="D44" s="39">
        <v>150</v>
      </c>
      <c r="E44" s="39">
        <f t="shared" si="5"/>
        <v>648</v>
      </c>
      <c r="F44" s="39">
        <v>691.2</v>
      </c>
      <c r="G44" s="39">
        <v>734.4</v>
      </c>
      <c r="H44" s="39">
        <v>756</v>
      </c>
      <c r="I44" s="39">
        <v>756</v>
      </c>
      <c r="J44" s="41">
        <f t="shared" si="0"/>
        <v>3585.6</v>
      </c>
      <c r="K44" s="42">
        <f t="shared" si="6"/>
        <v>2.2355842970404195E-2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1" customFormat="1" ht="21.75" customHeight="1" x14ac:dyDescent="0.25">
      <c r="A45" s="37" t="s">
        <v>37</v>
      </c>
      <c r="B45" s="38">
        <v>0.32</v>
      </c>
      <c r="C45" s="38" t="s">
        <v>38</v>
      </c>
      <c r="D45" s="39">
        <v>800</v>
      </c>
      <c r="E45" s="39">
        <f t="shared" si="5"/>
        <v>256</v>
      </c>
      <c r="F45" s="39">
        <v>100</v>
      </c>
      <c r="G45" s="39">
        <v>128</v>
      </c>
      <c r="H45" s="39">
        <v>128</v>
      </c>
      <c r="I45" s="39">
        <v>128</v>
      </c>
      <c r="J45" s="41">
        <f t="shared" si="0"/>
        <v>740</v>
      </c>
      <c r="K45" s="42">
        <f t="shared" si="6"/>
        <v>4.6138230137491923E-3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" customFormat="1" ht="21.75" customHeight="1" x14ac:dyDescent="0.25">
      <c r="A46" s="37" t="s">
        <v>39</v>
      </c>
      <c r="B46" s="38">
        <v>0.25</v>
      </c>
      <c r="C46" s="38" t="s">
        <v>38</v>
      </c>
      <c r="D46" s="39">
        <v>800</v>
      </c>
      <c r="E46" s="39">
        <f t="shared" si="5"/>
        <v>200</v>
      </c>
      <c r="F46" s="39">
        <v>150</v>
      </c>
      <c r="G46" s="39">
        <v>150</v>
      </c>
      <c r="H46" s="39">
        <v>150</v>
      </c>
      <c r="I46" s="39">
        <v>150</v>
      </c>
      <c r="J46" s="41">
        <f t="shared" si="0"/>
        <v>800</v>
      </c>
      <c r="K46" s="42">
        <f t="shared" si="6"/>
        <v>4.9879167716207484E-3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" customFormat="1" ht="21.75" customHeight="1" thickBot="1" x14ac:dyDescent="0.3">
      <c r="A47" s="37" t="s">
        <v>40</v>
      </c>
      <c r="B47" s="40">
        <v>0</v>
      </c>
      <c r="C47" s="38" t="s">
        <v>4</v>
      </c>
      <c r="D47" s="40">
        <v>0</v>
      </c>
      <c r="E47" s="40">
        <f t="shared" si="5"/>
        <v>0</v>
      </c>
      <c r="F47" s="39">
        <v>2000</v>
      </c>
      <c r="G47" s="39">
        <v>4000</v>
      </c>
      <c r="H47" s="39">
        <v>4000</v>
      </c>
      <c r="I47" s="39">
        <v>4000</v>
      </c>
      <c r="J47" s="41">
        <f t="shared" si="0"/>
        <v>14000</v>
      </c>
      <c r="K47" s="42">
        <f>J47/$J$50</f>
        <v>8.7288543503363097E-2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ht="21.75" customHeight="1" thickBot="1" x14ac:dyDescent="0.3">
      <c r="A48" s="76" t="s">
        <v>9</v>
      </c>
      <c r="B48" s="77"/>
      <c r="C48" s="77"/>
      <c r="D48" s="78"/>
      <c r="E48" s="48">
        <f>SUM(E35:E47)</f>
        <v>5884.6</v>
      </c>
      <c r="F48" s="49">
        <f>SUM(F36:F47)</f>
        <v>3431.2</v>
      </c>
      <c r="G48" s="49">
        <f>SUM(G36:G47)</f>
        <v>6482.4</v>
      </c>
      <c r="H48" s="49">
        <f>SUM(H36:H47)</f>
        <v>5564</v>
      </c>
      <c r="I48" s="49">
        <f>SUM(I36:I47)</f>
        <v>6544</v>
      </c>
      <c r="J48" s="49">
        <f>SUM(J35:J47)</f>
        <v>27906.2</v>
      </c>
      <c r="K48" s="50">
        <f>SUM(K15:K47)</f>
        <v>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ht="21.75" customHeight="1" thickBot="1" x14ac:dyDescent="0.3">
      <c r="A49" s="51"/>
      <c r="B49" s="51"/>
      <c r="C49" s="79"/>
      <c r="D49" s="79"/>
      <c r="E49" s="79"/>
      <c r="F49" s="79"/>
      <c r="G49" s="79"/>
      <c r="H49" s="79"/>
      <c r="I49" s="7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" customFormat="1" ht="21.75" customHeight="1" x14ac:dyDescent="0.25">
      <c r="A50" s="80" t="s">
        <v>41</v>
      </c>
      <c r="B50" s="81"/>
      <c r="C50" s="81"/>
      <c r="D50" s="82"/>
      <c r="E50" s="52">
        <f t="shared" ref="E50:I50" si="7">+E48+E32+E20</f>
        <v>105725</v>
      </c>
      <c r="F50" s="53">
        <f t="shared" si="7"/>
        <v>10130.200000000001</v>
      </c>
      <c r="G50" s="53">
        <f t="shared" si="7"/>
        <v>15169.4</v>
      </c>
      <c r="H50" s="53">
        <f t="shared" si="7"/>
        <v>13234</v>
      </c>
      <c r="I50" s="53">
        <f t="shared" si="7"/>
        <v>16129</v>
      </c>
      <c r="J50" s="53">
        <f>+J48+J32+J20</f>
        <v>160387.6</v>
      </c>
      <c r="K50" s="5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" customFormat="1" ht="21.75" customHeight="1" x14ac:dyDescent="0.25">
      <c r="A51" s="67" t="s">
        <v>42</v>
      </c>
      <c r="B51" s="68"/>
      <c r="C51" s="68"/>
      <c r="D51" s="69"/>
      <c r="E51" s="55">
        <f>+E50*0.05</f>
        <v>5286.25</v>
      </c>
      <c r="F51" s="56">
        <f t="shared" ref="F51:J51" si="8">+F50*0.05</f>
        <v>506.51000000000005</v>
      </c>
      <c r="G51" s="56">
        <f t="shared" si="8"/>
        <v>758.47</v>
      </c>
      <c r="H51" s="56">
        <f t="shared" si="8"/>
        <v>661.7</v>
      </c>
      <c r="I51" s="56">
        <f t="shared" si="8"/>
        <v>806.45</v>
      </c>
      <c r="J51" s="56">
        <f t="shared" si="8"/>
        <v>8019.380000000001</v>
      </c>
      <c r="K51" s="5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" customFormat="1" ht="21.75" customHeight="1" x14ac:dyDescent="0.25">
      <c r="A52" s="70" t="s">
        <v>43</v>
      </c>
      <c r="B52" s="71"/>
      <c r="C52" s="71"/>
      <c r="D52" s="72"/>
      <c r="E52" s="58">
        <f t="shared" ref="E52:J52" si="9">+E50*0.05</f>
        <v>5286.25</v>
      </c>
      <c r="F52" s="59">
        <f t="shared" si="9"/>
        <v>506.51000000000005</v>
      </c>
      <c r="G52" s="59">
        <f t="shared" si="9"/>
        <v>758.47</v>
      </c>
      <c r="H52" s="59">
        <f t="shared" si="9"/>
        <v>661.7</v>
      </c>
      <c r="I52" s="59">
        <f t="shared" si="9"/>
        <v>806.45</v>
      </c>
      <c r="J52" s="59">
        <f t="shared" si="9"/>
        <v>8019.380000000001</v>
      </c>
      <c r="K52" s="6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" customFormat="1" ht="21.75" customHeight="1" thickBot="1" x14ac:dyDescent="0.3">
      <c r="A53" s="73" t="s">
        <v>44</v>
      </c>
      <c r="B53" s="74"/>
      <c r="C53" s="74"/>
      <c r="D53" s="75"/>
      <c r="E53" s="61">
        <f t="shared" ref="E53:J53" si="10">SUM(E50:E52)</f>
        <v>116297.5</v>
      </c>
      <c r="F53" s="62">
        <f t="shared" si="10"/>
        <v>11143.220000000001</v>
      </c>
      <c r="G53" s="62">
        <f t="shared" si="10"/>
        <v>16686.34</v>
      </c>
      <c r="H53" s="62">
        <f t="shared" si="10"/>
        <v>14557.400000000001</v>
      </c>
      <c r="I53" s="62">
        <f t="shared" si="10"/>
        <v>17741.900000000001</v>
      </c>
      <c r="J53" s="62">
        <f t="shared" si="10"/>
        <v>176426.36000000002</v>
      </c>
      <c r="K53" s="6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2" customFormat="1" ht="6" customHeight="1" x14ac:dyDescent="0.25">
      <c r="A54" s="24"/>
      <c r="B54" s="24"/>
      <c r="C54" s="24"/>
      <c r="D54" s="24"/>
      <c r="E54" s="25"/>
      <c r="F54" s="25"/>
      <c r="G54" s="25"/>
      <c r="H54" s="25"/>
      <c r="I54" s="25"/>
      <c r="J54" s="25"/>
      <c r="K54" s="25"/>
    </row>
    <row r="55" spans="1:26" s="2" customFormat="1" ht="15" x14ac:dyDescent="0.25">
      <c r="A55" s="64" t="s">
        <v>57</v>
      </c>
      <c r="B55" s="65"/>
      <c r="C55" s="65"/>
      <c r="D55" s="65"/>
      <c r="E55" s="65"/>
      <c r="F55" s="25"/>
      <c r="G55" s="25"/>
      <c r="H55" s="25"/>
      <c r="I55" s="25"/>
      <c r="J55" s="25"/>
      <c r="K55" s="25"/>
    </row>
    <row r="56" spans="1:26" s="2" customFormat="1" ht="15" x14ac:dyDescent="0.25">
      <c r="A56" s="26" t="s">
        <v>53</v>
      </c>
      <c r="B56" s="24"/>
      <c r="C56" s="24"/>
      <c r="D56" s="24"/>
      <c r="E56" s="25"/>
      <c r="F56" s="25"/>
      <c r="G56" s="25"/>
      <c r="H56" s="25"/>
      <c r="I56" s="25"/>
      <c r="J56" s="25"/>
      <c r="K56" s="25"/>
    </row>
    <row r="57" spans="1:26" x14ac:dyDescent="0.25">
      <c r="A57" s="18" t="s">
        <v>54</v>
      </c>
      <c r="B57" s="18"/>
      <c r="C57" s="18"/>
      <c r="D57" s="18"/>
      <c r="E57" s="18"/>
      <c r="F57" s="4"/>
      <c r="G57" s="4"/>
      <c r="H57" s="4"/>
      <c r="I57" s="5"/>
    </row>
    <row r="58" spans="1:26" x14ac:dyDescent="0.25">
      <c r="A58" s="18" t="s">
        <v>55</v>
      </c>
      <c r="B58" s="18"/>
      <c r="C58" s="18"/>
      <c r="D58" s="18"/>
      <c r="E58" s="18"/>
      <c r="F58" s="4"/>
      <c r="G58" s="4"/>
      <c r="H58" s="4"/>
      <c r="I58" s="5"/>
    </row>
    <row r="59" spans="1:26" x14ac:dyDescent="0.25">
      <c r="A59" s="19"/>
      <c r="B59" s="20"/>
      <c r="C59" s="20"/>
      <c r="D59" s="21"/>
      <c r="E59" s="21"/>
      <c r="F59" s="6"/>
      <c r="G59" s="2"/>
      <c r="H59" s="2"/>
      <c r="I59" s="3"/>
    </row>
    <row r="60" spans="1:26" x14ac:dyDescent="0.25">
      <c r="A60" s="22"/>
      <c r="B60" s="23"/>
      <c r="C60" s="23"/>
      <c r="D60" s="22"/>
      <c r="E60" s="22"/>
      <c r="F60" s="7"/>
      <c r="G60" s="2"/>
      <c r="H60" s="2"/>
      <c r="I60" s="3"/>
    </row>
    <row r="61" spans="1:26" x14ac:dyDescent="0.25">
      <c r="A61" s="22"/>
      <c r="B61" s="23"/>
      <c r="C61" s="23"/>
      <c r="D61" s="22"/>
      <c r="E61" s="22"/>
      <c r="F61" s="7"/>
      <c r="G61" s="2"/>
      <c r="H61" s="2"/>
      <c r="I61" s="3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3"/>
      <c r="K62" s="2">
        <v>31</v>
      </c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3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3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3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3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3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3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3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3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3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3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3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3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3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3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3"/>
      <c r="K77" s="30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3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3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3"/>
    </row>
  </sheetData>
  <mergeCells count="11">
    <mergeCell ref="A55:E55"/>
    <mergeCell ref="A5:K5"/>
    <mergeCell ref="A4:K4"/>
    <mergeCell ref="A51:D51"/>
    <mergeCell ref="A52:D52"/>
    <mergeCell ref="A53:D53"/>
    <mergeCell ref="A48:D48"/>
    <mergeCell ref="C49:I49"/>
    <mergeCell ref="A50:D50"/>
    <mergeCell ref="A8:I8"/>
    <mergeCell ref="A9:K9"/>
  </mergeCells>
  <pageMargins left="0.23622047244094491" right="0.23622047244094491" top="0.35433070866141736" bottom="0.35433070866141736" header="0.31496062992125984" footer="0.31496062992125984"/>
  <pageSetup scale="65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Yahaira Pozo</cp:lastModifiedBy>
  <cp:lastPrinted>2023-02-01T17:28:53Z</cp:lastPrinted>
  <dcterms:created xsi:type="dcterms:W3CDTF">2022-03-11T15:57:32Z</dcterms:created>
  <dcterms:modified xsi:type="dcterms:W3CDTF">2023-02-01T17:29:06Z</dcterms:modified>
</cp:coreProperties>
</file>