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borbon\Desktop\TRABAJOS DE LA OFICINA\Costos de Producción\Costos de producción 2021. Para publicacion (preliminar)\Costo Final para impresión\"/>
    </mc:Choice>
  </mc:AlternateContent>
  <xr:revisionPtr revIDLastSave="0" documentId="13_ncr:1_{6873016C-662D-4891-8268-108120D9DB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REZAS" sheetId="1" r:id="rId1"/>
  </sheets>
  <definedNames>
    <definedName name="_xlnm.Print_Area" localSheetId="0">CEREZAS!$A$1:$L$76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J15" i="1" s="1"/>
  <c r="H20" i="1" l="1"/>
  <c r="F20" i="1"/>
  <c r="I20" i="1"/>
  <c r="G20" i="1"/>
  <c r="I31" i="1" l="1"/>
  <c r="I47" i="1"/>
  <c r="E41" i="1"/>
  <c r="J41" i="1" s="1"/>
  <c r="E42" i="1"/>
  <c r="J42" i="1" s="1"/>
  <c r="E43" i="1"/>
  <c r="J43" i="1" s="1"/>
  <c r="E44" i="1"/>
  <c r="J44" i="1" s="1"/>
  <c r="E45" i="1"/>
  <c r="J45" i="1" s="1"/>
  <c r="E40" i="1"/>
  <c r="J40" i="1" s="1"/>
  <c r="E39" i="1"/>
  <c r="J39" i="1" s="1"/>
  <c r="E38" i="1"/>
  <c r="J38" i="1" s="1"/>
  <c r="E35" i="1"/>
  <c r="J35" i="1" s="1"/>
  <c r="E36" i="1"/>
  <c r="J36" i="1" s="1"/>
  <c r="E37" i="1"/>
  <c r="J37" i="1" s="1"/>
  <c r="E34" i="1"/>
  <c r="J34" i="1" s="1"/>
  <c r="J47" i="1" s="1"/>
  <c r="E30" i="1"/>
  <c r="J30" i="1" s="1"/>
  <c r="E29" i="1"/>
  <c r="J29" i="1" s="1"/>
  <c r="E28" i="1"/>
  <c r="J28" i="1" s="1"/>
  <c r="E24" i="1"/>
  <c r="J24" i="1" s="1"/>
  <c r="E25" i="1"/>
  <c r="J25" i="1" s="1"/>
  <c r="E26" i="1"/>
  <c r="J26" i="1" s="1"/>
  <c r="E27" i="1"/>
  <c r="J27" i="1" s="1"/>
  <c r="E23" i="1"/>
  <c r="E16" i="1"/>
  <c r="E17" i="1"/>
  <c r="J17" i="1" s="1"/>
  <c r="E18" i="1"/>
  <c r="J18" i="1" s="1"/>
  <c r="E19" i="1"/>
  <c r="J19" i="1" s="1"/>
  <c r="H47" i="1"/>
  <c r="G47" i="1"/>
  <c r="F47" i="1"/>
  <c r="H31" i="1"/>
  <c r="G31" i="1"/>
  <c r="F31" i="1"/>
  <c r="J16" i="1" l="1"/>
  <c r="J20" i="1" s="1"/>
  <c r="E20" i="1"/>
  <c r="J23" i="1"/>
  <c r="J31" i="1" s="1"/>
  <c r="J50" i="1" s="1"/>
  <c r="J52" i="1" s="1"/>
  <c r="E31" i="1"/>
  <c r="I50" i="1"/>
  <c r="I52" i="1" s="1"/>
  <c r="G50" i="1"/>
  <c r="F50" i="1"/>
  <c r="F52" i="1" s="1"/>
  <c r="E47" i="1"/>
  <c r="H50" i="1"/>
  <c r="H52" i="1" s="1"/>
  <c r="G51" i="1" l="1"/>
  <c r="G52" i="1"/>
  <c r="K24" i="1"/>
  <c r="I51" i="1"/>
  <c r="I53" i="1" s="1"/>
  <c r="G53" i="1"/>
  <c r="H51" i="1"/>
  <c r="E50" i="1"/>
  <c r="E52" i="1" s="1"/>
  <c r="F51" i="1"/>
  <c r="K29" i="1" l="1"/>
  <c r="K19" i="1"/>
  <c r="K44" i="1"/>
  <c r="K36" i="1"/>
  <c r="K27" i="1"/>
  <c r="K17" i="1"/>
  <c r="K28" i="1"/>
  <c r="K30" i="1"/>
  <c r="K42" i="1"/>
  <c r="K16" i="1"/>
  <c r="K35" i="1"/>
  <c r="K15" i="1"/>
  <c r="K38" i="1"/>
  <c r="K18" i="1"/>
  <c r="K25" i="1"/>
  <c r="K40" i="1"/>
  <c r="K43" i="1"/>
  <c r="K41" i="1"/>
  <c r="K26" i="1"/>
  <c r="K34" i="1"/>
  <c r="K23" i="1"/>
  <c r="K39" i="1"/>
  <c r="K45" i="1"/>
  <c r="K37" i="1"/>
  <c r="J51" i="1"/>
  <c r="H53" i="1"/>
  <c r="F53" i="1"/>
  <c r="E51" i="1"/>
  <c r="J53" i="1" l="1"/>
  <c r="E53" i="1"/>
  <c r="K47" i="1" l="1"/>
</calcChain>
</file>

<file path=xl/sharedStrings.xml><?xml version="1.0" encoding="utf-8"?>
<sst xmlns="http://schemas.openxmlformats.org/spreadsheetml/2006/main" count="72" uniqueCount="55">
  <si>
    <t>Componente del costo</t>
  </si>
  <si>
    <t>Unidad</t>
  </si>
  <si>
    <t>5 al 8</t>
  </si>
  <si>
    <t>1. Preparación de tierra</t>
  </si>
  <si>
    <t>1.1 Corte</t>
  </si>
  <si>
    <t>1.2 Cruce</t>
  </si>
  <si>
    <t>1.3 Rastra</t>
  </si>
  <si>
    <t>1.4 Surqueo</t>
  </si>
  <si>
    <t>1.5 Drenaje</t>
  </si>
  <si>
    <t>Subtotal RD$</t>
  </si>
  <si>
    <t>2. Insumos</t>
  </si>
  <si>
    <t>2.1 adq. de plantas</t>
  </si>
  <si>
    <t>2.2 Super fosfato triple</t>
  </si>
  <si>
    <t>2.3  Fertilizante completo</t>
  </si>
  <si>
    <t>2.4 Fert Foliar Mutimineral</t>
  </si>
  <si>
    <t>2.5 Insectisida</t>
  </si>
  <si>
    <t>2.6. Fungicida</t>
  </si>
  <si>
    <t>2.7 Abono orgánico</t>
  </si>
  <si>
    <t>2.8 Aceite mineral Acariciada</t>
  </si>
  <si>
    <t>3 Mano de Obra</t>
  </si>
  <si>
    <t>3.1 Mercado y alianeación</t>
  </si>
  <si>
    <t>3.3 Transporte de Planta</t>
  </si>
  <si>
    <t>3.4 Aplicación abono org.</t>
  </si>
  <si>
    <t>3.5 Siembra y Acarreo</t>
  </si>
  <si>
    <t>3.6 Transporte de Fertilizante</t>
  </si>
  <si>
    <t xml:space="preserve">3.7 Desyerbo </t>
  </si>
  <si>
    <t>3.8  Dechupanado y Poda</t>
  </si>
  <si>
    <t>3.9 Aplicación Fertilizante</t>
  </si>
  <si>
    <t>3.10 Aplic. Pesticidad  y foliar</t>
  </si>
  <si>
    <t xml:space="preserve">3.11 Aplicación de Herbicidad </t>
  </si>
  <si>
    <t>3.12 Recolección y Empaque</t>
  </si>
  <si>
    <t xml:space="preserve">Sub-total General </t>
  </si>
  <si>
    <t>Imprevistos 5%</t>
  </si>
  <si>
    <t>Gastos Administrativos 5%</t>
  </si>
  <si>
    <t>Costo total</t>
  </si>
  <si>
    <t>Tarea</t>
  </si>
  <si>
    <t>Quintal</t>
  </si>
  <si>
    <t>Libra</t>
  </si>
  <si>
    <t xml:space="preserve">Tanque </t>
  </si>
  <si>
    <t xml:space="preserve">Litro </t>
  </si>
  <si>
    <t>Planta</t>
  </si>
  <si>
    <t>Cubeta</t>
  </si>
  <si>
    <t>Cantidad</t>
  </si>
  <si>
    <t>Actividad</t>
  </si>
  <si>
    <t>Participición</t>
  </si>
  <si>
    <t>(%)  por</t>
  </si>
  <si>
    <t>Departamento de Economía Agropecuaria y Estadísticas</t>
  </si>
  <si>
    <t>Viceministerio de Planificación Sectorial Agropecuaria</t>
  </si>
  <si>
    <t>3.2 Construcción de hoyo</t>
  </si>
  <si>
    <t>Costos variables de producción de Cereza, 2021 (RD$/tareas)</t>
  </si>
  <si>
    <t xml:space="preserve">Subtotal </t>
  </si>
  <si>
    <t>Precio</t>
  </si>
  <si>
    <t xml:space="preserve"> Costo Total</t>
  </si>
  <si>
    <r>
      <rPr>
        <b/>
        <sz val="12"/>
        <rFont val="Calibri"/>
        <family val="2"/>
      </rPr>
      <t xml:space="preserve">Fuente: </t>
    </r>
    <r>
      <rPr>
        <sz val="12"/>
        <rFont val="Calibri"/>
        <family val="2"/>
      </rPr>
      <t>Ministerio de Agricultura,  Departamento de Desarrollo Frutícola (DEFRUT), 2021.</t>
    </r>
  </si>
  <si>
    <r>
      <rPr>
        <b/>
        <sz val="12"/>
        <rFont val="Calibri"/>
        <family val="2"/>
      </rPr>
      <t>Nota:</t>
    </r>
    <r>
      <rPr>
        <sz val="12"/>
        <rFont val="Calibri"/>
        <family val="2"/>
      </rPr>
      <t xml:space="preserve"> Los datos recibidos son adaptados al  formato de presentación de los Costos de Producción que elabora el Departamento de Economia Agropecuaria y Estadisticas.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</si>
</sst>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164" fontId="9" fillId="2" borderId="0" xfId="2" applyFont="1" applyFill="1" applyBorder="1"/>
    <xf numFmtId="164" fontId="7" fillId="2" borderId="0" xfId="2" applyFont="1" applyFill="1" applyBorder="1"/>
    <xf numFmtId="0" fontId="2" fillId="2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0" fillId="2" borderId="10" xfId="0" applyFill="1" applyBorder="1"/>
    <xf numFmtId="0" fontId="8" fillId="3" borderId="2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/>
    <xf numFmtId="0" fontId="11" fillId="2" borderId="0" xfId="0" applyFont="1" applyFill="1"/>
    <xf numFmtId="0" fontId="12" fillId="2" borderId="0" xfId="0" applyFont="1" applyFill="1"/>
    <xf numFmtId="0" fontId="10" fillId="2" borderId="0" xfId="0" applyFont="1" applyFill="1"/>
    <xf numFmtId="0" fontId="0" fillId="3" borderId="0" xfId="0" applyFill="1"/>
    <xf numFmtId="43" fontId="0" fillId="2" borderId="0" xfId="0" applyNumberFormat="1" applyFill="1"/>
    <xf numFmtId="0" fontId="8" fillId="3" borderId="0" xfId="0" applyFont="1" applyFill="1" applyBorder="1" applyAlignment="1">
      <alignment horizontal="center"/>
    </xf>
    <xf numFmtId="0" fontId="5" fillId="2" borderId="13" xfId="0" applyFont="1" applyFill="1" applyBorder="1"/>
    <xf numFmtId="0" fontId="13" fillId="2" borderId="12" xfId="0" applyFont="1" applyFill="1" applyBorder="1" applyAlignment="1">
      <alignment horizontal="center"/>
    </xf>
    <xf numFmtId="164" fontId="13" fillId="2" borderId="12" xfId="2" applyFont="1" applyFill="1" applyBorder="1" applyAlignment="1">
      <alignment horizontal="left"/>
    </xf>
    <xf numFmtId="164" fontId="13" fillId="2" borderId="13" xfId="0" applyNumberFormat="1" applyFont="1" applyFill="1" applyBorder="1"/>
    <xf numFmtId="164" fontId="13" fillId="2" borderId="12" xfId="0" applyNumberFormat="1" applyFont="1" applyFill="1" applyBorder="1"/>
    <xf numFmtId="43" fontId="14" fillId="2" borderId="0" xfId="0" applyNumberFormat="1" applyFont="1" applyFill="1"/>
    <xf numFmtId="9" fontId="14" fillId="2" borderId="22" xfId="3" applyFont="1" applyFill="1" applyBorder="1" applyAlignment="1">
      <alignment horizontal="center"/>
    </xf>
    <xf numFmtId="0" fontId="13" fillId="2" borderId="13" xfId="0" applyFont="1" applyFill="1" applyBorder="1"/>
    <xf numFmtId="2" fontId="13" fillId="2" borderId="13" xfId="0" applyNumberFormat="1" applyFont="1" applyFill="1" applyBorder="1" applyAlignment="1">
      <alignment horizontal="center"/>
    </xf>
    <xf numFmtId="164" fontId="13" fillId="2" borderId="12" xfId="1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left"/>
    </xf>
    <xf numFmtId="164" fontId="13" fillId="2" borderId="13" xfId="0" applyNumberFormat="1" applyFont="1" applyFill="1" applyBorder="1" applyAlignment="1">
      <alignment horizontal="center"/>
    </xf>
    <xf numFmtId="2" fontId="13" fillId="2" borderId="12" xfId="0" applyNumberFormat="1" applyFont="1" applyFill="1" applyBorder="1" applyAlignment="1">
      <alignment horizontal="center"/>
    </xf>
    <xf numFmtId="164" fontId="13" fillId="2" borderId="13" xfId="0" applyNumberFormat="1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center"/>
    </xf>
    <xf numFmtId="164" fontId="5" fillId="2" borderId="13" xfId="2" applyFont="1" applyFill="1" applyBorder="1"/>
    <xf numFmtId="2" fontId="5" fillId="2" borderId="13" xfId="0" applyNumberFormat="1" applyFont="1" applyFill="1" applyBorder="1" applyAlignment="1">
      <alignment horizontal="center"/>
    </xf>
    <xf numFmtId="164" fontId="5" fillId="2" borderId="13" xfId="1" applyFont="1" applyFill="1" applyBorder="1"/>
    <xf numFmtId="2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164" fontId="5" fillId="2" borderId="12" xfId="1" applyFont="1" applyFill="1" applyBorder="1"/>
    <xf numFmtId="0" fontId="13" fillId="2" borderId="12" xfId="0" applyFont="1" applyFill="1" applyBorder="1"/>
    <xf numFmtId="0" fontId="14" fillId="2" borderId="0" xfId="0" applyFont="1" applyFill="1"/>
    <xf numFmtId="4" fontId="13" fillId="2" borderId="12" xfId="0" applyNumberFormat="1" applyFont="1" applyFill="1" applyBorder="1" applyAlignment="1">
      <alignment horizontal="center"/>
    </xf>
    <xf numFmtId="164" fontId="13" fillId="2" borderId="12" xfId="2" applyFont="1" applyFill="1" applyBorder="1"/>
    <xf numFmtId="164" fontId="13" fillId="2" borderId="0" xfId="0" applyNumberFormat="1" applyFont="1" applyFill="1" applyBorder="1"/>
    <xf numFmtId="4" fontId="13" fillId="2" borderId="18" xfId="0" applyNumberFormat="1" applyFont="1" applyFill="1" applyBorder="1" applyAlignment="1">
      <alignment horizontal="center"/>
    </xf>
    <xf numFmtId="164" fontId="13" fillId="2" borderId="12" xfId="2" applyFont="1" applyFill="1" applyBorder="1" applyAlignment="1">
      <alignment horizontal="center"/>
    </xf>
    <xf numFmtId="164" fontId="13" fillId="2" borderId="12" xfId="1" applyFont="1" applyFill="1" applyBorder="1"/>
    <xf numFmtId="43" fontId="14" fillId="2" borderId="18" xfId="0" applyNumberFormat="1" applyFont="1" applyFill="1" applyBorder="1"/>
    <xf numFmtId="43" fontId="14" fillId="2" borderId="12" xfId="0" applyNumberFormat="1" applyFont="1" applyFill="1" applyBorder="1"/>
    <xf numFmtId="164" fontId="5" fillId="2" borderId="12" xfId="2" applyFont="1" applyFill="1" applyBorder="1"/>
    <xf numFmtId="164" fontId="5" fillId="2" borderId="0" xfId="2" applyFont="1" applyFill="1" applyBorder="1"/>
    <xf numFmtId="43" fontId="4" fillId="2" borderId="0" xfId="0" applyNumberFormat="1" applyFont="1" applyFill="1"/>
    <xf numFmtId="0" fontId="5" fillId="2" borderId="12" xfId="0" applyFont="1" applyFill="1" applyBorder="1"/>
    <xf numFmtId="164" fontId="13" fillId="2" borderId="13" xfId="2" applyFont="1" applyFill="1" applyBorder="1"/>
    <xf numFmtId="164" fontId="13" fillId="2" borderId="13" xfId="1" applyFont="1" applyFill="1" applyBorder="1"/>
    <xf numFmtId="0" fontId="13" fillId="2" borderId="21" xfId="0" applyFont="1" applyFill="1" applyBorder="1"/>
    <xf numFmtId="164" fontId="13" fillId="2" borderId="1" xfId="2" applyFont="1" applyFill="1" applyBorder="1" applyAlignment="1">
      <alignment horizontal="center"/>
    </xf>
    <xf numFmtId="0" fontId="13" fillId="2" borderId="1" xfId="0" applyFont="1" applyFill="1" applyBorder="1"/>
    <xf numFmtId="164" fontId="13" fillId="2" borderId="1" xfId="1" applyFont="1" applyFill="1" applyBorder="1"/>
    <xf numFmtId="164" fontId="13" fillId="2" borderId="21" xfId="2" applyFont="1" applyFill="1" applyBorder="1"/>
    <xf numFmtId="9" fontId="14" fillId="2" borderId="2" xfId="3" applyFont="1" applyFill="1" applyBorder="1" applyAlignment="1">
      <alignment horizontal="center"/>
    </xf>
    <xf numFmtId="164" fontId="15" fillId="4" borderId="10" xfId="0" applyNumberFormat="1" applyFont="1" applyFill="1" applyBorder="1"/>
    <xf numFmtId="164" fontId="16" fillId="4" borderId="14" xfId="2" applyFont="1" applyFill="1" applyBorder="1"/>
    <xf numFmtId="164" fontId="16" fillId="4" borderId="4" xfId="2" applyFont="1" applyFill="1" applyBorder="1"/>
    <xf numFmtId="9" fontId="16" fillId="4" borderId="6" xfId="3" applyFont="1" applyFill="1" applyBorder="1" applyAlignment="1">
      <alignment horizontal="center"/>
    </xf>
    <xf numFmtId="164" fontId="16" fillId="4" borderId="8" xfId="0" applyNumberFormat="1" applyFont="1" applyFill="1" applyBorder="1"/>
    <xf numFmtId="164" fontId="16" fillId="4" borderId="15" xfId="0" applyNumberFormat="1" applyFont="1" applyFill="1" applyBorder="1"/>
    <xf numFmtId="164" fontId="16" fillId="4" borderId="28" xfId="0" applyNumberFormat="1" applyFont="1" applyFill="1" applyBorder="1"/>
    <xf numFmtId="164" fontId="16" fillId="4" borderId="26" xfId="0" applyNumberFormat="1" applyFont="1" applyFill="1" applyBorder="1"/>
    <xf numFmtId="164" fontId="16" fillId="4" borderId="0" xfId="0" applyNumberFormat="1" applyFont="1" applyFill="1" applyBorder="1"/>
    <xf numFmtId="164" fontId="16" fillId="4" borderId="13" xfId="0" applyNumberFormat="1" applyFont="1" applyFill="1" applyBorder="1"/>
    <xf numFmtId="164" fontId="16" fillId="4" borderId="12" xfId="0" applyNumberFormat="1" applyFont="1" applyFill="1" applyBorder="1"/>
    <xf numFmtId="9" fontId="16" fillId="4" borderId="27" xfId="3" applyFont="1" applyFill="1" applyBorder="1" applyAlignment="1">
      <alignment horizontal="center"/>
    </xf>
    <xf numFmtId="9" fontId="16" fillId="4" borderId="22" xfId="3" applyFont="1" applyFill="1" applyBorder="1" applyAlignment="1">
      <alignment horizontal="center"/>
    </xf>
    <xf numFmtId="164" fontId="15" fillId="4" borderId="20" xfId="0" applyNumberFormat="1" applyFont="1" applyFill="1" applyBorder="1"/>
    <xf numFmtId="164" fontId="15" fillId="4" borderId="5" xfId="0" applyNumberFormat="1" applyFont="1" applyFill="1" applyBorder="1"/>
    <xf numFmtId="164" fontId="16" fillId="4" borderId="24" xfId="0" applyNumberFormat="1" applyFont="1" applyFill="1" applyBorder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15" fillId="4" borderId="19" xfId="0" applyFont="1" applyFill="1" applyBorder="1" applyAlignment="1">
      <alignment horizontal="left"/>
    </xf>
    <xf numFmtId="0" fontId="15" fillId="4" borderId="20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15" fillId="4" borderId="9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0" fontId="15" fillId="4" borderId="1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18" xfId="0" applyFont="1" applyFill="1" applyBorder="1" applyAlignment="1">
      <alignment horizontal="left"/>
    </xf>
    <xf numFmtId="0" fontId="8" fillId="3" borderId="29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</cellXfs>
  <cellStyles count="4">
    <cellStyle name="Millares" xfId="1" builtinId="3"/>
    <cellStyle name="Millares_Hoja7" xfId="2" xr:uid="{00000000-0005-0000-0000-000001000000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576513</xdr:colOff>
      <xdr:row>0</xdr:row>
      <xdr:rowOff>47124</xdr:rowOff>
    </xdr:from>
    <xdr:to>
      <xdr:col>6</xdr:col>
      <xdr:colOff>408405</xdr:colOff>
      <xdr:row>3</xdr:row>
      <xdr:rowOff>41681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7C4BDE-3253-4AAB-A5D2-B329682E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6513" y="47124"/>
          <a:ext cx="1606550" cy="566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6"/>
  <sheetViews>
    <sheetView tabSelected="1" zoomScale="95" zoomScaleNormal="95" workbookViewId="0">
      <selection activeCell="M10" sqref="M10"/>
    </sheetView>
  </sheetViews>
  <sheetFormatPr baseColWidth="10" defaultRowHeight="15" x14ac:dyDescent="0.25"/>
  <cols>
    <col min="1" max="1" width="30.28515625" customWidth="1"/>
    <col min="2" max="2" width="9.140625" customWidth="1"/>
    <col min="3" max="3" width="8.140625" customWidth="1"/>
    <col min="4" max="4" width="9.5703125" customWidth="1"/>
    <col min="5" max="5" width="13.7109375" customWidth="1"/>
    <col min="6" max="6" width="13" customWidth="1"/>
    <col min="7" max="7" width="12.5703125" customWidth="1"/>
    <col min="8" max="8" width="13.5703125" customWidth="1"/>
    <col min="9" max="9" width="16" customWidth="1"/>
    <col min="10" max="10" width="16.7109375" style="1" customWidth="1"/>
    <col min="11" max="26" width="11.42578125" style="1"/>
  </cols>
  <sheetData>
    <row r="1" spans="1:15" s="1" customFormat="1" x14ac:dyDescent="0.25"/>
    <row r="2" spans="1:15" s="1" customFormat="1" x14ac:dyDescent="0.25"/>
    <row r="3" spans="1:15" s="1" customFormat="1" x14ac:dyDescent="0.25"/>
    <row r="4" spans="1:15" s="1" customFormat="1" ht="15.75" x14ac:dyDescent="0.25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5" s="1" customFormat="1" ht="15.75" x14ac:dyDescent="0.25">
      <c r="A5" s="87" t="s">
        <v>46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5" ht="11.25" customHeight="1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15" ht="2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5" s="1" customFormat="1" ht="7.5" customHeight="1" x14ac:dyDescent="0.25"/>
    <row r="9" spans="1:15" ht="15.75" x14ac:dyDescent="0.25">
      <c r="A9" s="88" t="s">
        <v>49</v>
      </c>
      <c r="B9" s="88"/>
      <c r="C9" s="88"/>
      <c r="D9" s="88"/>
      <c r="E9" s="88"/>
      <c r="F9" s="88"/>
      <c r="G9" s="88"/>
      <c r="H9" s="88"/>
      <c r="I9" s="88"/>
      <c r="J9" s="88"/>
      <c r="K9" s="88"/>
      <c r="M9" s="20"/>
      <c r="N9" s="20"/>
      <c r="O9" s="20"/>
    </row>
    <row r="10" spans="1:15" ht="6.75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12"/>
      <c r="K10" s="12"/>
    </row>
    <row r="11" spans="1:15" ht="18" customHeight="1" x14ac:dyDescent="0.25">
      <c r="A11" s="102"/>
      <c r="B11" s="103"/>
      <c r="C11" s="104"/>
      <c r="D11" s="103"/>
      <c r="E11" s="103"/>
      <c r="F11" s="103"/>
      <c r="G11" s="103"/>
      <c r="H11" s="103"/>
      <c r="I11" s="103"/>
      <c r="J11" s="104"/>
      <c r="K11" s="13" t="s">
        <v>44</v>
      </c>
    </row>
    <row r="12" spans="1:15" ht="17.25" customHeight="1" x14ac:dyDescent="0.25">
      <c r="A12" s="105" t="s">
        <v>0</v>
      </c>
      <c r="B12" s="7" t="s">
        <v>42</v>
      </c>
      <c r="C12" s="8" t="s">
        <v>1</v>
      </c>
      <c r="D12" s="7" t="s">
        <v>51</v>
      </c>
      <c r="E12" s="7">
        <v>1</v>
      </c>
      <c r="F12" s="7">
        <v>2</v>
      </c>
      <c r="G12" s="7">
        <v>3</v>
      </c>
      <c r="H12" s="7">
        <v>4</v>
      </c>
      <c r="I12" s="7" t="s">
        <v>2</v>
      </c>
      <c r="J12" s="23" t="s">
        <v>52</v>
      </c>
      <c r="K12" s="14" t="s">
        <v>45</v>
      </c>
    </row>
    <row r="13" spans="1:15" ht="18" customHeight="1" thickBot="1" x14ac:dyDescent="0.3">
      <c r="A13" s="106"/>
      <c r="B13" s="9"/>
      <c r="C13" s="10"/>
      <c r="D13" s="10"/>
      <c r="E13" s="10"/>
      <c r="F13" s="10"/>
      <c r="G13" s="10"/>
      <c r="H13" s="10"/>
      <c r="I13" s="10"/>
      <c r="J13" s="11"/>
      <c r="K13" s="15" t="s">
        <v>43</v>
      </c>
    </row>
    <row r="14" spans="1:15" ht="17.25" customHeight="1" x14ac:dyDescent="0.25">
      <c r="A14" s="24" t="s">
        <v>3</v>
      </c>
      <c r="B14" s="25"/>
      <c r="C14" s="26"/>
      <c r="D14" s="25"/>
      <c r="E14" s="27"/>
      <c r="F14" s="27"/>
      <c r="G14" s="27"/>
      <c r="H14" s="28"/>
      <c r="I14" s="28"/>
      <c r="J14" s="29"/>
      <c r="K14" s="30"/>
    </row>
    <row r="15" spans="1:15" ht="17.25" customHeight="1" x14ac:dyDescent="0.25">
      <c r="A15" s="31" t="s">
        <v>4</v>
      </c>
      <c r="B15" s="32">
        <v>1</v>
      </c>
      <c r="C15" s="33" t="s">
        <v>35</v>
      </c>
      <c r="D15" s="32">
        <v>400</v>
      </c>
      <c r="E15" s="32">
        <f>+B15*D15</f>
        <v>400</v>
      </c>
      <c r="F15" s="33">
        <v>0</v>
      </c>
      <c r="G15" s="34">
        <v>0</v>
      </c>
      <c r="H15" s="35">
        <v>0</v>
      </c>
      <c r="I15" s="35">
        <v>0</v>
      </c>
      <c r="J15" s="32">
        <f>E15+F15+G15+H15+I15</f>
        <v>400</v>
      </c>
      <c r="K15" s="30">
        <f>J15/$J$50</f>
        <v>1.0028842952330905E-2</v>
      </c>
    </row>
    <row r="16" spans="1:15" ht="17.25" customHeight="1" x14ac:dyDescent="0.25">
      <c r="A16" s="31" t="s">
        <v>5</v>
      </c>
      <c r="B16" s="36">
        <v>1</v>
      </c>
      <c r="C16" s="33" t="s">
        <v>35</v>
      </c>
      <c r="D16" s="36">
        <v>350</v>
      </c>
      <c r="E16" s="36">
        <f t="shared" ref="E16:E19" si="0">+B16*D16</f>
        <v>350</v>
      </c>
      <c r="F16" s="35">
        <v>0</v>
      </c>
      <c r="G16" s="35">
        <v>0</v>
      </c>
      <c r="H16" s="35">
        <v>0</v>
      </c>
      <c r="I16" s="35">
        <v>0</v>
      </c>
      <c r="J16" s="32">
        <f t="shared" ref="J16:J18" si="1">E16+F16+G16+H16+I16</f>
        <v>350</v>
      </c>
      <c r="K16" s="30">
        <f t="shared" ref="K16:K18" si="2">J16/$J$50</f>
        <v>8.7752375832895416E-3</v>
      </c>
    </row>
    <row r="17" spans="1:11" ht="17.25" customHeight="1" x14ac:dyDescent="0.25">
      <c r="A17" s="31" t="s">
        <v>6</v>
      </c>
      <c r="B17" s="32">
        <v>1</v>
      </c>
      <c r="C17" s="33" t="s">
        <v>35</v>
      </c>
      <c r="D17" s="32">
        <v>250</v>
      </c>
      <c r="E17" s="32">
        <f t="shared" si="0"/>
        <v>250</v>
      </c>
      <c r="F17" s="35">
        <v>0</v>
      </c>
      <c r="G17" s="35">
        <v>0</v>
      </c>
      <c r="H17" s="35">
        <v>0</v>
      </c>
      <c r="I17" s="35">
        <v>0</v>
      </c>
      <c r="J17" s="32">
        <f t="shared" si="1"/>
        <v>250</v>
      </c>
      <c r="K17" s="30">
        <f t="shared" si="2"/>
        <v>6.2680268452068146E-3</v>
      </c>
    </row>
    <row r="18" spans="1:11" ht="17.25" customHeight="1" x14ac:dyDescent="0.25">
      <c r="A18" s="31" t="s">
        <v>7</v>
      </c>
      <c r="B18" s="36">
        <v>1</v>
      </c>
      <c r="C18" s="33" t="s">
        <v>35</v>
      </c>
      <c r="D18" s="36">
        <v>300</v>
      </c>
      <c r="E18" s="32">
        <f t="shared" si="0"/>
        <v>300</v>
      </c>
      <c r="F18" s="35">
        <v>0</v>
      </c>
      <c r="G18" s="35">
        <v>0</v>
      </c>
      <c r="H18" s="35">
        <v>0</v>
      </c>
      <c r="I18" s="37">
        <v>0</v>
      </c>
      <c r="J18" s="32">
        <f t="shared" si="1"/>
        <v>300</v>
      </c>
      <c r="K18" s="30">
        <f t="shared" si="2"/>
        <v>7.5216322142481777E-3</v>
      </c>
    </row>
    <row r="19" spans="1:11" ht="17.25" customHeight="1" x14ac:dyDescent="0.25">
      <c r="A19" s="31" t="s">
        <v>8</v>
      </c>
      <c r="B19" s="32">
        <v>1</v>
      </c>
      <c r="C19" s="33" t="s">
        <v>35</v>
      </c>
      <c r="D19" s="32">
        <v>150</v>
      </c>
      <c r="E19" s="36">
        <f t="shared" si="0"/>
        <v>150</v>
      </c>
      <c r="F19" s="32">
        <v>150</v>
      </c>
      <c r="G19" s="35">
        <v>0</v>
      </c>
      <c r="H19" s="36">
        <v>150</v>
      </c>
      <c r="I19" s="37">
        <v>0</v>
      </c>
      <c r="J19" s="32">
        <f>E19+F19+G19+H19+I19</f>
        <v>450</v>
      </c>
      <c r="K19" s="30">
        <f>J19/$J$50</f>
        <v>1.1282448321372266E-2</v>
      </c>
    </row>
    <row r="20" spans="1:11" ht="17.25" customHeight="1" x14ac:dyDescent="0.25">
      <c r="A20" s="24" t="s">
        <v>50</v>
      </c>
      <c r="B20" s="38"/>
      <c r="C20" s="26"/>
      <c r="D20" s="38"/>
      <c r="E20" s="39">
        <f>SUM(E15:E19)</f>
        <v>1450</v>
      </c>
      <c r="F20" s="40">
        <f>SUM(F15:F19)</f>
        <v>150</v>
      </c>
      <c r="G20" s="41">
        <f t="shared" ref="G20:I20" si="3">SUM(G15:G19)</f>
        <v>0</v>
      </c>
      <c r="H20" s="42">
        <f>SUM(H15:H19)</f>
        <v>150</v>
      </c>
      <c r="I20" s="43">
        <f t="shared" si="3"/>
        <v>0</v>
      </c>
      <c r="J20" s="44">
        <f>SUM(J15:J19)</f>
        <v>1750</v>
      </c>
      <c r="K20" s="30"/>
    </row>
    <row r="21" spans="1:11" ht="17.25" customHeight="1" x14ac:dyDescent="0.25">
      <c r="A21" s="24"/>
      <c r="B21" s="38"/>
      <c r="C21" s="31"/>
      <c r="D21" s="31"/>
      <c r="E21" s="39"/>
      <c r="F21" s="41"/>
      <c r="G21" s="41"/>
      <c r="H21" s="45"/>
      <c r="I21" s="46"/>
      <c r="J21" s="47"/>
      <c r="K21" s="30"/>
    </row>
    <row r="22" spans="1:11" ht="17.25" customHeight="1" x14ac:dyDescent="0.25">
      <c r="A22" s="24" t="s">
        <v>10</v>
      </c>
      <c r="B22" s="25"/>
      <c r="C22" s="46"/>
      <c r="D22" s="46"/>
      <c r="E22" s="27"/>
      <c r="F22" s="27"/>
      <c r="G22" s="27"/>
      <c r="H22" s="28"/>
      <c r="I22" s="28"/>
      <c r="J22" s="47"/>
      <c r="K22" s="30"/>
    </row>
    <row r="23" spans="1:11" ht="17.25" customHeight="1" x14ac:dyDescent="0.25">
      <c r="A23" s="31" t="s">
        <v>11</v>
      </c>
      <c r="B23" s="32">
        <v>25</v>
      </c>
      <c r="C23" s="26"/>
      <c r="D23" s="32">
        <v>25</v>
      </c>
      <c r="E23" s="32">
        <f>+B23*D23</f>
        <v>625</v>
      </c>
      <c r="F23" s="38">
        <v>125</v>
      </c>
      <c r="G23" s="35">
        <v>0</v>
      </c>
      <c r="H23" s="38">
        <v>125</v>
      </c>
      <c r="I23" s="35">
        <v>0</v>
      </c>
      <c r="J23" s="32">
        <f t="shared" ref="J23:J30" si="4">E23+F23+G23+H23+I23</f>
        <v>875</v>
      </c>
      <c r="K23" s="30">
        <f>J23/$J$50</f>
        <v>2.1938093958223853E-2</v>
      </c>
    </row>
    <row r="24" spans="1:11" ht="17.25" customHeight="1" x14ac:dyDescent="0.25">
      <c r="A24" s="31" t="s">
        <v>12</v>
      </c>
      <c r="B24" s="36">
        <v>0.03</v>
      </c>
      <c r="C24" s="33" t="s">
        <v>36</v>
      </c>
      <c r="D24" s="48">
        <v>2687</v>
      </c>
      <c r="E24" s="32">
        <f t="shared" ref="E24:E29" si="5">+B24*D24</f>
        <v>80.61</v>
      </c>
      <c r="F24" s="35">
        <v>0</v>
      </c>
      <c r="G24" s="35">
        <v>0</v>
      </c>
      <c r="H24" s="35">
        <v>0</v>
      </c>
      <c r="I24" s="35">
        <v>0</v>
      </c>
      <c r="J24" s="38">
        <f t="shared" si="4"/>
        <v>80.61</v>
      </c>
      <c r="K24" s="30">
        <f t="shared" ref="K24:K29" si="6">J24/$J$50</f>
        <v>2.0210625759684853E-3</v>
      </c>
    </row>
    <row r="25" spans="1:11" ht="17.25" customHeight="1" x14ac:dyDescent="0.25">
      <c r="A25" s="31" t="s">
        <v>13</v>
      </c>
      <c r="B25" s="32">
        <v>0.39</v>
      </c>
      <c r="C25" s="33" t="s">
        <v>36</v>
      </c>
      <c r="D25" s="48">
        <v>2420</v>
      </c>
      <c r="E25" s="36">
        <f t="shared" si="5"/>
        <v>943.80000000000007</v>
      </c>
      <c r="F25" s="38">
        <v>943.8</v>
      </c>
      <c r="G25" s="28">
        <v>1210</v>
      </c>
      <c r="H25" s="28">
        <v>1210</v>
      </c>
      <c r="I25" s="28">
        <v>1210</v>
      </c>
      <c r="J25" s="48">
        <f t="shared" si="4"/>
        <v>5517.6</v>
      </c>
      <c r="K25" s="30">
        <f t="shared" si="6"/>
        <v>0.1383378596844525</v>
      </c>
    </row>
    <row r="26" spans="1:11" ht="17.25" customHeight="1" x14ac:dyDescent="0.25">
      <c r="A26" s="31" t="s">
        <v>14</v>
      </c>
      <c r="B26" s="36">
        <v>0.14000000000000001</v>
      </c>
      <c r="C26" s="33" t="s">
        <v>37</v>
      </c>
      <c r="D26" s="36">
        <v>225</v>
      </c>
      <c r="E26" s="32">
        <f t="shared" si="5"/>
        <v>31.500000000000004</v>
      </c>
      <c r="F26" s="38">
        <v>378</v>
      </c>
      <c r="G26" s="38">
        <v>756</v>
      </c>
      <c r="H26" s="38">
        <v>756</v>
      </c>
      <c r="I26" s="28">
        <v>756</v>
      </c>
      <c r="J26" s="48">
        <f t="shared" si="4"/>
        <v>2677.5</v>
      </c>
      <c r="K26" s="30">
        <f t="shared" si="6"/>
        <v>6.7130567512164993E-2</v>
      </c>
    </row>
    <row r="27" spans="1:11" ht="17.25" customHeight="1" x14ac:dyDescent="0.25">
      <c r="A27" s="31" t="s">
        <v>15</v>
      </c>
      <c r="B27" s="32">
        <v>0.5</v>
      </c>
      <c r="C27" s="33" t="s">
        <v>38</v>
      </c>
      <c r="D27" s="32">
        <v>632.86</v>
      </c>
      <c r="E27" s="32">
        <f t="shared" si="5"/>
        <v>316.43</v>
      </c>
      <c r="F27" s="38">
        <v>316.43</v>
      </c>
      <c r="G27" s="38">
        <v>731.41</v>
      </c>
      <c r="H27" s="38">
        <v>881.24</v>
      </c>
      <c r="I27" s="49">
        <v>881.24</v>
      </c>
      <c r="J27" s="48">
        <f t="shared" si="4"/>
        <v>3126.75</v>
      </c>
      <c r="K27" s="30">
        <f t="shared" si="6"/>
        <v>7.8394211753001639E-2</v>
      </c>
    </row>
    <row r="28" spans="1:11" ht="17.25" customHeight="1" x14ac:dyDescent="0.25">
      <c r="A28" s="31" t="s">
        <v>16</v>
      </c>
      <c r="B28" s="32">
        <v>1.5</v>
      </c>
      <c r="C28" s="33" t="s">
        <v>39</v>
      </c>
      <c r="D28" s="32">
        <v>606</v>
      </c>
      <c r="E28" s="32">
        <f t="shared" si="5"/>
        <v>909</v>
      </c>
      <c r="F28" s="32">
        <v>909</v>
      </c>
      <c r="G28" s="32">
        <v>909</v>
      </c>
      <c r="H28" s="32">
        <v>909</v>
      </c>
      <c r="I28" s="28">
        <v>909</v>
      </c>
      <c r="J28" s="48">
        <f t="shared" si="4"/>
        <v>4545</v>
      </c>
      <c r="K28" s="30">
        <f t="shared" si="6"/>
        <v>0.1139527280458599</v>
      </c>
    </row>
    <row r="29" spans="1:11" ht="17.25" customHeight="1" x14ac:dyDescent="0.25">
      <c r="A29" s="31" t="s">
        <v>17</v>
      </c>
      <c r="B29" s="36">
        <v>75</v>
      </c>
      <c r="C29" s="33" t="s">
        <v>37</v>
      </c>
      <c r="D29" s="36">
        <v>6</v>
      </c>
      <c r="E29" s="32">
        <f t="shared" si="5"/>
        <v>450</v>
      </c>
      <c r="F29" s="28">
        <v>0</v>
      </c>
      <c r="G29" s="50">
        <v>450</v>
      </c>
      <c r="H29" s="28">
        <v>0</v>
      </c>
      <c r="I29" s="28">
        <v>450</v>
      </c>
      <c r="J29" s="51">
        <f t="shared" si="4"/>
        <v>1350</v>
      </c>
      <c r="K29" s="30">
        <f t="shared" si="6"/>
        <v>3.3847344964116802E-2</v>
      </c>
    </row>
    <row r="30" spans="1:11" ht="17.25" customHeight="1" x14ac:dyDescent="0.25">
      <c r="A30" s="31" t="s">
        <v>18</v>
      </c>
      <c r="B30" s="52"/>
      <c r="C30" s="33"/>
      <c r="D30" s="53"/>
      <c r="E30" s="27">
        <f>+B30*D30</f>
        <v>0</v>
      </c>
      <c r="F30" s="28">
        <v>0</v>
      </c>
      <c r="G30" s="54">
        <v>0</v>
      </c>
      <c r="H30" s="55">
        <v>0</v>
      </c>
      <c r="I30" s="55">
        <v>0</v>
      </c>
      <c r="J30" s="29">
        <f t="shared" si="4"/>
        <v>0</v>
      </c>
      <c r="K30" s="30">
        <f>J30/$J$50</f>
        <v>0</v>
      </c>
    </row>
    <row r="31" spans="1:11" ht="17.25" customHeight="1" x14ac:dyDescent="0.25">
      <c r="A31" s="24" t="s">
        <v>50</v>
      </c>
      <c r="B31" s="52"/>
      <c r="C31" s="33"/>
      <c r="D31" s="53"/>
      <c r="E31" s="39">
        <f>SUM(E23:E30)</f>
        <v>3356.34</v>
      </c>
      <c r="F31" s="56">
        <f t="shared" ref="F31:I31" si="7">SUM(F23:F30)</f>
        <v>2672.23</v>
      </c>
      <c r="G31" s="57">
        <f t="shared" si="7"/>
        <v>4056.41</v>
      </c>
      <c r="H31" s="56">
        <f t="shared" si="7"/>
        <v>3881.24</v>
      </c>
      <c r="I31" s="56">
        <f t="shared" si="7"/>
        <v>4206.24</v>
      </c>
      <c r="J31" s="58">
        <f>SUM(J23:J30)</f>
        <v>18172.46</v>
      </c>
      <c r="K31" s="30"/>
    </row>
    <row r="32" spans="1:11" ht="17.25" customHeight="1" x14ac:dyDescent="0.25">
      <c r="A32" s="24"/>
      <c r="B32" s="52"/>
      <c r="C32" s="46"/>
      <c r="D32" s="53"/>
      <c r="E32" s="39"/>
      <c r="F32" s="24"/>
      <c r="G32" s="24"/>
      <c r="H32" s="59"/>
      <c r="I32" s="59"/>
      <c r="J32" s="47"/>
      <c r="K32" s="30"/>
    </row>
    <row r="33" spans="1:11" ht="17.25" customHeight="1" x14ac:dyDescent="0.25">
      <c r="A33" s="24" t="s">
        <v>19</v>
      </c>
      <c r="B33" s="25"/>
      <c r="C33" s="46"/>
      <c r="D33" s="46"/>
      <c r="E33" s="27"/>
      <c r="F33" s="27"/>
      <c r="G33" s="27"/>
      <c r="H33" s="28"/>
      <c r="I33" s="28"/>
      <c r="J33" s="47"/>
      <c r="K33" s="30"/>
    </row>
    <row r="34" spans="1:11" s="1" customFormat="1" ht="17.25" customHeight="1" x14ac:dyDescent="0.25">
      <c r="A34" s="31" t="s">
        <v>20</v>
      </c>
      <c r="B34" s="32">
        <v>1</v>
      </c>
      <c r="C34" s="33" t="s">
        <v>35</v>
      </c>
      <c r="D34" s="32">
        <v>200</v>
      </c>
      <c r="E34" s="36">
        <f t="shared" ref="E34:E37" si="8">+B34*D34</f>
        <v>200</v>
      </c>
      <c r="F34" s="27">
        <v>0</v>
      </c>
      <c r="G34" s="60">
        <v>0</v>
      </c>
      <c r="H34" s="60">
        <v>0</v>
      </c>
      <c r="I34" s="60">
        <v>0</v>
      </c>
      <c r="J34" s="48">
        <f t="shared" ref="J34:J45" si="9">E34+F34+G34+H34+I34</f>
        <v>200</v>
      </c>
      <c r="K34" s="30">
        <f t="shared" ref="K34:K45" si="10">J34/$J$50</f>
        <v>5.0144214761654524E-3</v>
      </c>
    </row>
    <row r="35" spans="1:11" ht="17.25" customHeight="1" x14ac:dyDescent="0.25">
      <c r="A35" s="31" t="s">
        <v>48</v>
      </c>
      <c r="B35" s="36">
        <v>25</v>
      </c>
      <c r="C35" s="33" t="s">
        <v>1</v>
      </c>
      <c r="D35" s="36">
        <v>3</v>
      </c>
      <c r="E35" s="32">
        <f t="shared" si="8"/>
        <v>75</v>
      </c>
      <c r="F35" s="27">
        <v>0</v>
      </c>
      <c r="G35" s="60">
        <v>0</v>
      </c>
      <c r="H35" s="60">
        <v>0</v>
      </c>
      <c r="I35" s="60">
        <v>0</v>
      </c>
      <c r="J35" s="48">
        <f t="shared" si="9"/>
        <v>75</v>
      </c>
      <c r="K35" s="30">
        <f t="shared" si="10"/>
        <v>1.8804080535620444E-3</v>
      </c>
    </row>
    <row r="36" spans="1:11" ht="17.25" customHeight="1" x14ac:dyDescent="0.25">
      <c r="A36" s="31" t="s">
        <v>21</v>
      </c>
      <c r="B36" s="32">
        <v>25</v>
      </c>
      <c r="C36" s="33" t="s">
        <v>40</v>
      </c>
      <c r="D36" s="32">
        <v>5</v>
      </c>
      <c r="E36" s="36">
        <f t="shared" si="8"/>
        <v>125</v>
      </c>
      <c r="F36" s="27">
        <v>0</v>
      </c>
      <c r="G36" s="60">
        <v>0</v>
      </c>
      <c r="H36" s="60">
        <v>0</v>
      </c>
      <c r="I36" s="60">
        <v>0</v>
      </c>
      <c r="J36" s="48">
        <f t="shared" si="9"/>
        <v>125</v>
      </c>
      <c r="K36" s="30">
        <f t="shared" si="10"/>
        <v>3.1340134226034073E-3</v>
      </c>
    </row>
    <row r="37" spans="1:11" ht="17.25" customHeight="1" x14ac:dyDescent="0.25">
      <c r="A37" s="31" t="s">
        <v>22</v>
      </c>
      <c r="B37" s="36">
        <v>75</v>
      </c>
      <c r="C37" s="33" t="s">
        <v>37</v>
      </c>
      <c r="D37" s="36">
        <v>1</v>
      </c>
      <c r="E37" s="32">
        <f t="shared" si="8"/>
        <v>75</v>
      </c>
      <c r="F37" s="36">
        <v>0</v>
      </c>
      <c r="G37" s="36">
        <v>75</v>
      </c>
      <c r="H37" s="60">
        <v>0</v>
      </c>
      <c r="I37" s="36">
        <v>75</v>
      </c>
      <c r="J37" s="48">
        <f t="shared" si="9"/>
        <v>225</v>
      </c>
      <c r="K37" s="30">
        <f t="shared" si="10"/>
        <v>5.641224160686133E-3</v>
      </c>
    </row>
    <row r="38" spans="1:11" ht="17.25" customHeight="1" x14ac:dyDescent="0.25">
      <c r="A38" s="31" t="s">
        <v>23</v>
      </c>
      <c r="B38" s="32">
        <v>25</v>
      </c>
      <c r="C38" s="33" t="s">
        <v>40</v>
      </c>
      <c r="D38" s="32">
        <v>3</v>
      </c>
      <c r="E38" s="36">
        <f>+B38*D38</f>
        <v>75</v>
      </c>
      <c r="F38" s="60">
        <v>0</v>
      </c>
      <c r="G38" s="60">
        <v>0</v>
      </c>
      <c r="H38" s="60">
        <v>0</v>
      </c>
      <c r="I38" s="60">
        <v>0</v>
      </c>
      <c r="J38" s="48">
        <f t="shared" si="9"/>
        <v>75</v>
      </c>
      <c r="K38" s="30">
        <f t="shared" si="10"/>
        <v>1.8804080535620444E-3</v>
      </c>
    </row>
    <row r="39" spans="1:11" ht="17.25" customHeight="1" x14ac:dyDescent="0.25">
      <c r="A39" s="31" t="s">
        <v>24</v>
      </c>
      <c r="B39" s="32">
        <v>75</v>
      </c>
      <c r="C39" s="33" t="s">
        <v>37</v>
      </c>
      <c r="D39" s="32">
        <v>1</v>
      </c>
      <c r="E39" s="32">
        <f>+B39*D39</f>
        <v>75</v>
      </c>
      <c r="F39" s="60">
        <v>0</v>
      </c>
      <c r="G39" s="61">
        <v>75</v>
      </c>
      <c r="H39" s="60">
        <v>0</v>
      </c>
      <c r="I39" s="36">
        <v>75</v>
      </c>
      <c r="J39" s="48">
        <f t="shared" si="9"/>
        <v>225</v>
      </c>
      <c r="K39" s="30">
        <f t="shared" si="10"/>
        <v>5.641224160686133E-3</v>
      </c>
    </row>
    <row r="40" spans="1:11" ht="17.25" customHeight="1" x14ac:dyDescent="0.25">
      <c r="A40" s="31" t="s">
        <v>25</v>
      </c>
      <c r="B40" s="36">
        <v>25</v>
      </c>
      <c r="C40" s="33" t="s">
        <v>40</v>
      </c>
      <c r="D40" s="36">
        <v>0.5</v>
      </c>
      <c r="E40" s="36">
        <f>+B40*D40</f>
        <v>12.5</v>
      </c>
      <c r="F40" s="36">
        <v>12.5</v>
      </c>
      <c r="G40" s="60">
        <v>0</v>
      </c>
      <c r="H40" s="60">
        <v>0</v>
      </c>
      <c r="I40" s="60">
        <v>0</v>
      </c>
      <c r="J40" s="48">
        <f t="shared" si="9"/>
        <v>25</v>
      </c>
      <c r="K40" s="30">
        <f t="shared" si="10"/>
        <v>6.2680268452068155E-4</v>
      </c>
    </row>
    <row r="41" spans="1:11" ht="17.25" customHeight="1" x14ac:dyDescent="0.25">
      <c r="A41" s="31" t="s">
        <v>26</v>
      </c>
      <c r="B41" s="36">
        <v>25</v>
      </c>
      <c r="C41" s="33" t="s">
        <v>40</v>
      </c>
      <c r="D41" s="32">
        <v>1</v>
      </c>
      <c r="E41" s="32">
        <f t="shared" ref="E41:E45" si="11">+B41*D41</f>
        <v>25</v>
      </c>
      <c r="F41" s="36">
        <v>25</v>
      </c>
      <c r="G41" s="60">
        <v>0</v>
      </c>
      <c r="H41" s="36">
        <v>50</v>
      </c>
      <c r="I41" s="60">
        <v>0</v>
      </c>
      <c r="J41" s="48">
        <f t="shared" si="9"/>
        <v>100</v>
      </c>
      <c r="K41" s="30">
        <f t="shared" si="10"/>
        <v>2.5072107380827262E-3</v>
      </c>
    </row>
    <row r="42" spans="1:11" ht="17.25" customHeight="1" x14ac:dyDescent="0.25">
      <c r="A42" s="31" t="s">
        <v>27</v>
      </c>
      <c r="B42" s="32">
        <v>25</v>
      </c>
      <c r="C42" s="33" t="s">
        <v>40</v>
      </c>
      <c r="D42" s="36">
        <v>0.5</v>
      </c>
      <c r="E42" s="36">
        <f t="shared" si="11"/>
        <v>12.5</v>
      </c>
      <c r="F42" s="36">
        <v>50</v>
      </c>
      <c r="G42" s="36">
        <v>50</v>
      </c>
      <c r="H42" s="36">
        <v>50</v>
      </c>
      <c r="I42" s="36">
        <v>50</v>
      </c>
      <c r="J42" s="48">
        <f t="shared" si="9"/>
        <v>212.5</v>
      </c>
      <c r="K42" s="30">
        <f t="shared" si="10"/>
        <v>5.3278228184257927E-3</v>
      </c>
    </row>
    <row r="43" spans="1:11" ht="17.25" customHeight="1" x14ac:dyDescent="0.25">
      <c r="A43" s="24" t="s">
        <v>28</v>
      </c>
      <c r="B43" s="36">
        <v>1</v>
      </c>
      <c r="C43" s="33" t="s">
        <v>38</v>
      </c>
      <c r="D43" s="32">
        <v>200</v>
      </c>
      <c r="E43" s="32">
        <f t="shared" si="11"/>
        <v>200</v>
      </c>
      <c r="F43" s="60">
        <v>0</v>
      </c>
      <c r="G43" s="60">
        <v>0</v>
      </c>
      <c r="H43" s="60">
        <v>0</v>
      </c>
      <c r="I43" s="60">
        <v>0</v>
      </c>
      <c r="J43" s="48">
        <f t="shared" si="9"/>
        <v>200</v>
      </c>
      <c r="K43" s="30">
        <f t="shared" si="10"/>
        <v>5.0144214761654524E-3</v>
      </c>
    </row>
    <row r="44" spans="1:11" ht="17.25" customHeight="1" x14ac:dyDescent="0.25">
      <c r="A44" s="31" t="s">
        <v>29</v>
      </c>
      <c r="B44" s="36">
        <v>1</v>
      </c>
      <c r="C44" s="33" t="s">
        <v>38</v>
      </c>
      <c r="D44" s="32">
        <v>400</v>
      </c>
      <c r="E44" s="36">
        <f t="shared" si="11"/>
        <v>400</v>
      </c>
      <c r="F44" s="36">
        <v>400</v>
      </c>
      <c r="G44" s="36">
        <v>400</v>
      </c>
      <c r="H44" s="36">
        <v>400</v>
      </c>
      <c r="I44" s="36">
        <v>400</v>
      </c>
      <c r="J44" s="48">
        <f t="shared" si="9"/>
        <v>2000</v>
      </c>
      <c r="K44" s="30">
        <f t="shared" si="10"/>
        <v>5.0144214761654517E-2</v>
      </c>
    </row>
    <row r="45" spans="1:11" ht="17.25" customHeight="1" x14ac:dyDescent="0.25">
      <c r="A45" s="31" t="s">
        <v>30</v>
      </c>
      <c r="B45" s="52"/>
      <c r="C45" s="33" t="s">
        <v>41</v>
      </c>
      <c r="D45" s="36">
        <v>100</v>
      </c>
      <c r="E45" s="27">
        <f t="shared" si="11"/>
        <v>0</v>
      </c>
      <c r="F45" s="60">
        <v>0</v>
      </c>
      <c r="G45" s="36">
        <v>1500</v>
      </c>
      <c r="H45" s="36">
        <v>3000</v>
      </c>
      <c r="I45" s="49">
        <v>12000</v>
      </c>
      <c r="J45" s="48">
        <f t="shared" si="9"/>
        <v>16500</v>
      </c>
      <c r="K45" s="30">
        <f t="shared" si="10"/>
        <v>0.4136897717836498</v>
      </c>
    </row>
    <row r="46" spans="1:11" ht="17.25" customHeight="1" x14ac:dyDescent="0.25">
      <c r="A46" s="62"/>
      <c r="B46" s="63"/>
      <c r="C46" s="64"/>
      <c r="D46" s="65"/>
      <c r="E46" s="66"/>
      <c r="F46" s="62"/>
      <c r="G46" s="62"/>
      <c r="H46" s="64"/>
      <c r="I46" s="64"/>
      <c r="J46" s="47"/>
      <c r="K46" s="67"/>
    </row>
    <row r="47" spans="1:11" ht="17.25" customHeight="1" thickBot="1" x14ac:dyDescent="0.3">
      <c r="A47" s="93" t="s">
        <v>9</v>
      </c>
      <c r="B47" s="94"/>
      <c r="C47" s="94"/>
      <c r="D47" s="95"/>
      <c r="E47" s="68">
        <f t="shared" ref="E47:I47" si="12">SUM(E34:E45)</f>
        <v>1275</v>
      </c>
      <c r="F47" s="69">
        <f t="shared" si="12"/>
        <v>487.5</v>
      </c>
      <c r="G47" s="69">
        <f t="shared" si="12"/>
        <v>2100</v>
      </c>
      <c r="H47" s="69">
        <f t="shared" si="12"/>
        <v>3500</v>
      </c>
      <c r="I47" s="70">
        <f t="shared" si="12"/>
        <v>12600</v>
      </c>
      <c r="J47" s="70">
        <f>SUM(J34:J45)</f>
        <v>19962.5</v>
      </c>
      <c r="K47" s="71">
        <f>SUM(K14:K45)</f>
        <v>1.0000000000000002</v>
      </c>
    </row>
    <row r="48" spans="1:11" ht="17.25" customHeight="1" x14ac:dyDescent="0.25">
      <c r="A48" s="2"/>
      <c r="B48" s="2"/>
      <c r="C48" s="2"/>
      <c r="D48" s="2"/>
      <c r="E48" s="3"/>
      <c r="F48" s="4"/>
      <c r="G48" s="4"/>
      <c r="H48" s="4"/>
      <c r="I48" s="4"/>
      <c r="J48" s="18"/>
      <c r="K48" s="18"/>
    </row>
    <row r="49" spans="1:13" ht="17.25" customHeight="1" thickBot="1" x14ac:dyDescent="0.3">
      <c r="A49" s="16"/>
      <c r="B49" s="16"/>
      <c r="C49" s="16"/>
      <c r="D49" s="16"/>
      <c r="E49" s="17"/>
      <c r="F49" s="5"/>
      <c r="G49" s="5"/>
      <c r="H49" s="5"/>
      <c r="I49" s="5"/>
      <c r="J49" s="18"/>
      <c r="K49" s="18"/>
    </row>
    <row r="50" spans="1:13" ht="17.25" customHeight="1" x14ac:dyDescent="0.25">
      <c r="A50" s="96" t="s">
        <v>31</v>
      </c>
      <c r="B50" s="97"/>
      <c r="C50" s="97"/>
      <c r="D50" s="98"/>
      <c r="E50" s="72">
        <f t="shared" ref="E50:I50" si="13">+E47+E31+E20</f>
        <v>6081.34</v>
      </c>
      <c r="F50" s="73">
        <f t="shared" si="13"/>
        <v>3309.73</v>
      </c>
      <c r="G50" s="73">
        <f t="shared" si="13"/>
        <v>6156.41</v>
      </c>
      <c r="H50" s="73">
        <f t="shared" si="13"/>
        <v>7531.24</v>
      </c>
      <c r="I50" s="73">
        <f t="shared" si="13"/>
        <v>16806.239999999998</v>
      </c>
      <c r="J50" s="74">
        <f>+J47+J31+J20</f>
        <v>39884.959999999999</v>
      </c>
      <c r="K50" s="75"/>
    </row>
    <row r="51" spans="1:13" ht="17.25" customHeight="1" x14ac:dyDescent="0.25">
      <c r="A51" s="99" t="s">
        <v>32</v>
      </c>
      <c r="B51" s="100"/>
      <c r="C51" s="100"/>
      <c r="D51" s="101"/>
      <c r="E51" s="76">
        <f>+E50*0.05</f>
        <v>304.06700000000001</v>
      </c>
      <c r="F51" s="77">
        <f t="shared" ref="F51:H51" si="14">+F50*0.05</f>
        <v>165.48650000000001</v>
      </c>
      <c r="G51" s="77">
        <f t="shared" si="14"/>
        <v>307.82050000000004</v>
      </c>
      <c r="H51" s="77">
        <f t="shared" si="14"/>
        <v>376.56200000000001</v>
      </c>
      <c r="I51" s="77">
        <f>+I50*0.05</f>
        <v>840.3119999999999</v>
      </c>
      <c r="J51" s="78">
        <f>+J50*0.05</f>
        <v>1994.248</v>
      </c>
      <c r="K51" s="79"/>
    </row>
    <row r="52" spans="1:13" ht="17.25" customHeight="1" x14ac:dyDescent="0.25">
      <c r="A52" s="99" t="s">
        <v>33</v>
      </c>
      <c r="B52" s="100"/>
      <c r="C52" s="100"/>
      <c r="D52" s="101"/>
      <c r="E52" s="76">
        <f>+E50*0.05</f>
        <v>304.06700000000001</v>
      </c>
      <c r="F52" s="77">
        <f t="shared" ref="F52:J52" si="15">+F50*0.05</f>
        <v>165.48650000000001</v>
      </c>
      <c r="G52" s="77">
        <f t="shared" si="15"/>
        <v>307.82050000000004</v>
      </c>
      <c r="H52" s="77">
        <f t="shared" si="15"/>
        <v>376.56200000000001</v>
      </c>
      <c r="I52" s="77">
        <f t="shared" si="15"/>
        <v>840.3119999999999</v>
      </c>
      <c r="J52" s="78">
        <f t="shared" si="15"/>
        <v>1994.248</v>
      </c>
      <c r="K52" s="80"/>
    </row>
    <row r="53" spans="1:13" ht="17.25" customHeight="1" thickBot="1" x14ac:dyDescent="0.3">
      <c r="A53" s="89" t="s">
        <v>34</v>
      </c>
      <c r="B53" s="90"/>
      <c r="C53" s="90"/>
      <c r="D53" s="91"/>
      <c r="E53" s="81">
        <f t="shared" ref="E53:I53" si="16">SUM(E50:E52)</f>
        <v>6689.4740000000002</v>
      </c>
      <c r="F53" s="81">
        <f t="shared" si="16"/>
        <v>3640.703</v>
      </c>
      <c r="G53" s="81">
        <f t="shared" si="16"/>
        <v>6772.0509999999995</v>
      </c>
      <c r="H53" s="81">
        <f t="shared" si="16"/>
        <v>8284.3639999999996</v>
      </c>
      <c r="I53" s="81">
        <f t="shared" si="16"/>
        <v>18486.863999999994</v>
      </c>
      <c r="J53" s="82">
        <f>SUM(J50:J52)</f>
        <v>43873.455999999998</v>
      </c>
      <c r="K53" s="83"/>
      <c r="M53" s="22"/>
    </row>
    <row r="54" spans="1:13" ht="6" customHeight="1" x14ac:dyDescent="0.25">
      <c r="A54" s="19"/>
      <c r="B54" s="19"/>
      <c r="C54" s="19"/>
      <c r="D54" s="19"/>
      <c r="E54" s="19"/>
      <c r="F54" s="19"/>
      <c r="G54" s="1"/>
      <c r="H54" s="1"/>
      <c r="I54" s="1"/>
    </row>
    <row r="55" spans="1:13" ht="12.75" customHeight="1" x14ac:dyDescent="0.25">
      <c r="A55" s="85" t="s">
        <v>53</v>
      </c>
      <c r="B55" s="86"/>
      <c r="C55" s="86"/>
      <c r="D55" s="86"/>
      <c r="E55" s="86"/>
      <c r="F55" s="47"/>
      <c r="G55" s="47"/>
      <c r="H55" s="47"/>
      <c r="I55" s="47"/>
    </row>
    <row r="56" spans="1:13" ht="15.75" x14ac:dyDescent="0.25">
      <c r="A56" s="84" t="s">
        <v>54</v>
      </c>
      <c r="B56" s="47"/>
      <c r="C56" s="47"/>
      <c r="D56" s="47"/>
      <c r="E56" s="47"/>
      <c r="F56" s="47"/>
      <c r="G56" s="47"/>
      <c r="H56" s="47"/>
      <c r="I56" s="47"/>
    </row>
    <row r="57" spans="1:13" ht="15.75" x14ac:dyDescent="0.25">
      <c r="A57" s="47"/>
      <c r="B57" s="47"/>
      <c r="C57" s="47"/>
      <c r="D57" s="47"/>
      <c r="E57" s="47"/>
      <c r="F57" s="47"/>
      <c r="G57" s="47"/>
      <c r="H57" s="47"/>
      <c r="I57" s="47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K73" s="1">
        <v>21</v>
      </c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</row>
  </sheetData>
  <mergeCells count="10">
    <mergeCell ref="A55:E55"/>
    <mergeCell ref="A4:K4"/>
    <mergeCell ref="A9:K9"/>
    <mergeCell ref="A5:K5"/>
    <mergeCell ref="A53:D53"/>
    <mergeCell ref="A6:I6"/>
    <mergeCell ref="A47:D47"/>
    <mergeCell ref="A50:D50"/>
    <mergeCell ref="A51:D51"/>
    <mergeCell ref="A52:D52"/>
  </mergeCells>
  <printOptions horizontalCentered="1"/>
  <pageMargins left="0.23622047244094491" right="0.23622047244094491" top="0.74803149606299213" bottom="0.74803149606299213" header="0.31496062992125984" footer="0.31496062992125984"/>
  <pageSetup scale="61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CEREZAS</vt:lpstr>
      <vt:lpstr>CEREZAS!Área_de_impresión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Pozo</dc:creator>
  <cp:lastModifiedBy>Adelle Borbon</cp:lastModifiedBy>
  <cp:lastPrinted>2023-03-14T19:11:57Z</cp:lastPrinted>
  <dcterms:created xsi:type="dcterms:W3CDTF">2022-03-08T15:35:30Z</dcterms:created>
  <dcterms:modified xsi:type="dcterms:W3CDTF">2023-03-14T19:12:15Z</dcterms:modified>
</cp:coreProperties>
</file>