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'Hoja1'!$A$1:$J$92</definedName>
    <definedName name="_xlnm.Print_Titles" localSheetId="0">'Hoja1'!$1:$20</definedName>
  </definedNames>
  <calcPr fullCalcOnLoad="1"/>
</workbook>
</file>

<file path=xl/sharedStrings.xml><?xml version="1.0" encoding="utf-8"?>
<sst xmlns="http://schemas.openxmlformats.org/spreadsheetml/2006/main" count="129" uniqueCount="101">
  <si>
    <t>IV. Insumos      :</t>
  </si>
  <si>
    <t>II.Preparación de terreno:</t>
  </si>
  <si>
    <t>III. Mano de Obra:</t>
  </si>
  <si>
    <t>I. Semillero             :</t>
  </si>
  <si>
    <t>TOTAL</t>
  </si>
  <si>
    <t>GASTO SEGURO AGRICOLA</t>
  </si>
  <si>
    <t>SUBTOTAL</t>
  </si>
  <si>
    <t>Hom-Día</t>
  </si>
  <si>
    <t>IX</t>
  </si>
  <si>
    <t>IV</t>
  </si>
  <si>
    <t>III</t>
  </si>
  <si>
    <t>II</t>
  </si>
  <si>
    <t>Tarea</t>
  </si>
  <si>
    <t>5.  Desyerbo</t>
  </si>
  <si>
    <t>I</t>
  </si>
  <si>
    <t>4.  Picado y Siembra</t>
  </si>
  <si>
    <t xml:space="preserve"> .3 Rastra</t>
  </si>
  <si>
    <t xml:space="preserve"> .2 Cruce</t>
  </si>
  <si>
    <t>3.  Preparación del Terreno</t>
  </si>
  <si>
    <t>2.  Chapeo</t>
  </si>
  <si>
    <t>Litro</t>
  </si>
  <si>
    <t>Libra</t>
  </si>
  <si>
    <t>1.  Insumos</t>
  </si>
  <si>
    <t xml:space="preserve">  (RD$)</t>
  </si>
  <si>
    <t>/Unidad</t>
  </si>
  <si>
    <t xml:space="preserve"> Unidad</t>
  </si>
  <si>
    <t xml:space="preserve"> 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</si>
  <si>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</si>
  <si>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</si>
  <si>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</si>
  <si>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</si>
  <si>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>_</t>
  </si>
  <si>
    <t xml:space="preserve"> CARAC. ESPECIAL</t>
  </si>
  <si>
    <t>JORNAL DIARIO :</t>
  </si>
  <si>
    <t>A</t>
  </si>
  <si>
    <t xml:space="preserve"> CLASIF. TERRENO</t>
  </si>
  <si>
    <t>FECHA     :</t>
  </si>
  <si>
    <t>8 Horas</t>
  </si>
  <si>
    <t>HOMBRE-DIA</t>
  </si>
  <si>
    <t>Mecanizado</t>
  </si>
  <si>
    <t xml:space="preserve"> PREP. TERRENO..</t>
  </si>
  <si>
    <t>Medio</t>
  </si>
  <si>
    <t xml:space="preserve"> NIVEL INSUMOS...</t>
  </si>
  <si>
    <t>Secano</t>
  </si>
  <si>
    <t xml:space="preserve"> ORIGEN DE AGUAS</t>
  </si>
  <si>
    <t>Directo</t>
  </si>
  <si>
    <t xml:space="preserve"> METODO SIEMBRA.</t>
  </si>
  <si>
    <t>QQ 100 Lb</t>
  </si>
  <si>
    <t>Negrita</t>
  </si>
  <si>
    <t>Unidad</t>
  </si>
  <si>
    <t>RENDIMIENTO</t>
  </si>
  <si>
    <t>VARIEDAD</t>
  </si>
  <si>
    <t>Costo/</t>
  </si>
  <si>
    <t>0-31-0024A</t>
  </si>
  <si>
    <t xml:space="preserve"> COSTO CODIGO...</t>
  </si>
  <si>
    <t>ENTREVISTAS...</t>
  </si>
  <si>
    <t xml:space="preserve"> CICLO..........</t>
  </si>
  <si>
    <t>Nacional</t>
  </si>
  <si>
    <t>AREA APLIC....</t>
  </si>
  <si>
    <t>Yuca</t>
  </si>
  <si>
    <t xml:space="preserve"> RUBRO..........</t>
  </si>
  <si>
    <t>10 Meses</t>
  </si>
  <si>
    <t>Cant.</t>
  </si>
  <si>
    <t xml:space="preserve"> .1 Corte</t>
  </si>
  <si>
    <t>Coeficiente Técnico por Actividad</t>
  </si>
  <si>
    <t>.........................................</t>
  </si>
  <si>
    <t>Participación (%) por Actividad</t>
  </si>
  <si>
    <t>QQ</t>
  </si>
  <si>
    <t>6. Aplicación Fertilizante</t>
  </si>
  <si>
    <t xml:space="preserve">   (0.2414 QQ 15-15-15)</t>
  </si>
  <si>
    <t>7.  Pase de Cultivador (Animal)</t>
  </si>
  <si>
    <t>8.  Aplicación Agroquimicos</t>
  </si>
  <si>
    <t>9.  Desyerbo</t>
  </si>
  <si>
    <t>10.  Aporque (Manual)</t>
  </si>
  <si>
    <t>11. Aplicación Agroquimicos</t>
  </si>
  <si>
    <t>12. Desyerbo</t>
  </si>
  <si>
    <t xml:space="preserve">13. Cosecha </t>
  </si>
  <si>
    <t>14. Transporte Interno</t>
  </si>
  <si>
    <t xml:space="preserve">     0.0272 Lb Fertisol)</t>
  </si>
  <si>
    <t xml:space="preserve">    (0.0167 Lt Decis +  0.0250 Lt. Dithane +</t>
  </si>
  <si>
    <t xml:space="preserve">     0.0272 Lb  Fertisol)</t>
  </si>
  <si>
    <t>GASTOS ADMINISTRATIVOS   2%</t>
  </si>
  <si>
    <t>MINISTERIO DE AGRICULTURA</t>
  </si>
  <si>
    <t>Las unidades de médida expresadas en los insumos corresponde a la forma en la que los productores  la obtienen de los puntos de venta o agroquímicas.</t>
  </si>
  <si>
    <t>Una Hectárea equivale a 15.9 tareas.</t>
  </si>
  <si>
    <t>El uso de una "MARCA DE FABRICA" no constituye una recomendación del producto, sino lo que informaron los productores.</t>
  </si>
  <si>
    <t xml:space="preserve">Notas:  </t>
  </si>
  <si>
    <t xml:space="preserve">               Estimados por la División de Estudios Económicos.-</t>
  </si>
  <si>
    <t>Fuente:  Ministerio de Agricultura, Departamento de Economía Agropecuaria.</t>
  </si>
  <si>
    <t>1. Semilla (Esquejes)</t>
  </si>
  <si>
    <t>2. Fertilizante 15-15-15</t>
  </si>
  <si>
    <t>3. Fertilizante (Fertisol)</t>
  </si>
  <si>
    <t>4. Fungicida  Dithane 60 Sc</t>
  </si>
  <si>
    <t>5. Herbicida Gramoxone</t>
  </si>
  <si>
    <t>6. Insecticida (Decis)</t>
  </si>
  <si>
    <t>7. Transporte de Insumos</t>
  </si>
  <si>
    <t>Página 68</t>
  </si>
  <si>
    <t>Página 69</t>
  </si>
  <si>
    <t>PAGO INTERESES 8.0% ANUAL (10 meses 6.66%)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</si>
  <si>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Precios actualizados a mayo, 2019.</t>
  </si>
  <si>
    <t>2019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</si>
</sst>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_)"/>
    <numFmt numFmtId="188" formatCode="0.0000_)"/>
    <numFmt numFmtId="189" formatCode="0.00_)"/>
    <numFmt numFmtId="190" formatCode="#,##0.0_);\(#,##0.0\)"/>
    <numFmt numFmtId="191" formatCode="#,##0.0000_);\(#,##0.0000\)"/>
    <numFmt numFmtId="192" formatCode="0.0"/>
    <numFmt numFmtId="193" formatCode="0.0000"/>
    <numFmt numFmtId="194" formatCode="_(* #,##0.000_);_(* \(#,##0.000\);_(* &quot;-&quot;??_);_(@_)"/>
    <numFmt numFmtId="195" formatCode="_(* #,##0.0000_);_(* \(#,##0.0000\);_(* &quot;-&quot;??_);_(@_)"/>
    <numFmt numFmtId="196" formatCode="&quot;RD$&quot;#,##0.00"/>
    <numFmt numFmtId="197" formatCode="_-* #,##0.00_-;\-* #,##0.00_-;_-* &quot;-&quot;??_-;_-@_-"/>
    <numFmt numFmtId="198" formatCode="_-* #,##0_-;\-* #,##0_-;_-* &quot;-&quot;??_-;_-@_-"/>
    <numFmt numFmtId="199" formatCode="#,##0.00_ ;\-#,##0.00\ "/>
    <numFmt numFmtId="200" formatCode="#,##0.000_ ;\-#,##0.000\ "/>
  </numFmts>
  <fonts count="5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sz val="11"/>
      <name val="Arial Narrow"/>
      <family val="2"/>
    </font>
    <font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 Narrow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1F9B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fill"/>
      <protection/>
    </xf>
    <xf numFmtId="0" fontId="2" fillId="0" borderId="10" xfId="0" applyFont="1" applyBorder="1" applyAlignment="1" applyProtection="1">
      <alignment horizontal="fill"/>
      <protection/>
    </xf>
    <xf numFmtId="9" fontId="2" fillId="0" borderId="0" xfId="54" applyFont="1" applyAlignment="1">
      <alignment horizontal="center"/>
    </xf>
    <xf numFmtId="189" fontId="5" fillId="0" borderId="11" xfId="0" applyNumberFormat="1" applyFont="1" applyBorder="1" applyAlignment="1" applyProtection="1">
      <alignment horizontal="fill"/>
      <protection/>
    </xf>
    <xf numFmtId="199" fontId="2" fillId="0" borderId="0" xfId="0" applyNumberFormat="1" applyFont="1" applyAlignment="1">
      <alignment/>
    </xf>
    <xf numFmtId="200" fontId="2" fillId="0" borderId="0" xfId="0" applyNumberFormat="1" applyFont="1" applyAlignment="1">
      <alignment/>
    </xf>
    <xf numFmtId="199" fontId="47" fillId="0" borderId="0" xfId="0" applyNumberFormat="1" applyFont="1" applyBorder="1" applyAlignment="1">
      <alignment horizontal="center"/>
    </xf>
    <xf numFmtId="187" fontId="48" fillId="0" borderId="0" xfId="0" applyNumberFormat="1" applyFont="1" applyAlignment="1" applyProtection="1">
      <alignment/>
      <protection/>
    </xf>
    <xf numFmtId="0" fontId="2" fillId="33" borderId="0" xfId="0" applyFont="1" applyFill="1" applyAlignment="1">
      <alignment/>
    </xf>
    <xf numFmtId="189" fontId="2" fillId="33" borderId="0" xfId="0" applyNumberFormat="1" applyFont="1" applyFill="1" applyAlignment="1" applyProtection="1">
      <alignment/>
      <protection/>
    </xf>
    <xf numFmtId="39" fontId="2" fillId="33" borderId="0" xfId="0" applyNumberFormat="1" applyFont="1" applyFill="1" applyAlignment="1" applyProtection="1">
      <alignment/>
      <protection/>
    </xf>
    <xf numFmtId="187" fontId="48" fillId="33" borderId="0" xfId="0" applyNumberFormat="1" applyFont="1" applyFill="1" applyAlignment="1" applyProtection="1">
      <alignment/>
      <protection/>
    </xf>
    <xf numFmtId="9" fontId="2" fillId="33" borderId="0" xfId="54" applyFont="1" applyFill="1" applyAlignment="1">
      <alignment horizontal="center"/>
    </xf>
    <xf numFmtId="0" fontId="3" fillId="33" borderId="0" xfId="0" applyFont="1" applyFill="1" applyAlignment="1">
      <alignment/>
    </xf>
    <xf numFmtId="7" fontId="3" fillId="33" borderId="0" xfId="0" applyNumberFormat="1" applyFont="1" applyFill="1" applyAlignment="1" applyProtection="1">
      <alignment/>
      <protection/>
    </xf>
    <xf numFmtId="10" fontId="3" fillId="33" borderId="0" xfId="0" applyNumberFormat="1" applyFont="1" applyFill="1" applyAlignment="1" applyProtection="1">
      <alignment/>
      <protection/>
    </xf>
    <xf numFmtId="187" fontId="3" fillId="33" borderId="0" xfId="0" applyNumberFormat="1" applyFont="1" applyFill="1" applyAlignment="1" applyProtection="1">
      <alignment/>
      <protection/>
    </xf>
    <xf numFmtId="0" fontId="2" fillId="34" borderId="12" xfId="0" applyFont="1" applyFill="1" applyBorder="1" applyAlignment="1" applyProtection="1">
      <alignment horizontal="fill"/>
      <protection/>
    </xf>
    <xf numFmtId="0" fontId="2" fillId="34" borderId="13" xfId="0" applyFont="1" applyFill="1" applyBorder="1" applyAlignment="1" applyProtection="1">
      <alignment horizontal="fill"/>
      <protection/>
    </xf>
    <xf numFmtId="0" fontId="2" fillId="34" borderId="14" xfId="0" applyFont="1" applyFill="1" applyBorder="1" applyAlignment="1" applyProtection="1">
      <alignment horizontal="fill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9" fontId="6" fillId="33" borderId="0" xfId="54" applyFont="1" applyFill="1" applyAlignment="1" applyProtection="1">
      <alignment horizontal="left"/>
      <protection/>
    </xf>
    <xf numFmtId="9" fontId="3" fillId="33" borderId="0" xfId="54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/>
      <protection/>
    </xf>
    <xf numFmtId="9" fontId="3" fillId="33" borderId="0" xfId="54" applyFont="1" applyFill="1" applyAlignment="1">
      <alignment horizontal="left"/>
    </xf>
    <xf numFmtId="191" fontId="2" fillId="33" borderId="0" xfId="0" applyNumberFormat="1" applyFont="1" applyFill="1" applyAlignment="1" applyProtection="1">
      <alignment horizontal="left"/>
      <protection/>
    </xf>
    <xf numFmtId="39" fontId="2" fillId="33" borderId="0" xfId="0" applyNumberFormat="1" applyFont="1" applyFill="1" applyAlignment="1" applyProtection="1">
      <alignment horizontal="center"/>
      <protection/>
    </xf>
    <xf numFmtId="191" fontId="2" fillId="33" borderId="0" xfId="0" applyNumberFormat="1" applyFont="1" applyFill="1" applyAlignment="1" applyProtection="1">
      <alignment horizontal="center"/>
      <protection/>
    </xf>
    <xf numFmtId="191" fontId="2" fillId="33" borderId="0" xfId="0" applyNumberFormat="1" applyFont="1" applyFill="1" applyAlignment="1" applyProtection="1">
      <alignment/>
      <protection/>
    </xf>
    <xf numFmtId="187" fontId="2" fillId="33" borderId="0" xfId="0" applyNumberFormat="1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center"/>
      <protection/>
    </xf>
    <xf numFmtId="49" fontId="7" fillId="33" borderId="0" xfId="0" applyNumberFormat="1" applyFont="1" applyFill="1" applyAlignment="1" applyProtection="1">
      <alignment horizontal="center"/>
      <protection/>
    </xf>
    <xf numFmtId="196" fontId="2" fillId="33" borderId="0" xfId="0" applyNumberFormat="1" applyFont="1" applyFill="1" applyAlignment="1" applyProtection="1" quotePrefix="1">
      <alignment horizontal="left"/>
      <protection/>
    </xf>
    <xf numFmtId="0" fontId="2" fillId="33" borderId="0" xfId="0" applyFont="1" applyFill="1" applyBorder="1" applyAlignment="1" applyProtection="1">
      <alignment horizontal="fill"/>
      <protection/>
    </xf>
    <xf numFmtId="0" fontId="1" fillId="33" borderId="15" xfId="0" applyFont="1" applyFill="1" applyBorder="1" applyAlignment="1" applyProtection="1">
      <alignment horizontal="fill"/>
      <protection/>
    </xf>
    <xf numFmtId="0" fontId="1" fillId="33" borderId="16" xfId="0" applyFont="1" applyFill="1" applyBorder="1" applyAlignment="1" applyProtection="1">
      <alignment horizontal="fill"/>
      <protection/>
    </xf>
    <xf numFmtId="0" fontId="1" fillId="33" borderId="17" xfId="0" applyFont="1" applyFill="1" applyBorder="1" applyAlignment="1" applyProtection="1">
      <alignment horizontal="center"/>
      <protection/>
    </xf>
    <xf numFmtId="188" fontId="1" fillId="33" borderId="17" xfId="0" applyNumberFormat="1" applyFont="1" applyFill="1" applyBorder="1" applyAlignment="1" applyProtection="1">
      <alignment horizontal="center"/>
      <protection/>
    </xf>
    <xf numFmtId="39" fontId="1" fillId="33" borderId="17" xfId="0" applyNumberFormat="1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>
      <alignment/>
    </xf>
    <xf numFmtId="9" fontId="2" fillId="33" borderId="18" xfId="54" applyFont="1" applyFill="1" applyBorder="1" applyAlignment="1">
      <alignment horizontal="center"/>
    </xf>
    <xf numFmtId="0" fontId="1" fillId="33" borderId="19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188" fontId="2" fillId="33" borderId="20" xfId="0" applyNumberFormat="1" applyFont="1" applyFill="1" applyBorder="1" applyAlignment="1" applyProtection="1">
      <alignment/>
      <protection/>
    </xf>
    <xf numFmtId="39" fontId="2" fillId="33" borderId="20" xfId="0" applyNumberFormat="1" applyFont="1" applyFill="1" applyBorder="1" applyAlignment="1" applyProtection="1">
      <alignment/>
      <protection/>
    </xf>
    <xf numFmtId="187" fontId="2" fillId="33" borderId="20" xfId="0" applyNumberFormat="1" applyFont="1" applyFill="1" applyBorder="1" applyAlignment="1" applyProtection="1">
      <alignment/>
      <protection/>
    </xf>
    <xf numFmtId="9" fontId="2" fillId="33" borderId="21" xfId="54" applyFont="1" applyFill="1" applyBorder="1" applyAlignment="1">
      <alignment horizontal="center"/>
    </xf>
    <xf numFmtId="0" fontId="2" fillId="33" borderId="19" xfId="0" applyFont="1" applyFill="1" applyBorder="1" applyAlignment="1" applyProtection="1">
      <alignment horizontal="left"/>
      <protection/>
    </xf>
    <xf numFmtId="189" fontId="2" fillId="33" borderId="0" xfId="0" applyNumberFormat="1" applyFont="1" applyFill="1" applyBorder="1" applyAlignment="1" applyProtection="1">
      <alignment/>
      <protection/>
    </xf>
    <xf numFmtId="188" fontId="2" fillId="33" borderId="20" xfId="0" applyNumberFormat="1" applyFont="1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 horizontal="center"/>
      <protection/>
    </xf>
    <xf numFmtId="43" fontId="2" fillId="33" borderId="20" xfId="47" applyFont="1" applyFill="1" applyBorder="1" applyAlignment="1" applyProtection="1">
      <alignment/>
      <protection/>
    </xf>
    <xf numFmtId="193" fontId="2" fillId="33" borderId="20" xfId="0" applyNumberFormat="1" applyFont="1" applyFill="1" applyBorder="1" applyAlignment="1">
      <alignment/>
    </xf>
    <xf numFmtId="195" fontId="2" fillId="33" borderId="20" xfId="47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7" fontId="2" fillId="33" borderId="0" xfId="0" applyNumberFormat="1" applyFont="1" applyFill="1" applyBorder="1" applyAlignment="1" applyProtection="1">
      <alignment/>
      <protection/>
    </xf>
    <xf numFmtId="193" fontId="2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2" xfId="0" applyFont="1" applyFill="1" applyBorder="1" applyAlignment="1" applyProtection="1">
      <alignment horizontal="left"/>
      <protection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188" fontId="2" fillId="33" borderId="24" xfId="0" applyNumberFormat="1" applyFont="1" applyFill="1" applyBorder="1" applyAlignment="1" applyProtection="1">
      <alignment/>
      <protection/>
    </xf>
    <xf numFmtId="0" fontId="2" fillId="33" borderId="24" xfId="0" applyFont="1" applyFill="1" applyBorder="1" applyAlignment="1" applyProtection="1">
      <alignment horizontal="center"/>
      <protection/>
    </xf>
    <xf numFmtId="39" fontId="2" fillId="33" borderId="24" xfId="0" applyNumberFormat="1" applyFont="1" applyFill="1" applyBorder="1" applyAlignment="1" applyProtection="1">
      <alignment/>
      <protection/>
    </xf>
    <xf numFmtId="43" fontId="2" fillId="33" borderId="24" xfId="47" applyFont="1" applyFill="1" applyBorder="1" applyAlignment="1" applyProtection="1">
      <alignment/>
      <protection/>
    </xf>
    <xf numFmtId="9" fontId="2" fillId="33" borderId="25" xfId="54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3" fontId="2" fillId="33" borderId="0" xfId="47" applyFont="1" applyFill="1" applyAlignment="1" applyProtection="1">
      <alignment/>
      <protection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3" fontId="2" fillId="33" borderId="17" xfId="47" applyFont="1" applyFill="1" applyBorder="1" applyAlignment="1" applyProtection="1">
      <alignment/>
      <protection/>
    </xf>
    <xf numFmtId="0" fontId="2" fillId="33" borderId="22" xfId="0" applyFont="1" applyFill="1" applyBorder="1" applyAlignment="1" applyProtection="1">
      <alignment horizontal="fill"/>
      <protection/>
    </xf>
    <xf numFmtId="0" fontId="2" fillId="33" borderId="23" xfId="0" applyFont="1" applyFill="1" applyBorder="1" applyAlignment="1" applyProtection="1">
      <alignment horizontal="fill"/>
      <protection/>
    </xf>
    <xf numFmtId="0" fontId="2" fillId="33" borderId="24" xfId="0" applyFont="1" applyFill="1" applyBorder="1" applyAlignment="1" applyProtection="1">
      <alignment horizontal="fill"/>
      <protection/>
    </xf>
    <xf numFmtId="188" fontId="2" fillId="33" borderId="24" xfId="0" applyNumberFormat="1" applyFont="1" applyFill="1" applyBorder="1" applyAlignment="1" applyProtection="1">
      <alignment horizontal="fill"/>
      <protection/>
    </xf>
    <xf numFmtId="39" fontId="2" fillId="33" borderId="24" xfId="0" applyNumberFormat="1" applyFont="1" applyFill="1" applyBorder="1" applyAlignment="1" applyProtection="1">
      <alignment horizontal="fill"/>
      <protection/>
    </xf>
    <xf numFmtId="0" fontId="2" fillId="33" borderId="16" xfId="0" applyFont="1" applyFill="1" applyBorder="1" applyAlignment="1" applyProtection="1">
      <alignment horizontal="fill"/>
      <protection/>
    </xf>
    <xf numFmtId="188" fontId="2" fillId="33" borderId="16" xfId="0" applyNumberFormat="1" applyFont="1" applyFill="1" applyBorder="1" applyAlignment="1" applyProtection="1">
      <alignment horizontal="fill"/>
      <protection/>
    </xf>
    <xf numFmtId="39" fontId="2" fillId="33" borderId="16" xfId="0" applyNumberFormat="1" applyFont="1" applyFill="1" applyBorder="1" applyAlignment="1" applyProtection="1">
      <alignment horizontal="fill"/>
      <protection/>
    </xf>
    <xf numFmtId="39" fontId="2" fillId="33" borderId="26" xfId="0" applyNumberFormat="1" applyFont="1" applyFill="1" applyBorder="1" applyAlignment="1" applyProtection="1">
      <alignment horizontal="fill"/>
      <protection/>
    </xf>
    <xf numFmtId="187" fontId="2" fillId="33" borderId="0" xfId="0" applyNumberFormat="1" applyFont="1" applyFill="1" applyBorder="1" applyAlignment="1" applyProtection="1">
      <alignment/>
      <protection/>
    </xf>
    <xf numFmtId="9" fontId="2" fillId="33" borderId="0" xfId="54" applyFont="1" applyFill="1" applyBorder="1" applyAlignment="1">
      <alignment horizontal="center"/>
    </xf>
    <xf numFmtId="189" fontId="2" fillId="33" borderId="0" xfId="0" applyNumberFormat="1" applyFont="1" applyFill="1" applyBorder="1" applyAlignment="1" applyProtection="1">
      <alignment horizontal="fill"/>
      <protection/>
    </xf>
    <xf numFmtId="188" fontId="2" fillId="33" borderId="0" xfId="0" applyNumberFormat="1" applyFont="1" applyFill="1" applyBorder="1" applyAlignment="1" applyProtection="1">
      <alignment/>
      <protection/>
    </xf>
    <xf numFmtId="39" fontId="2" fillId="33" borderId="0" xfId="0" applyNumberFormat="1" applyFont="1" applyFill="1" applyBorder="1" applyAlignment="1" applyProtection="1">
      <alignment/>
      <protection/>
    </xf>
    <xf numFmtId="39" fontId="1" fillId="33" borderId="11" xfId="0" applyNumberFormat="1" applyFont="1" applyFill="1" applyBorder="1" applyAlignment="1" applyProtection="1">
      <alignment/>
      <protection/>
    </xf>
    <xf numFmtId="189" fontId="2" fillId="33" borderId="11" xfId="0" applyNumberFormat="1" applyFont="1" applyFill="1" applyBorder="1" applyAlignment="1" applyProtection="1">
      <alignment/>
      <protection/>
    </xf>
    <xf numFmtId="39" fontId="2" fillId="33" borderId="11" xfId="0" applyNumberFormat="1" applyFont="1" applyFill="1" applyBorder="1" applyAlignment="1" applyProtection="1">
      <alignment/>
      <protection/>
    </xf>
    <xf numFmtId="0" fontId="48" fillId="33" borderId="0" xfId="0" applyFont="1" applyFill="1" applyAlignment="1">
      <alignment/>
    </xf>
    <xf numFmtId="199" fontId="48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87" fontId="2" fillId="33" borderId="0" xfId="0" applyNumberFormat="1" applyFont="1" applyFill="1" applyAlignment="1" applyProtection="1">
      <alignment/>
      <protection/>
    </xf>
    <xf numFmtId="191" fontId="2" fillId="33" borderId="0" xfId="0" applyNumberFormat="1" applyFont="1" applyFill="1" applyAlignment="1" applyProtection="1">
      <alignment horizontal="right"/>
      <protection/>
    </xf>
    <xf numFmtId="198" fontId="10" fillId="33" borderId="0" xfId="49" applyNumberFormat="1" applyFont="1" applyFill="1" applyBorder="1" applyAlignment="1" applyProtection="1">
      <alignment horizontal="left"/>
      <protection/>
    </xf>
    <xf numFmtId="0" fontId="49" fillId="33" borderId="19" xfId="0" applyFont="1" applyFill="1" applyBorder="1" applyAlignment="1" applyProtection="1">
      <alignment horizontal="left"/>
      <protection/>
    </xf>
    <xf numFmtId="0" fontId="49" fillId="33" borderId="0" xfId="0" applyFont="1" applyFill="1" applyBorder="1" applyAlignment="1">
      <alignment/>
    </xf>
    <xf numFmtId="189" fontId="49" fillId="33" borderId="0" xfId="0" applyNumberFormat="1" applyFont="1" applyFill="1" applyBorder="1" applyAlignment="1" applyProtection="1">
      <alignment/>
      <protection/>
    </xf>
    <xf numFmtId="0" fontId="49" fillId="33" borderId="20" xfId="0" applyFont="1" applyFill="1" applyBorder="1" applyAlignment="1" applyProtection="1">
      <alignment/>
      <protection locked="0"/>
    </xf>
    <xf numFmtId="188" fontId="49" fillId="33" borderId="20" xfId="0" applyNumberFormat="1" applyFont="1" applyFill="1" applyBorder="1" applyAlignment="1" applyProtection="1">
      <alignment/>
      <protection/>
    </xf>
    <xf numFmtId="0" fontId="49" fillId="33" borderId="20" xfId="0" applyFont="1" applyFill="1" applyBorder="1" applyAlignment="1" applyProtection="1">
      <alignment horizontal="center"/>
      <protection/>
    </xf>
    <xf numFmtId="39" fontId="49" fillId="33" borderId="20" xfId="0" applyNumberFormat="1" applyFont="1" applyFill="1" applyBorder="1" applyAlignment="1" applyProtection="1">
      <alignment/>
      <protection/>
    </xf>
    <xf numFmtId="43" fontId="49" fillId="33" borderId="20" xfId="47" applyFont="1" applyFill="1" applyBorder="1" applyAlignment="1" applyProtection="1">
      <alignment/>
      <protection/>
    </xf>
    <xf numFmtId="0" fontId="48" fillId="0" borderId="0" xfId="0" applyFont="1" applyAlignment="1">
      <alignment/>
    </xf>
    <xf numFmtId="9" fontId="48" fillId="0" borderId="0" xfId="54" applyFont="1" applyAlignment="1">
      <alignment horizontal="center"/>
    </xf>
    <xf numFmtId="9" fontId="49" fillId="33" borderId="21" xfId="54" applyFont="1" applyFill="1" applyBorder="1" applyAlignment="1">
      <alignment horizontal="center"/>
    </xf>
    <xf numFmtId="0" fontId="1" fillId="35" borderId="22" xfId="0" applyFont="1" applyFill="1" applyBorder="1" applyAlignment="1" applyProtection="1">
      <alignment horizontal="left"/>
      <protection/>
    </xf>
    <xf numFmtId="0" fontId="2" fillId="35" borderId="23" xfId="0" applyFont="1" applyFill="1" applyBorder="1" applyAlignment="1" applyProtection="1">
      <alignment horizontal="fill"/>
      <protection/>
    </xf>
    <xf numFmtId="39" fontId="2" fillId="35" borderId="23" xfId="0" applyNumberFormat="1" applyFont="1" applyFill="1" applyBorder="1" applyAlignment="1" applyProtection="1">
      <alignment/>
      <protection/>
    </xf>
    <xf numFmtId="43" fontId="1" fillId="35" borderId="27" xfId="47" applyFont="1" applyFill="1" applyBorder="1" applyAlignment="1" applyProtection="1">
      <alignment/>
      <protection/>
    </xf>
    <xf numFmtId="0" fontId="2" fillId="35" borderId="15" xfId="0" applyFont="1" applyFill="1" applyBorder="1" applyAlignment="1" applyProtection="1">
      <alignment horizontal="left"/>
      <protection/>
    </xf>
    <xf numFmtId="0" fontId="2" fillId="35" borderId="26" xfId="0" applyFont="1" applyFill="1" applyBorder="1" applyAlignment="1">
      <alignment/>
    </xf>
    <xf numFmtId="7" fontId="2" fillId="35" borderId="17" xfId="0" applyNumberFormat="1" applyFont="1" applyFill="1" applyBorder="1" applyAlignment="1" applyProtection="1">
      <alignment/>
      <protection/>
    </xf>
    <xf numFmtId="10" fontId="2" fillId="35" borderId="17" xfId="0" applyNumberFormat="1" applyFont="1" applyFill="1" applyBorder="1" applyAlignment="1" applyProtection="1">
      <alignment/>
      <protection/>
    </xf>
    <xf numFmtId="0" fontId="2" fillId="35" borderId="28" xfId="0" applyFont="1" applyFill="1" applyBorder="1" applyAlignment="1" applyProtection="1">
      <alignment horizontal="left"/>
      <protection/>
    </xf>
    <xf numFmtId="10" fontId="2" fillId="35" borderId="18" xfId="0" applyNumberFormat="1" applyFont="1" applyFill="1" applyBorder="1" applyAlignment="1" applyProtection="1">
      <alignment/>
      <protection/>
    </xf>
    <xf numFmtId="0" fontId="2" fillId="35" borderId="22" xfId="0" applyFont="1" applyFill="1" applyBorder="1" applyAlignment="1" applyProtection="1">
      <alignment horizontal="left"/>
      <protection/>
    </xf>
    <xf numFmtId="0" fontId="2" fillId="35" borderId="27" xfId="0" applyFont="1" applyFill="1" applyBorder="1" applyAlignment="1">
      <alignment/>
    </xf>
    <xf numFmtId="7" fontId="2" fillId="35" borderId="24" xfId="0" applyNumberFormat="1" applyFont="1" applyFill="1" applyBorder="1" applyAlignment="1" applyProtection="1">
      <alignment/>
      <protection/>
    </xf>
    <xf numFmtId="10" fontId="2" fillId="35" borderId="24" xfId="0" applyNumberFormat="1" applyFont="1" applyFill="1" applyBorder="1" applyAlignment="1" applyProtection="1">
      <alignment/>
      <protection/>
    </xf>
    <xf numFmtId="0" fontId="2" fillId="35" borderId="29" xfId="0" applyFont="1" applyFill="1" applyBorder="1" applyAlignment="1" applyProtection="1">
      <alignment horizontal="left"/>
      <protection/>
    </xf>
    <xf numFmtId="10" fontId="2" fillId="35" borderId="25" xfId="0" applyNumberFormat="1" applyFont="1" applyFill="1" applyBorder="1" applyAlignment="1" applyProtection="1">
      <alignment/>
      <protection/>
    </xf>
    <xf numFmtId="0" fontId="9" fillId="35" borderId="30" xfId="0" applyFont="1" applyFill="1" applyBorder="1" applyAlignment="1" applyProtection="1">
      <alignment horizontal="fill"/>
      <protection/>
    </xf>
    <xf numFmtId="0" fontId="9" fillId="35" borderId="31" xfId="0" applyFont="1" applyFill="1" applyBorder="1" applyAlignment="1" applyProtection="1">
      <alignment horizontal="fill"/>
      <protection/>
    </xf>
    <xf numFmtId="0" fontId="9" fillId="35" borderId="14" xfId="0" applyFont="1" applyFill="1" applyBorder="1" applyAlignment="1" applyProtection="1">
      <alignment horizontal="fill"/>
      <protection/>
    </xf>
    <xf numFmtId="0" fontId="1" fillId="35" borderId="19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32" xfId="0" applyFont="1" applyFill="1" applyBorder="1" applyAlignment="1">
      <alignment horizontal="center"/>
    </xf>
    <xf numFmtId="0" fontId="1" fillId="35" borderId="32" xfId="0" applyFont="1" applyFill="1" applyBorder="1" applyAlignment="1" applyProtection="1">
      <alignment horizontal="center"/>
      <protection/>
    </xf>
    <xf numFmtId="0" fontId="1" fillId="35" borderId="19" xfId="0" applyFont="1" applyFill="1" applyBorder="1" applyAlignment="1" applyProtection="1">
      <alignment horizontal="left"/>
      <protection/>
    </xf>
    <xf numFmtId="0" fontId="1" fillId="35" borderId="20" xfId="0" applyFont="1" applyFill="1" applyBorder="1" applyAlignment="1" applyProtection="1">
      <alignment horizontal="center"/>
      <protection/>
    </xf>
    <xf numFmtId="0" fontId="1" fillId="35" borderId="22" xfId="0" applyFont="1" applyFill="1" applyBorder="1" applyAlignment="1" applyProtection="1">
      <alignment horizontal="fill"/>
      <protection/>
    </xf>
    <xf numFmtId="0" fontId="1" fillId="35" borderId="23" xfId="0" applyFont="1" applyFill="1" applyBorder="1" applyAlignment="1" applyProtection="1">
      <alignment horizontal="fill"/>
      <protection/>
    </xf>
    <xf numFmtId="0" fontId="1" fillId="35" borderId="24" xfId="0" applyFont="1" applyFill="1" applyBorder="1" applyAlignment="1" applyProtection="1">
      <alignment horizontal="center"/>
      <protection/>
    </xf>
    <xf numFmtId="188" fontId="1" fillId="35" borderId="24" xfId="0" applyNumberFormat="1" applyFont="1" applyFill="1" applyBorder="1" applyAlignment="1" applyProtection="1">
      <alignment horizontal="center"/>
      <protection/>
    </xf>
    <xf numFmtId="39" fontId="1" fillId="35" borderId="24" xfId="0" applyNumberFormat="1" applyFont="1" applyFill="1" applyBorder="1" applyAlignment="1" applyProtection="1">
      <alignment horizontal="center"/>
      <protection/>
    </xf>
    <xf numFmtId="0" fontId="2" fillId="35" borderId="0" xfId="0" applyFont="1" applyFill="1" applyAlignment="1">
      <alignment/>
    </xf>
    <xf numFmtId="9" fontId="2" fillId="35" borderId="0" xfId="54" applyFont="1" applyFill="1" applyAlignment="1">
      <alignment horizontal="center"/>
    </xf>
    <xf numFmtId="190" fontId="2" fillId="33" borderId="20" xfId="0" applyNumberFormat="1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/>
      <protection/>
    </xf>
    <xf numFmtId="0" fontId="6" fillId="35" borderId="16" xfId="0" applyFont="1" applyFill="1" applyBorder="1" applyAlignment="1" applyProtection="1">
      <alignment horizontal="center"/>
      <protection/>
    </xf>
    <xf numFmtId="0" fontId="6" fillId="35" borderId="26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35" borderId="28" xfId="0" applyFont="1" applyFill="1" applyBorder="1" applyAlignment="1">
      <alignment horizontal="center" vertical="justify"/>
    </xf>
    <xf numFmtId="0" fontId="1" fillId="35" borderId="10" xfId="0" applyFont="1" applyFill="1" applyBorder="1" applyAlignment="1">
      <alignment horizontal="center" vertical="justify"/>
    </xf>
    <xf numFmtId="0" fontId="1" fillId="35" borderId="29" xfId="0" applyFont="1" applyFill="1" applyBorder="1" applyAlignment="1">
      <alignment horizontal="center" vertical="justify"/>
    </xf>
    <xf numFmtId="9" fontId="1" fillId="35" borderId="33" xfId="54" applyFont="1" applyFill="1" applyBorder="1" applyAlignment="1">
      <alignment horizontal="center" vertical="justify"/>
    </xf>
    <xf numFmtId="9" fontId="1" fillId="35" borderId="34" xfId="54" applyFont="1" applyFill="1" applyBorder="1" applyAlignment="1">
      <alignment horizontal="center" vertical="justify"/>
    </xf>
    <xf numFmtId="9" fontId="1" fillId="35" borderId="35" xfId="54" applyFont="1" applyFill="1" applyBorder="1" applyAlignment="1">
      <alignment horizontal="center" vertical="justify"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 wrapText="1"/>
      <protection/>
    </xf>
    <xf numFmtId="0" fontId="3" fillId="33" borderId="0" xfId="0" applyFont="1" applyFill="1" applyAlignment="1">
      <alignment horizontal="left" wrapText="1"/>
    </xf>
    <xf numFmtId="187" fontId="49" fillId="33" borderId="0" xfId="0" applyNumberFormat="1" applyFont="1" applyFill="1" applyAlignment="1" applyProtection="1">
      <alignment/>
      <protection/>
    </xf>
    <xf numFmtId="0" fontId="49" fillId="33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1">
      <selection activeCell="I71" sqref="I71"/>
    </sheetView>
  </sheetViews>
  <sheetFormatPr defaultColWidth="11.00390625" defaultRowHeight="12.75"/>
  <cols>
    <col min="1" max="1" width="12.8515625" style="1" customWidth="1"/>
    <col min="2" max="2" width="14.7109375" style="1" customWidth="1"/>
    <col min="3" max="3" width="9.140625" style="1" customWidth="1"/>
    <col min="4" max="4" width="8.7109375" style="1" customWidth="1"/>
    <col min="5" max="5" width="12.28125" style="1" customWidth="1"/>
    <col min="6" max="6" width="14.57421875" style="1" customWidth="1"/>
    <col min="7" max="7" width="11.140625" style="1" customWidth="1"/>
    <col min="8" max="8" width="11.8515625" style="1" customWidth="1"/>
    <col min="9" max="9" width="10.421875" style="1" customWidth="1"/>
    <col min="10" max="10" width="11.28125" style="5" customWidth="1"/>
    <col min="11" max="16384" width="11.00390625" style="1" customWidth="1"/>
  </cols>
  <sheetData>
    <row r="1" spans="1:10" ht="40.5" customHeight="1">
      <c r="A1" s="148" t="s">
        <v>82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4.5" customHeight="1">
      <c r="A2" s="145"/>
      <c r="B2" s="145"/>
      <c r="C2" s="145"/>
      <c r="D2" s="145"/>
      <c r="E2" s="145"/>
      <c r="F2" s="145"/>
      <c r="G2" s="145"/>
      <c r="H2" s="145"/>
      <c r="I2" s="145"/>
      <c r="J2" s="146"/>
    </row>
    <row r="3" spans="1:10" ht="13.5">
      <c r="A3" s="23"/>
      <c r="B3" s="24"/>
      <c r="C3" s="11"/>
      <c r="D3" s="11"/>
      <c r="E3" s="11"/>
      <c r="F3" s="11"/>
      <c r="G3" s="11"/>
      <c r="H3" s="11"/>
      <c r="I3" s="11"/>
      <c r="J3" s="15"/>
    </row>
    <row r="4" spans="1:10" ht="16.5">
      <c r="A4" s="23" t="s">
        <v>58</v>
      </c>
      <c r="B4" s="24" t="s">
        <v>57</v>
      </c>
      <c r="C4" s="11"/>
      <c r="D4" s="11"/>
      <c r="E4" s="11"/>
      <c r="F4" s="23" t="s">
        <v>60</v>
      </c>
      <c r="G4" s="16"/>
      <c r="H4" s="11" t="s">
        <v>65</v>
      </c>
      <c r="I4" s="11"/>
      <c r="J4" s="25" t="s">
        <v>59</v>
      </c>
    </row>
    <row r="5" spans="1:10" ht="13.5">
      <c r="A5" s="23" t="s">
        <v>55</v>
      </c>
      <c r="B5" s="11"/>
      <c r="C5" s="11"/>
      <c r="D5" s="11"/>
      <c r="E5" s="11"/>
      <c r="F5" s="23" t="s">
        <v>56</v>
      </c>
      <c r="G5" s="16"/>
      <c r="H5" s="11" t="s">
        <v>65</v>
      </c>
      <c r="I5" s="11"/>
      <c r="J5" s="26" t="s">
        <v>61</v>
      </c>
    </row>
    <row r="6" spans="1:10" ht="13.5">
      <c r="A6" s="16"/>
      <c r="B6" s="16"/>
      <c r="C6" s="11"/>
      <c r="D6" s="27" t="s">
        <v>52</v>
      </c>
      <c r="E6" s="11"/>
      <c r="F6" s="23" t="s">
        <v>54</v>
      </c>
      <c r="G6" s="16"/>
      <c r="H6" s="11" t="s">
        <v>65</v>
      </c>
      <c r="I6" s="11"/>
      <c r="J6" s="26" t="s">
        <v>53</v>
      </c>
    </row>
    <row r="7" spans="1:10" ht="13.5">
      <c r="A7" s="23" t="s">
        <v>51</v>
      </c>
      <c r="B7" s="28" t="s">
        <v>50</v>
      </c>
      <c r="C7" s="27" t="s">
        <v>49</v>
      </c>
      <c r="D7" s="27" t="s">
        <v>49</v>
      </c>
      <c r="E7" s="11"/>
      <c r="F7" s="23"/>
      <c r="G7" s="16"/>
      <c r="H7" s="11" t="s">
        <v>65</v>
      </c>
      <c r="I7" s="11"/>
      <c r="J7" s="29"/>
    </row>
    <row r="8" spans="1:10" ht="13.5">
      <c r="A8" s="11"/>
      <c r="B8" s="12"/>
      <c r="C8" s="11"/>
      <c r="D8" s="11"/>
      <c r="E8" s="11"/>
      <c r="F8" s="16"/>
      <c r="G8" s="16"/>
      <c r="H8" s="11"/>
      <c r="I8" s="11"/>
      <c r="J8" s="29"/>
    </row>
    <row r="9" spans="1:10" ht="13.5">
      <c r="A9" s="30" t="s">
        <v>48</v>
      </c>
      <c r="B9" s="31">
        <v>9.86</v>
      </c>
      <c r="C9" s="32" t="s">
        <v>47</v>
      </c>
      <c r="D9" s="31">
        <f>IF(B9&gt;0,(H72/B9),"     ")</f>
        <v>419.82073695344985</v>
      </c>
      <c r="E9" s="11"/>
      <c r="F9" s="23" t="s">
        <v>46</v>
      </c>
      <c r="G9" s="16"/>
      <c r="H9" s="11" t="s">
        <v>65</v>
      </c>
      <c r="I9" s="11"/>
      <c r="J9" s="26" t="s">
        <v>45</v>
      </c>
    </row>
    <row r="10" spans="1:10" ht="13.5">
      <c r="A10" s="30"/>
      <c r="B10" s="24"/>
      <c r="C10" s="33"/>
      <c r="D10" s="31"/>
      <c r="E10" s="11"/>
      <c r="F10" s="23" t="s">
        <v>44</v>
      </c>
      <c r="G10" s="16"/>
      <c r="H10" s="11" t="s">
        <v>65</v>
      </c>
      <c r="I10" s="11"/>
      <c r="J10" s="26" t="s">
        <v>43</v>
      </c>
    </row>
    <row r="11" spans="1:10" ht="13.5">
      <c r="A11" s="30"/>
      <c r="B11" s="13"/>
      <c r="C11" s="102"/>
      <c r="D11" s="103"/>
      <c r="E11" s="11"/>
      <c r="F11" s="23" t="s">
        <v>42</v>
      </c>
      <c r="G11" s="16"/>
      <c r="H11" s="11" t="s">
        <v>65</v>
      </c>
      <c r="I11" s="11"/>
      <c r="J11" s="26" t="s">
        <v>41</v>
      </c>
    </row>
    <row r="12" spans="1:10" ht="13.5">
      <c r="A12" s="11"/>
      <c r="B12" s="12"/>
      <c r="C12" s="11"/>
      <c r="D12" s="11"/>
      <c r="E12" s="11"/>
      <c r="F12" s="23" t="s">
        <v>40</v>
      </c>
      <c r="G12" s="16"/>
      <c r="H12" s="11" t="s">
        <v>65</v>
      </c>
      <c r="I12" s="11"/>
      <c r="J12" s="26" t="s">
        <v>39</v>
      </c>
    </row>
    <row r="13" spans="1:10" ht="15.75">
      <c r="A13" s="23" t="s">
        <v>38</v>
      </c>
      <c r="B13" s="34" t="s">
        <v>37</v>
      </c>
      <c r="C13" s="35" t="s">
        <v>36</v>
      </c>
      <c r="D13" s="36" t="s">
        <v>100</v>
      </c>
      <c r="E13" s="11"/>
      <c r="F13" s="23" t="s">
        <v>35</v>
      </c>
      <c r="G13" s="16"/>
      <c r="H13" s="11" t="s">
        <v>65</v>
      </c>
      <c r="I13" s="11"/>
      <c r="J13" s="26" t="s">
        <v>34</v>
      </c>
    </row>
    <row r="14" spans="1:10" ht="13.5">
      <c r="A14" s="23" t="s">
        <v>33</v>
      </c>
      <c r="B14" s="37">
        <v>500</v>
      </c>
      <c r="C14" s="11"/>
      <c r="D14" s="11"/>
      <c r="E14" s="11"/>
      <c r="F14" s="23" t="s">
        <v>32</v>
      </c>
      <c r="G14" s="16"/>
      <c r="H14" s="11" t="s">
        <v>65</v>
      </c>
      <c r="I14" s="11"/>
      <c r="J14" s="26" t="s">
        <v>31</v>
      </c>
    </row>
    <row r="15" spans="1:10" ht="7.5" customHeight="1" thickBot="1">
      <c r="A15" s="38"/>
      <c r="B15" s="38"/>
      <c r="C15" s="38"/>
      <c r="D15" s="38"/>
      <c r="E15" s="38"/>
      <c r="F15" s="38"/>
      <c r="G15" s="38"/>
      <c r="H15" s="38"/>
      <c r="I15" s="11"/>
      <c r="J15" s="15"/>
    </row>
    <row r="16" spans="1:10" ht="15.75" customHeight="1">
      <c r="A16" s="149" t="s">
        <v>30</v>
      </c>
      <c r="B16" s="150"/>
      <c r="C16" s="150"/>
      <c r="D16" s="150"/>
      <c r="E16" s="150"/>
      <c r="F16" s="150"/>
      <c r="G16" s="150"/>
      <c r="H16" s="151"/>
      <c r="I16" s="154" t="s">
        <v>64</v>
      </c>
      <c r="J16" s="157" t="s">
        <v>66</v>
      </c>
    </row>
    <row r="17" spans="1:10" ht="10.5" customHeight="1">
      <c r="A17" s="131"/>
      <c r="B17" s="132"/>
      <c r="C17" s="132"/>
      <c r="D17" s="132"/>
      <c r="E17" s="132"/>
      <c r="F17" s="132"/>
      <c r="G17" s="132"/>
      <c r="H17" s="133"/>
      <c r="I17" s="155"/>
      <c r="J17" s="158"/>
    </row>
    <row r="18" spans="1:10" ht="12.75" customHeight="1">
      <c r="A18" s="134"/>
      <c r="B18" s="135"/>
      <c r="C18" s="135"/>
      <c r="D18" s="136"/>
      <c r="E18" s="136"/>
      <c r="F18" s="136"/>
      <c r="G18" s="137" t="s">
        <v>29</v>
      </c>
      <c r="H18" s="137" t="s">
        <v>28</v>
      </c>
      <c r="I18" s="155"/>
      <c r="J18" s="158"/>
    </row>
    <row r="19" spans="1:10" ht="20.25" customHeight="1">
      <c r="A19" s="138" t="s">
        <v>27</v>
      </c>
      <c r="B19" s="135"/>
      <c r="C19" s="135"/>
      <c r="D19" s="139" t="s">
        <v>26</v>
      </c>
      <c r="E19" s="139" t="s">
        <v>62</v>
      </c>
      <c r="F19" s="139" t="s">
        <v>25</v>
      </c>
      <c r="G19" s="139" t="s">
        <v>24</v>
      </c>
      <c r="H19" s="139" t="s">
        <v>23</v>
      </c>
      <c r="I19" s="155"/>
      <c r="J19" s="158"/>
    </row>
    <row r="20" spans="1:10" ht="10.5" customHeight="1" thickBot="1">
      <c r="A20" s="140"/>
      <c r="B20" s="141"/>
      <c r="C20" s="141"/>
      <c r="D20" s="142"/>
      <c r="E20" s="143"/>
      <c r="F20" s="142"/>
      <c r="G20" s="144"/>
      <c r="H20" s="144"/>
      <c r="I20" s="156"/>
      <c r="J20" s="159"/>
    </row>
    <row r="21" spans="1:10" ht="5.25" customHeight="1">
      <c r="A21" s="39"/>
      <c r="B21" s="40"/>
      <c r="C21" s="40"/>
      <c r="D21" s="41"/>
      <c r="E21" s="42"/>
      <c r="F21" s="41"/>
      <c r="G21" s="43"/>
      <c r="H21" s="43"/>
      <c r="I21" s="44"/>
      <c r="J21" s="45"/>
    </row>
    <row r="22" spans="1:10" ht="19.5" customHeight="1">
      <c r="A22" s="46" t="s">
        <v>22</v>
      </c>
      <c r="B22" s="47"/>
      <c r="C22" s="47"/>
      <c r="D22" s="48"/>
      <c r="E22" s="49"/>
      <c r="F22" s="48"/>
      <c r="G22" s="50"/>
      <c r="H22" s="50"/>
      <c r="I22" s="51"/>
      <c r="J22" s="52"/>
    </row>
    <row r="23" spans="1:10" ht="18" customHeight="1">
      <c r="A23" s="104" t="s">
        <v>89</v>
      </c>
      <c r="B23" s="105"/>
      <c r="C23" s="106"/>
      <c r="D23" s="107"/>
      <c r="E23" s="108">
        <v>0.33</v>
      </c>
      <c r="F23" s="109" t="s">
        <v>67</v>
      </c>
      <c r="G23" s="147">
        <v>350</v>
      </c>
      <c r="H23" s="110">
        <f aca="true" t="shared" si="0" ref="H23:H29">IF(E23*G23,+E23*G23,"        ")</f>
        <v>115.5</v>
      </c>
      <c r="I23" s="111">
        <f>E23/B$9</f>
        <v>0.0334685598377282</v>
      </c>
      <c r="J23" s="114">
        <f aca="true" t="shared" si="1" ref="J23:J29">H23/H$72</f>
        <v>0.027902375733535358</v>
      </c>
    </row>
    <row r="24" spans="1:11" ht="15.75" customHeight="1">
      <c r="A24" s="104" t="s">
        <v>90</v>
      </c>
      <c r="B24" s="105"/>
      <c r="C24" s="106"/>
      <c r="D24" s="107"/>
      <c r="E24" s="108">
        <f>8.63/35.75</f>
        <v>0.24139860139860142</v>
      </c>
      <c r="F24" s="109" t="s">
        <v>67</v>
      </c>
      <c r="G24" s="147">
        <v>1181.625</v>
      </c>
      <c r="H24" s="110">
        <f t="shared" si="0"/>
        <v>285.2426223776224</v>
      </c>
      <c r="I24" s="111">
        <f aca="true" t="shared" si="2" ref="I24:I29">E24/B$9</f>
        <v>0.024482616774706027</v>
      </c>
      <c r="J24" s="114">
        <f t="shared" si="1"/>
        <v>0.06890863051774339</v>
      </c>
      <c r="K24" s="7"/>
    </row>
    <row r="25" spans="1:11" ht="18.75" customHeight="1">
      <c r="A25" s="53" t="s">
        <v>91</v>
      </c>
      <c r="B25" s="47"/>
      <c r="C25" s="47"/>
      <c r="D25" s="48"/>
      <c r="E25" s="55">
        <v>0.0543</v>
      </c>
      <c r="F25" s="56" t="s">
        <v>21</v>
      </c>
      <c r="G25" s="147">
        <v>82.5</v>
      </c>
      <c r="H25" s="50">
        <f t="shared" si="0"/>
        <v>4.47975</v>
      </c>
      <c r="I25" s="57">
        <f>E25/B$9</f>
        <v>0.00550709939148073</v>
      </c>
      <c r="J25" s="52">
        <f t="shared" si="1"/>
        <v>0.0010822135730935499</v>
      </c>
      <c r="K25" s="7"/>
    </row>
    <row r="26" spans="1:11" ht="12.75">
      <c r="A26" s="53" t="s">
        <v>92</v>
      </c>
      <c r="B26" s="47"/>
      <c r="C26" s="47"/>
      <c r="D26" s="58"/>
      <c r="E26" s="55">
        <f>2/40</f>
        <v>0.05</v>
      </c>
      <c r="F26" s="56" t="s">
        <v>20</v>
      </c>
      <c r="G26" s="147">
        <v>376.5</v>
      </c>
      <c r="H26" s="50">
        <f t="shared" si="0"/>
        <v>18.825</v>
      </c>
      <c r="I26" s="57">
        <f t="shared" si="2"/>
        <v>0.005070993914807303</v>
      </c>
      <c r="J26" s="52">
        <f t="shared" si="1"/>
        <v>0.004547724876050243</v>
      </c>
      <c r="K26" s="7"/>
    </row>
    <row r="27" spans="1:10" ht="18" customHeight="1">
      <c r="A27" s="53" t="s">
        <v>93</v>
      </c>
      <c r="B27" s="47"/>
      <c r="C27" s="47"/>
      <c r="D27" s="48"/>
      <c r="E27" s="55">
        <f>3.33/31</f>
        <v>0.10741935483870968</v>
      </c>
      <c r="F27" s="56" t="s">
        <v>20</v>
      </c>
      <c r="G27" s="147">
        <v>345.8333333333333</v>
      </c>
      <c r="H27" s="50">
        <f t="shared" si="0"/>
        <v>37.149193548387096</v>
      </c>
      <c r="I27" s="57">
        <f t="shared" si="2"/>
        <v>0.010894457894392463</v>
      </c>
      <c r="J27" s="52">
        <f t="shared" si="1"/>
        <v>0.0089744654249777</v>
      </c>
    </row>
    <row r="28" spans="1:11" ht="12.75">
      <c r="A28" s="53" t="s">
        <v>94</v>
      </c>
      <c r="B28" s="47"/>
      <c r="C28" s="47"/>
      <c r="D28" s="59"/>
      <c r="E28" s="55">
        <f>1/30</f>
        <v>0.03333333333333333</v>
      </c>
      <c r="F28" s="56" t="s">
        <v>20</v>
      </c>
      <c r="G28" s="147">
        <v>1820</v>
      </c>
      <c r="H28" s="50">
        <f t="shared" si="0"/>
        <v>60.666666666666664</v>
      </c>
      <c r="I28" s="57">
        <f t="shared" si="2"/>
        <v>0.0033806626098715348</v>
      </c>
      <c r="J28" s="52">
        <f t="shared" si="1"/>
        <v>0.014655793314584227</v>
      </c>
      <c r="K28" s="7"/>
    </row>
    <row r="29" spans="1:11" ht="18.75" customHeight="1">
      <c r="A29" s="53" t="s">
        <v>95</v>
      </c>
      <c r="B29" s="47"/>
      <c r="C29" s="47"/>
      <c r="D29" s="48"/>
      <c r="E29" s="55">
        <v>1</v>
      </c>
      <c r="F29" s="56" t="s">
        <v>12</v>
      </c>
      <c r="G29" s="50">
        <v>150</v>
      </c>
      <c r="H29" s="50">
        <f t="shared" si="0"/>
        <v>150</v>
      </c>
      <c r="I29" s="57">
        <f t="shared" si="2"/>
        <v>0.10141987829614606</v>
      </c>
      <c r="J29" s="52">
        <f t="shared" si="1"/>
        <v>0.03623685160199397</v>
      </c>
      <c r="K29" s="7"/>
    </row>
    <row r="30" spans="1:10" ht="5.25" customHeight="1">
      <c r="A30" s="60"/>
      <c r="B30" s="47"/>
      <c r="C30" s="47"/>
      <c r="D30" s="48"/>
      <c r="E30" s="48"/>
      <c r="F30" s="61"/>
      <c r="G30" s="48"/>
      <c r="H30" s="48"/>
      <c r="I30" s="57"/>
      <c r="J30" s="52"/>
    </row>
    <row r="31" spans="1:10" ht="12.75">
      <c r="A31" s="53" t="s">
        <v>19</v>
      </c>
      <c r="B31" s="47"/>
      <c r="C31" s="47"/>
      <c r="D31" s="48"/>
      <c r="E31" s="49">
        <v>0.272</v>
      </c>
      <c r="F31" s="56" t="s">
        <v>7</v>
      </c>
      <c r="G31" s="50">
        <f>+$B$14</f>
        <v>500</v>
      </c>
      <c r="H31" s="50">
        <f>IF(E31*G31,+E31*G31,"        ")</f>
        <v>136</v>
      </c>
      <c r="I31" s="57">
        <f>E31/B$9</f>
        <v>0.027586206896551727</v>
      </c>
      <c r="J31" s="52">
        <f>H31/H$72</f>
        <v>0.032854745452474535</v>
      </c>
    </row>
    <row r="32" spans="1:10" ht="6" customHeight="1">
      <c r="A32" s="60"/>
      <c r="B32" s="47"/>
      <c r="C32" s="47"/>
      <c r="D32" s="48"/>
      <c r="E32" s="49"/>
      <c r="F32" s="61"/>
      <c r="G32" s="50"/>
      <c r="H32" s="50"/>
      <c r="I32" s="57"/>
      <c r="J32" s="52"/>
    </row>
    <row r="33" spans="1:10" ht="12.75">
      <c r="A33" s="46" t="s">
        <v>18</v>
      </c>
      <c r="B33" s="47"/>
      <c r="C33" s="47"/>
      <c r="D33" s="48"/>
      <c r="E33" s="49"/>
      <c r="F33" s="61"/>
      <c r="G33" s="50"/>
      <c r="H33" s="50"/>
      <c r="I33" s="57"/>
      <c r="J33" s="52"/>
    </row>
    <row r="34" spans="1:10" ht="12.75">
      <c r="A34" s="53" t="s">
        <v>63</v>
      </c>
      <c r="B34" s="47"/>
      <c r="C34" s="47"/>
      <c r="D34" s="48"/>
      <c r="E34" s="49">
        <v>1</v>
      </c>
      <c r="F34" s="56" t="s">
        <v>12</v>
      </c>
      <c r="G34" s="50">
        <v>250</v>
      </c>
      <c r="H34" s="50">
        <f>IF(E34*G34,+E34*G34,"        ")</f>
        <v>250</v>
      </c>
      <c r="I34" s="57">
        <f>E34/B$9</f>
        <v>0.10141987829614606</v>
      </c>
      <c r="J34" s="52">
        <f>H34/H$72</f>
        <v>0.06039475266998995</v>
      </c>
    </row>
    <row r="35" spans="1:11" ht="12.75">
      <c r="A35" s="53" t="s">
        <v>17</v>
      </c>
      <c r="B35" s="47"/>
      <c r="C35" s="62"/>
      <c r="D35" s="48"/>
      <c r="E35" s="49">
        <v>1</v>
      </c>
      <c r="F35" s="56" t="s">
        <v>12</v>
      </c>
      <c r="G35" s="50">
        <v>200</v>
      </c>
      <c r="H35" s="50">
        <f>IF(E35*G35,+E35*G35,"        ")</f>
        <v>200</v>
      </c>
      <c r="I35" s="57">
        <f>E35/B$9</f>
        <v>0.10141987829614606</v>
      </c>
      <c r="J35" s="52">
        <f>H35/H$72</f>
        <v>0.04831580213599196</v>
      </c>
      <c r="K35" s="7"/>
    </row>
    <row r="36" spans="1:10" ht="12.75">
      <c r="A36" s="53" t="s">
        <v>16</v>
      </c>
      <c r="B36" s="47"/>
      <c r="C36" s="62"/>
      <c r="D36" s="48"/>
      <c r="E36" s="49">
        <v>1</v>
      </c>
      <c r="F36" s="56" t="s">
        <v>12</v>
      </c>
      <c r="G36" s="50">
        <v>200</v>
      </c>
      <c r="H36" s="50">
        <f>IF(E36*G36,+E36*G36,"        ")</f>
        <v>200</v>
      </c>
      <c r="I36" s="57">
        <f>E36/B$9</f>
        <v>0.10141987829614606</v>
      </c>
      <c r="J36" s="52">
        <f>H36/H$72</f>
        <v>0.04831580213599196</v>
      </c>
    </row>
    <row r="37" spans="1:10" ht="7.5" customHeight="1">
      <c r="A37" s="60"/>
      <c r="B37" s="47"/>
      <c r="C37" s="47"/>
      <c r="D37" s="48"/>
      <c r="E37" s="49"/>
      <c r="F37" s="61"/>
      <c r="G37" s="50"/>
      <c r="H37" s="50"/>
      <c r="I37" s="57"/>
      <c r="J37" s="52"/>
    </row>
    <row r="38" spans="1:10" ht="12.75">
      <c r="A38" s="53" t="s">
        <v>15</v>
      </c>
      <c r="B38" s="47"/>
      <c r="C38" s="47"/>
      <c r="D38" s="56" t="s">
        <v>14</v>
      </c>
      <c r="E38" s="49">
        <v>0.484</v>
      </c>
      <c r="F38" s="56" t="s">
        <v>7</v>
      </c>
      <c r="G38" s="50">
        <f>+B14</f>
        <v>500</v>
      </c>
      <c r="H38" s="50">
        <f>IF(E38*G38,+E38*G38,"        ")</f>
        <v>242</v>
      </c>
      <c r="I38" s="57">
        <f>E38/B$9</f>
        <v>0.049087221095334685</v>
      </c>
      <c r="J38" s="52">
        <f>H38/H$72</f>
        <v>0.058462120584550276</v>
      </c>
    </row>
    <row r="39" spans="1:10" ht="7.5" customHeight="1">
      <c r="A39" s="60"/>
      <c r="B39" s="47"/>
      <c r="C39" s="47"/>
      <c r="D39" s="48"/>
      <c r="E39" s="49"/>
      <c r="F39" s="61"/>
      <c r="G39" s="50"/>
      <c r="H39" s="50"/>
      <c r="I39" s="57"/>
      <c r="J39" s="52"/>
    </row>
    <row r="40" spans="1:11" ht="12.75">
      <c r="A40" s="53" t="s">
        <v>13</v>
      </c>
      <c r="B40" s="47"/>
      <c r="C40" s="47"/>
      <c r="D40" s="48"/>
      <c r="E40" s="49">
        <v>0.574</v>
      </c>
      <c r="F40" s="56" t="s">
        <v>7</v>
      </c>
      <c r="G40" s="50">
        <f>+$B$14</f>
        <v>500</v>
      </c>
      <c r="H40" s="50">
        <f>IF(E40*G40,+E40*G40,"        ")</f>
        <v>287</v>
      </c>
      <c r="I40" s="57">
        <f>E40/B$9</f>
        <v>0.05821501014198783</v>
      </c>
      <c r="J40" s="52">
        <f>H40/H$72</f>
        <v>0.06933317606514847</v>
      </c>
      <c r="K40" s="7"/>
    </row>
    <row r="41" spans="1:10" ht="8.25" customHeight="1">
      <c r="A41" s="60"/>
      <c r="B41" s="47"/>
      <c r="C41" s="47"/>
      <c r="D41" s="48"/>
      <c r="E41" s="49"/>
      <c r="F41" s="61"/>
      <c r="G41" s="50"/>
      <c r="H41" s="50"/>
      <c r="I41" s="57"/>
      <c r="J41" s="52"/>
    </row>
    <row r="42" spans="1:10" ht="11.25" customHeight="1">
      <c r="A42" s="60" t="s">
        <v>68</v>
      </c>
      <c r="B42" s="47"/>
      <c r="C42" s="47"/>
      <c r="D42" s="48"/>
      <c r="E42" s="63">
        <v>0.1</v>
      </c>
      <c r="F42" s="56" t="s">
        <v>7</v>
      </c>
      <c r="G42" s="50">
        <f>+$B$14</f>
        <v>500</v>
      </c>
      <c r="H42" s="50">
        <f>IF(E42*G42,+E42*G42,"        ")</f>
        <v>50</v>
      </c>
      <c r="I42" s="57">
        <f>E42/B$9</f>
        <v>0.010141987829614606</v>
      </c>
      <c r="J42" s="52">
        <f>H42/H$72</f>
        <v>0.01207895053399799</v>
      </c>
    </row>
    <row r="43" spans="1:10" ht="11.25" customHeight="1">
      <c r="A43" s="60" t="s">
        <v>69</v>
      </c>
      <c r="B43" s="47"/>
      <c r="C43" s="47"/>
      <c r="D43" s="48"/>
      <c r="E43" s="49"/>
      <c r="F43" s="61"/>
      <c r="G43" s="50"/>
      <c r="H43" s="50"/>
      <c r="I43" s="57"/>
      <c r="J43" s="52"/>
    </row>
    <row r="44" spans="1:10" ht="6" customHeight="1">
      <c r="A44" s="60"/>
      <c r="B44" s="47"/>
      <c r="C44" s="47"/>
      <c r="D44" s="48"/>
      <c r="E44" s="49"/>
      <c r="F44" s="61"/>
      <c r="G44" s="50"/>
      <c r="H44" s="50"/>
      <c r="I44" s="57"/>
      <c r="J44" s="52"/>
    </row>
    <row r="45" spans="1:10" ht="12.75">
      <c r="A45" s="53" t="s">
        <v>70</v>
      </c>
      <c r="B45" s="47"/>
      <c r="C45" s="47"/>
      <c r="D45" s="48"/>
      <c r="E45" s="49">
        <v>1</v>
      </c>
      <c r="F45" s="56" t="s">
        <v>12</v>
      </c>
      <c r="G45" s="50">
        <f>+$B$14</f>
        <v>500</v>
      </c>
      <c r="H45" s="50">
        <f>IF(E45*G45,+E45*G45,"        ")</f>
        <v>500</v>
      </c>
      <c r="I45" s="57">
        <f>E45/B$9</f>
        <v>0.10141987829614606</v>
      </c>
      <c r="J45" s="52">
        <f>H45/H$72</f>
        <v>0.1207895053399799</v>
      </c>
    </row>
    <row r="46" spans="1:10" ht="7.5" customHeight="1">
      <c r="A46" s="60"/>
      <c r="B46" s="47"/>
      <c r="C46" s="47"/>
      <c r="D46" s="48"/>
      <c r="E46" s="49"/>
      <c r="F46" s="61"/>
      <c r="G46" s="50"/>
      <c r="H46" s="50"/>
      <c r="I46" s="57"/>
      <c r="J46" s="52"/>
    </row>
    <row r="47" spans="1:10" ht="12.75">
      <c r="A47" s="53" t="s">
        <v>71</v>
      </c>
      <c r="B47" s="47"/>
      <c r="C47" s="47"/>
      <c r="D47" s="56" t="s">
        <v>11</v>
      </c>
      <c r="E47" s="49"/>
      <c r="F47" s="61"/>
      <c r="G47" s="48"/>
      <c r="H47" s="50"/>
      <c r="I47" s="57"/>
      <c r="J47" s="52"/>
    </row>
    <row r="48" spans="1:11" ht="13.5">
      <c r="A48" s="53" t="s">
        <v>79</v>
      </c>
      <c r="B48" s="47"/>
      <c r="C48" s="54"/>
      <c r="D48" s="48"/>
      <c r="E48" s="49">
        <v>0.132</v>
      </c>
      <c r="F48" s="56" t="s">
        <v>7</v>
      </c>
      <c r="G48" s="50">
        <f>+$B$14</f>
        <v>500</v>
      </c>
      <c r="H48" s="50">
        <f>IF(E48*G48,+E48*G48,"        ")</f>
        <v>66</v>
      </c>
      <c r="I48" s="57">
        <f>E48/B$9</f>
        <v>0.01338742393509128</v>
      </c>
      <c r="J48" s="52">
        <f>H48/H$72</f>
        <v>0.015944214704877346</v>
      </c>
      <c r="K48" s="9"/>
    </row>
    <row r="49" spans="1:10" ht="12.75">
      <c r="A49" s="53" t="s">
        <v>78</v>
      </c>
      <c r="B49" s="47"/>
      <c r="C49" s="47"/>
      <c r="D49" s="48"/>
      <c r="E49" s="64"/>
      <c r="F49" s="64"/>
      <c r="G49" s="50"/>
      <c r="H49" s="64"/>
      <c r="I49" s="48"/>
      <c r="J49" s="65"/>
    </row>
    <row r="50" spans="1:10" ht="4.5" customHeight="1">
      <c r="A50" s="60"/>
      <c r="B50" s="47"/>
      <c r="C50" s="47"/>
      <c r="D50" s="48"/>
      <c r="E50" s="48"/>
      <c r="F50" s="61"/>
      <c r="G50" s="50"/>
      <c r="H50" s="48"/>
      <c r="I50" s="57"/>
      <c r="J50" s="52"/>
    </row>
    <row r="51" spans="1:10" ht="12.75">
      <c r="A51" s="53" t="s">
        <v>72</v>
      </c>
      <c r="B51" s="47"/>
      <c r="C51" s="47"/>
      <c r="D51" s="48"/>
      <c r="E51" s="49">
        <v>0.634</v>
      </c>
      <c r="F51" s="56" t="s">
        <v>7</v>
      </c>
      <c r="G51" s="50">
        <f>+$B$14</f>
        <v>500</v>
      </c>
      <c r="H51" s="50">
        <f>IF(E51*G51,+E51*G51,"        ")</f>
        <v>317</v>
      </c>
      <c r="I51" s="57">
        <f>E51/B$9</f>
        <v>0.0643002028397566</v>
      </c>
      <c r="J51" s="52">
        <f>H51/H$72</f>
        <v>0.07658054638554726</v>
      </c>
    </row>
    <row r="52" spans="1:11" ht="12.75">
      <c r="A52" s="60"/>
      <c r="B52" s="47"/>
      <c r="C52" s="47"/>
      <c r="D52" s="48"/>
      <c r="E52" s="48"/>
      <c r="F52" s="61"/>
      <c r="G52" s="50"/>
      <c r="H52" s="48"/>
      <c r="I52" s="57"/>
      <c r="J52" s="52"/>
      <c r="K52" s="8"/>
    </row>
    <row r="53" spans="1:10" ht="12.75">
      <c r="A53" s="53" t="s">
        <v>73</v>
      </c>
      <c r="B53" s="47"/>
      <c r="C53" s="47"/>
      <c r="D53" s="56" t="s">
        <v>10</v>
      </c>
      <c r="E53" s="49">
        <v>0.214</v>
      </c>
      <c r="F53" s="56" t="s">
        <v>7</v>
      </c>
      <c r="G53" s="50">
        <f>+$B$14</f>
        <v>500</v>
      </c>
      <c r="H53" s="50">
        <f>IF(E53*G53,+E53*G53,"        ")</f>
        <v>107</v>
      </c>
      <c r="I53" s="57">
        <f>E53/B$9</f>
        <v>0.021703853955375253</v>
      </c>
      <c r="J53" s="52">
        <f>H53/H$72</f>
        <v>0.0258489541427557</v>
      </c>
    </row>
    <row r="54" spans="1:10" ht="7.5" customHeight="1">
      <c r="A54" s="60"/>
      <c r="B54" s="47"/>
      <c r="C54" s="47"/>
      <c r="D54" s="48"/>
      <c r="E54" s="48"/>
      <c r="F54" s="61"/>
      <c r="G54" s="50"/>
      <c r="H54" s="48"/>
      <c r="I54" s="57"/>
      <c r="J54" s="52"/>
    </row>
    <row r="55" spans="1:11" ht="12.75">
      <c r="A55" s="53" t="s">
        <v>74</v>
      </c>
      <c r="B55" s="47"/>
      <c r="C55" s="66"/>
      <c r="D55" s="48"/>
      <c r="E55" s="48"/>
      <c r="F55" s="48"/>
      <c r="G55" s="50"/>
      <c r="H55" s="48"/>
      <c r="I55" s="48"/>
      <c r="J55" s="65"/>
      <c r="K55" s="7"/>
    </row>
    <row r="56" spans="1:11" ht="12.75">
      <c r="A56" s="53" t="s">
        <v>79</v>
      </c>
      <c r="B56" s="47"/>
      <c r="C56" s="47"/>
      <c r="D56" s="56" t="s">
        <v>9</v>
      </c>
      <c r="E56" s="49">
        <v>0.058</v>
      </c>
      <c r="F56" s="56" t="s">
        <v>7</v>
      </c>
      <c r="G56" s="50">
        <f>+$B$14</f>
        <v>500</v>
      </c>
      <c r="H56" s="50">
        <f>IF(E56*G56,+E56*G56,"        ")</f>
        <v>29</v>
      </c>
      <c r="I56" s="57">
        <f>E56/B$9</f>
        <v>0.005882352941176471</v>
      </c>
      <c r="J56" s="52">
        <f>H56/H$72</f>
        <v>0.007005791309718835</v>
      </c>
      <c r="K56" s="8"/>
    </row>
    <row r="57" spans="1:10" ht="13.5" thickBot="1">
      <c r="A57" s="67" t="s">
        <v>80</v>
      </c>
      <c r="B57" s="68"/>
      <c r="C57" s="68"/>
      <c r="D57" s="69"/>
      <c r="E57" s="70"/>
      <c r="F57" s="71"/>
      <c r="G57" s="72"/>
      <c r="H57" s="72"/>
      <c r="I57" s="73"/>
      <c r="J57" s="74"/>
    </row>
    <row r="58" spans="1:10" ht="6.75" customHeight="1">
      <c r="A58" s="47"/>
      <c r="B58" s="47"/>
      <c r="C58" s="47"/>
      <c r="D58" s="47"/>
      <c r="E58" s="47"/>
      <c r="F58" s="75"/>
      <c r="G58" s="47"/>
      <c r="H58" s="47"/>
      <c r="I58" s="76"/>
      <c r="J58" s="15"/>
    </row>
    <row r="59" spans="1:10" ht="33.75" customHeight="1" thickBot="1">
      <c r="A59" s="152" t="s">
        <v>96</v>
      </c>
      <c r="B59" s="152"/>
      <c r="C59" s="152"/>
      <c r="D59" s="152"/>
      <c r="E59" s="152"/>
      <c r="F59" s="152"/>
      <c r="G59" s="152"/>
      <c r="H59" s="152"/>
      <c r="I59" s="152"/>
      <c r="J59" s="152"/>
    </row>
    <row r="60" spans="1:10" ht="12.75">
      <c r="A60" s="77"/>
      <c r="B60" s="78"/>
      <c r="C60" s="78"/>
      <c r="D60" s="44"/>
      <c r="E60" s="44"/>
      <c r="F60" s="79"/>
      <c r="G60" s="44"/>
      <c r="H60" s="44"/>
      <c r="I60" s="80"/>
      <c r="J60" s="45"/>
    </row>
    <row r="61" spans="1:10" ht="12.75">
      <c r="A61" s="53" t="s">
        <v>75</v>
      </c>
      <c r="B61" s="47"/>
      <c r="C61" s="47"/>
      <c r="D61" s="48"/>
      <c r="E61" s="49">
        <v>0.564</v>
      </c>
      <c r="F61" s="56" t="s">
        <v>7</v>
      </c>
      <c r="G61" s="50">
        <f>+$B$14</f>
        <v>500</v>
      </c>
      <c r="H61" s="50">
        <f>IF(E61*G61,+E61*G61,"        ")</f>
        <v>282</v>
      </c>
      <c r="I61" s="57">
        <f>E61/B$9</f>
        <v>0.05720081135902637</v>
      </c>
      <c r="J61" s="52">
        <f>H61/H$72</f>
        <v>0.06812528101174867</v>
      </c>
    </row>
    <row r="62" spans="1:10" ht="12.75">
      <c r="A62" s="60"/>
      <c r="B62" s="47"/>
      <c r="C62" s="47"/>
      <c r="D62" s="48"/>
      <c r="E62" s="48"/>
      <c r="F62" s="61"/>
      <c r="G62" s="50"/>
      <c r="H62" s="48"/>
      <c r="I62" s="57"/>
      <c r="J62" s="52"/>
    </row>
    <row r="63" spans="1:11" ht="12.75">
      <c r="A63" s="53" t="s">
        <v>76</v>
      </c>
      <c r="B63" s="47"/>
      <c r="C63" s="47"/>
      <c r="D63" s="56" t="s">
        <v>8</v>
      </c>
      <c r="E63" s="49">
        <v>0.766</v>
      </c>
      <c r="F63" s="56" t="s">
        <v>7</v>
      </c>
      <c r="G63" s="50">
        <f>+$B$14</f>
        <v>500</v>
      </c>
      <c r="H63" s="50">
        <f>IF(E63*G63,+E63*G63,"        ")</f>
        <v>383</v>
      </c>
      <c r="I63" s="57">
        <f>E63/B$9</f>
        <v>0.07768762677484788</v>
      </c>
      <c r="J63" s="52">
        <f>H63/H$72</f>
        <v>0.09252476109042461</v>
      </c>
      <c r="K63" s="7"/>
    </row>
    <row r="64" spans="1:11" ht="12.75">
      <c r="A64" s="60"/>
      <c r="B64" s="47"/>
      <c r="C64" s="47"/>
      <c r="D64" s="48"/>
      <c r="E64" s="48"/>
      <c r="F64" s="61"/>
      <c r="G64" s="50"/>
      <c r="H64" s="48"/>
      <c r="I64" s="57"/>
      <c r="J64" s="52"/>
      <c r="K64" s="7"/>
    </row>
    <row r="65" spans="1:10" ht="12.75">
      <c r="A65" s="53" t="s">
        <v>77</v>
      </c>
      <c r="B65" s="47"/>
      <c r="C65" s="47"/>
      <c r="D65" s="48"/>
      <c r="E65" s="49">
        <v>0.168</v>
      </c>
      <c r="F65" s="56" t="s">
        <v>7</v>
      </c>
      <c r="G65" s="50">
        <f>+$B$14</f>
        <v>500</v>
      </c>
      <c r="H65" s="50">
        <f>IF(E65*G65,+E65*G65,"        ")</f>
        <v>84</v>
      </c>
      <c r="I65" s="57">
        <f>E65/B$9</f>
        <v>0.01703853955375254</v>
      </c>
      <c r="J65" s="52">
        <f>H65/H$72</f>
        <v>0.020292636897116623</v>
      </c>
    </row>
    <row r="66" spans="1:10" ht="13.5" thickBot="1">
      <c r="A66" s="81"/>
      <c r="B66" s="82"/>
      <c r="C66" s="82"/>
      <c r="D66" s="83"/>
      <c r="E66" s="84"/>
      <c r="F66" s="71"/>
      <c r="G66" s="85"/>
      <c r="H66" s="85"/>
      <c r="I66" s="73"/>
      <c r="J66" s="74"/>
    </row>
    <row r="67" spans="1:10" ht="12.75">
      <c r="A67" s="86"/>
      <c r="B67" s="86"/>
      <c r="C67" s="86"/>
      <c r="D67" s="86"/>
      <c r="E67" s="87"/>
      <c r="F67" s="86"/>
      <c r="G67" s="88"/>
      <c r="H67" s="89"/>
      <c r="I67" s="90"/>
      <c r="J67" s="91"/>
    </row>
    <row r="68" spans="1:10" ht="12.75">
      <c r="A68" s="46" t="s">
        <v>6</v>
      </c>
      <c r="B68" s="38"/>
      <c r="C68" s="92"/>
      <c r="D68" s="47"/>
      <c r="E68" s="93"/>
      <c r="F68" s="38"/>
      <c r="G68" s="94"/>
      <c r="H68" s="95">
        <f>SUM(H23:H65)</f>
        <v>3804.863232592676</v>
      </c>
      <c r="I68" s="163"/>
      <c r="J68" s="15"/>
    </row>
    <row r="69" spans="1:10" ht="12.75">
      <c r="A69" s="53" t="s">
        <v>81</v>
      </c>
      <c r="B69" s="47"/>
      <c r="C69" s="38"/>
      <c r="D69" s="38"/>
      <c r="E69" s="38"/>
      <c r="F69" s="38"/>
      <c r="G69" s="94"/>
      <c r="H69" s="96">
        <f>(H68*0.02)</f>
        <v>76.09726465185352</v>
      </c>
      <c r="I69" s="163"/>
      <c r="J69" s="15"/>
    </row>
    <row r="70" spans="1:10" ht="12.75">
      <c r="A70" s="53" t="s">
        <v>5</v>
      </c>
      <c r="B70" s="47"/>
      <c r="C70" s="38"/>
      <c r="D70" s="38"/>
      <c r="E70" s="38"/>
      <c r="F70" s="38"/>
      <c r="G70" s="94"/>
      <c r="H70" s="97">
        <v>0</v>
      </c>
      <c r="I70" s="164"/>
      <c r="J70" s="15"/>
    </row>
    <row r="71" spans="1:11" ht="12.75">
      <c r="A71" s="53" t="s">
        <v>98</v>
      </c>
      <c r="B71" s="47"/>
      <c r="C71" s="47"/>
      <c r="D71" s="47"/>
      <c r="E71" s="47"/>
      <c r="F71" s="47"/>
      <c r="G71" s="47"/>
      <c r="H71" s="97">
        <f>SUM(H68:H69)*0.0666</f>
        <v>258.4719691164857</v>
      </c>
      <c r="I71" s="99">
        <f>+H69+H71</f>
        <v>334.56923376833925</v>
      </c>
      <c r="J71" s="100"/>
      <c r="K71" s="112"/>
    </row>
    <row r="72" spans="1:11" ht="13.5" thickBot="1">
      <c r="A72" s="115" t="s">
        <v>4</v>
      </c>
      <c r="B72" s="116"/>
      <c r="C72" s="116"/>
      <c r="D72" s="116"/>
      <c r="E72" s="116"/>
      <c r="F72" s="116"/>
      <c r="G72" s="117"/>
      <c r="H72" s="118">
        <f>SUM(H68:H71)</f>
        <v>4139.432466361015</v>
      </c>
      <c r="I72" s="164"/>
      <c r="J72" s="15"/>
      <c r="K72" s="112">
        <f>8/12</f>
        <v>0.6666666666666666</v>
      </c>
    </row>
    <row r="73" spans="1:11" ht="13.5" thickBot="1">
      <c r="A73" s="4"/>
      <c r="B73" s="3"/>
      <c r="C73" s="3"/>
      <c r="D73" s="3"/>
      <c r="E73" s="3"/>
      <c r="F73" s="3"/>
      <c r="G73" s="3"/>
      <c r="H73" s="6">
        <f>SUM(H69:H71)</f>
        <v>334.56923376833925</v>
      </c>
      <c r="I73" s="101"/>
      <c r="J73" s="15"/>
      <c r="K73" s="112">
        <f>+K72*10</f>
        <v>6.666666666666666</v>
      </c>
    </row>
    <row r="74" spans="1:10" ht="15" customHeight="1">
      <c r="A74" s="119" t="s">
        <v>3</v>
      </c>
      <c r="B74" s="120"/>
      <c r="C74" s="121">
        <v>0</v>
      </c>
      <c r="D74" s="122">
        <f>(C74/H68)</f>
        <v>0</v>
      </c>
      <c r="E74" s="123" t="s">
        <v>2</v>
      </c>
      <c r="F74" s="120"/>
      <c r="G74" s="121">
        <f>SUM(H38:H65)+H31</f>
        <v>2483</v>
      </c>
      <c r="H74" s="124">
        <f>(G74/H68)</f>
        <v>0.6525858745014749</v>
      </c>
      <c r="I74" s="11"/>
      <c r="J74" s="15"/>
    </row>
    <row r="75" spans="1:10" ht="14.25" customHeight="1" thickBot="1">
      <c r="A75" s="125" t="s">
        <v>1</v>
      </c>
      <c r="B75" s="126"/>
      <c r="C75" s="127">
        <f>SUM(H34:H36)</f>
        <v>650</v>
      </c>
      <c r="D75" s="128">
        <f>ROUND((C75/H68),7)</f>
        <v>0.170834</v>
      </c>
      <c r="E75" s="129" t="s">
        <v>0</v>
      </c>
      <c r="F75" s="126"/>
      <c r="G75" s="127">
        <f>SUM(H23:H29)</f>
        <v>671.8632325926761</v>
      </c>
      <c r="H75" s="130">
        <f>(G75/H68)</f>
        <v>0.17658012693792965</v>
      </c>
      <c r="I75" s="98"/>
      <c r="J75" s="15"/>
    </row>
    <row r="76" spans="1:9" ht="1.5" customHeight="1" hidden="1">
      <c r="A76" s="21"/>
      <c r="B76" s="22"/>
      <c r="C76" s="20"/>
      <c r="D76" s="20"/>
      <c r="E76" s="21"/>
      <c r="F76" s="22"/>
      <c r="G76" s="20"/>
      <c r="H76" s="22"/>
      <c r="I76" s="10"/>
    </row>
    <row r="77" spans="1:10" ht="15" customHeight="1">
      <c r="A77" s="11" t="s">
        <v>86</v>
      </c>
      <c r="B77" s="11"/>
      <c r="C77" s="12"/>
      <c r="D77" s="11"/>
      <c r="E77" s="11"/>
      <c r="F77" s="11"/>
      <c r="G77" s="13"/>
      <c r="H77" s="13"/>
      <c r="I77" s="14"/>
      <c r="J77" s="15"/>
    </row>
    <row r="78" spans="1:10" ht="39" customHeight="1">
      <c r="A78" s="162" t="s">
        <v>99</v>
      </c>
      <c r="B78" s="162"/>
      <c r="C78" s="162"/>
      <c r="D78" s="162"/>
      <c r="E78" s="162"/>
      <c r="F78" s="162"/>
      <c r="G78" s="162"/>
      <c r="H78" s="162"/>
      <c r="I78" s="162"/>
      <c r="J78" s="162"/>
    </row>
    <row r="79" spans="1:10" s="2" customFormat="1" ht="15.75" customHeight="1">
      <c r="A79" s="160" t="s">
        <v>85</v>
      </c>
      <c r="B79" s="160"/>
      <c r="C79" s="160"/>
      <c r="D79" s="160"/>
      <c r="E79" s="160"/>
      <c r="F79" s="160"/>
      <c r="G79" s="160"/>
      <c r="H79" s="160"/>
      <c r="I79" s="160"/>
      <c r="J79" s="160"/>
    </row>
    <row r="80" spans="1:10" s="2" customFormat="1" ht="13.5">
      <c r="A80" s="161" t="s">
        <v>83</v>
      </c>
      <c r="B80" s="161"/>
      <c r="C80" s="161"/>
      <c r="D80" s="161"/>
      <c r="E80" s="161"/>
      <c r="F80" s="161"/>
      <c r="G80" s="161"/>
      <c r="H80" s="161"/>
      <c r="I80" s="161"/>
      <c r="J80" s="161"/>
    </row>
    <row r="81" spans="1:10" s="2" customFormat="1" ht="12.75" customHeight="1">
      <c r="A81" s="16" t="s">
        <v>84</v>
      </c>
      <c r="B81" s="16"/>
      <c r="C81" s="17"/>
      <c r="D81" s="18"/>
      <c r="E81" s="16"/>
      <c r="F81" s="16"/>
      <c r="G81" s="17"/>
      <c r="H81" s="18"/>
      <c r="I81" s="19"/>
      <c r="J81" s="16"/>
    </row>
    <row r="82" spans="1:10" s="2" customFormat="1" ht="13.5">
      <c r="A82" s="16" t="s">
        <v>88</v>
      </c>
      <c r="B82" s="16"/>
      <c r="C82" s="16"/>
      <c r="D82" s="16"/>
      <c r="E82" s="16"/>
      <c r="F82" s="16"/>
      <c r="G82" s="16"/>
      <c r="H82" s="16"/>
      <c r="I82" s="16"/>
      <c r="J82" s="16"/>
    </row>
    <row r="83" spans="1:10" s="2" customFormat="1" ht="13.5">
      <c r="A83" s="16" t="s">
        <v>87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s="2" customFormat="1" ht="13.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3:10" ht="12.75">
      <c r="C85" s="112"/>
      <c r="D85" s="112"/>
      <c r="E85" s="112"/>
      <c r="F85" s="112"/>
      <c r="G85" s="112"/>
      <c r="H85" s="112"/>
      <c r="I85" s="112"/>
      <c r="J85" s="113"/>
    </row>
    <row r="86" spans="3:10" ht="12.75">
      <c r="C86" s="112"/>
      <c r="D86" s="112">
        <v>9.86</v>
      </c>
      <c r="E86" s="112">
        <v>759.3638870591773</v>
      </c>
      <c r="F86" s="112">
        <v>775</v>
      </c>
      <c r="G86" s="112">
        <v>2162.1</v>
      </c>
      <c r="H86" s="112">
        <v>0</v>
      </c>
      <c r="I86" s="112">
        <v>450.9685942212197</v>
      </c>
      <c r="J86" s="113">
        <v>4147.432481280397</v>
      </c>
    </row>
    <row r="92" spans="1:10" ht="13.5">
      <c r="A92" s="153" t="s">
        <v>97</v>
      </c>
      <c r="B92" s="153"/>
      <c r="C92" s="153"/>
      <c r="D92" s="153"/>
      <c r="E92" s="153"/>
      <c r="F92" s="153"/>
      <c r="G92" s="153"/>
      <c r="H92" s="153"/>
      <c r="I92" s="153"/>
      <c r="J92" s="153"/>
    </row>
  </sheetData>
  <sheetProtection/>
  <mergeCells count="9">
    <mergeCell ref="A1:J1"/>
    <mergeCell ref="A16:H16"/>
    <mergeCell ref="A59:J59"/>
    <mergeCell ref="A92:J92"/>
    <mergeCell ref="I16:I20"/>
    <mergeCell ref="J16:J20"/>
    <mergeCell ref="A79:J79"/>
    <mergeCell ref="A80:J80"/>
    <mergeCell ref="A78:J78"/>
  </mergeCells>
  <printOptions/>
  <pageMargins left="0.84" right="0.4330708661417323" top="0.61" bottom="0.6299212598425197" header="0.44" footer="0"/>
  <pageSetup horizontalDpi="300" verticalDpi="300" orientation="portrait" scale="75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Karisovic</cp:lastModifiedBy>
  <cp:lastPrinted>2017-04-11T17:44:33Z</cp:lastPrinted>
  <dcterms:created xsi:type="dcterms:W3CDTF">1999-01-26T18:34:41Z</dcterms:created>
  <dcterms:modified xsi:type="dcterms:W3CDTF">2019-08-29T22:14:33Z</dcterms:modified>
  <cp:category/>
  <cp:version/>
  <cp:contentType/>
  <cp:contentStatus/>
</cp:coreProperties>
</file>