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Listo" sheetId="1" r:id="rId1"/>
    <sheet name="Hoja2" sheetId="2" r:id="rId2"/>
    <sheet name="Hoja3" sheetId="3" r:id="rId3"/>
  </sheets>
  <definedNames>
    <definedName name="_xlnm.Print_Area" localSheetId="0">'Listo'!$A$1:$J$104</definedName>
    <definedName name="_xlnm.Print_Titles" localSheetId="0">'Listo'!$1:$20</definedName>
  </definedNames>
  <calcPr fullCalcOnLoad="1"/>
</workbook>
</file>

<file path=xl/sharedStrings.xml><?xml version="1.0" encoding="utf-8"?>
<sst xmlns="http://schemas.openxmlformats.org/spreadsheetml/2006/main" count="178" uniqueCount="128">
  <si>
    <t>IV. Insumos      :</t>
  </si>
  <si>
    <t>II.Preparación de terreno:</t>
  </si>
  <si>
    <t>III. Mano de Obra:</t>
  </si>
  <si>
    <t>I. Semillero             :</t>
  </si>
  <si>
    <t>TOTAL</t>
  </si>
  <si>
    <t>GASTOS SEGURO AGRICOLA</t>
  </si>
  <si>
    <t>GASTOS ADMINISTRATIVOS</t>
  </si>
  <si>
    <t>SUBTOTAL</t>
  </si>
  <si>
    <t>Hom-Día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</si>
  <si>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</si>
  <si>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</si>
  <si>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</si>
  <si>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</si>
  <si>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</si>
  <si>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</si>
  <si>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</si>
  <si>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</si>
  <si>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</si>
  <si>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</si>
  <si>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Tarea</t>
  </si>
  <si>
    <t>Quintal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</si>
  <si>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</si>
  <si>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</si>
  <si>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</si>
  <si>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</si>
  <si>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</si>
  <si>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</si>
  <si>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</si>
  <si>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</si>
  <si>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</si>
  <si>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 xml:space="preserve"> CARAC. ESPECIAL</t>
  </si>
  <si>
    <t>A</t>
  </si>
  <si>
    <t xml:space="preserve"> CLASIF. TERRENO</t>
  </si>
  <si>
    <t>Mecanizado</t>
  </si>
  <si>
    <t xml:space="preserve"> PREP. TERRENO..</t>
  </si>
  <si>
    <t>Alto</t>
  </si>
  <si>
    <t xml:space="preserve"> NIVEL INSUMOS...</t>
  </si>
  <si>
    <t>JORNAL DIARIO :</t>
  </si>
  <si>
    <t>Riego Grav.</t>
  </si>
  <si>
    <t xml:space="preserve"> ORIGEN DE AGUAS</t>
  </si>
  <si>
    <t>8 Horas</t>
  </si>
  <si>
    <t>HOMBRE-DIA</t>
  </si>
  <si>
    <t>Directo</t>
  </si>
  <si>
    <t xml:space="preserve"> METODO SIEMBRA.</t>
  </si>
  <si>
    <t>Macho x Hembra</t>
  </si>
  <si>
    <t/>
  </si>
  <si>
    <t>RENDIMIENTO</t>
  </si>
  <si>
    <t>VARIEDAD</t>
  </si>
  <si>
    <t>0-60-0234A</t>
  </si>
  <si>
    <t>ENTREVISTAS...</t>
  </si>
  <si>
    <t>Nacional</t>
  </si>
  <si>
    <t>AREA APLIC....</t>
  </si>
  <si>
    <t>Plátano</t>
  </si>
  <si>
    <t>Unidad</t>
  </si>
  <si>
    <t>Costo/</t>
  </si>
  <si>
    <t>15 Meses</t>
  </si>
  <si>
    <t>RUBRO</t>
  </si>
  <si>
    <t>Cant.</t>
  </si>
  <si>
    <t>CICLO..........</t>
  </si>
  <si>
    <t>COSTO CODIGO...</t>
  </si>
  <si>
    <t>Millar</t>
  </si>
  <si>
    <t>Coeficiente Técnico por Actividad</t>
  </si>
  <si>
    <t xml:space="preserve"> Participación (%) por Actividad</t>
  </si>
  <si>
    <t>…………………………………………..</t>
  </si>
  <si>
    <t>FECHA  :</t>
  </si>
  <si>
    <t>Litro</t>
  </si>
  <si>
    <t xml:space="preserve"> MINISTERIO DE AGRICULTURA</t>
  </si>
  <si>
    <t>Estimado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</si>
  <si>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</si>
  <si>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</si>
  <si>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</si>
  <si>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</si>
  <si>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</si>
  <si>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</si>
  <si>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Galones</t>
  </si>
  <si>
    <t>0.2786  QQ Urea)</t>
  </si>
  <si>
    <t>1. Fertilizante (15-15-15)</t>
  </si>
  <si>
    <t>3. Fungicida (Macozeb)</t>
  </si>
  <si>
    <t>4. Aceite  Agricola</t>
  </si>
  <si>
    <t xml:space="preserve">5. Combustible </t>
  </si>
  <si>
    <t>6.Transporte de Insumos</t>
  </si>
  <si>
    <t>7. Pago agua INDRHI (12 meses)</t>
  </si>
  <si>
    <t>I</t>
  </si>
  <si>
    <t>II</t>
  </si>
  <si>
    <t>11. Cosecha y Acarreo Interno (Corte) 2 veces al mes</t>
  </si>
  <si>
    <t>28. Cosecha y Acarreo Interno (Corte) 2 veces al mes</t>
  </si>
  <si>
    <t>2. Fertilizante (Urea)</t>
  </si>
  <si>
    <t>2. Mantenimiento Canal</t>
  </si>
  <si>
    <t>4. Riego (2 aplicaciones)</t>
  </si>
  <si>
    <t>5. Cosecha y Acarreo Interno (Corte) 2 veces al mes</t>
  </si>
  <si>
    <t>6. Deshije y deshoje (manual)</t>
  </si>
  <si>
    <t>7. Riego (2 Aplicaciones)</t>
  </si>
  <si>
    <t>8. Aplicación Fungicida, Insecticida y Aceite</t>
  </si>
  <si>
    <t>9. Cosecha y Acarreo Interno (Corte) 2 veces al mes</t>
  </si>
  <si>
    <t>3. Aplicación Fertilizante  (15-15-15)</t>
  </si>
  <si>
    <t>12. Desyerbo (manual)</t>
  </si>
  <si>
    <t>31.Cosecha y Acarreo Interno (Corte) 2 veces al mes</t>
  </si>
  <si>
    <t>32. Riego (3 Aplicaciones)</t>
  </si>
  <si>
    <t>33. Cosecha y Acarreo Interno (Corte) 2 veces al mes</t>
  </si>
  <si>
    <t>14. Aplicación Fungicida y Aceite</t>
  </si>
  <si>
    <t>15. Cosecha y Acarreo Interno (Corte) 2 veces al mes</t>
  </si>
  <si>
    <t xml:space="preserve">16. Aplicación Fertilizantes (0.1901 QQ 15-15-15 + </t>
  </si>
  <si>
    <t>18. Cosecha y Acarreo Interno (Corte) 2 veces al mes</t>
  </si>
  <si>
    <t>19.Mantenimiento Canal</t>
  </si>
  <si>
    <t>20. Deshije y deshoje (manual)</t>
  </si>
  <si>
    <t>22. Cosecha y Acarreo Interno (Corte) 2 veces al mes</t>
  </si>
  <si>
    <t>23. Aplicación Fungicida y Aceite</t>
  </si>
  <si>
    <t>25. Cosecha y Acarreo Interno (Corte) 2 veces al mes</t>
  </si>
  <si>
    <t>26. Desyerbo (manual)</t>
  </si>
  <si>
    <t>30. Cosecha y Acarreo Interno (Corte) 2 veces al mes</t>
  </si>
  <si>
    <t xml:space="preserve">31. Aplicación Fertilizantes (0.1901 QQ 15-15-15 + </t>
  </si>
  <si>
    <t>32. Mantenimiento Canal</t>
  </si>
  <si>
    <t>PAGO INTERESES 8.0% ANUAL (15 meses 8%)</t>
  </si>
  <si>
    <t>10. Riego (2 Aplicaciones)</t>
  </si>
  <si>
    <t>13. Riego (2 Aplicaciones)</t>
  </si>
  <si>
    <t>17. Riego ((2 Aplicaciones)</t>
  </si>
  <si>
    <t>21. Riego (2 Aplicaciones)</t>
  </si>
  <si>
    <t>24. Riego (2 Aplicaciones)</t>
  </si>
  <si>
    <t>27. Riego (2 Aplicaciones)</t>
  </si>
  <si>
    <t>29.   Riego (2 Aplicaciones)</t>
  </si>
  <si>
    <t>30.  Riego (2 Aplicaciones)</t>
  </si>
  <si>
    <t>35. Riego (2 Aplicaciones)</t>
  </si>
  <si>
    <t>Página 133</t>
  </si>
  <si>
    <t>Página 134</t>
  </si>
  <si>
    <t>Página 136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</si>
  <si>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 Insumos actualizados a mayo, 2019.</t>
  </si>
  <si>
    <t>2019</t>
  </si>
  <si>
    <t>Mantenimiento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</si>
</sst>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_)"/>
    <numFmt numFmtId="187" formatCode="0.00_)"/>
    <numFmt numFmtId="188" formatCode="0_)"/>
    <numFmt numFmtId="189" formatCode="#,##0.0000_);\(#,##0.0000\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_);\(#,##0.0\)"/>
    <numFmt numFmtId="195" formatCode="0.000000"/>
    <numFmt numFmtId="196" formatCode="0.0000000"/>
    <numFmt numFmtId="197" formatCode="0.00000"/>
    <numFmt numFmtId="198" formatCode="0.0000"/>
    <numFmt numFmtId="199" formatCode="0.000"/>
    <numFmt numFmtId="200" formatCode="#,##0.0\ _€;\-#,##0.0\ _€"/>
    <numFmt numFmtId="201" formatCode="&quot;RD$&quot;#,##0.00"/>
    <numFmt numFmtId="202" formatCode="_-* #,##0.00_-;\-* #,##0.00_-;_-* &quot;-&quot;??_-;_-@_-"/>
    <numFmt numFmtId="203" formatCode="_-* #,##0_-;\-* #,##0_-;_-* &quot;-&quot;??_-;_-@_-"/>
    <numFmt numFmtId="204" formatCode="#,##0.00_ ;\-#,##0.00\ "/>
    <numFmt numFmtId="205" formatCode="0.00000000000"/>
    <numFmt numFmtId="206" formatCode="_(* #,##0.0000_);_(* \(#,##0.0000\);_(* &quot;-&quot;????_);_(@_)"/>
    <numFmt numFmtId="207" formatCode="#,##0.000000000000_);\(#,##0.000000000000\)"/>
    <numFmt numFmtId="208" formatCode="#,##0.00000000000_);\(#,##0.00000000000\)"/>
  </numFmts>
  <fonts count="51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name val="Baskerville Old Face"/>
      <family val="1"/>
    </font>
    <font>
      <sz val="9"/>
      <name val="Baskerville Old Face"/>
      <family val="1"/>
    </font>
    <font>
      <b/>
      <sz val="9"/>
      <name val="Baskerville Old Face"/>
      <family val="1"/>
    </font>
    <font>
      <b/>
      <sz val="10"/>
      <name val="Baskerville Old Face"/>
      <family val="1"/>
    </font>
    <font>
      <b/>
      <sz val="18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Baskerville Old Face"/>
      <family val="1"/>
    </font>
    <font>
      <sz val="10"/>
      <color indexed="10"/>
      <name val="Baskerville Old Face"/>
      <family val="1"/>
    </font>
    <font>
      <sz val="10"/>
      <color indexed="8"/>
      <name val="Baskerville Old Face"/>
      <family val="1"/>
    </font>
    <font>
      <b/>
      <sz val="10"/>
      <color indexed="8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askerville Old Face"/>
      <family val="1"/>
    </font>
    <font>
      <sz val="10"/>
      <color rgb="FFFF0000"/>
      <name val="Baskerville Old Face"/>
      <family val="1"/>
    </font>
    <font>
      <sz val="10"/>
      <color theme="1"/>
      <name val="Baskerville Old Face"/>
      <family val="1"/>
    </font>
    <font>
      <b/>
      <sz val="10"/>
      <color theme="1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55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91" fontId="3" fillId="0" borderId="0" xfId="47" applyNumberFormat="1" applyFont="1" applyAlignment="1">
      <alignment/>
    </xf>
    <xf numFmtId="0" fontId="2" fillId="33" borderId="0" xfId="0" applyFont="1" applyFill="1" applyAlignment="1">
      <alignment/>
    </xf>
    <xf numFmtId="186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39" fontId="2" fillId="33" borderId="0" xfId="0" applyNumberFormat="1" applyFont="1" applyFill="1" applyBorder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9" fontId="1" fillId="33" borderId="0" xfId="55" applyFont="1" applyFill="1" applyAlignment="1">
      <alignment horizontal="center"/>
    </xf>
    <xf numFmtId="174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188" fontId="2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187" fontId="4" fillId="33" borderId="0" xfId="0" applyNumberFormat="1" applyFont="1" applyFill="1" applyAlignment="1" applyProtection="1">
      <alignment/>
      <protection/>
    </xf>
    <xf numFmtId="39" fontId="4" fillId="33" borderId="0" xfId="0" applyNumberFormat="1" applyFont="1" applyFill="1" applyAlignment="1" applyProtection="1">
      <alignment/>
      <protection/>
    </xf>
    <xf numFmtId="189" fontId="4" fillId="33" borderId="0" xfId="0" applyNumberFormat="1" applyFont="1" applyFill="1" applyAlignment="1" applyProtection="1">
      <alignment horizontal="left"/>
      <protection/>
    </xf>
    <xf numFmtId="39" fontId="4" fillId="33" borderId="0" xfId="0" applyNumberFormat="1" applyFont="1" applyFill="1" applyAlignment="1" applyProtection="1">
      <alignment horizontal="center"/>
      <protection/>
    </xf>
    <xf numFmtId="189" fontId="4" fillId="33" borderId="0" xfId="0" applyNumberFormat="1" applyFont="1" applyFill="1" applyAlignment="1" applyProtection="1">
      <alignment horizontal="center"/>
      <protection/>
    </xf>
    <xf numFmtId="193" fontId="4" fillId="33" borderId="0" xfId="47" applyNumberFormat="1" applyFont="1" applyFill="1" applyAlignment="1">
      <alignment horizontal="left"/>
    </xf>
    <xf numFmtId="188" fontId="4" fillId="33" borderId="0" xfId="0" applyNumberFormat="1" applyFont="1" applyFill="1" applyAlignment="1" applyProtection="1">
      <alignment horizontal="left"/>
      <protection/>
    </xf>
    <xf numFmtId="49" fontId="5" fillId="33" borderId="0" xfId="0" applyNumberFormat="1" applyFont="1" applyFill="1" applyAlignment="1" applyProtection="1">
      <alignment horizontal="center"/>
      <protection/>
    </xf>
    <xf numFmtId="201" fontId="4" fillId="33" borderId="0" xfId="0" applyNumberFormat="1" applyFont="1" applyFill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 horizontal="fill"/>
      <protection/>
    </xf>
    <xf numFmtId="9" fontId="4" fillId="33" borderId="0" xfId="55" applyFont="1" applyFill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191" fontId="3" fillId="33" borderId="10" xfId="47" applyNumberFormat="1" applyFont="1" applyFill="1" applyBorder="1" applyAlignment="1" applyProtection="1">
      <alignment/>
      <protection/>
    </xf>
    <xf numFmtId="171" fontId="3" fillId="33" borderId="10" xfId="47" applyFont="1" applyFill="1" applyBorder="1" applyAlignment="1">
      <alignment/>
    </xf>
    <xf numFmtId="9" fontId="3" fillId="33" borderId="11" xfId="55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171" fontId="3" fillId="33" borderId="13" xfId="47" applyFont="1" applyFill="1" applyBorder="1" applyAlignment="1">
      <alignment/>
    </xf>
    <xf numFmtId="9" fontId="3" fillId="33" borderId="14" xfId="55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171" fontId="3" fillId="33" borderId="16" xfId="47" applyFont="1" applyFill="1" applyBorder="1" applyAlignment="1">
      <alignment/>
    </xf>
    <xf numFmtId="9" fontId="3" fillId="33" borderId="17" xfId="55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right"/>
    </xf>
    <xf numFmtId="203" fontId="8" fillId="33" borderId="0" xfId="50" applyNumberFormat="1" applyFont="1" applyFill="1" applyBorder="1" applyAlignment="1" applyProtection="1">
      <alignment horizontal="left"/>
      <protection/>
    </xf>
    <xf numFmtId="205" fontId="3" fillId="0" borderId="0" xfId="0" applyNumberFormat="1" applyFont="1" applyBorder="1" applyAlignment="1">
      <alignment/>
    </xf>
    <xf numFmtId="0" fontId="47" fillId="33" borderId="0" xfId="0" applyFont="1" applyFill="1" applyAlignment="1">
      <alignment/>
    </xf>
    <xf numFmtId="39" fontId="47" fillId="33" borderId="0" xfId="0" applyNumberFormat="1" applyFont="1" applyFill="1" applyAlignment="1">
      <alignment/>
    </xf>
    <xf numFmtId="0" fontId="6" fillId="33" borderId="15" xfId="0" applyFont="1" applyFill="1" applyBorder="1" applyAlignment="1" applyProtection="1">
      <alignment horizontal="left"/>
      <protection/>
    </xf>
    <xf numFmtId="186" fontId="3" fillId="33" borderId="16" xfId="0" applyNumberFormat="1" applyFont="1" applyFill="1" applyBorder="1" applyAlignment="1" applyProtection="1">
      <alignment/>
      <protection/>
    </xf>
    <xf numFmtId="39" fontId="3" fillId="33" borderId="16" xfId="0" applyNumberFormat="1" applyFont="1" applyFill="1" applyBorder="1" applyAlignment="1" applyProtection="1">
      <alignment/>
      <protection/>
    </xf>
    <xf numFmtId="39" fontId="3" fillId="33" borderId="18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6" fontId="3" fillId="33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39" fontId="3" fillId="33" borderId="10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/>
      <protection/>
    </xf>
    <xf numFmtId="191" fontId="3" fillId="33" borderId="10" xfId="49" applyNumberFormat="1" applyFont="1" applyFill="1" applyBorder="1" applyAlignment="1">
      <alignment/>
    </xf>
    <xf numFmtId="174" fontId="3" fillId="33" borderId="0" xfId="0" applyNumberFormat="1" applyFont="1" applyFill="1" applyBorder="1" applyAlignment="1" applyProtection="1">
      <alignment/>
      <protection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" fillId="33" borderId="21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186" fontId="3" fillId="33" borderId="0" xfId="0" applyNumberFormat="1" applyFont="1" applyFill="1" applyBorder="1" applyAlignment="1" applyProtection="1">
      <alignment/>
      <protection/>
    </xf>
    <xf numFmtId="39" fontId="3" fillId="33" borderId="0" xfId="0" applyNumberFormat="1" applyFont="1" applyFill="1" applyBorder="1" applyAlignment="1" applyProtection="1">
      <alignment/>
      <protection/>
    </xf>
    <xf numFmtId="0" fontId="3" fillId="33" borderId="16" xfId="0" applyFont="1" applyFill="1" applyBorder="1" applyAlignment="1">
      <alignment/>
    </xf>
    <xf numFmtId="186" fontId="3" fillId="33" borderId="22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191" fontId="3" fillId="33" borderId="10" xfId="47" applyNumberFormat="1" applyFont="1" applyFill="1" applyBorder="1" applyAlignment="1">
      <alignment/>
    </xf>
    <xf numFmtId="171" fontId="3" fillId="33" borderId="10" xfId="47" applyFont="1" applyFill="1" applyBorder="1" applyAlignment="1" applyProtection="1">
      <alignment/>
      <protection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33" borderId="12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>
      <alignment/>
    </xf>
    <xf numFmtId="39" fontId="49" fillId="33" borderId="0" xfId="0" applyNumberFormat="1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horizontal="fill"/>
      <protection/>
    </xf>
    <xf numFmtId="0" fontId="49" fillId="33" borderId="0" xfId="0" applyFont="1" applyFill="1" applyBorder="1" applyAlignment="1" applyProtection="1">
      <alignment horizontal="center"/>
      <protection/>
    </xf>
    <xf numFmtId="9" fontId="49" fillId="33" borderId="0" xfId="55" applyFont="1" applyFill="1" applyBorder="1" applyAlignment="1">
      <alignment horizontal="center"/>
    </xf>
    <xf numFmtId="0" fontId="49" fillId="33" borderId="15" xfId="0" applyFont="1" applyFill="1" applyBorder="1" applyAlignment="1" applyProtection="1">
      <alignment horizontal="left"/>
      <protection/>
    </xf>
    <xf numFmtId="0" fontId="49" fillId="33" borderId="21" xfId="0" applyFont="1" applyFill="1" applyBorder="1" applyAlignment="1" applyProtection="1">
      <alignment horizontal="fill"/>
      <protection/>
    </xf>
    <xf numFmtId="187" fontId="49" fillId="33" borderId="21" xfId="0" applyNumberFormat="1" applyFont="1" applyFill="1" applyBorder="1" applyAlignment="1" applyProtection="1">
      <alignment horizontal="fill"/>
      <protection/>
    </xf>
    <xf numFmtId="0" fontId="49" fillId="33" borderId="21" xfId="0" applyFont="1" applyFill="1" applyBorder="1" applyAlignment="1">
      <alignment/>
    </xf>
    <xf numFmtId="186" fontId="49" fillId="33" borderId="21" xfId="0" applyNumberFormat="1" applyFont="1" applyFill="1" applyBorder="1" applyAlignment="1" applyProtection="1">
      <alignment/>
      <protection/>
    </xf>
    <xf numFmtId="39" fontId="49" fillId="33" borderId="21" xfId="0" applyNumberFormat="1" applyFont="1" applyFill="1" applyBorder="1" applyAlignment="1" applyProtection="1">
      <alignment/>
      <protection/>
    </xf>
    <xf numFmtId="39" fontId="50" fillId="33" borderId="17" xfId="0" applyNumberFormat="1" applyFont="1" applyFill="1" applyBorder="1" applyAlignment="1" applyProtection="1">
      <alignment/>
      <protection/>
    </xf>
    <xf numFmtId="0" fontId="49" fillId="33" borderId="0" xfId="0" applyFont="1" applyFill="1" applyAlignment="1">
      <alignment/>
    </xf>
    <xf numFmtId="9" fontId="49" fillId="33" borderId="0" xfId="55" applyFont="1" applyFill="1" applyAlignment="1">
      <alignment horizontal="center"/>
    </xf>
    <xf numFmtId="187" fontId="49" fillId="33" borderId="11" xfId="0" applyNumberFormat="1" applyFont="1" applyFill="1" applyBorder="1" applyAlignment="1" applyProtection="1">
      <alignment/>
      <protection/>
    </xf>
    <xf numFmtId="39" fontId="49" fillId="33" borderId="11" xfId="0" applyNumberFormat="1" applyFont="1" applyFill="1" applyBorder="1" applyAlignment="1" applyProtection="1">
      <alignment/>
      <protection/>
    </xf>
    <xf numFmtId="0" fontId="49" fillId="0" borderId="23" xfId="0" applyFont="1" applyBorder="1" applyAlignment="1" applyProtection="1">
      <alignment horizontal="fill"/>
      <protection/>
    </xf>
    <xf numFmtId="0" fontId="49" fillId="0" borderId="24" xfId="0" applyFont="1" applyBorder="1" applyAlignment="1" applyProtection="1">
      <alignment horizontal="fill"/>
      <protection/>
    </xf>
    <xf numFmtId="187" fontId="49" fillId="0" borderId="25" xfId="0" applyNumberFormat="1" applyFont="1" applyBorder="1" applyAlignment="1" applyProtection="1">
      <alignment horizontal="fill"/>
      <protection/>
    </xf>
    <xf numFmtId="171" fontId="47" fillId="33" borderId="0" xfId="47" applyFont="1" applyFill="1" applyAlignment="1">
      <alignment horizontal="center"/>
    </xf>
    <xf numFmtId="0" fontId="47" fillId="0" borderId="0" xfId="0" applyFont="1" applyBorder="1" applyAlignment="1">
      <alignment/>
    </xf>
    <xf numFmtId="9" fontId="47" fillId="33" borderId="0" xfId="55" applyFont="1" applyFill="1" applyAlignment="1">
      <alignment horizontal="center"/>
    </xf>
    <xf numFmtId="174" fontId="47" fillId="0" borderId="0" xfId="0" applyNumberFormat="1" applyFont="1" applyBorder="1" applyAlignment="1">
      <alignment/>
    </xf>
    <xf numFmtId="171" fontId="3" fillId="33" borderId="10" xfId="49" applyFont="1" applyFill="1" applyBorder="1" applyAlignment="1" applyProtection="1">
      <alignment/>
      <protection/>
    </xf>
    <xf numFmtId="0" fontId="3" fillId="33" borderId="22" xfId="0" applyFont="1" applyFill="1" applyBorder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48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171" fontId="3" fillId="33" borderId="0" xfId="47" applyFont="1" applyFill="1" applyBorder="1" applyAlignment="1">
      <alignment/>
    </xf>
    <xf numFmtId="9" fontId="3" fillId="33" borderId="0" xfId="55" applyFont="1" applyFill="1" applyBorder="1" applyAlignment="1">
      <alignment horizontal="center"/>
    </xf>
    <xf numFmtId="0" fontId="3" fillId="33" borderId="15" xfId="0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 applyProtection="1">
      <alignment horizontal="center"/>
      <protection/>
    </xf>
    <xf numFmtId="186" fontId="3" fillId="33" borderId="13" xfId="0" applyNumberFormat="1" applyFont="1" applyFill="1" applyBorder="1" applyAlignment="1" applyProtection="1">
      <alignment/>
      <protection/>
    </xf>
    <xf numFmtId="39" fontId="3" fillId="33" borderId="13" xfId="0" applyNumberFormat="1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horizontal="left"/>
      <protection/>
    </xf>
    <xf numFmtId="39" fontId="3" fillId="33" borderId="19" xfId="0" applyNumberFormat="1" applyFont="1" applyFill="1" applyBorder="1" applyAlignment="1" applyProtection="1">
      <alignment/>
      <protection/>
    </xf>
    <xf numFmtId="171" fontId="3" fillId="33" borderId="13" xfId="47" applyFont="1" applyFill="1" applyBorder="1" applyAlignment="1" applyProtection="1">
      <alignment/>
      <protection/>
    </xf>
    <xf numFmtId="0" fontId="3" fillId="33" borderId="26" xfId="0" applyFont="1" applyFill="1" applyBorder="1" applyAlignment="1">
      <alignment/>
    </xf>
    <xf numFmtId="187" fontId="3" fillId="33" borderId="22" xfId="0" applyNumberFormat="1" applyFont="1" applyFill="1" applyBorder="1" applyAlignment="1" applyProtection="1">
      <alignment/>
      <protection/>
    </xf>
    <xf numFmtId="174" fontId="3" fillId="33" borderId="22" xfId="0" applyNumberFormat="1" applyFont="1" applyFill="1" applyBorder="1" applyAlignment="1" applyProtection="1">
      <alignment/>
      <protection/>
    </xf>
    <xf numFmtId="0" fontId="3" fillId="33" borderId="27" xfId="0" applyFont="1" applyFill="1" applyBorder="1" applyAlignment="1">
      <alignment/>
    </xf>
    <xf numFmtId="186" fontId="3" fillId="33" borderId="27" xfId="0" applyNumberFormat="1" applyFont="1" applyFill="1" applyBorder="1" applyAlignment="1" applyProtection="1">
      <alignment/>
      <protection/>
    </xf>
    <xf numFmtId="0" fontId="49" fillId="33" borderId="22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186" fontId="49" fillId="33" borderId="10" xfId="0" applyNumberFormat="1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horizontal="center"/>
      <protection/>
    </xf>
    <xf numFmtId="39" fontId="49" fillId="33" borderId="10" xfId="0" applyNumberFormat="1" applyFont="1" applyFill="1" applyBorder="1" applyAlignment="1" applyProtection="1">
      <alignment/>
      <protection/>
    </xf>
    <xf numFmtId="171" fontId="49" fillId="33" borderId="10" xfId="47" applyFont="1" applyFill="1" applyBorder="1" applyAlignment="1">
      <alignment/>
    </xf>
    <xf numFmtId="9" fontId="49" fillId="33" borderId="11" xfId="55" applyFont="1" applyFill="1" applyBorder="1" applyAlignment="1">
      <alignment horizontal="center"/>
    </xf>
    <xf numFmtId="174" fontId="49" fillId="33" borderId="22" xfId="0" applyNumberFormat="1" applyFont="1" applyFill="1" applyBorder="1" applyAlignment="1" applyProtection="1">
      <alignment/>
      <protection/>
    </xf>
    <xf numFmtId="0" fontId="49" fillId="34" borderId="20" xfId="0" applyFont="1" applyFill="1" applyBorder="1" applyAlignment="1" applyProtection="1">
      <alignment horizontal="left"/>
      <protection/>
    </xf>
    <xf numFmtId="0" fontId="49" fillId="34" borderId="19" xfId="0" applyFont="1" applyFill="1" applyBorder="1" applyAlignment="1" applyProtection="1">
      <alignment horizontal="fill"/>
      <protection/>
    </xf>
    <xf numFmtId="39" fontId="49" fillId="34" borderId="19" xfId="0" applyNumberFormat="1" applyFont="1" applyFill="1" applyBorder="1" applyAlignment="1" applyProtection="1">
      <alignment/>
      <protection/>
    </xf>
    <xf numFmtId="39" fontId="50" fillId="34" borderId="14" xfId="0" applyNumberFormat="1" applyFont="1" applyFill="1" applyBorder="1" applyAlignment="1" applyProtection="1">
      <alignment/>
      <protection/>
    </xf>
    <xf numFmtId="0" fontId="49" fillId="34" borderId="28" xfId="0" applyFont="1" applyFill="1" applyBorder="1" applyAlignment="1" applyProtection="1">
      <alignment horizontal="left"/>
      <protection/>
    </xf>
    <xf numFmtId="0" fontId="49" fillId="34" borderId="29" xfId="0" applyFont="1" applyFill="1" applyBorder="1" applyAlignment="1">
      <alignment/>
    </xf>
    <xf numFmtId="174" fontId="49" fillId="34" borderId="29" xfId="0" applyNumberFormat="1" applyFont="1" applyFill="1" applyBorder="1" applyAlignment="1" applyProtection="1">
      <alignment/>
      <protection/>
    </xf>
    <xf numFmtId="10" fontId="49" fillId="34" borderId="30" xfId="0" applyNumberFormat="1" applyFont="1" applyFill="1" applyBorder="1" applyAlignment="1" applyProtection="1">
      <alignment/>
      <protection/>
    </xf>
    <xf numFmtId="0" fontId="49" fillId="34" borderId="31" xfId="0" applyFont="1" applyFill="1" applyBorder="1" applyAlignment="1" applyProtection="1">
      <alignment horizontal="left"/>
      <protection/>
    </xf>
    <xf numFmtId="10" fontId="49" fillId="34" borderId="29" xfId="0" applyNumberFormat="1" applyFont="1" applyFill="1" applyBorder="1" applyAlignment="1" applyProtection="1">
      <alignment/>
      <protection/>
    </xf>
    <xf numFmtId="0" fontId="49" fillId="34" borderId="32" xfId="0" applyFont="1" applyFill="1" applyBorder="1" applyAlignment="1" applyProtection="1">
      <alignment horizontal="left"/>
      <protection/>
    </xf>
    <xf numFmtId="0" fontId="49" fillId="34" borderId="22" xfId="0" applyFont="1" applyFill="1" applyBorder="1" applyAlignment="1">
      <alignment/>
    </xf>
    <xf numFmtId="174" fontId="49" fillId="34" borderId="22" xfId="0" applyNumberFormat="1" applyFont="1" applyFill="1" applyBorder="1" applyAlignment="1" applyProtection="1">
      <alignment/>
      <protection/>
    </xf>
    <xf numFmtId="10" fontId="49" fillId="34" borderId="10" xfId="0" applyNumberFormat="1" applyFont="1" applyFill="1" applyBorder="1" applyAlignment="1" applyProtection="1">
      <alignment/>
      <protection/>
    </xf>
    <xf numFmtId="0" fontId="49" fillId="34" borderId="0" xfId="0" applyFont="1" applyFill="1" applyBorder="1" applyAlignment="1" applyProtection="1">
      <alignment horizontal="left"/>
      <protection/>
    </xf>
    <xf numFmtId="10" fontId="49" fillId="34" borderId="22" xfId="0" applyNumberFormat="1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 horizontal="fill"/>
      <protection/>
    </xf>
    <xf numFmtId="0" fontId="3" fillId="34" borderId="25" xfId="0" applyFont="1" applyFill="1" applyBorder="1" applyAlignment="1" applyProtection="1">
      <alignment horizontal="fill"/>
      <protection/>
    </xf>
    <xf numFmtId="0" fontId="3" fillId="34" borderId="33" xfId="0" applyFont="1" applyFill="1" applyBorder="1" applyAlignment="1" applyProtection="1">
      <alignment horizontal="fill"/>
      <protection/>
    </xf>
    <xf numFmtId="0" fontId="6" fillId="34" borderId="3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0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2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48" fillId="33" borderId="0" xfId="0" applyFont="1" applyFill="1" applyBorder="1" applyAlignment="1">
      <alignment/>
    </xf>
    <xf numFmtId="0" fontId="7" fillId="33" borderId="0" xfId="0" applyFont="1" applyFill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21" xfId="0" applyFont="1" applyFill="1" applyBorder="1" applyAlignment="1" applyProtection="1">
      <alignment horizontal="center"/>
      <protection/>
    </xf>
    <xf numFmtId="0" fontId="6" fillId="34" borderId="26" xfId="0" applyFont="1" applyFill="1" applyBorder="1" applyAlignment="1" applyProtection="1">
      <alignment horizontal="center"/>
      <protection/>
    </xf>
    <xf numFmtId="0" fontId="6" fillId="34" borderId="35" xfId="0" applyFont="1" applyFill="1" applyBorder="1" applyAlignment="1">
      <alignment horizontal="center" vertical="justify"/>
    </xf>
    <xf numFmtId="0" fontId="6" fillId="34" borderId="32" xfId="0" applyFont="1" applyFill="1" applyBorder="1" applyAlignment="1">
      <alignment horizontal="center" vertical="justify"/>
    </xf>
    <xf numFmtId="9" fontId="6" fillId="34" borderId="18" xfId="55" applyFont="1" applyFill="1" applyBorder="1" applyAlignment="1">
      <alignment horizontal="center" vertical="justify"/>
    </xf>
    <xf numFmtId="9" fontId="6" fillId="34" borderId="36" xfId="55" applyFont="1" applyFill="1" applyBorder="1" applyAlignment="1">
      <alignment horizontal="center" vertical="justify"/>
    </xf>
    <xf numFmtId="0" fontId="3" fillId="33" borderId="12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33" borderId="22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2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 applyProtection="1">
      <alignment horizontal="left" wrapText="1"/>
      <protection/>
    </xf>
    <xf numFmtId="0" fontId="3" fillId="33" borderId="19" xfId="0" applyFont="1" applyFill="1" applyBorder="1" applyAlignment="1" applyProtection="1">
      <alignment horizontal="left" wrapText="1"/>
      <protection/>
    </xf>
    <xf numFmtId="0" fontId="3" fillId="33" borderId="27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A82">
      <selection activeCell="M100" sqref="M100"/>
    </sheetView>
  </sheetViews>
  <sheetFormatPr defaultColWidth="11.140625" defaultRowHeight="12.75"/>
  <cols>
    <col min="1" max="1" width="15.00390625" style="1" customWidth="1"/>
    <col min="2" max="2" width="13.7109375" style="1" customWidth="1"/>
    <col min="3" max="3" width="11.421875" style="1" customWidth="1"/>
    <col min="4" max="4" width="7.8515625" style="1" customWidth="1"/>
    <col min="5" max="5" width="9.28125" style="1" customWidth="1"/>
    <col min="6" max="6" width="8.28125" style="1" customWidth="1"/>
    <col min="7" max="7" width="9.8515625" style="1" customWidth="1"/>
    <col min="8" max="8" width="9.7109375" style="1" customWidth="1"/>
    <col min="9" max="9" width="11.00390625" style="1" customWidth="1"/>
    <col min="10" max="10" width="12.421875" style="3" customWidth="1"/>
    <col min="11" max="11" width="5.00390625" style="1" customWidth="1"/>
    <col min="12" max="16384" width="11.140625" style="1" customWidth="1"/>
  </cols>
  <sheetData>
    <row r="1" spans="1:10" ht="37.5" customHeight="1">
      <c r="A1" s="166" t="s">
        <v>66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3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3.5">
      <c r="A3" s="107"/>
      <c r="B3" s="107"/>
      <c r="C3" s="8"/>
      <c r="D3" s="8"/>
      <c r="E3" s="8"/>
      <c r="F3" s="107"/>
      <c r="G3" s="8"/>
      <c r="H3" s="107"/>
      <c r="I3" s="13"/>
      <c r="J3" s="14"/>
    </row>
    <row r="4" spans="1:10" s="5" customFormat="1" ht="12">
      <c r="A4" s="18" t="s">
        <v>51</v>
      </c>
      <c r="B4" s="18" t="s">
        <v>50</v>
      </c>
      <c r="C4" s="19"/>
      <c r="D4" s="19"/>
      <c r="E4" s="19"/>
      <c r="F4" s="18" t="s">
        <v>56</v>
      </c>
      <c r="G4" s="19"/>
      <c r="H4" s="19" t="s">
        <v>63</v>
      </c>
      <c r="I4" s="19"/>
      <c r="J4" s="20" t="s">
        <v>52</v>
      </c>
    </row>
    <row r="5" spans="1:10" s="5" customFormat="1" ht="12">
      <c r="A5" s="18" t="s">
        <v>49</v>
      </c>
      <c r="B5" s="18" t="s">
        <v>67</v>
      </c>
      <c r="C5" s="19"/>
      <c r="D5" s="19"/>
      <c r="E5" s="19"/>
      <c r="F5" s="21" t="s">
        <v>58</v>
      </c>
      <c r="G5" s="19"/>
      <c r="H5" s="19" t="s">
        <v>63</v>
      </c>
      <c r="I5" s="19"/>
      <c r="J5" s="22" t="s">
        <v>55</v>
      </c>
    </row>
    <row r="6" spans="1:10" s="5" customFormat="1" ht="12">
      <c r="A6" s="19"/>
      <c r="B6" s="19"/>
      <c r="C6" s="19"/>
      <c r="D6" s="23"/>
      <c r="E6" s="19"/>
      <c r="F6" s="21" t="s">
        <v>59</v>
      </c>
      <c r="G6" s="19"/>
      <c r="H6" s="19" t="s">
        <v>63</v>
      </c>
      <c r="I6" s="19"/>
      <c r="J6" s="18" t="s">
        <v>48</v>
      </c>
    </row>
    <row r="7" spans="1:10" s="5" customFormat="1" ht="12">
      <c r="A7" s="19"/>
      <c r="B7" s="19"/>
      <c r="C7" s="19"/>
      <c r="D7" s="23" t="s">
        <v>54</v>
      </c>
      <c r="E7" s="19"/>
      <c r="F7" s="18"/>
      <c r="G7" s="19"/>
      <c r="H7" s="19"/>
      <c r="I7" s="19"/>
      <c r="J7" s="18" t="s">
        <v>45</v>
      </c>
    </row>
    <row r="8" spans="1:10" s="5" customFormat="1" ht="12">
      <c r="A8" s="18" t="s">
        <v>47</v>
      </c>
      <c r="B8" s="23" t="s">
        <v>46</v>
      </c>
      <c r="C8" s="23" t="s">
        <v>53</v>
      </c>
      <c r="D8" s="23" t="s">
        <v>53</v>
      </c>
      <c r="E8" s="19"/>
      <c r="F8" s="18" t="s">
        <v>43</v>
      </c>
      <c r="G8" s="19"/>
      <c r="H8" s="19" t="s">
        <v>63</v>
      </c>
      <c r="I8" s="19"/>
      <c r="J8" s="18" t="s">
        <v>42</v>
      </c>
    </row>
    <row r="9" spans="1:10" s="5" customFormat="1" ht="12">
      <c r="A9" s="19"/>
      <c r="B9" s="24"/>
      <c r="C9" s="19"/>
      <c r="D9" s="25"/>
      <c r="E9" s="19"/>
      <c r="F9" s="18" t="s">
        <v>39</v>
      </c>
      <c r="G9" s="19"/>
      <c r="H9" s="19" t="s">
        <v>63</v>
      </c>
      <c r="I9" s="19"/>
      <c r="J9" s="18" t="s">
        <v>38</v>
      </c>
    </row>
    <row r="10" spans="1:10" s="5" customFormat="1" ht="12">
      <c r="A10" s="26" t="s">
        <v>44</v>
      </c>
      <c r="B10" s="27">
        <v>3.5</v>
      </c>
      <c r="C10" s="28" t="s">
        <v>60</v>
      </c>
      <c r="D10" s="29">
        <f>(H92/B10)</f>
        <v>2754.006185984495</v>
      </c>
      <c r="E10" s="19"/>
      <c r="F10" s="18" t="s">
        <v>36</v>
      </c>
      <c r="G10" s="19"/>
      <c r="H10" s="19" t="s">
        <v>63</v>
      </c>
      <c r="I10" s="19"/>
      <c r="J10" s="18" t="s">
        <v>35</v>
      </c>
    </row>
    <row r="11" spans="1:10" s="5" customFormat="1" ht="12">
      <c r="A11" s="19"/>
      <c r="B11" s="19"/>
      <c r="C11" s="19"/>
      <c r="D11" s="19"/>
      <c r="E11" s="19"/>
      <c r="F11" s="18" t="s">
        <v>34</v>
      </c>
      <c r="G11" s="19"/>
      <c r="H11" s="19" t="s">
        <v>63</v>
      </c>
      <c r="I11" s="19"/>
      <c r="J11" s="18" t="s">
        <v>33</v>
      </c>
    </row>
    <row r="12" spans="1:10" s="5" customFormat="1" ht="12.75">
      <c r="A12" s="19"/>
      <c r="B12" s="19"/>
      <c r="C12" s="46"/>
      <c r="D12" s="47"/>
      <c r="E12" s="19"/>
      <c r="F12" s="18" t="s">
        <v>32</v>
      </c>
      <c r="G12" s="19"/>
      <c r="H12" s="19" t="s">
        <v>63</v>
      </c>
      <c r="I12" s="19"/>
      <c r="J12" s="18" t="s">
        <v>31</v>
      </c>
    </row>
    <row r="13" spans="1:10" s="5" customFormat="1" ht="12">
      <c r="A13" s="19"/>
      <c r="B13" s="19"/>
      <c r="C13" s="19"/>
      <c r="D13" s="19"/>
      <c r="E13" s="19"/>
      <c r="F13" s="18" t="s">
        <v>30</v>
      </c>
      <c r="G13" s="19"/>
      <c r="H13" s="19" t="s">
        <v>63</v>
      </c>
      <c r="I13" s="19"/>
      <c r="J13" s="18" t="s">
        <v>127</v>
      </c>
    </row>
    <row r="14" spans="1:10" s="5" customFormat="1" ht="15.75" customHeight="1">
      <c r="A14" s="18" t="s">
        <v>41</v>
      </c>
      <c r="B14" s="30" t="s">
        <v>40</v>
      </c>
      <c r="C14" s="20" t="s">
        <v>64</v>
      </c>
      <c r="D14" s="31" t="s">
        <v>126</v>
      </c>
      <c r="E14" s="19"/>
      <c r="F14" s="18"/>
      <c r="G14" s="19"/>
      <c r="H14" s="19"/>
      <c r="I14" s="19"/>
      <c r="J14" s="18"/>
    </row>
    <row r="15" spans="1:10" s="5" customFormat="1" ht="12">
      <c r="A15" s="18" t="s">
        <v>37</v>
      </c>
      <c r="B15" s="32">
        <v>500</v>
      </c>
      <c r="C15" s="19"/>
      <c r="D15" s="19"/>
      <c r="E15" s="33"/>
      <c r="F15" s="33"/>
      <c r="G15" s="33"/>
      <c r="H15" s="33"/>
      <c r="I15" s="19"/>
      <c r="J15" s="34"/>
    </row>
    <row r="16" spans="1:10" s="5" customFormat="1" ht="4.5" customHeight="1" thickBot="1">
      <c r="A16" s="18"/>
      <c r="B16" s="32"/>
      <c r="C16" s="19"/>
      <c r="D16" s="19"/>
      <c r="E16" s="33"/>
      <c r="F16" s="33"/>
      <c r="G16" s="33"/>
      <c r="H16" s="33"/>
      <c r="I16" s="19"/>
      <c r="J16" s="34"/>
    </row>
    <row r="17" spans="1:10" s="4" customFormat="1" ht="18" customHeight="1">
      <c r="A17" s="167" t="s">
        <v>29</v>
      </c>
      <c r="B17" s="168"/>
      <c r="C17" s="168"/>
      <c r="D17" s="168"/>
      <c r="E17" s="168"/>
      <c r="F17" s="168"/>
      <c r="G17" s="168"/>
      <c r="H17" s="169"/>
      <c r="I17" s="170" t="s">
        <v>61</v>
      </c>
      <c r="J17" s="172" t="s">
        <v>62</v>
      </c>
    </row>
    <row r="18" spans="1:10" s="4" customFormat="1" ht="12.75">
      <c r="A18" s="151"/>
      <c r="B18" s="152"/>
      <c r="C18" s="153"/>
      <c r="D18" s="154"/>
      <c r="E18" s="154"/>
      <c r="F18" s="154"/>
      <c r="G18" s="155" t="s">
        <v>28</v>
      </c>
      <c r="H18" s="155" t="s">
        <v>27</v>
      </c>
      <c r="I18" s="171"/>
      <c r="J18" s="173"/>
    </row>
    <row r="19" spans="1:10" s="4" customFormat="1" ht="12.75">
      <c r="A19" s="156" t="s">
        <v>26</v>
      </c>
      <c r="B19" s="157"/>
      <c r="C19" s="158"/>
      <c r="D19" s="159" t="s">
        <v>25</v>
      </c>
      <c r="E19" s="159" t="s">
        <v>57</v>
      </c>
      <c r="F19" s="159" t="s">
        <v>24</v>
      </c>
      <c r="G19" s="159" t="s">
        <v>23</v>
      </c>
      <c r="H19" s="159" t="s">
        <v>22</v>
      </c>
      <c r="I19" s="171"/>
      <c r="J19" s="173"/>
    </row>
    <row r="20" spans="1:10" s="4" customFormat="1" ht="9.75" customHeight="1" thickBot="1">
      <c r="A20" s="160"/>
      <c r="B20" s="161"/>
      <c r="C20" s="162"/>
      <c r="D20" s="163"/>
      <c r="E20" s="163"/>
      <c r="F20" s="163"/>
      <c r="G20" s="163"/>
      <c r="H20" s="163"/>
      <c r="I20" s="171"/>
      <c r="J20" s="173"/>
    </row>
    <row r="21" spans="1:10" s="4" customFormat="1" ht="23.25" customHeight="1">
      <c r="A21" s="51" t="s">
        <v>21</v>
      </c>
      <c r="B21" s="70"/>
      <c r="C21" s="119"/>
      <c r="D21" s="74"/>
      <c r="E21" s="52"/>
      <c r="F21" s="71"/>
      <c r="G21" s="53"/>
      <c r="H21" s="53"/>
      <c r="I21" s="53"/>
      <c r="J21" s="54"/>
    </row>
    <row r="22" spans="1:17" s="4" customFormat="1" ht="12.75">
      <c r="A22" s="61" t="s">
        <v>76</v>
      </c>
      <c r="B22" s="56"/>
      <c r="C22" s="120"/>
      <c r="D22" s="35"/>
      <c r="E22" s="36">
        <f>((23.86/62.77)*12)/15</f>
        <v>0.3040943125696989</v>
      </c>
      <c r="F22" s="62" t="s">
        <v>20</v>
      </c>
      <c r="G22" s="60">
        <v>1181.625</v>
      </c>
      <c r="H22" s="60">
        <f>IF(E22*G22,+E22*G22,"        ")</f>
        <v>359.32544209017044</v>
      </c>
      <c r="I22" s="37">
        <f aca="true" t="shared" si="0" ref="I22:I28">E22/B$10</f>
        <v>0.08688408930562826</v>
      </c>
      <c r="J22" s="38">
        <f aca="true" t="shared" si="1" ref="J22:J28">H22/H$92</f>
        <v>0.03727820676229265</v>
      </c>
      <c r="L22" s="7"/>
      <c r="M22" s="7"/>
      <c r="N22" s="7"/>
      <c r="O22" s="7"/>
      <c r="P22" s="7"/>
      <c r="Q22" s="7"/>
    </row>
    <row r="23" spans="1:17" s="4" customFormat="1" ht="12.75">
      <c r="A23" s="61" t="s">
        <v>86</v>
      </c>
      <c r="B23" s="56"/>
      <c r="C23" s="120"/>
      <c r="D23" s="35"/>
      <c r="E23" s="36">
        <f>+(0.2786*12)/15</f>
        <v>0.22288000000000002</v>
      </c>
      <c r="F23" s="62" t="s">
        <v>20</v>
      </c>
      <c r="G23" s="60">
        <v>1246.775</v>
      </c>
      <c r="H23" s="60">
        <f aca="true" t="shared" si="2" ref="H23:H38">IF(E23*G23,+E23*G23,"        ")</f>
        <v>277.88121200000006</v>
      </c>
      <c r="I23" s="37">
        <f>E23/B$10</f>
        <v>0.06368</v>
      </c>
      <c r="J23" s="38">
        <f t="shared" si="1"/>
        <v>0.028828777656364712</v>
      </c>
      <c r="L23" s="7"/>
      <c r="M23" s="7"/>
      <c r="N23" s="7"/>
      <c r="O23" s="7"/>
      <c r="P23" s="7"/>
      <c r="Q23" s="7"/>
    </row>
    <row r="24" spans="1:17" s="55" customFormat="1" ht="12.75">
      <c r="A24" s="61" t="s">
        <v>77</v>
      </c>
      <c r="B24" s="56"/>
      <c r="C24" s="106"/>
      <c r="D24" s="63"/>
      <c r="E24" s="58">
        <f>+(0.3125*12)/15</f>
        <v>0.25</v>
      </c>
      <c r="F24" s="62" t="s">
        <v>65</v>
      </c>
      <c r="G24" s="60">
        <v>210</v>
      </c>
      <c r="H24" s="60">
        <f t="shared" si="2"/>
        <v>52.5</v>
      </c>
      <c r="I24" s="105">
        <f t="shared" si="0"/>
        <v>0.07142857142857142</v>
      </c>
      <c r="J24" s="38">
        <f t="shared" si="1"/>
        <v>0.005446610859604093</v>
      </c>
      <c r="K24" s="4"/>
      <c r="L24" s="7"/>
      <c r="M24" s="7"/>
      <c r="N24" s="7"/>
      <c r="O24" s="7"/>
      <c r="P24" s="7"/>
      <c r="Q24" s="7"/>
    </row>
    <row r="25" spans="1:17" s="55" customFormat="1" ht="13.5" customHeight="1">
      <c r="A25" s="61" t="s">
        <v>78</v>
      </c>
      <c r="B25" s="56"/>
      <c r="C25" s="106"/>
      <c r="D25" s="77"/>
      <c r="E25" s="58">
        <f>+(0.3125*12)/15</f>
        <v>0.25</v>
      </c>
      <c r="F25" s="62" t="s">
        <v>65</v>
      </c>
      <c r="G25" s="60">
        <v>169.5</v>
      </c>
      <c r="H25" s="60">
        <f t="shared" si="2"/>
        <v>42.375</v>
      </c>
      <c r="I25" s="78">
        <f t="shared" si="0"/>
        <v>0.07142857142857142</v>
      </c>
      <c r="J25" s="38">
        <f t="shared" si="1"/>
        <v>0.004396193050966161</v>
      </c>
      <c r="K25" s="4"/>
      <c r="L25" s="7"/>
      <c r="M25" s="7"/>
      <c r="N25" s="7"/>
      <c r="O25" s="7"/>
      <c r="P25" s="7"/>
      <c r="Q25" s="7"/>
    </row>
    <row r="26" spans="1:17" s="55" customFormat="1" ht="12" customHeight="1">
      <c r="A26" s="61" t="s">
        <v>79</v>
      </c>
      <c r="B26" s="56"/>
      <c r="C26" s="106"/>
      <c r="D26" s="57"/>
      <c r="E26" s="58">
        <f>+(3*12)/15</f>
        <v>2.4</v>
      </c>
      <c r="F26" s="62" t="s">
        <v>74</v>
      </c>
      <c r="G26" s="60">
        <v>184.02000000000004</v>
      </c>
      <c r="H26" s="60">
        <f t="shared" si="2"/>
        <v>441.6480000000001</v>
      </c>
      <c r="I26" s="78">
        <f t="shared" si="0"/>
        <v>0.6857142857142857</v>
      </c>
      <c r="J26" s="38">
        <f t="shared" si="1"/>
        <v>0.04581875796042721</v>
      </c>
      <c r="K26" s="4"/>
      <c r="L26" s="7"/>
      <c r="M26" s="7"/>
      <c r="N26" s="7"/>
      <c r="O26" s="7"/>
      <c r="P26" s="7"/>
      <c r="Q26" s="7"/>
    </row>
    <row r="27" spans="1:17" s="55" customFormat="1" ht="12.75">
      <c r="A27" s="81" t="s">
        <v>80</v>
      </c>
      <c r="B27" s="82"/>
      <c r="C27" s="124"/>
      <c r="D27" s="125"/>
      <c r="E27" s="126">
        <v>1</v>
      </c>
      <c r="F27" s="127" t="s">
        <v>19</v>
      </c>
      <c r="G27" s="128">
        <v>150</v>
      </c>
      <c r="H27" s="128">
        <f t="shared" si="2"/>
        <v>150</v>
      </c>
      <c r="I27" s="129">
        <f t="shared" si="0"/>
        <v>0.2857142857142857</v>
      </c>
      <c r="J27" s="130">
        <f t="shared" si="1"/>
        <v>0.015561745313154551</v>
      </c>
      <c r="K27" s="4"/>
      <c r="L27" s="7"/>
      <c r="M27" s="7"/>
      <c r="N27" s="7"/>
      <c r="O27" s="7"/>
      <c r="P27" s="7"/>
      <c r="Q27" s="7"/>
    </row>
    <row r="28" spans="1:17" s="55" customFormat="1" ht="12.75">
      <c r="A28" s="61" t="s">
        <v>81</v>
      </c>
      <c r="B28" s="165"/>
      <c r="C28" s="131"/>
      <c r="D28" s="125"/>
      <c r="E28" s="126">
        <v>1</v>
      </c>
      <c r="F28" s="127" t="s">
        <v>19</v>
      </c>
      <c r="G28" s="128">
        <f>+(80.49/12)*12</f>
        <v>80.49</v>
      </c>
      <c r="H28" s="128">
        <f t="shared" si="2"/>
        <v>80.49</v>
      </c>
      <c r="I28" s="129">
        <f t="shared" si="0"/>
        <v>0.2857142857142857</v>
      </c>
      <c r="J28" s="130">
        <f t="shared" si="1"/>
        <v>0.008350432535038732</v>
      </c>
      <c r="K28" s="4"/>
      <c r="L28" s="7"/>
      <c r="M28" s="7"/>
      <c r="N28" s="7"/>
      <c r="O28" s="7"/>
      <c r="P28" s="7"/>
      <c r="Q28" s="7"/>
    </row>
    <row r="29" spans="1:17" s="55" customFormat="1" ht="9" customHeight="1">
      <c r="A29" s="61"/>
      <c r="B29" s="56"/>
      <c r="C29" s="121"/>
      <c r="D29" s="57"/>
      <c r="E29" s="58"/>
      <c r="F29" s="62"/>
      <c r="G29" s="60"/>
      <c r="H29" s="60"/>
      <c r="I29" s="37"/>
      <c r="J29" s="38"/>
      <c r="K29" s="4"/>
      <c r="L29" s="7"/>
      <c r="M29" s="7"/>
      <c r="N29" s="7"/>
      <c r="O29" s="7"/>
      <c r="P29" s="7"/>
      <c r="Q29" s="7"/>
    </row>
    <row r="30" spans="1:11" s="4" customFormat="1" ht="12.75">
      <c r="A30" s="61" t="s">
        <v>87</v>
      </c>
      <c r="B30" s="56"/>
      <c r="C30" s="106"/>
      <c r="D30" s="59" t="s">
        <v>82</v>
      </c>
      <c r="E30" s="72">
        <v>0.05</v>
      </c>
      <c r="F30" s="62" t="s">
        <v>8</v>
      </c>
      <c r="G30" s="73">
        <f>+$B$15</f>
        <v>500</v>
      </c>
      <c r="H30" s="60">
        <f t="shared" si="2"/>
        <v>25</v>
      </c>
      <c r="I30" s="78">
        <f>E30/B$10</f>
        <v>0.014285714285714287</v>
      </c>
      <c r="J30" s="38">
        <f>H30/H$92</f>
        <v>0.0025936242188590915</v>
      </c>
      <c r="K30" s="69"/>
    </row>
    <row r="31" spans="1:10" s="4" customFormat="1" ht="15" customHeight="1">
      <c r="A31" s="61" t="s">
        <v>94</v>
      </c>
      <c r="B31" s="56"/>
      <c r="C31" s="106"/>
      <c r="D31" s="57"/>
      <c r="E31" s="58">
        <v>0.2483</v>
      </c>
      <c r="F31" s="62" t="s">
        <v>8</v>
      </c>
      <c r="G31" s="60">
        <f>+$B$15</f>
        <v>500</v>
      </c>
      <c r="H31" s="60">
        <f t="shared" si="2"/>
        <v>124.14999999999999</v>
      </c>
      <c r="I31" s="37">
        <f>E31/B$10</f>
        <v>0.07094285714285714</v>
      </c>
      <c r="J31" s="38">
        <f>H31/H$92</f>
        <v>0.012879937870854249</v>
      </c>
    </row>
    <row r="32" spans="1:11" s="4" customFormat="1" ht="12.75">
      <c r="A32" s="61" t="s">
        <v>88</v>
      </c>
      <c r="B32" s="56"/>
      <c r="C32" s="106"/>
      <c r="D32" s="59"/>
      <c r="E32" s="72">
        <f>0.1*2</f>
        <v>0.2</v>
      </c>
      <c r="F32" s="62" t="s">
        <v>8</v>
      </c>
      <c r="G32" s="73">
        <f>+$B$15</f>
        <v>500</v>
      </c>
      <c r="H32" s="60">
        <f t="shared" si="2"/>
        <v>100</v>
      </c>
      <c r="I32" s="78">
        <f>E32/B$10</f>
        <v>0.05714285714285715</v>
      </c>
      <c r="J32" s="38">
        <f>H32/H$92</f>
        <v>0.010374496875436366</v>
      </c>
      <c r="K32" s="69"/>
    </row>
    <row r="33" spans="1:10" s="80" customFormat="1" ht="24.75" customHeight="1">
      <c r="A33" s="174" t="s">
        <v>89</v>
      </c>
      <c r="B33" s="175"/>
      <c r="C33" s="176"/>
      <c r="D33" s="62"/>
      <c r="E33" s="58">
        <f>1*2</f>
        <v>2</v>
      </c>
      <c r="F33" s="62" t="s">
        <v>8</v>
      </c>
      <c r="G33" s="60">
        <v>200</v>
      </c>
      <c r="H33" s="60">
        <f t="shared" si="2"/>
        <v>400</v>
      </c>
      <c r="I33" s="37">
        <v>0.2857142857142857</v>
      </c>
      <c r="J33" s="38">
        <f>H33/H$92</f>
        <v>0.041497987501745465</v>
      </c>
    </row>
    <row r="34" spans="1:11" s="4" customFormat="1" ht="12.75">
      <c r="A34" s="61"/>
      <c r="B34" s="56"/>
      <c r="C34" s="106"/>
      <c r="D34" s="59"/>
      <c r="E34" s="72"/>
      <c r="F34" s="62"/>
      <c r="G34" s="73"/>
      <c r="H34" s="60"/>
      <c r="I34" s="78"/>
      <c r="J34" s="38"/>
      <c r="K34" s="69"/>
    </row>
    <row r="35" spans="1:10" s="79" customFormat="1" ht="12.75">
      <c r="A35" s="61" t="s">
        <v>90</v>
      </c>
      <c r="B35" s="56"/>
      <c r="C35" s="121"/>
      <c r="D35" s="59" t="s">
        <v>83</v>
      </c>
      <c r="E35" s="58">
        <f>0.1*2</f>
        <v>0.2</v>
      </c>
      <c r="F35" s="62" t="s">
        <v>8</v>
      </c>
      <c r="G35" s="60">
        <f>+B15</f>
        <v>500</v>
      </c>
      <c r="H35" s="60">
        <f t="shared" si="2"/>
        <v>100</v>
      </c>
      <c r="I35" s="37">
        <v>0.0008888888888888889</v>
      </c>
      <c r="J35" s="38">
        <v>0.001793236585249303</v>
      </c>
    </row>
    <row r="36" spans="1:10" s="79" customFormat="1" ht="12.75">
      <c r="A36" s="61" t="s">
        <v>91</v>
      </c>
      <c r="B36" s="56"/>
      <c r="C36" s="106"/>
      <c r="D36" s="57"/>
      <c r="E36" s="75">
        <f>0.1*2</f>
        <v>0.2</v>
      </c>
      <c r="F36" s="62" t="s">
        <v>8</v>
      </c>
      <c r="G36" s="60">
        <f>+$B$15</f>
        <v>500</v>
      </c>
      <c r="H36" s="60">
        <f t="shared" si="2"/>
        <v>100</v>
      </c>
      <c r="I36" s="78">
        <f>E36/B$10</f>
        <v>0.05714285714285715</v>
      </c>
      <c r="J36" s="38">
        <f>H36/H$92</f>
        <v>0.010374496875436366</v>
      </c>
    </row>
    <row r="37" spans="1:10" s="79" customFormat="1" ht="12.75" customHeight="1">
      <c r="A37" s="174" t="s">
        <v>92</v>
      </c>
      <c r="B37" s="175"/>
      <c r="C37" s="176"/>
      <c r="D37" s="59"/>
      <c r="E37" s="58">
        <v>0.1667</v>
      </c>
      <c r="F37" s="62" t="s">
        <v>8</v>
      </c>
      <c r="G37" s="60">
        <f>+$B$15</f>
        <v>500</v>
      </c>
      <c r="H37" s="60">
        <f t="shared" si="2"/>
        <v>83.35</v>
      </c>
      <c r="I37" s="37">
        <f>E37/B$10</f>
        <v>0.04762857142857142</v>
      </c>
      <c r="J37" s="38">
        <f>H37/H$92</f>
        <v>0.008647143145676212</v>
      </c>
    </row>
    <row r="38" spans="1:10" s="80" customFormat="1" ht="24.75" customHeight="1" thickBot="1">
      <c r="A38" s="116" t="s">
        <v>93</v>
      </c>
      <c r="B38" s="65"/>
      <c r="C38" s="122"/>
      <c r="D38" s="45"/>
      <c r="E38" s="123">
        <f>1*2</f>
        <v>2</v>
      </c>
      <c r="F38" s="45" t="s">
        <v>8</v>
      </c>
      <c r="G38" s="117">
        <f>+G$33</f>
        <v>200</v>
      </c>
      <c r="H38" s="115">
        <f t="shared" si="2"/>
        <v>400</v>
      </c>
      <c r="I38" s="118">
        <v>0.2857142857142857</v>
      </c>
      <c r="J38" s="41">
        <f>H38/H$92</f>
        <v>0.041497987501745465</v>
      </c>
    </row>
    <row r="39" spans="1:10" s="4" customFormat="1" ht="12.75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0" s="4" customFormat="1" ht="12.75">
      <c r="A40" s="182" t="s">
        <v>122</v>
      </c>
      <c r="B40" s="182"/>
      <c r="C40" s="182"/>
      <c r="D40" s="182"/>
      <c r="E40" s="182"/>
      <c r="F40" s="182"/>
      <c r="G40" s="182"/>
      <c r="H40" s="182"/>
      <c r="I40" s="182"/>
      <c r="J40" s="182"/>
    </row>
    <row r="41" spans="1:10" s="4" customFormat="1" ht="13.5" thickBo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s="76" customFormat="1" ht="2.25" customHeight="1">
      <c r="A42" s="42"/>
      <c r="B42" s="70"/>
      <c r="C42" s="70"/>
      <c r="D42" s="74"/>
      <c r="E42" s="74"/>
      <c r="F42" s="71"/>
      <c r="G42" s="74"/>
      <c r="H42" s="74"/>
      <c r="I42" s="43"/>
      <c r="J42" s="44"/>
    </row>
    <row r="43" spans="1:10" s="79" customFormat="1" ht="12.75">
      <c r="A43" s="61" t="s">
        <v>113</v>
      </c>
      <c r="B43" s="56"/>
      <c r="C43" s="56"/>
      <c r="D43" s="62" t="s">
        <v>18</v>
      </c>
      <c r="E43" s="75">
        <f>0.1*2</f>
        <v>0.2</v>
      </c>
      <c r="F43" s="62" t="s">
        <v>8</v>
      </c>
      <c r="G43" s="60">
        <f>+$B$15</f>
        <v>500</v>
      </c>
      <c r="H43" s="60">
        <f aca="true" t="shared" si="3" ref="H43:H59">IF(E43*G43,+E43*G43,"        ")</f>
        <v>100</v>
      </c>
      <c r="I43" s="60">
        <f>E43/B$10</f>
        <v>0.05714285714285715</v>
      </c>
      <c r="J43" s="38">
        <f>H43/H$92</f>
        <v>0.010374496875436366</v>
      </c>
    </row>
    <row r="44" spans="1:10" s="80" customFormat="1" ht="24.75" customHeight="1">
      <c r="A44" s="174" t="s">
        <v>84</v>
      </c>
      <c r="B44" s="175"/>
      <c r="C44" s="176"/>
      <c r="D44" s="62"/>
      <c r="E44" s="58">
        <v>2</v>
      </c>
      <c r="F44" s="62" t="s">
        <v>8</v>
      </c>
      <c r="G44" s="128">
        <f>+G$33</f>
        <v>200</v>
      </c>
      <c r="H44" s="60">
        <f t="shared" si="3"/>
        <v>400</v>
      </c>
      <c r="I44" s="37">
        <v>0.2857142857142857</v>
      </c>
      <c r="J44" s="38">
        <f>H44/H$92</f>
        <v>0.041497987501745465</v>
      </c>
    </row>
    <row r="45" spans="1:10" s="4" customFormat="1" ht="6.75" customHeight="1">
      <c r="A45" s="39"/>
      <c r="B45" s="56"/>
      <c r="C45" s="56"/>
      <c r="D45" s="57"/>
      <c r="E45" s="106"/>
      <c r="F45" s="59"/>
      <c r="G45" s="60"/>
      <c r="H45" s="57"/>
      <c r="I45" s="57"/>
      <c r="J45" s="38"/>
    </row>
    <row r="46" spans="1:10" s="4" customFormat="1" ht="14.25" customHeight="1">
      <c r="A46" s="61" t="s">
        <v>95</v>
      </c>
      <c r="B46" s="56"/>
      <c r="C46" s="64"/>
      <c r="D46" s="62" t="s">
        <v>17</v>
      </c>
      <c r="E46" s="58">
        <v>0.2</v>
      </c>
      <c r="F46" s="62" t="s">
        <v>8</v>
      </c>
      <c r="G46" s="73">
        <f>+$B$15</f>
        <v>500</v>
      </c>
      <c r="H46" s="60">
        <f t="shared" si="3"/>
        <v>100</v>
      </c>
      <c r="I46" s="60">
        <f>E46/B$10</f>
        <v>0.05714285714285715</v>
      </c>
      <c r="J46" s="38">
        <f>H46/H$92</f>
        <v>0.010374496875436366</v>
      </c>
    </row>
    <row r="47" spans="1:10" s="4" customFormat="1" ht="12.75">
      <c r="A47" s="61" t="s">
        <v>114</v>
      </c>
      <c r="B47" s="56"/>
      <c r="C47" s="56"/>
      <c r="D47" s="62"/>
      <c r="E47" s="75">
        <f>0.1*2</f>
        <v>0.2</v>
      </c>
      <c r="F47" s="62" t="s">
        <v>8</v>
      </c>
      <c r="G47" s="60">
        <f>+$B$15</f>
        <v>500</v>
      </c>
      <c r="H47" s="60">
        <f t="shared" si="3"/>
        <v>100</v>
      </c>
      <c r="I47" s="60">
        <f>E47/B$10</f>
        <v>0.05714285714285715</v>
      </c>
      <c r="J47" s="38">
        <f>H47/H$92</f>
        <v>0.010374496875436366</v>
      </c>
    </row>
    <row r="48" spans="1:13" s="49" customFormat="1" ht="12.75">
      <c r="A48" s="61" t="s">
        <v>99</v>
      </c>
      <c r="B48" s="56"/>
      <c r="C48" s="56"/>
      <c r="D48" s="59"/>
      <c r="E48" s="75">
        <v>0.1667</v>
      </c>
      <c r="F48" s="62" t="s">
        <v>8</v>
      </c>
      <c r="G48" s="73">
        <f>+$B$15</f>
        <v>500</v>
      </c>
      <c r="H48" s="60">
        <f t="shared" si="3"/>
        <v>83.35</v>
      </c>
      <c r="I48" s="78">
        <f>E48/B$10</f>
        <v>0.04762857142857142</v>
      </c>
      <c r="J48" s="38">
        <f>H48/H$92</f>
        <v>0.008647143145676212</v>
      </c>
      <c r="K48" s="4"/>
      <c r="L48" s="4"/>
      <c r="M48" s="4"/>
    </row>
    <row r="49" spans="1:13" s="108" customFormat="1" ht="24.75" customHeight="1">
      <c r="A49" s="174" t="s">
        <v>100</v>
      </c>
      <c r="B49" s="175"/>
      <c r="C49" s="176"/>
      <c r="D49" s="62"/>
      <c r="E49" s="58">
        <f>1*2</f>
        <v>2</v>
      </c>
      <c r="F49" s="62" t="s">
        <v>8</v>
      </c>
      <c r="G49" s="60">
        <f>+G$33</f>
        <v>200</v>
      </c>
      <c r="H49" s="60">
        <f t="shared" si="3"/>
        <v>400</v>
      </c>
      <c r="I49" s="37">
        <v>0.2857142857142857</v>
      </c>
      <c r="J49" s="38">
        <f>H49/H$92</f>
        <v>0.041497987501745465</v>
      </c>
      <c r="K49" s="4"/>
      <c r="L49" s="4"/>
      <c r="M49" s="4"/>
    </row>
    <row r="50" spans="1:13" s="55" customFormat="1" ht="6.75" customHeight="1">
      <c r="A50" s="39"/>
      <c r="B50" s="56"/>
      <c r="C50" s="56"/>
      <c r="D50" s="62"/>
      <c r="E50" s="57"/>
      <c r="F50" s="59"/>
      <c r="G50" s="73"/>
      <c r="H50" s="60" t="str">
        <f t="shared" si="3"/>
        <v>        </v>
      </c>
      <c r="I50" s="57"/>
      <c r="J50" s="38"/>
      <c r="K50" s="4"/>
      <c r="L50" s="4"/>
      <c r="M50" s="4"/>
    </row>
    <row r="51" spans="1:13" s="55" customFormat="1" ht="12.75">
      <c r="A51" s="61" t="s">
        <v>101</v>
      </c>
      <c r="B51" s="56"/>
      <c r="C51" s="56"/>
      <c r="D51" s="62"/>
      <c r="E51" s="57"/>
      <c r="F51" s="59"/>
      <c r="G51" s="60"/>
      <c r="H51" s="60" t="str">
        <f t="shared" si="3"/>
        <v>        </v>
      </c>
      <c r="I51" s="60"/>
      <c r="J51" s="38"/>
      <c r="K51" s="4"/>
      <c r="L51" s="4"/>
      <c r="M51" s="4"/>
    </row>
    <row r="52" spans="1:13" s="55" customFormat="1" ht="12.75">
      <c r="A52" s="61" t="s">
        <v>75</v>
      </c>
      <c r="B52" s="56"/>
      <c r="C52" s="56"/>
      <c r="D52" s="62" t="s">
        <v>16</v>
      </c>
      <c r="E52" s="58">
        <v>0.4966</v>
      </c>
      <c r="F52" s="62" t="s">
        <v>8</v>
      </c>
      <c r="G52" s="60">
        <f>+$B$15</f>
        <v>500</v>
      </c>
      <c r="H52" s="60">
        <f t="shared" si="3"/>
        <v>248.29999999999998</v>
      </c>
      <c r="I52" s="60">
        <f>E52/B$10</f>
        <v>0.14188571428571428</v>
      </c>
      <c r="J52" s="38">
        <f>H52/H$92</f>
        <v>0.025759875741708498</v>
      </c>
      <c r="K52" s="4"/>
      <c r="L52" s="4"/>
      <c r="M52" s="4"/>
    </row>
    <row r="53" spans="1:13" s="55" customFormat="1" ht="12.75">
      <c r="A53" s="61" t="s">
        <v>115</v>
      </c>
      <c r="B53" s="56"/>
      <c r="C53" s="56"/>
      <c r="D53" s="62"/>
      <c r="E53" s="75">
        <f>0.1*2</f>
        <v>0.2</v>
      </c>
      <c r="F53" s="62" t="s">
        <v>8</v>
      </c>
      <c r="G53" s="60">
        <f>+$B$15</f>
        <v>500</v>
      </c>
      <c r="H53" s="60">
        <f t="shared" si="3"/>
        <v>100</v>
      </c>
      <c r="I53" s="60">
        <f>E53/B$10</f>
        <v>0.05714285714285715</v>
      </c>
      <c r="J53" s="38">
        <f>H53/H$92</f>
        <v>0.010374496875436366</v>
      </c>
      <c r="K53" s="4"/>
      <c r="L53" s="4"/>
      <c r="M53" s="4"/>
    </row>
    <row r="54" spans="1:13" s="108" customFormat="1" ht="24.75" customHeight="1">
      <c r="A54" s="174" t="s">
        <v>102</v>
      </c>
      <c r="B54" s="175"/>
      <c r="C54" s="176"/>
      <c r="D54" s="62"/>
      <c r="E54" s="58">
        <f>1*2</f>
        <v>2</v>
      </c>
      <c r="F54" s="62" t="s">
        <v>8</v>
      </c>
      <c r="G54" s="60">
        <f>+G$33</f>
        <v>200</v>
      </c>
      <c r="H54" s="60">
        <f t="shared" si="3"/>
        <v>400</v>
      </c>
      <c r="I54" s="37">
        <v>0.2857142857142857</v>
      </c>
      <c r="J54" s="38">
        <f>H54/H$92</f>
        <v>0.041497987501745465</v>
      </c>
      <c r="K54" s="4"/>
      <c r="L54" s="4"/>
      <c r="M54" s="4"/>
    </row>
    <row r="55" spans="1:13" s="55" customFormat="1" ht="8.25" customHeight="1">
      <c r="A55" s="61"/>
      <c r="B55" s="56"/>
      <c r="C55" s="56"/>
      <c r="D55" s="62"/>
      <c r="E55" s="75"/>
      <c r="F55" s="62"/>
      <c r="G55" s="60"/>
      <c r="H55" s="60" t="str">
        <f t="shared" si="3"/>
        <v>        </v>
      </c>
      <c r="I55" s="60"/>
      <c r="J55" s="38"/>
      <c r="K55" s="4"/>
      <c r="L55" s="4"/>
      <c r="M55" s="4"/>
    </row>
    <row r="56" spans="1:13" s="55" customFormat="1" ht="12.75">
      <c r="A56" s="61" t="s">
        <v>103</v>
      </c>
      <c r="B56" s="56"/>
      <c r="C56" s="56"/>
      <c r="D56" s="62" t="s">
        <v>15</v>
      </c>
      <c r="E56" s="72">
        <v>0.05</v>
      </c>
      <c r="F56" s="62" t="s">
        <v>8</v>
      </c>
      <c r="G56" s="60">
        <f>+$B$15</f>
        <v>500</v>
      </c>
      <c r="H56" s="60">
        <f t="shared" si="3"/>
        <v>25</v>
      </c>
      <c r="I56" s="78">
        <f>E56/B$10</f>
        <v>0.014285714285714287</v>
      </c>
      <c r="J56" s="38">
        <f>H56/H$92</f>
        <v>0.0025936242188590915</v>
      </c>
      <c r="K56" s="4"/>
      <c r="L56" s="4"/>
      <c r="M56" s="4"/>
    </row>
    <row r="57" spans="1:13" s="49" customFormat="1" ht="12.75">
      <c r="A57" s="61" t="s">
        <v>104</v>
      </c>
      <c r="B57" s="56"/>
      <c r="C57" s="56"/>
      <c r="D57" s="62"/>
      <c r="E57" s="58">
        <f>0.1*2</f>
        <v>0.2</v>
      </c>
      <c r="F57" s="62" t="s">
        <v>8</v>
      </c>
      <c r="G57" s="60">
        <f>+B15</f>
        <v>500</v>
      </c>
      <c r="H57" s="60">
        <f t="shared" si="3"/>
        <v>100</v>
      </c>
      <c r="I57" s="37">
        <v>0.000888888888888889</v>
      </c>
      <c r="J57" s="38">
        <v>0.001793236585249303</v>
      </c>
      <c r="K57" s="4"/>
      <c r="L57" s="4"/>
      <c r="M57" s="4"/>
    </row>
    <row r="58" spans="1:13" s="55" customFormat="1" ht="12.75">
      <c r="A58" s="61" t="s">
        <v>116</v>
      </c>
      <c r="B58" s="56"/>
      <c r="C58" s="64"/>
      <c r="D58" s="62"/>
      <c r="E58" s="75">
        <f>0.1*2</f>
        <v>0.2</v>
      </c>
      <c r="F58" s="62" t="s">
        <v>8</v>
      </c>
      <c r="G58" s="60">
        <f>+$B$15</f>
        <v>500</v>
      </c>
      <c r="H58" s="60">
        <f t="shared" si="3"/>
        <v>100</v>
      </c>
      <c r="I58" s="60">
        <f>E58/B$10</f>
        <v>0.05714285714285715</v>
      </c>
      <c r="J58" s="38">
        <f>H58/H$92</f>
        <v>0.010374496875436366</v>
      </c>
      <c r="K58" s="4"/>
      <c r="L58" s="4"/>
      <c r="M58" s="4"/>
    </row>
    <row r="59" spans="1:13" s="108" customFormat="1" ht="24.75" customHeight="1">
      <c r="A59" s="174" t="s">
        <v>105</v>
      </c>
      <c r="B59" s="175"/>
      <c r="C59" s="176"/>
      <c r="D59" s="62"/>
      <c r="E59" s="58">
        <f>1*2</f>
        <v>2</v>
      </c>
      <c r="F59" s="62" t="s">
        <v>8</v>
      </c>
      <c r="G59" s="60">
        <f>+G$33</f>
        <v>200</v>
      </c>
      <c r="H59" s="60">
        <f t="shared" si="3"/>
        <v>400</v>
      </c>
      <c r="I59" s="37">
        <v>0.2857142857142857</v>
      </c>
      <c r="J59" s="38">
        <f>H59/H$92</f>
        <v>0.041497987501745465</v>
      </c>
      <c r="K59" s="4"/>
      <c r="L59" s="4"/>
      <c r="M59" s="4"/>
    </row>
    <row r="60" spans="1:13" s="55" customFormat="1" ht="4.5" customHeight="1">
      <c r="A60" s="61"/>
      <c r="B60" s="56"/>
      <c r="C60" s="64"/>
      <c r="D60" s="62"/>
      <c r="E60" s="75"/>
      <c r="F60" s="62"/>
      <c r="G60" s="60"/>
      <c r="H60" s="60" t="str">
        <f>IF(E60*G60,+E60*G60,"        ")</f>
        <v>        </v>
      </c>
      <c r="I60" s="60"/>
      <c r="J60" s="38"/>
      <c r="K60" s="4"/>
      <c r="L60" s="4"/>
      <c r="M60" s="4"/>
    </row>
    <row r="61" spans="1:13" s="49" customFormat="1" ht="12.75">
      <c r="A61" s="61" t="s">
        <v>106</v>
      </c>
      <c r="B61" s="56"/>
      <c r="C61" s="56"/>
      <c r="D61" s="62" t="s">
        <v>14</v>
      </c>
      <c r="E61" s="75">
        <v>0.1667</v>
      </c>
      <c r="F61" s="62" t="s">
        <v>8</v>
      </c>
      <c r="G61" s="60">
        <f>+$B$15</f>
        <v>500</v>
      </c>
      <c r="H61" s="60">
        <f aca="true" t="shared" si="4" ref="H61:H67">IF(E61*G61,+E61*G61,"        ")</f>
        <v>83.35</v>
      </c>
      <c r="I61" s="78">
        <f>E61/B$10</f>
        <v>0.04762857142857142</v>
      </c>
      <c r="J61" s="38">
        <f>H61/H$92</f>
        <v>0.008647143145676212</v>
      </c>
      <c r="K61" s="4"/>
      <c r="L61" s="4"/>
      <c r="M61" s="4"/>
    </row>
    <row r="62" spans="1:13" s="55" customFormat="1" ht="18.75" customHeight="1">
      <c r="A62" s="61" t="s">
        <v>117</v>
      </c>
      <c r="B62" s="56"/>
      <c r="C62" s="56"/>
      <c r="D62" s="62"/>
      <c r="E62" s="75">
        <f>0.1*2</f>
        <v>0.2</v>
      </c>
      <c r="F62" s="62" t="s">
        <v>8</v>
      </c>
      <c r="G62" s="60">
        <f>+$B$15</f>
        <v>500</v>
      </c>
      <c r="H62" s="60">
        <f t="shared" si="4"/>
        <v>100</v>
      </c>
      <c r="I62" s="37">
        <f>E62/B$10</f>
        <v>0.05714285714285715</v>
      </c>
      <c r="J62" s="38">
        <f>H62/H$92</f>
        <v>0.010374496875436366</v>
      </c>
      <c r="K62" s="4"/>
      <c r="L62" s="4"/>
      <c r="M62" s="4"/>
    </row>
    <row r="63" spans="1:13" s="80" customFormat="1" ht="24.75" customHeight="1">
      <c r="A63" s="174" t="s">
        <v>107</v>
      </c>
      <c r="B63" s="175"/>
      <c r="C63" s="176"/>
      <c r="D63" s="62"/>
      <c r="E63" s="58">
        <f>1*2</f>
        <v>2</v>
      </c>
      <c r="F63" s="62" t="s">
        <v>8</v>
      </c>
      <c r="G63" s="60">
        <f>+G$33</f>
        <v>200</v>
      </c>
      <c r="H63" s="60">
        <f t="shared" si="4"/>
        <v>400</v>
      </c>
      <c r="I63" s="37">
        <v>0.2857142857142857</v>
      </c>
      <c r="J63" s="38">
        <f>H63/H$92</f>
        <v>0.041497987501745465</v>
      </c>
      <c r="K63" s="4"/>
      <c r="L63" s="4"/>
      <c r="M63" s="4"/>
    </row>
    <row r="64" spans="1:10" s="4" customFormat="1" ht="3.75" customHeight="1">
      <c r="A64" s="39"/>
      <c r="B64" s="56"/>
      <c r="C64" s="56"/>
      <c r="D64" s="62"/>
      <c r="E64" s="57"/>
      <c r="F64" s="59"/>
      <c r="G64" s="60"/>
      <c r="H64" s="60" t="str">
        <f t="shared" si="4"/>
        <v>        </v>
      </c>
      <c r="I64" s="37"/>
      <c r="J64" s="38"/>
    </row>
    <row r="65" spans="1:10" s="4" customFormat="1" ht="14.25" customHeight="1">
      <c r="A65" s="61" t="s">
        <v>108</v>
      </c>
      <c r="B65" s="56"/>
      <c r="C65" s="64"/>
      <c r="D65" s="62" t="s">
        <v>13</v>
      </c>
      <c r="E65" s="58">
        <v>0.2</v>
      </c>
      <c r="F65" s="62" t="s">
        <v>8</v>
      </c>
      <c r="G65" s="60">
        <f>+$B$15</f>
        <v>500</v>
      </c>
      <c r="H65" s="60">
        <f t="shared" si="4"/>
        <v>100</v>
      </c>
      <c r="I65" s="60">
        <f>E65/B$10</f>
        <v>0.05714285714285715</v>
      </c>
      <c r="J65" s="38">
        <f>H65/H$92</f>
        <v>0.010374496875436366</v>
      </c>
    </row>
    <row r="66" spans="1:10" s="4" customFormat="1" ht="12.75">
      <c r="A66" s="61" t="s">
        <v>118</v>
      </c>
      <c r="B66" s="56"/>
      <c r="C66" s="56"/>
      <c r="D66" s="62"/>
      <c r="E66" s="75">
        <f>0.1*2</f>
        <v>0.2</v>
      </c>
      <c r="F66" s="62" t="s">
        <v>8</v>
      </c>
      <c r="G66" s="60">
        <f>+$B$15</f>
        <v>500</v>
      </c>
      <c r="H66" s="60">
        <f t="shared" si="4"/>
        <v>100</v>
      </c>
      <c r="I66" s="37">
        <f>E66/B$10</f>
        <v>0.05714285714285715</v>
      </c>
      <c r="J66" s="38">
        <f>H66/H$92</f>
        <v>0.010374496875436366</v>
      </c>
    </row>
    <row r="67" spans="1:10" s="80" customFormat="1" ht="24.75" customHeight="1">
      <c r="A67" s="174" t="s">
        <v>85</v>
      </c>
      <c r="B67" s="175"/>
      <c r="C67" s="176"/>
      <c r="D67" s="62"/>
      <c r="E67" s="58">
        <f>1*2</f>
        <v>2</v>
      </c>
      <c r="F67" s="62" t="s">
        <v>8</v>
      </c>
      <c r="G67" s="60">
        <f>+G$33</f>
        <v>200</v>
      </c>
      <c r="H67" s="60">
        <f t="shared" si="4"/>
        <v>400</v>
      </c>
      <c r="I67" s="37">
        <v>0.2857142857142857</v>
      </c>
      <c r="J67" s="38">
        <f>H67/H$92</f>
        <v>0.041497987501745465</v>
      </c>
    </row>
    <row r="68" spans="1:10" s="4" customFormat="1" ht="1.5" customHeight="1" thickBot="1">
      <c r="A68" s="66"/>
      <c r="B68" s="65"/>
      <c r="C68" s="65"/>
      <c r="D68" s="67"/>
      <c r="E68" s="67"/>
      <c r="F68" s="68"/>
      <c r="G68" s="67"/>
      <c r="H68" s="67"/>
      <c r="I68" s="40"/>
      <c r="J68" s="41"/>
    </row>
    <row r="69" spans="1:10" s="6" customFormat="1" ht="28.5" customHeight="1">
      <c r="A69" s="177" t="s">
        <v>123</v>
      </c>
      <c r="B69" s="177"/>
      <c r="C69" s="177"/>
      <c r="D69" s="177"/>
      <c r="E69" s="177"/>
      <c r="F69" s="177"/>
      <c r="G69" s="177"/>
      <c r="H69" s="177"/>
      <c r="I69" s="177"/>
      <c r="J69" s="177"/>
    </row>
    <row r="70" spans="1:10" s="6" customFormat="1" ht="20.25" customHeight="1">
      <c r="A70" s="177"/>
      <c r="B70" s="177"/>
      <c r="C70" s="177"/>
      <c r="D70" s="177"/>
      <c r="E70" s="177"/>
      <c r="F70" s="177"/>
      <c r="G70" s="177"/>
      <c r="H70" s="177"/>
      <c r="I70" s="177"/>
      <c r="J70" s="177"/>
    </row>
    <row r="71" spans="1:10" s="4" customFormat="1" ht="3" customHeight="1" thickBot="1">
      <c r="A71" s="56"/>
      <c r="B71" s="56"/>
      <c r="C71" s="56"/>
      <c r="D71" s="56"/>
      <c r="E71" s="56"/>
      <c r="F71" s="109"/>
      <c r="G71" s="56"/>
      <c r="H71" s="56"/>
      <c r="I71" s="110"/>
      <c r="J71" s="111"/>
    </row>
    <row r="72" spans="1:10" s="4" customFormat="1" ht="12.75">
      <c r="A72" s="112" t="s">
        <v>119</v>
      </c>
      <c r="B72" s="70"/>
      <c r="C72" s="70"/>
      <c r="D72" s="113" t="s">
        <v>12</v>
      </c>
      <c r="E72" s="53">
        <f>0.1*2</f>
        <v>0.2</v>
      </c>
      <c r="F72" s="113" t="s">
        <v>8</v>
      </c>
      <c r="G72" s="53">
        <f>+$B$15</f>
        <v>500</v>
      </c>
      <c r="H72" s="53">
        <f>IF(E72*G72,+E72*G72,"        ")</f>
        <v>100</v>
      </c>
      <c r="I72" s="53">
        <f>E72/B$10</f>
        <v>0.05714285714285715</v>
      </c>
      <c r="J72" s="44">
        <f>H72/H$92</f>
        <v>0.010374496875436366</v>
      </c>
    </row>
    <row r="73" spans="1:10" s="80" customFormat="1" ht="24.75" customHeight="1">
      <c r="A73" s="174" t="s">
        <v>109</v>
      </c>
      <c r="B73" s="175"/>
      <c r="C73" s="176"/>
      <c r="D73" s="62"/>
      <c r="E73" s="60">
        <f>1*2</f>
        <v>2</v>
      </c>
      <c r="F73" s="62" t="s">
        <v>8</v>
      </c>
      <c r="G73" s="60">
        <f>+G$33</f>
        <v>200</v>
      </c>
      <c r="H73" s="60">
        <f>IF(E73*G73,+E73*G73,"        ")</f>
        <v>400</v>
      </c>
      <c r="I73" s="60">
        <v>0.2857142857142857</v>
      </c>
      <c r="J73" s="38">
        <f>H73/H$92</f>
        <v>0.041497987501745465</v>
      </c>
    </row>
    <row r="74" spans="1:11" s="4" customFormat="1" ht="12.75" customHeight="1">
      <c r="A74" s="61"/>
      <c r="B74" s="56"/>
      <c r="C74" s="56"/>
      <c r="D74" s="57"/>
      <c r="E74" s="75"/>
      <c r="F74" s="62"/>
      <c r="G74" s="60"/>
      <c r="H74" s="60"/>
      <c r="I74" s="37"/>
      <c r="J74" s="38"/>
      <c r="K74" s="80"/>
    </row>
    <row r="75" spans="1:13" s="55" customFormat="1" ht="12.75">
      <c r="A75" s="61" t="s">
        <v>110</v>
      </c>
      <c r="B75" s="56"/>
      <c r="C75" s="56"/>
      <c r="D75" s="62" t="s">
        <v>11</v>
      </c>
      <c r="E75" s="57"/>
      <c r="F75" s="59"/>
      <c r="G75" s="60"/>
      <c r="H75" s="60"/>
      <c r="I75" s="60"/>
      <c r="J75" s="38"/>
      <c r="K75" s="4"/>
      <c r="L75" s="4"/>
      <c r="M75" s="4"/>
    </row>
    <row r="76" spans="1:13" s="55" customFormat="1" ht="12.75">
      <c r="A76" s="61" t="s">
        <v>75</v>
      </c>
      <c r="B76" s="56"/>
      <c r="C76" s="56"/>
      <c r="D76" s="62"/>
      <c r="E76" s="58">
        <v>0.4966</v>
      </c>
      <c r="F76" s="62" t="s">
        <v>8</v>
      </c>
      <c r="G76" s="60">
        <f>+$B$15</f>
        <v>500</v>
      </c>
      <c r="H76" s="60">
        <f aca="true" t="shared" si="5" ref="H76:H85">IF(E76*G76,+E76*G76,"        ")</f>
        <v>248.29999999999998</v>
      </c>
      <c r="I76" s="60">
        <f>E76/B$10</f>
        <v>0.14188571428571428</v>
      </c>
      <c r="J76" s="38">
        <f>H76/H$92</f>
        <v>0.025759875741708498</v>
      </c>
      <c r="K76" s="4"/>
      <c r="L76" s="4"/>
      <c r="M76" s="4"/>
    </row>
    <row r="77" spans="1:11" s="4" customFormat="1" ht="12.75">
      <c r="A77" s="61" t="s">
        <v>111</v>
      </c>
      <c r="B77" s="56"/>
      <c r="C77" s="56"/>
      <c r="D77" s="62"/>
      <c r="E77" s="72">
        <v>0.05</v>
      </c>
      <c r="F77" s="62" t="s">
        <v>8</v>
      </c>
      <c r="G77" s="60">
        <f>+$B$15</f>
        <v>500</v>
      </c>
      <c r="H77" s="60">
        <f t="shared" si="5"/>
        <v>25</v>
      </c>
      <c r="I77" s="78">
        <f>E77/B$10</f>
        <v>0.014285714285714287</v>
      </c>
      <c r="J77" s="38">
        <f>H77/H$92</f>
        <v>0.0025936242188590915</v>
      </c>
      <c r="K77" s="80"/>
    </row>
    <row r="78" spans="1:11" s="4" customFormat="1" ht="20.25" customHeight="1">
      <c r="A78" s="61" t="s">
        <v>120</v>
      </c>
      <c r="B78" s="56"/>
      <c r="C78" s="56"/>
      <c r="D78" s="62"/>
      <c r="E78" s="75">
        <f>0.1*2</f>
        <v>0.2</v>
      </c>
      <c r="F78" s="62" t="s">
        <v>8</v>
      </c>
      <c r="G78" s="60">
        <f>+$B$15</f>
        <v>500</v>
      </c>
      <c r="H78" s="60">
        <f t="shared" si="5"/>
        <v>100</v>
      </c>
      <c r="I78" s="37">
        <f>E78/B$10</f>
        <v>0.05714285714285715</v>
      </c>
      <c r="J78" s="38">
        <f>H78/H$92</f>
        <v>0.010374496875436366</v>
      </c>
      <c r="K78" s="80"/>
    </row>
    <row r="79" spans="1:10" s="80" customFormat="1" ht="24.75" customHeight="1">
      <c r="A79" s="174" t="s">
        <v>96</v>
      </c>
      <c r="B79" s="175"/>
      <c r="C79" s="176"/>
      <c r="D79" s="62"/>
      <c r="E79" s="58">
        <f>1*2</f>
        <v>2</v>
      </c>
      <c r="F79" s="62" t="s">
        <v>8</v>
      </c>
      <c r="G79" s="60">
        <f>+G$33</f>
        <v>200</v>
      </c>
      <c r="H79" s="60">
        <f t="shared" si="5"/>
        <v>400</v>
      </c>
      <c r="I79" s="37">
        <v>0.2857142857142857</v>
      </c>
      <c r="J79" s="38">
        <f>H79/H$92</f>
        <v>0.041497987501745465</v>
      </c>
    </row>
    <row r="80" spans="1:10" s="4" customFormat="1" ht="12.75">
      <c r="A80" s="61"/>
      <c r="B80" s="56"/>
      <c r="C80" s="56"/>
      <c r="D80" s="57"/>
      <c r="E80" s="75"/>
      <c r="F80" s="62"/>
      <c r="G80" s="60"/>
      <c r="H80" s="60" t="str">
        <f t="shared" si="5"/>
        <v>        </v>
      </c>
      <c r="I80" s="37"/>
      <c r="J80" s="38"/>
    </row>
    <row r="81" spans="1:10" s="4" customFormat="1" ht="12.75">
      <c r="A81" s="61" t="s">
        <v>97</v>
      </c>
      <c r="B81" s="56"/>
      <c r="C81" s="56"/>
      <c r="D81" s="62" t="s">
        <v>10</v>
      </c>
      <c r="E81" s="75">
        <f>0.1*2</f>
        <v>0.2</v>
      </c>
      <c r="F81" s="62" t="s">
        <v>8</v>
      </c>
      <c r="G81" s="60">
        <f>+$B$15</f>
        <v>500</v>
      </c>
      <c r="H81" s="60">
        <f t="shared" si="5"/>
        <v>100</v>
      </c>
      <c r="I81" s="37">
        <f>E81/B$10</f>
        <v>0.05714285714285715</v>
      </c>
      <c r="J81" s="38">
        <f>H81/H$92</f>
        <v>0.010374496875436366</v>
      </c>
    </row>
    <row r="82" spans="1:10" s="76" customFormat="1" ht="25.5" customHeight="1">
      <c r="A82" s="174" t="s">
        <v>98</v>
      </c>
      <c r="B82" s="175"/>
      <c r="C82" s="176"/>
      <c r="D82" s="62"/>
      <c r="E82" s="58">
        <f>1*2</f>
        <v>2</v>
      </c>
      <c r="F82" s="62" t="s">
        <v>8</v>
      </c>
      <c r="G82" s="60">
        <f>+G$33</f>
        <v>200</v>
      </c>
      <c r="H82" s="60">
        <f t="shared" si="5"/>
        <v>400</v>
      </c>
      <c r="I82" s="37">
        <v>0.2857142857142857</v>
      </c>
      <c r="J82" s="38">
        <f>H82/H$92</f>
        <v>0.041497987501745465</v>
      </c>
    </row>
    <row r="83" spans="1:10" s="76" customFormat="1" ht="11.25" customHeight="1">
      <c r="A83" s="39"/>
      <c r="B83" s="56"/>
      <c r="C83" s="56"/>
      <c r="D83" s="57"/>
      <c r="E83" s="57"/>
      <c r="F83" s="59"/>
      <c r="G83" s="60"/>
      <c r="H83" s="60" t="str">
        <f t="shared" si="5"/>
        <v>        </v>
      </c>
      <c r="I83" s="37"/>
      <c r="J83" s="38"/>
    </row>
    <row r="84" spans="1:10" s="4" customFormat="1" ht="12.75">
      <c r="A84" s="61" t="s">
        <v>121</v>
      </c>
      <c r="B84" s="56"/>
      <c r="C84" s="56"/>
      <c r="D84" s="62" t="s">
        <v>9</v>
      </c>
      <c r="E84" s="75">
        <f>0.1*2</f>
        <v>0.2</v>
      </c>
      <c r="F84" s="62" t="s">
        <v>8</v>
      </c>
      <c r="G84" s="60">
        <f>+$B$15</f>
        <v>500</v>
      </c>
      <c r="H84" s="60">
        <f t="shared" si="5"/>
        <v>100</v>
      </c>
      <c r="I84" s="37">
        <f>E84/B$10</f>
        <v>0.05714285714285715</v>
      </c>
      <c r="J84" s="38">
        <f>H84/H$92</f>
        <v>0.010374496875436366</v>
      </c>
    </row>
    <row r="85" spans="1:10" s="80" customFormat="1" ht="24.75" customHeight="1" thickBot="1">
      <c r="A85" s="183" t="s">
        <v>98</v>
      </c>
      <c r="B85" s="184"/>
      <c r="C85" s="185"/>
      <c r="D85" s="45"/>
      <c r="E85" s="114">
        <f>1*2</f>
        <v>2</v>
      </c>
      <c r="F85" s="45" t="s">
        <v>8</v>
      </c>
      <c r="G85" s="115">
        <f>+G$33</f>
        <v>200</v>
      </c>
      <c r="H85" s="115">
        <f t="shared" si="5"/>
        <v>400</v>
      </c>
      <c r="I85" s="40">
        <v>0.2857142857142857</v>
      </c>
      <c r="J85" s="41">
        <f>H85/H$92</f>
        <v>0.041497987501745465</v>
      </c>
    </row>
    <row r="86" spans="1:10" s="6" customFormat="1" ht="12.75">
      <c r="A86" s="84"/>
      <c r="B86" s="84"/>
      <c r="C86" s="84"/>
      <c r="D86" s="84"/>
      <c r="E86" s="84"/>
      <c r="F86" s="85"/>
      <c r="G86" s="84"/>
      <c r="H86" s="84"/>
      <c r="I86" s="82"/>
      <c r="J86" s="86"/>
    </row>
    <row r="87" spans="1:10" s="6" customFormat="1" ht="13.5" thickBot="1">
      <c r="A87" s="84"/>
      <c r="B87" s="84"/>
      <c r="C87" s="84"/>
      <c r="D87" s="84"/>
      <c r="E87" s="84"/>
      <c r="F87" s="85"/>
      <c r="G87" s="84"/>
      <c r="H87" s="84"/>
      <c r="I87" s="82"/>
      <c r="J87" s="86"/>
    </row>
    <row r="88" spans="1:11" s="4" customFormat="1" ht="24" customHeight="1">
      <c r="A88" s="87" t="s">
        <v>7</v>
      </c>
      <c r="B88" s="88"/>
      <c r="C88" s="89"/>
      <c r="D88" s="90"/>
      <c r="E88" s="91"/>
      <c r="F88" s="88"/>
      <c r="G88" s="92"/>
      <c r="H88" s="93">
        <f>SUM(H22:H85)</f>
        <v>8750.01965409017</v>
      </c>
      <c r="I88" s="94"/>
      <c r="J88" s="95"/>
      <c r="K88" s="6"/>
    </row>
    <row r="89" spans="1:11" s="4" customFormat="1" ht="12.75">
      <c r="A89" s="81" t="s">
        <v>6</v>
      </c>
      <c r="B89" s="82"/>
      <c r="C89" s="84"/>
      <c r="D89" s="84"/>
      <c r="E89" s="84"/>
      <c r="F89" s="84"/>
      <c r="G89" s="83"/>
      <c r="H89" s="96">
        <f>(H88*0.02)</f>
        <v>175.00039308180342</v>
      </c>
      <c r="I89" s="94"/>
      <c r="J89" s="95"/>
      <c r="K89" s="6"/>
    </row>
    <row r="90" spans="1:11" s="4" customFormat="1" ht="12.75">
      <c r="A90" s="81" t="s">
        <v>5</v>
      </c>
      <c r="B90" s="82"/>
      <c r="C90" s="84"/>
      <c r="D90" s="84"/>
      <c r="E90" s="84"/>
      <c r="F90" s="84"/>
      <c r="G90" s="82"/>
      <c r="H90" s="96">
        <v>0</v>
      </c>
      <c r="I90" s="94"/>
      <c r="J90" s="101"/>
      <c r="K90" s="102"/>
    </row>
    <row r="91" spans="1:11" s="4" customFormat="1" ht="12.75">
      <c r="A91" s="81" t="s">
        <v>112</v>
      </c>
      <c r="B91" s="82"/>
      <c r="C91" s="82"/>
      <c r="D91" s="82"/>
      <c r="E91" s="82"/>
      <c r="F91" s="82"/>
      <c r="G91" s="82"/>
      <c r="H91" s="97">
        <f>SUM(H88:H90)*0.08</f>
        <v>714.001603773758</v>
      </c>
      <c r="I91" s="50">
        <f>+H89+H90+H91</f>
        <v>889.0019968555614</v>
      </c>
      <c r="J91" s="101"/>
      <c r="K91" s="102"/>
    </row>
    <row r="92" spans="1:11" s="4" customFormat="1" ht="13.5" thickBot="1">
      <c r="A92" s="132" t="s">
        <v>4</v>
      </c>
      <c r="B92" s="133"/>
      <c r="C92" s="133"/>
      <c r="D92" s="133"/>
      <c r="E92" s="133"/>
      <c r="F92" s="133"/>
      <c r="G92" s="134"/>
      <c r="H92" s="135">
        <f>SUM(H88:H91)</f>
        <v>9639.021650945733</v>
      </c>
      <c r="I92" s="94"/>
      <c r="J92" s="103"/>
      <c r="K92" s="102"/>
    </row>
    <row r="93" spans="1:11" s="4" customFormat="1" ht="12.75">
      <c r="A93" s="98"/>
      <c r="B93" s="99"/>
      <c r="C93" s="99"/>
      <c r="D93" s="99"/>
      <c r="E93" s="99"/>
      <c r="F93" s="99"/>
      <c r="G93" s="99"/>
      <c r="H93" s="100"/>
      <c r="I93" s="94"/>
      <c r="J93" s="103"/>
      <c r="K93" s="104">
        <f>+C95+G95+G94+I91</f>
        <v>9639.021650945731</v>
      </c>
    </row>
    <row r="94" spans="1:11" s="4" customFormat="1" ht="21" customHeight="1">
      <c r="A94" s="136" t="s">
        <v>3</v>
      </c>
      <c r="B94" s="137"/>
      <c r="C94" s="138">
        <v>0</v>
      </c>
      <c r="D94" s="139">
        <f>(C94/H88)</f>
        <v>0</v>
      </c>
      <c r="E94" s="140" t="s">
        <v>2</v>
      </c>
      <c r="F94" s="137"/>
      <c r="G94" s="138">
        <f>SUM(H30:H85)</f>
        <v>7345.8</v>
      </c>
      <c r="H94" s="141">
        <f>(G94/H92)</f>
        <v>0.7620897914758047</v>
      </c>
      <c r="I94" s="94"/>
      <c r="J94" s="95"/>
      <c r="K94" s="48"/>
    </row>
    <row r="95" spans="1:11" s="4" customFormat="1" ht="15.75" customHeight="1">
      <c r="A95" s="142" t="s">
        <v>1</v>
      </c>
      <c r="B95" s="143"/>
      <c r="C95" s="144">
        <v>0</v>
      </c>
      <c r="D95" s="145">
        <f>(C95/H92)</f>
        <v>0</v>
      </c>
      <c r="E95" s="146" t="s">
        <v>0</v>
      </c>
      <c r="F95" s="143"/>
      <c r="G95" s="144">
        <f>SUM(H22:H28)</f>
        <v>1404.2196540901707</v>
      </c>
      <c r="H95" s="147">
        <f>(G95/H92)</f>
        <v>0.14568072413784813</v>
      </c>
      <c r="I95" s="94"/>
      <c r="J95" s="95"/>
      <c r="K95" s="6"/>
    </row>
    <row r="96" spans="1:10" s="4" customFormat="1" ht="2.25" customHeight="1">
      <c r="A96" s="148"/>
      <c r="B96" s="149"/>
      <c r="C96" s="149"/>
      <c r="D96" s="150"/>
      <c r="E96" s="148"/>
      <c r="F96" s="149"/>
      <c r="G96" s="149"/>
      <c r="H96" s="149"/>
      <c r="I96" s="8"/>
      <c r="J96" s="8"/>
    </row>
    <row r="97" spans="1:10" ht="13.5">
      <c r="A97" s="8" t="s">
        <v>71</v>
      </c>
      <c r="B97" s="8"/>
      <c r="C97" s="8"/>
      <c r="D97" s="8"/>
      <c r="E97" s="9"/>
      <c r="F97" s="10"/>
      <c r="G97" s="11"/>
      <c r="H97" s="12"/>
      <c r="I97" s="13"/>
      <c r="J97" s="14"/>
    </row>
    <row r="98" spans="1:10" ht="38.25" customHeight="1">
      <c r="A98" s="178" t="s">
        <v>125</v>
      </c>
      <c r="B98" s="178"/>
      <c r="C98" s="178"/>
      <c r="D98" s="178"/>
      <c r="E98" s="178"/>
      <c r="F98" s="178"/>
      <c r="G98" s="178"/>
      <c r="H98" s="178"/>
      <c r="I98" s="178"/>
      <c r="J98" s="178"/>
    </row>
    <row r="99" spans="1:10" s="2" customFormat="1" ht="15.75" customHeight="1">
      <c r="A99" s="179" t="s">
        <v>70</v>
      </c>
      <c r="B99" s="179"/>
      <c r="C99" s="179"/>
      <c r="D99" s="179"/>
      <c r="E99" s="179"/>
      <c r="F99" s="179"/>
      <c r="G99" s="179"/>
      <c r="H99" s="179"/>
      <c r="I99" s="179"/>
      <c r="J99" s="179"/>
    </row>
    <row r="100" spans="1:10" s="2" customFormat="1" ht="17.25" customHeight="1">
      <c r="A100" s="180" t="s">
        <v>68</v>
      </c>
      <c r="B100" s="180"/>
      <c r="C100" s="180"/>
      <c r="D100" s="180"/>
      <c r="E100" s="180"/>
      <c r="F100" s="180"/>
      <c r="G100" s="180"/>
      <c r="H100" s="180"/>
      <c r="I100" s="180"/>
      <c r="J100" s="180"/>
    </row>
    <row r="101" spans="1:10" s="2" customFormat="1" ht="12.75" customHeight="1">
      <c r="A101" s="8" t="s">
        <v>69</v>
      </c>
      <c r="B101" s="8"/>
      <c r="C101" s="15"/>
      <c r="D101" s="16"/>
      <c r="E101" s="8"/>
      <c r="F101" s="8"/>
      <c r="G101" s="15"/>
      <c r="H101" s="16"/>
      <c r="I101" s="17"/>
      <c r="J101" s="8"/>
    </row>
    <row r="102" spans="1:10" s="2" customFormat="1" ht="13.5">
      <c r="A102" s="8" t="s">
        <v>73</v>
      </c>
      <c r="B102" s="8"/>
      <c r="C102" s="8"/>
      <c r="D102" s="8"/>
      <c r="E102" s="8"/>
      <c r="F102" s="8"/>
      <c r="G102" s="8"/>
      <c r="H102" s="8"/>
      <c r="I102" s="8"/>
      <c r="J102" s="8"/>
    </row>
    <row r="103" spans="1:10" s="2" customFormat="1" ht="13.5">
      <c r="A103" s="8" t="s">
        <v>72</v>
      </c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3.5">
      <c r="A104" s="181" t="s">
        <v>124</v>
      </c>
      <c r="B104" s="181"/>
      <c r="C104" s="181"/>
      <c r="D104" s="181"/>
      <c r="E104" s="181"/>
      <c r="F104" s="181"/>
      <c r="G104" s="181"/>
      <c r="H104" s="181"/>
      <c r="I104" s="181"/>
      <c r="J104" s="181"/>
    </row>
    <row r="106" ht="12.75" customHeight="1"/>
    <row r="109" ht="12.75" customHeight="1"/>
    <row r="112" ht="12.75" customHeight="1"/>
    <row r="127" ht="13.5" customHeight="1"/>
    <row r="129" ht="13.5" customHeight="1"/>
    <row r="131" ht="13.5" customHeight="1"/>
  </sheetData>
  <sheetProtection/>
  <mergeCells count="23">
    <mergeCell ref="A98:J98"/>
    <mergeCell ref="A99:J99"/>
    <mergeCell ref="A100:J100"/>
    <mergeCell ref="A104:J104"/>
    <mergeCell ref="A40:J40"/>
    <mergeCell ref="A73:C73"/>
    <mergeCell ref="A79:C79"/>
    <mergeCell ref="A82:C82"/>
    <mergeCell ref="A85:C85"/>
    <mergeCell ref="A70:J70"/>
    <mergeCell ref="A69:J69"/>
    <mergeCell ref="A44:C44"/>
    <mergeCell ref="A49:C49"/>
    <mergeCell ref="A54:C54"/>
    <mergeCell ref="A59:C59"/>
    <mergeCell ref="A63:C63"/>
    <mergeCell ref="A67:C67"/>
    <mergeCell ref="A1:J1"/>
    <mergeCell ref="A17:H17"/>
    <mergeCell ref="I17:I20"/>
    <mergeCell ref="J17:J20"/>
    <mergeCell ref="A33:C33"/>
    <mergeCell ref="A37:C37"/>
  </mergeCells>
  <printOptions/>
  <pageMargins left="0.82" right="0.2362204724409449" top="0.5118110236220472" bottom="0.6299212598425197" header="0.15748031496062992" footer="0"/>
  <pageSetup horizontalDpi="300" verticalDpi="300" orientation="portrait" scale="83" r:id="rId1"/>
  <rowBreaks count="2" manualBreakCount="2">
    <brk id="42" max="9" man="1"/>
    <brk id="70" max="9" man="1"/>
  </rowBreaks>
  <colBreaks count="1" manualBreakCount="1">
    <brk id="10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Yolanda Suarez</cp:lastModifiedBy>
  <cp:lastPrinted>2017-04-25T15:39:25Z</cp:lastPrinted>
  <dcterms:created xsi:type="dcterms:W3CDTF">1999-01-27T15:42:27Z</dcterms:created>
  <dcterms:modified xsi:type="dcterms:W3CDTF">2019-10-21T18:48:47Z</dcterms:modified>
  <cp:category/>
  <cp:version/>
  <cp:contentType/>
  <cp:contentStatus/>
</cp:coreProperties>
</file>