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'Hoja1'!$A$1:$J$120</definedName>
    <definedName name="_xlnm.Print_Titles" localSheetId="0">'Hoja1'!$1:$21</definedName>
  </definedNames>
  <calcPr fullCalcOnLoad="1"/>
</workbook>
</file>

<file path=xl/sharedStrings.xml><?xml version="1.0" encoding="utf-8"?>
<sst xmlns="http://schemas.openxmlformats.org/spreadsheetml/2006/main" count="149" uniqueCount="114">
  <si>
    <t>IV. Insumos      :</t>
  </si>
  <si>
    <t>II.Preparación de terreno:</t>
  </si>
  <si>
    <t>III. Mano de Obra:</t>
  </si>
  <si>
    <t>I. Semillero             :</t>
  </si>
  <si>
    <t>TOTAL</t>
  </si>
  <si>
    <t>GASTO SEGURO AGRICOLA.</t>
  </si>
  <si>
    <t>SUBTOTAL</t>
  </si>
  <si>
    <t>Hom-Día</t>
  </si>
  <si>
    <t>19. Transporte Interno</t>
  </si>
  <si>
    <t xml:space="preserve">  .2 Recolección (Manual)</t>
  </si>
  <si>
    <t xml:space="preserve">  .1 Apertura de los Surcos</t>
  </si>
  <si>
    <t>IV</t>
  </si>
  <si>
    <t>18. Cosecha:</t>
  </si>
  <si>
    <t>17. Aplic. Pesticida (0.2182 lt</t>
  </si>
  <si>
    <t>15. Aplic. Pesticida (0.1083 lb</t>
  </si>
  <si>
    <t>13. Aporque (Animal)</t>
  </si>
  <si>
    <t>III</t>
  </si>
  <si>
    <t>12. Desyerbo (Manual)</t>
  </si>
  <si>
    <t>9.  Riego (2 Aplic.)</t>
  </si>
  <si>
    <t>8.  Aporque (Animal)</t>
  </si>
  <si>
    <t>II</t>
  </si>
  <si>
    <t>6.  Desyerbo (Manual)</t>
  </si>
  <si>
    <t>5.  Riego (2 Aplic.)</t>
  </si>
  <si>
    <t>I</t>
  </si>
  <si>
    <t>4.  Siembra</t>
  </si>
  <si>
    <t>3.  Corte de los Tuberculos</t>
  </si>
  <si>
    <t>Tarea</t>
  </si>
  <si>
    <t>2.  Preparación del Terreno:</t>
  </si>
  <si>
    <t>Galón</t>
  </si>
  <si>
    <t>Litro</t>
  </si>
  <si>
    <t>Kilo</t>
  </si>
  <si>
    <t>Quintal</t>
  </si>
  <si>
    <t>1. Insumos: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</si>
  <si>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</si>
  <si>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</si>
  <si>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</si>
  <si>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</si>
  <si>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</si>
  <si>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</si>
  <si>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</si>
  <si>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</si>
  <si>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/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</si>
  <si>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</si>
  <si>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</si>
  <si>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</si>
  <si>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</si>
  <si>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</si>
  <si>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JORNAL DIARIO :</t>
  </si>
  <si>
    <t>Alto</t>
  </si>
  <si>
    <t xml:space="preserve"> NIVEL INSUMOS...</t>
  </si>
  <si>
    <t>8 Horas</t>
  </si>
  <si>
    <t>HOMBRE-DIA</t>
  </si>
  <si>
    <t>Riego-Bomba</t>
  </si>
  <si>
    <t xml:space="preserve"> ORIGEN DE AGUAS</t>
  </si>
  <si>
    <t>Directo</t>
  </si>
  <si>
    <t xml:space="preserve"> METODO SIEMBRA.</t>
  </si>
  <si>
    <t>QQ 100 Lb</t>
  </si>
  <si>
    <t xml:space="preserve">  RENDIMIENTO</t>
  </si>
  <si>
    <t>VARIEDAD</t>
  </si>
  <si>
    <t>ENTREVISTAS...</t>
  </si>
  <si>
    <t>AREA APLIC....</t>
  </si>
  <si>
    <t>Cant.</t>
  </si>
  <si>
    <t>Papa</t>
  </si>
  <si>
    <t>3 Meses</t>
  </si>
  <si>
    <t>8-30-0534A</t>
  </si>
  <si>
    <t xml:space="preserve"> COSTO CODIGO</t>
  </si>
  <si>
    <t xml:space="preserve"> CICLO</t>
  </si>
  <si>
    <t xml:space="preserve"> RUBRO</t>
  </si>
  <si>
    <t>Marzo</t>
  </si>
  <si>
    <t>Julio</t>
  </si>
  <si>
    <t xml:space="preserve"> FECHA SIEMBRA</t>
  </si>
  <si>
    <t xml:space="preserve"> FECHA COSECHA</t>
  </si>
  <si>
    <t>Unidad</t>
  </si>
  <si>
    <t xml:space="preserve">Costo/ </t>
  </si>
  <si>
    <t>14. Riego (4 Aplic.)</t>
  </si>
  <si>
    <t>GASTOS ADMINISTRATIVOS 2%</t>
  </si>
  <si>
    <t>FECHA  :</t>
  </si>
  <si>
    <t>Coeficiente Técnico por Actividad</t>
  </si>
  <si>
    <t>....................................................</t>
  </si>
  <si>
    <t>Participación (%) por Actividad</t>
  </si>
  <si>
    <t>Todas Disponibles</t>
  </si>
  <si>
    <t xml:space="preserve">    (1.1468 QQ Fertika)</t>
  </si>
  <si>
    <t>7. Aplicación Fertilizante</t>
  </si>
  <si>
    <t xml:space="preserve">    Potacio)</t>
  </si>
  <si>
    <t>16. Aplic. Fertilizante (0.2176 QQ</t>
  </si>
  <si>
    <t xml:space="preserve">11. Aplicacion Pesticida </t>
  </si>
  <si>
    <t xml:space="preserve">    (0.0326 Lt. Mach + 0.0639 Acrobac)</t>
  </si>
  <si>
    <t xml:space="preserve">    (0.0326 Lt. Mach +  0.1159 Previcur)</t>
  </si>
  <si>
    <t>NACIONAL</t>
  </si>
  <si>
    <t>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</si>
  <si>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</si>
  <si>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</si>
  <si>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</si>
  <si>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</si>
  <si>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</si>
  <si>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1.Semilla</t>
  </si>
  <si>
    <t>2.Fertilizante (FERTIKA)</t>
  </si>
  <si>
    <t>3.Fertilizante (Potacio)</t>
  </si>
  <si>
    <t>4.Fungicida (Acrobac)</t>
  </si>
  <si>
    <t>5. Fungicida (Previcur )</t>
  </si>
  <si>
    <t>6. Insecticida (Mach)</t>
  </si>
  <si>
    <t>7. Combustible (Gasoil)</t>
  </si>
  <si>
    <t>8. Combustible (Gasolina)</t>
  </si>
  <si>
    <t>9.Pago de Agua INDRHI (3 Meses)</t>
  </si>
  <si>
    <t>1. Corte</t>
  </si>
  <si>
    <t>2. Rotovator</t>
  </si>
  <si>
    <t>3. Surqueo</t>
  </si>
  <si>
    <t>Página 59</t>
  </si>
  <si>
    <t>Página 60</t>
  </si>
  <si>
    <t>Página 61</t>
  </si>
  <si>
    <t>PAGO INTERESES 8.0% ANUAL (3 meses 2.0%)</t>
  </si>
  <si>
    <t>Fuente:  Ministerio de Agricultura, Departamento de Economía Agropecuaria.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</si>
  <si>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 de los insumos actualizados a mayo, 2019.</t>
  </si>
  <si>
    <t>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</si>
</sst>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&quot;$&quot;#,##0.0_);\(&quot;$&quot;#,##0.0\)"/>
    <numFmt numFmtId="189" formatCode="#,##0.0_);\(#,##0.0\)"/>
    <numFmt numFmtId="190" formatCode="0.00_)"/>
    <numFmt numFmtId="191" formatCode="0.0000_)"/>
    <numFmt numFmtId="192" formatCode="#,##0.0000_);\(#,##0.0000\)"/>
    <numFmt numFmtId="193" formatCode="_(* #,##0.000_);_(* \(#,##0.000\);_(* &quot;-&quot;?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_);_(* \(#,##0.0000\);_(* &quot;-&quot;????_);_(@_)"/>
    <numFmt numFmtId="199" formatCode="0.0000"/>
    <numFmt numFmtId="200" formatCode="&quot;RD$&quot;#,##0.00"/>
    <numFmt numFmtId="201" formatCode="_-* #,##0.00_-;\-* #,##0.00_-;_-* &quot;-&quot;??_-;_-@_-"/>
    <numFmt numFmtId="202" formatCode="_-* #,##0_-;\-* #,##0_-;_-* &quot;-&quot;??_-;_-@_-"/>
    <numFmt numFmtId="203" formatCode="#,##0.00_ ;\-#,##0.00\ 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9" fontId="2" fillId="0" borderId="0" xfId="54" applyFont="1" applyAlignment="1">
      <alignment horizontal="center"/>
    </xf>
    <xf numFmtId="0" fontId="2" fillId="0" borderId="0" xfId="0" applyFont="1" applyFill="1" applyAlignment="1">
      <alignment/>
    </xf>
    <xf numFmtId="189" fontId="5" fillId="0" borderId="0" xfId="0" applyNumberFormat="1" applyFont="1" applyBorder="1" applyAlignment="1" applyProtection="1">
      <alignment/>
      <protection/>
    </xf>
    <xf numFmtId="203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90" fontId="4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7" fontId="3" fillId="33" borderId="0" xfId="0" applyNumberFormat="1" applyFont="1" applyFill="1" applyAlignment="1" applyProtection="1">
      <alignment/>
      <protection/>
    </xf>
    <xf numFmtId="0" fontId="47" fillId="0" borderId="0" xfId="0" applyFont="1" applyAlignment="1">
      <alignment/>
    </xf>
    <xf numFmtId="189" fontId="47" fillId="0" borderId="0" xfId="0" applyNumberFormat="1" applyFont="1" applyAlignment="1">
      <alignment/>
    </xf>
    <xf numFmtId="9" fontId="2" fillId="33" borderId="0" xfId="54" applyFont="1" applyFill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9" fontId="6" fillId="33" borderId="0" xfId="54" applyFont="1" applyFill="1" applyAlignment="1" applyProtection="1">
      <alignment horizontal="left"/>
      <protection/>
    </xf>
    <xf numFmtId="9" fontId="3" fillId="33" borderId="0" xfId="54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190" fontId="2" fillId="33" borderId="0" xfId="0" applyNumberFormat="1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9" fontId="3" fillId="33" borderId="0" xfId="54" applyFont="1" applyFill="1" applyAlignment="1">
      <alignment horizontal="left"/>
    </xf>
    <xf numFmtId="192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 horizontal="center"/>
      <protection/>
    </xf>
    <xf numFmtId="192" fontId="4" fillId="33" borderId="0" xfId="0" applyNumberFormat="1" applyFont="1" applyFill="1" applyAlignment="1" applyProtection="1">
      <alignment horizontal="center"/>
      <protection/>
    </xf>
    <xf numFmtId="194" fontId="2" fillId="33" borderId="0" xfId="47" applyNumberFormat="1" applyFont="1" applyFill="1" applyAlignment="1">
      <alignment/>
    </xf>
    <xf numFmtId="187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49" fontId="7" fillId="33" borderId="0" xfId="0" applyNumberFormat="1" applyFont="1" applyFill="1" applyAlignment="1" applyProtection="1">
      <alignment horizontal="center"/>
      <protection/>
    </xf>
    <xf numFmtId="200" fontId="2" fillId="33" borderId="0" xfId="0" applyNumberFormat="1" applyFont="1" applyFill="1" applyAlignment="1" applyProtection="1" quotePrefix="1">
      <alignment horizontal="left"/>
      <protection/>
    </xf>
    <xf numFmtId="0" fontId="1" fillId="33" borderId="1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fill"/>
      <protection/>
    </xf>
    <xf numFmtId="0" fontId="1" fillId="33" borderId="12" xfId="0" applyFont="1" applyFill="1" applyBorder="1" applyAlignment="1" applyProtection="1">
      <alignment horizontal="fill"/>
      <protection/>
    </xf>
    <xf numFmtId="0" fontId="1" fillId="33" borderId="13" xfId="0" applyFont="1" applyFill="1" applyBorder="1" applyAlignment="1">
      <alignment horizontal="center" vertical="justify"/>
    </xf>
    <xf numFmtId="9" fontId="1" fillId="33" borderId="14" xfId="54" applyFont="1" applyFill="1" applyBorder="1" applyAlignment="1">
      <alignment horizontal="center" vertical="justify"/>
    </xf>
    <xf numFmtId="0" fontId="1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1" fontId="2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39" fontId="2" fillId="33" borderId="11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187" fontId="2" fillId="33" borderId="11" xfId="0" applyNumberFormat="1" applyFont="1" applyFill="1" applyBorder="1" applyAlignment="1" applyProtection="1">
      <alignment/>
      <protection/>
    </xf>
    <xf numFmtId="9" fontId="2" fillId="33" borderId="14" xfId="54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190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43" fontId="2" fillId="33" borderId="11" xfId="47" applyFont="1" applyFill="1" applyBorder="1" applyAlignment="1" applyProtection="1">
      <alignment/>
      <protection/>
    </xf>
    <xf numFmtId="197" fontId="2" fillId="33" borderId="11" xfId="47" applyNumberFormat="1" applyFont="1" applyFill="1" applyBorder="1" applyAlignment="1">
      <alignment/>
    </xf>
    <xf numFmtId="7" fontId="2" fillId="33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10" fontId="2" fillId="33" borderId="11" xfId="0" applyNumberFormat="1" applyFont="1" applyFill="1" applyBorder="1" applyAlignment="1" applyProtection="1">
      <alignment/>
      <protection/>
    </xf>
    <xf numFmtId="190" fontId="2" fillId="33" borderId="15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/>
    </xf>
    <xf numFmtId="191" fontId="2" fillId="33" borderId="15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/>
    </xf>
    <xf numFmtId="7" fontId="2" fillId="33" borderId="17" xfId="0" applyNumberFormat="1" applyFont="1" applyFill="1" applyBorder="1" applyAlignment="1" applyProtection="1">
      <alignment/>
      <protection/>
    </xf>
    <xf numFmtId="10" fontId="2" fillId="33" borderId="18" xfId="0" applyNumberFormat="1" applyFont="1" applyFill="1" applyBorder="1" applyAlignment="1" applyProtection="1">
      <alignment/>
      <protection/>
    </xf>
    <xf numFmtId="191" fontId="2" fillId="33" borderId="18" xfId="0" applyNumberFormat="1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center"/>
      <protection/>
    </xf>
    <xf numFmtId="39" fontId="2" fillId="33" borderId="18" xfId="0" applyNumberFormat="1" applyFont="1" applyFill="1" applyBorder="1" applyAlignment="1" applyProtection="1">
      <alignment/>
      <protection/>
    </xf>
    <xf numFmtId="39" fontId="2" fillId="33" borderId="19" xfId="0" applyNumberFormat="1" applyFont="1" applyFill="1" applyBorder="1" applyAlignment="1" applyProtection="1">
      <alignment/>
      <protection/>
    </xf>
    <xf numFmtId="43" fontId="2" fillId="33" borderId="18" xfId="47" applyFont="1" applyFill="1" applyBorder="1" applyAlignment="1" applyProtection="1">
      <alignment/>
      <protection/>
    </xf>
    <xf numFmtId="9" fontId="2" fillId="33" borderId="20" xfId="54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39" fontId="2" fillId="33" borderId="11" xfId="0" applyNumberFormat="1" applyFont="1" applyFill="1" applyBorder="1" applyAlignment="1">
      <alignment/>
    </xf>
    <xf numFmtId="191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 applyProtection="1">
      <alignment horizontal="fill"/>
      <protection/>
    </xf>
    <xf numFmtId="0" fontId="2" fillId="33" borderId="17" xfId="0" applyFont="1" applyFill="1" applyBorder="1" applyAlignment="1" applyProtection="1">
      <alignment horizontal="fill"/>
      <protection/>
    </xf>
    <xf numFmtId="0" fontId="2" fillId="33" borderId="18" xfId="0" applyFont="1" applyFill="1" applyBorder="1" applyAlignment="1" applyProtection="1">
      <alignment horizontal="fill"/>
      <protection/>
    </xf>
    <xf numFmtId="39" fontId="2" fillId="33" borderId="18" xfId="0" applyNumberFormat="1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center"/>
      <protection/>
    </xf>
    <xf numFmtId="43" fontId="2" fillId="33" borderId="0" xfId="47" applyFont="1" applyFill="1" applyBorder="1" applyAlignment="1" applyProtection="1">
      <alignment/>
      <protection/>
    </xf>
    <xf numFmtId="9" fontId="2" fillId="33" borderId="0" xfId="54" applyFont="1" applyFill="1" applyBorder="1" applyAlignment="1">
      <alignment horizontal="center"/>
    </xf>
    <xf numFmtId="187" fontId="2" fillId="33" borderId="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fill"/>
      <protection/>
    </xf>
    <xf numFmtId="190" fontId="2" fillId="33" borderId="22" xfId="0" applyNumberFormat="1" applyFont="1" applyFill="1" applyBorder="1" applyAlignment="1" applyProtection="1">
      <alignment horizontal="fill"/>
      <protection/>
    </xf>
    <xf numFmtId="0" fontId="2" fillId="33" borderId="22" xfId="0" applyFont="1" applyFill="1" applyBorder="1" applyAlignment="1">
      <alignment/>
    </xf>
    <xf numFmtId="43" fontId="1" fillId="33" borderId="23" xfId="47" applyFont="1" applyFill="1" applyBorder="1" applyAlignment="1" applyProtection="1">
      <alignment/>
      <protection/>
    </xf>
    <xf numFmtId="190" fontId="2" fillId="33" borderId="14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>
      <alignment/>
    </xf>
    <xf numFmtId="7" fontId="2" fillId="33" borderId="22" xfId="0" applyNumberFormat="1" applyFont="1" applyFill="1" applyBorder="1" applyAlignment="1" applyProtection="1">
      <alignment/>
      <protection/>
    </xf>
    <xf numFmtId="0" fontId="2" fillId="33" borderId="24" xfId="0" applyFont="1" applyFill="1" applyBorder="1" applyAlignment="1">
      <alignment/>
    </xf>
    <xf numFmtId="191" fontId="2" fillId="33" borderId="24" xfId="0" applyNumberFormat="1" applyFont="1" applyFill="1" applyBorder="1" applyAlignment="1" applyProtection="1">
      <alignment/>
      <protection/>
    </xf>
    <xf numFmtId="0" fontId="2" fillId="33" borderId="24" xfId="0" applyFont="1" applyFill="1" applyBorder="1" applyAlignment="1">
      <alignment horizontal="center"/>
    </xf>
    <xf numFmtId="39" fontId="2" fillId="33" borderId="24" xfId="0" applyNumberFormat="1" applyFont="1" applyFill="1" applyBorder="1" applyAlignment="1" applyProtection="1">
      <alignment/>
      <protection/>
    </xf>
    <xf numFmtId="43" fontId="2" fillId="33" borderId="24" xfId="47" applyFont="1" applyFill="1" applyBorder="1" applyAlignment="1" applyProtection="1">
      <alignment/>
      <protection/>
    </xf>
    <xf numFmtId="9" fontId="2" fillId="33" borderId="23" xfId="54" applyFont="1" applyFill="1" applyBorder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 applyProtection="1">
      <alignment/>
      <protection locked="0"/>
    </xf>
    <xf numFmtId="191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39" fontId="2" fillId="33" borderId="0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9" fillId="0" borderId="0" xfId="0" applyFont="1" applyFill="1" applyAlignment="1">
      <alignment/>
    </xf>
    <xf numFmtId="203" fontId="49" fillId="0" borderId="0" xfId="0" applyNumberFormat="1" applyFont="1" applyFill="1" applyAlignment="1">
      <alignment/>
    </xf>
    <xf numFmtId="0" fontId="49" fillId="0" borderId="10" xfId="0" applyFont="1" applyFill="1" applyBorder="1" applyAlignment="1" applyProtection="1">
      <alignment horizontal="left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fill"/>
      <protection/>
    </xf>
    <xf numFmtId="0" fontId="1" fillId="34" borderId="17" xfId="0" applyFont="1" applyFill="1" applyBorder="1" applyAlignment="1" applyProtection="1">
      <alignment horizontal="fill"/>
      <protection/>
    </xf>
    <xf numFmtId="0" fontId="1" fillId="34" borderId="18" xfId="0" applyFont="1" applyFill="1" applyBorder="1" applyAlignment="1" applyProtection="1">
      <alignment horizontal="fill"/>
      <protection/>
    </xf>
    <xf numFmtId="0" fontId="1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fill"/>
      <protection/>
    </xf>
    <xf numFmtId="0" fontId="2" fillId="34" borderId="17" xfId="0" applyFont="1" applyFill="1" applyBorder="1" applyAlignment="1">
      <alignment/>
    </xf>
    <xf numFmtId="189" fontId="1" fillId="34" borderId="20" xfId="0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2" fillId="34" borderId="25" xfId="0" applyFont="1" applyFill="1" applyBorder="1" applyAlignment="1" applyProtection="1">
      <alignment horizontal="fill"/>
      <protection/>
    </xf>
    <xf numFmtId="0" fontId="2" fillId="34" borderId="24" xfId="0" applyFont="1" applyFill="1" applyBorder="1" applyAlignment="1" applyProtection="1">
      <alignment horizontal="fill"/>
      <protection/>
    </xf>
    <xf numFmtId="0" fontId="2" fillId="34" borderId="22" xfId="0" applyFont="1" applyFill="1" applyBorder="1" applyAlignment="1" applyProtection="1">
      <alignment horizontal="fill"/>
      <protection/>
    </xf>
    <xf numFmtId="0" fontId="2" fillId="34" borderId="24" xfId="0" applyFont="1" applyFill="1" applyBorder="1" applyAlignment="1">
      <alignment/>
    </xf>
    <xf numFmtId="39" fontId="2" fillId="34" borderId="23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>
      <alignment/>
    </xf>
    <xf numFmtId="7" fontId="2" fillId="34" borderId="11" xfId="0" applyNumberFormat="1" applyFont="1" applyFill="1" applyBorder="1" applyAlignment="1" applyProtection="1">
      <alignment/>
      <protection/>
    </xf>
    <xf numFmtId="10" fontId="2" fillId="34" borderId="11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188" fontId="2" fillId="34" borderId="11" xfId="0" applyNumberFormat="1" applyFont="1" applyFill="1" applyBorder="1" applyAlignment="1" applyProtection="1">
      <alignment/>
      <protection/>
    </xf>
    <xf numFmtId="10" fontId="2" fillId="34" borderId="14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fill"/>
      <protection/>
    </xf>
    <xf numFmtId="0" fontId="2" fillId="34" borderId="26" xfId="0" applyFont="1" applyFill="1" applyBorder="1" applyAlignment="1" applyProtection="1">
      <alignment horizontal="fill"/>
      <protection/>
    </xf>
    <xf numFmtId="0" fontId="2" fillId="34" borderId="18" xfId="0" applyFont="1" applyFill="1" applyBorder="1" applyAlignment="1" applyProtection="1">
      <alignment horizontal="fill"/>
      <protection/>
    </xf>
    <xf numFmtId="0" fontId="2" fillId="34" borderId="20" xfId="0" applyFont="1" applyFill="1" applyBorder="1" applyAlignment="1" applyProtection="1">
      <alignment horizontal="fill"/>
      <protection/>
    </xf>
    <xf numFmtId="190" fontId="48" fillId="33" borderId="0" xfId="0" applyNumberFormat="1" applyFont="1" applyFill="1" applyBorder="1" applyAlignment="1" applyProtection="1">
      <alignment/>
      <protection/>
    </xf>
    <xf numFmtId="9" fontId="48" fillId="33" borderId="0" xfId="54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justify"/>
    </xf>
    <xf numFmtId="0" fontId="1" fillId="34" borderId="11" xfId="0" applyFont="1" applyFill="1" applyBorder="1" applyAlignment="1">
      <alignment horizontal="center" vertical="justify"/>
    </xf>
    <xf numFmtId="9" fontId="1" fillId="34" borderId="23" xfId="54" applyFont="1" applyFill="1" applyBorder="1" applyAlignment="1">
      <alignment horizontal="center" vertical="justify"/>
    </xf>
    <xf numFmtId="9" fontId="1" fillId="34" borderId="14" xfId="54" applyFont="1" applyFill="1" applyBorder="1" applyAlignment="1">
      <alignment horizontal="center" vertical="justify"/>
    </xf>
    <xf numFmtId="9" fontId="1" fillId="34" borderId="20" xfId="54" applyFont="1" applyFill="1" applyBorder="1" applyAlignment="1">
      <alignment horizontal="center" vertical="justify"/>
    </xf>
    <xf numFmtId="0" fontId="9" fillId="34" borderId="21" xfId="0" applyFont="1" applyFill="1" applyBorder="1" applyAlignment="1" applyProtection="1">
      <alignment horizontal="center"/>
      <protection/>
    </xf>
    <xf numFmtId="0" fontId="9" fillId="34" borderId="22" xfId="0" applyFont="1" applyFill="1" applyBorder="1" applyAlignment="1" applyProtection="1">
      <alignment horizontal="center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/>
      <protection/>
    </xf>
    <xf numFmtId="0" fontId="9" fillId="34" borderId="28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190" fontId="49" fillId="33" borderId="0" xfId="0" applyNumberFormat="1" applyFont="1" applyFill="1" applyBorder="1" applyAlignment="1" applyProtection="1">
      <alignment/>
      <protection/>
    </xf>
    <xf numFmtId="0" fontId="49" fillId="33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PA-Constanza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2">
          <cell r="H102">
            <v>23197.76484374636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85">
      <selection activeCell="L93" sqref="L93:L94"/>
    </sheetView>
  </sheetViews>
  <sheetFormatPr defaultColWidth="11.00390625" defaultRowHeight="12.75"/>
  <cols>
    <col min="1" max="1" width="14.140625" style="1" customWidth="1"/>
    <col min="2" max="2" width="11.00390625" style="1" customWidth="1"/>
    <col min="3" max="3" width="7.140625" style="1" customWidth="1"/>
    <col min="4" max="4" width="9.28125" style="1" customWidth="1"/>
    <col min="5" max="5" width="10.28125" style="1" customWidth="1"/>
    <col min="6" max="6" width="9.8515625" style="1" customWidth="1"/>
    <col min="7" max="7" width="8.421875" style="1" customWidth="1"/>
    <col min="8" max="8" width="9.00390625" style="1" customWidth="1"/>
    <col min="9" max="9" width="12.57421875" style="1" customWidth="1"/>
    <col min="10" max="10" width="13.140625" style="6" customWidth="1"/>
    <col min="11" max="16384" width="11.00390625" style="1" customWidth="1"/>
  </cols>
  <sheetData>
    <row r="1" spans="1:10" ht="30.75" customHeight="1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3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8"/>
    </row>
    <row r="4" spans="1:10" ht="15.75">
      <c r="A4" s="19"/>
      <c r="B4" s="19"/>
      <c r="C4" s="10"/>
      <c r="D4" s="10"/>
      <c r="E4" s="10"/>
      <c r="F4" s="99" t="s">
        <v>67</v>
      </c>
      <c r="G4" s="12"/>
      <c r="H4" s="10" t="s">
        <v>78</v>
      </c>
      <c r="I4" s="10"/>
      <c r="J4" s="20" t="s">
        <v>62</v>
      </c>
    </row>
    <row r="5" spans="1:10" ht="13.5">
      <c r="A5" s="19" t="s">
        <v>60</v>
      </c>
      <c r="B5" s="19" t="s">
        <v>88</v>
      </c>
      <c r="C5" s="10"/>
      <c r="D5" s="10"/>
      <c r="E5" s="10"/>
      <c r="F5" s="99" t="s">
        <v>66</v>
      </c>
      <c r="G5" s="12"/>
      <c r="H5" s="10" t="s">
        <v>78</v>
      </c>
      <c r="I5" s="10"/>
      <c r="J5" s="21" t="s">
        <v>63</v>
      </c>
    </row>
    <row r="6" spans="1:10" ht="13.5">
      <c r="A6" s="19" t="s">
        <v>59</v>
      </c>
      <c r="B6" s="10"/>
      <c r="C6" s="10"/>
      <c r="D6" s="10"/>
      <c r="E6" s="10"/>
      <c r="F6" s="99" t="s">
        <v>65</v>
      </c>
      <c r="G6" s="12"/>
      <c r="H6" s="10" t="s">
        <v>78</v>
      </c>
      <c r="I6" s="10"/>
      <c r="J6" s="21" t="s">
        <v>64</v>
      </c>
    </row>
    <row r="7" spans="1:10" ht="13.5">
      <c r="A7" s="10"/>
      <c r="B7" s="10"/>
      <c r="C7" s="12"/>
      <c r="D7" s="22" t="s">
        <v>73</v>
      </c>
      <c r="E7" s="10"/>
      <c r="F7" s="99" t="s">
        <v>70</v>
      </c>
      <c r="G7" s="12"/>
      <c r="H7" s="10" t="s">
        <v>78</v>
      </c>
      <c r="I7" s="10"/>
      <c r="J7" s="21" t="s">
        <v>68</v>
      </c>
    </row>
    <row r="8" spans="1:10" ht="13.5">
      <c r="A8" s="23" t="s">
        <v>58</v>
      </c>
      <c r="B8" s="23" t="s">
        <v>57</v>
      </c>
      <c r="C8" s="22" t="s">
        <v>72</v>
      </c>
      <c r="D8" s="22" t="s">
        <v>72</v>
      </c>
      <c r="E8" s="24"/>
      <c r="F8" s="99" t="s">
        <v>71</v>
      </c>
      <c r="G8" s="12"/>
      <c r="H8" s="10" t="s">
        <v>78</v>
      </c>
      <c r="I8" s="10"/>
      <c r="J8" s="21" t="s">
        <v>69</v>
      </c>
    </row>
    <row r="9" spans="1:11" ht="13.5">
      <c r="A9" s="10"/>
      <c r="B9" s="25"/>
      <c r="C9" s="10"/>
      <c r="D9" s="26"/>
      <c r="E9" s="10"/>
      <c r="F9" s="12"/>
      <c r="G9" s="12"/>
      <c r="H9" s="10"/>
      <c r="I9" s="10"/>
      <c r="J9" s="27"/>
      <c r="K9" s="16"/>
    </row>
    <row r="10" spans="1:11" ht="13.5">
      <c r="A10" s="28" t="s">
        <v>80</v>
      </c>
      <c r="B10" s="29">
        <v>25.39</v>
      </c>
      <c r="C10" s="30" t="s">
        <v>56</v>
      </c>
      <c r="D10" s="26">
        <f>(H93/B10)</f>
        <v>1027.501378813993</v>
      </c>
      <c r="E10" s="10"/>
      <c r="F10" s="99" t="s">
        <v>55</v>
      </c>
      <c r="G10" s="12"/>
      <c r="H10" s="10" t="s">
        <v>78</v>
      </c>
      <c r="I10" s="10"/>
      <c r="J10" s="21" t="s">
        <v>54</v>
      </c>
      <c r="K10" s="16"/>
    </row>
    <row r="11" spans="1:11" ht="13.5">
      <c r="A11" s="28"/>
      <c r="B11" s="19"/>
      <c r="C11" s="10"/>
      <c r="D11" s="26"/>
      <c r="E11" s="10"/>
      <c r="F11" s="99" t="s">
        <v>53</v>
      </c>
      <c r="G11" s="12"/>
      <c r="H11" s="10" t="s">
        <v>78</v>
      </c>
      <c r="I11" s="10"/>
      <c r="J11" s="21" t="s">
        <v>52</v>
      </c>
      <c r="K11" s="16"/>
    </row>
    <row r="12" spans="1:11" ht="13.5">
      <c r="A12" s="10"/>
      <c r="B12" s="10"/>
      <c r="C12" s="100"/>
      <c r="D12" s="26"/>
      <c r="E12" s="10"/>
      <c r="F12" s="99" t="s">
        <v>49</v>
      </c>
      <c r="G12" s="12"/>
      <c r="H12" s="10" t="s">
        <v>78</v>
      </c>
      <c r="I12" s="10"/>
      <c r="J12" s="21" t="s">
        <v>48</v>
      </c>
      <c r="K12" s="16"/>
    </row>
    <row r="13" spans="1:11" ht="13.5">
      <c r="A13" s="10"/>
      <c r="B13" s="10"/>
      <c r="C13" s="10"/>
      <c r="D13" s="10"/>
      <c r="E13" s="31"/>
      <c r="F13" s="99" t="s">
        <v>46</v>
      </c>
      <c r="G13" s="12"/>
      <c r="H13" s="10" t="s">
        <v>78</v>
      </c>
      <c r="I13" s="10"/>
      <c r="J13" s="21" t="s">
        <v>45</v>
      </c>
      <c r="K13" s="16"/>
    </row>
    <row r="14" spans="1:11" ht="16.5">
      <c r="A14" s="19" t="s">
        <v>51</v>
      </c>
      <c r="B14" s="32" t="s">
        <v>50</v>
      </c>
      <c r="C14" s="33" t="s">
        <v>76</v>
      </c>
      <c r="D14" s="34" t="s">
        <v>113</v>
      </c>
      <c r="E14" s="10"/>
      <c r="F14" s="99" t="s">
        <v>44</v>
      </c>
      <c r="G14" s="12"/>
      <c r="H14" s="10" t="s">
        <v>78</v>
      </c>
      <c r="I14" s="10"/>
      <c r="J14" s="21" t="s">
        <v>43</v>
      </c>
      <c r="K14" s="16"/>
    </row>
    <row r="15" spans="1:11" ht="13.5">
      <c r="A15" s="19" t="s">
        <v>47</v>
      </c>
      <c r="B15" s="35">
        <v>450</v>
      </c>
      <c r="C15" s="10"/>
      <c r="D15" s="10"/>
      <c r="E15" s="10"/>
      <c r="F15" s="99" t="s">
        <v>42</v>
      </c>
      <c r="G15" s="12"/>
      <c r="H15" s="10" t="s">
        <v>78</v>
      </c>
      <c r="I15" s="10"/>
      <c r="J15" s="21" t="s">
        <v>41</v>
      </c>
      <c r="K15" s="17">
        <f>(H93+'[1]Hoja1'!$H$102)/2</f>
        <v>24643.012425916822</v>
      </c>
    </row>
    <row r="16" spans="1:11" ht="4.5" customHeight="1" thickBot="1">
      <c r="A16" s="79"/>
      <c r="B16" s="79"/>
      <c r="C16" s="79"/>
      <c r="D16" s="79"/>
      <c r="E16" s="79"/>
      <c r="F16" s="79"/>
      <c r="G16" s="79"/>
      <c r="H16" s="79"/>
      <c r="I16" s="10"/>
      <c r="J16" s="18"/>
      <c r="K16" s="16"/>
    </row>
    <row r="17" spans="1:11" ht="16.5" customHeight="1">
      <c r="A17" s="151" t="s">
        <v>40</v>
      </c>
      <c r="B17" s="152"/>
      <c r="C17" s="152"/>
      <c r="D17" s="152"/>
      <c r="E17" s="152"/>
      <c r="F17" s="152"/>
      <c r="G17" s="152"/>
      <c r="H17" s="153"/>
      <c r="I17" s="146" t="s">
        <v>77</v>
      </c>
      <c r="J17" s="148" t="s">
        <v>79</v>
      </c>
      <c r="K17" s="16"/>
    </row>
    <row r="18" spans="1:10" ht="4.5" customHeight="1">
      <c r="A18" s="154"/>
      <c r="B18" s="155"/>
      <c r="C18" s="155"/>
      <c r="D18" s="155"/>
      <c r="E18" s="155"/>
      <c r="F18" s="155"/>
      <c r="G18" s="155"/>
      <c r="H18" s="156"/>
      <c r="I18" s="147"/>
      <c r="J18" s="149"/>
    </row>
    <row r="19" spans="1:11" ht="10.5" customHeight="1">
      <c r="A19" s="110"/>
      <c r="B19" s="111"/>
      <c r="C19" s="111"/>
      <c r="D19" s="112"/>
      <c r="E19" s="112"/>
      <c r="F19" s="112"/>
      <c r="G19" s="113" t="s">
        <v>39</v>
      </c>
      <c r="H19" s="113" t="s">
        <v>38</v>
      </c>
      <c r="I19" s="147"/>
      <c r="J19" s="149"/>
      <c r="K19" s="7"/>
    </row>
    <row r="20" spans="1:11" ht="9.75" customHeight="1">
      <c r="A20" s="114" t="s">
        <v>37</v>
      </c>
      <c r="B20" s="111"/>
      <c r="C20" s="111"/>
      <c r="D20" s="115" t="s">
        <v>36</v>
      </c>
      <c r="E20" s="115" t="s">
        <v>61</v>
      </c>
      <c r="F20" s="115" t="s">
        <v>35</v>
      </c>
      <c r="G20" s="116" t="s">
        <v>34</v>
      </c>
      <c r="H20" s="116" t="s">
        <v>33</v>
      </c>
      <c r="I20" s="147"/>
      <c r="J20" s="149"/>
      <c r="K20" s="7"/>
    </row>
    <row r="21" spans="1:11" ht="3" customHeight="1" thickBot="1">
      <c r="A21" s="117"/>
      <c r="B21" s="118"/>
      <c r="C21" s="118"/>
      <c r="D21" s="119"/>
      <c r="E21" s="119"/>
      <c r="F21" s="119"/>
      <c r="G21" s="119"/>
      <c r="H21" s="119"/>
      <c r="I21" s="147"/>
      <c r="J21" s="150"/>
      <c r="K21" s="7"/>
    </row>
    <row r="22" spans="1:10" s="7" customFormat="1" ht="6.75" customHeight="1">
      <c r="A22" s="36"/>
      <c r="B22" s="37"/>
      <c r="C22" s="37"/>
      <c r="D22" s="38"/>
      <c r="E22" s="38"/>
      <c r="F22" s="38"/>
      <c r="G22" s="38"/>
      <c r="H22" s="39"/>
      <c r="I22" s="40"/>
      <c r="J22" s="41"/>
    </row>
    <row r="23" spans="1:10" ht="12.75">
      <c r="A23" s="42" t="s">
        <v>32</v>
      </c>
      <c r="B23" s="43"/>
      <c r="C23" s="43"/>
      <c r="D23" s="44"/>
      <c r="E23" s="45"/>
      <c r="F23" s="46"/>
      <c r="G23" s="47"/>
      <c r="H23" s="48"/>
      <c r="I23" s="49"/>
      <c r="J23" s="50"/>
    </row>
    <row r="24" spans="1:11" ht="12.75">
      <c r="A24" s="51" t="s">
        <v>95</v>
      </c>
      <c r="B24" s="43"/>
      <c r="C24" s="52"/>
      <c r="D24" s="101"/>
      <c r="E24" s="45">
        <v>3.3742</v>
      </c>
      <c r="F24" s="53" t="s">
        <v>31</v>
      </c>
      <c r="G24" s="47">
        <v>3000</v>
      </c>
      <c r="H24" s="48">
        <f aca="true" t="shared" si="0" ref="H24:H32">IF(E24*G24,+E24*G24,"        ")</f>
        <v>10122.6</v>
      </c>
      <c r="I24" s="54">
        <f aca="true" t="shared" si="1" ref="I24:I32">E24/B$10</f>
        <v>0.13289484048838127</v>
      </c>
      <c r="J24" s="50">
        <f aca="true" t="shared" si="2" ref="J24:J32">H24/H$93</f>
        <v>0.38801361213289143</v>
      </c>
      <c r="K24" s="106"/>
    </row>
    <row r="25" spans="1:11" ht="12.75">
      <c r="A25" s="51" t="s">
        <v>96</v>
      </c>
      <c r="B25" s="43"/>
      <c r="C25" s="43"/>
      <c r="D25" s="44"/>
      <c r="E25" s="45">
        <f>33.36/29.09</f>
        <v>1.146785837057408</v>
      </c>
      <c r="F25" s="53" t="s">
        <v>31</v>
      </c>
      <c r="G25" s="47">
        <v>1150</v>
      </c>
      <c r="H25" s="48">
        <f>IF(E25*G25,+E25*G25,"        ")</f>
        <v>1318.803712616019</v>
      </c>
      <c r="I25" s="54">
        <f t="shared" si="1"/>
        <v>0.045166830919945174</v>
      </c>
      <c r="J25" s="50">
        <f t="shared" si="2"/>
        <v>0.05055161640550938</v>
      </c>
      <c r="K25" s="106"/>
    </row>
    <row r="26" spans="1:11" ht="12.75">
      <c r="A26" s="51" t="s">
        <v>97</v>
      </c>
      <c r="B26" s="43"/>
      <c r="C26" s="43"/>
      <c r="D26" s="44"/>
      <c r="E26" s="45">
        <f>6.13/28.17</f>
        <v>0.21760738374156902</v>
      </c>
      <c r="F26" s="53" t="s">
        <v>31</v>
      </c>
      <c r="G26" s="47">
        <v>1100</v>
      </c>
      <c r="H26" s="48">
        <f>IF(E26*G26,+E26*G26,"        ")</f>
        <v>239.36812211572592</v>
      </c>
      <c r="I26" s="54">
        <f t="shared" si="1"/>
        <v>0.008570594081983813</v>
      </c>
      <c r="J26" s="50">
        <f t="shared" si="2"/>
        <v>0.00917531955145811</v>
      </c>
      <c r="K26" s="107"/>
    </row>
    <row r="27" spans="1:11" ht="12.75">
      <c r="A27" s="51" t="s">
        <v>98</v>
      </c>
      <c r="B27" s="43"/>
      <c r="C27" s="43"/>
      <c r="D27" s="44"/>
      <c r="E27" s="45">
        <f>5.64/44.15</f>
        <v>0.12774631936579842</v>
      </c>
      <c r="F27" s="53" t="s">
        <v>30</v>
      </c>
      <c r="G27" s="47">
        <v>890</v>
      </c>
      <c r="H27" s="48">
        <f t="shared" si="0"/>
        <v>113.6942242355606</v>
      </c>
      <c r="I27" s="54">
        <f t="shared" si="1"/>
        <v>0.005031363503970004</v>
      </c>
      <c r="J27" s="50">
        <f t="shared" si="2"/>
        <v>0.004358060836572302</v>
      </c>
      <c r="K27" s="106"/>
    </row>
    <row r="28" spans="1:11" ht="12.75">
      <c r="A28" s="51" t="s">
        <v>99</v>
      </c>
      <c r="B28" s="43"/>
      <c r="C28" s="43"/>
      <c r="D28" s="44"/>
      <c r="E28" s="45">
        <f>2.95/25.45</f>
        <v>0.11591355599214147</v>
      </c>
      <c r="F28" s="53" t="s">
        <v>30</v>
      </c>
      <c r="G28" s="47">
        <v>1080</v>
      </c>
      <c r="H28" s="48">
        <f>IF(E28*G28,+E28*G28,"        ")</f>
        <v>125.18664047151279</v>
      </c>
      <c r="I28" s="54">
        <f t="shared" si="1"/>
        <v>0.004565323197799979</v>
      </c>
      <c r="J28" s="50">
        <f t="shared" si="2"/>
        <v>0.004798581447467379</v>
      </c>
      <c r="K28" s="108"/>
    </row>
    <row r="29" spans="1:11" ht="12.75">
      <c r="A29" s="51" t="s">
        <v>100</v>
      </c>
      <c r="B29" s="43"/>
      <c r="C29" s="56"/>
      <c r="D29" s="55"/>
      <c r="E29" s="45">
        <f>2.61/26.67</f>
        <v>0.09786276715410573</v>
      </c>
      <c r="F29" s="53" t="s">
        <v>29</v>
      </c>
      <c r="G29" s="47">
        <v>1000</v>
      </c>
      <c r="H29" s="48">
        <f t="shared" si="0"/>
        <v>97.86276715410573</v>
      </c>
      <c r="I29" s="54">
        <f t="shared" si="1"/>
        <v>0.003854382321941935</v>
      </c>
      <c r="J29" s="50">
        <f t="shared" si="2"/>
        <v>0.003751218637186557</v>
      </c>
      <c r="K29" s="106"/>
    </row>
    <row r="30" spans="1:11" ht="12.75">
      <c r="A30" s="51" t="s">
        <v>101</v>
      </c>
      <c r="B30" s="43"/>
      <c r="C30" s="52"/>
      <c r="D30" s="44"/>
      <c r="E30" s="45">
        <v>7.798</v>
      </c>
      <c r="F30" s="53" t="s">
        <v>28</v>
      </c>
      <c r="G30" s="47">
        <v>184.02000000000004</v>
      </c>
      <c r="H30" s="48">
        <f t="shared" si="0"/>
        <v>1434.9879600000004</v>
      </c>
      <c r="I30" s="54">
        <f t="shared" si="1"/>
        <v>0.3071287908625443</v>
      </c>
      <c r="J30" s="50">
        <f t="shared" si="2"/>
        <v>0.05500512336028384</v>
      </c>
      <c r="K30" s="106"/>
    </row>
    <row r="31" spans="1:11" ht="12.75">
      <c r="A31" s="51" t="s">
        <v>102</v>
      </c>
      <c r="B31" s="43"/>
      <c r="C31" s="52"/>
      <c r="D31" s="44"/>
      <c r="E31" s="45">
        <v>0.298</v>
      </c>
      <c r="F31" s="53" t="s">
        <v>28</v>
      </c>
      <c r="G31" s="47">
        <v>226.8</v>
      </c>
      <c r="H31" s="48">
        <f t="shared" si="0"/>
        <v>67.5864</v>
      </c>
      <c r="I31" s="54">
        <f t="shared" si="1"/>
        <v>0.01173690429302875</v>
      </c>
      <c r="J31" s="50">
        <f t="shared" si="2"/>
        <v>0.00259068255142537</v>
      </c>
      <c r="K31" s="106"/>
    </row>
    <row r="32" spans="1:11" ht="12.75">
      <c r="A32" s="51" t="s">
        <v>103</v>
      </c>
      <c r="B32" s="43"/>
      <c r="C32" s="43"/>
      <c r="D32" s="44"/>
      <c r="E32" s="45">
        <v>1</v>
      </c>
      <c r="F32" s="53" t="s">
        <v>26</v>
      </c>
      <c r="G32" s="47">
        <v>20.12125</v>
      </c>
      <c r="H32" s="48">
        <f t="shared" si="0"/>
        <v>20.12125</v>
      </c>
      <c r="I32" s="54">
        <f t="shared" si="1"/>
        <v>0.03938558487593541</v>
      </c>
      <c r="J32" s="50">
        <f t="shared" si="2"/>
        <v>0.0007712760450011796</v>
      </c>
      <c r="K32" s="106"/>
    </row>
    <row r="33" spans="1:11" ht="12.75">
      <c r="A33" s="57"/>
      <c r="B33" s="43"/>
      <c r="C33" s="43"/>
      <c r="D33" s="44"/>
      <c r="E33" s="45"/>
      <c r="F33" s="46"/>
      <c r="G33" s="47"/>
      <c r="H33" s="48"/>
      <c r="I33" s="54"/>
      <c r="J33" s="50"/>
      <c r="K33" s="106"/>
    </row>
    <row r="34" spans="1:11" ht="12.75">
      <c r="A34" s="42" t="s">
        <v>27</v>
      </c>
      <c r="B34" s="43"/>
      <c r="C34" s="43"/>
      <c r="D34" s="44"/>
      <c r="E34" s="44"/>
      <c r="F34" s="46"/>
      <c r="G34" s="44"/>
      <c r="H34" s="48"/>
      <c r="I34" s="54"/>
      <c r="J34" s="50"/>
      <c r="K34" s="106"/>
    </row>
    <row r="35" spans="1:11" ht="12.75">
      <c r="A35" s="51" t="s">
        <v>104</v>
      </c>
      <c r="B35" s="43"/>
      <c r="C35" s="43"/>
      <c r="D35" s="44"/>
      <c r="E35" s="45">
        <v>1</v>
      </c>
      <c r="F35" s="53" t="s">
        <v>26</v>
      </c>
      <c r="G35" s="47">
        <v>250</v>
      </c>
      <c r="H35" s="48">
        <f>IF(E35*G35,+E35*G35,"        ")</f>
        <v>250</v>
      </c>
      <c r="I35" s="54">
        <f>E35/B$10</f>
        <v>0.03938558487593541</v>
      </c>
      <c r="J35" s="50">
        <f>H35/H$93</f>
        <v>0.00958285450706566</v>
      </c>
      <c r="K35" s="106"/>
    </row>
    <row r="36" spans="1:11" ht="12.75">
      <c r="A36" s="51" t="s">
        <v>105</v>
      </c>
      <c r="B36" s="43"/>
      <c r="C36" s="43"/>
      <c r="D36" s="44"/>
      <c r="E36" s="45">
        <v>1</v>
      </c>
      <c r="F36" s="53" t="s">
        <v>26</v>
      </c>
      <c r="G36" s="47">
        <v>200</v>
      </c>
      <c r="H36" s="48">
        <f>IF(E36*G36,+E36*G36,"        ")</f>
        <v>200</v>
      </c>
      <c r="I36" s="54">
        <f>E36/B$10</f>
        <v>0.03938558487593541</v>
      </c>
      <c r="J36" s="50">
        <f>H36/H$93</f>
        <v>0.0076662836056525276</v>
      </c>
      <c r="K36" s="106"/>
    </row>
    <row r="37" spans="1:11" ht="12.75">
      <c r="A37" s="51" t="s">
        <v>106</v>
      </c>
      <c r="B37" s="43"/>
      <c r="C37" s="43"/>
      <c r="D37" s="44"/>
      <c r="E37" s="45">
        <v>1</v>
      </c>
      <c r="F37" s="53" t="s">
        <v>26</v>
      </c>
      <c r="G37" s="47">
        <v>220</v>
      </c>
      <c r="H37" s="48">
        <f>IF(E37*G37,+E37*G37,"        ")</f>
        <v>220</v>
      </c>
      <c r="I37" s="54">
        <f>E37/B$10</f>
        <v>0.03938558487593541</v>
      </c>
      <c r="J37" s="50">
        <f>H37/H$93</f>
        <v>0.00843291196621778</v>
      </c>
      <c r="K37" s="106"/>
    </row>
    <row r="38" spans="1:11" ht="10.5" customHeight="1">
      <c r="A38" s="57"/>
      <c r="B38" s="43"/>
      <c r="C38" s="56"/>
      <c r="D38" s="44"/>
      <c r="E38" s="45"/>
      <c r="F38" s="46"/>
      <c r="G38" s="47"/>
      <c r="H38" s="48"/>
      <c r="I38" s="54"/>
      <c r="J38" s="50"/>
      <c r="K38" s="106"/>
    </row>
    <row r="39" spans="1:11" ht="12.75">
      <c r="A39" s="51" t="s">
        <v>25</v>
      </c>
      <c r="B39" s="43"/>
      <c r="C39" s="56"/>
      <c r="D39" s="58"/>
      <c r="E39" s="45">
        <v>0.5673</v>
      </c>
      <c r="F39" s="53" t="s">
        <v>7</v>
      </c>
      <c r="G39" s="47">
        <v>200</v>
      </c>
      <c r="H39" s="48">
        <f>IF(E39*G39,+E39*G39,"        ")</f>
        <v>113.46000000000001</v>
      </c>
      <c r="I39" s="54">
        <f>E39/B$10</f>
        <v>0.022343442300118158</v>
      </c>
      <c r="J39" s="50">
        <f>H39/H$93</f>
        <v>0.004349082689486679</v>
      </c>
      <c r="K39" s="106"/>
    </row>
    <row r="40" spans="1:11" ht="11.25" customHeight="1">
      <c r="A40" s="51"/>
      <c r="B40" s="43"/>
      <c r="C40" s="56"/>
      <c r="D40" s="58"/>
      <c r="E40" s="45"/>
      <c r="F40" s="53"/>
      <c r="G40" s="48"/>
      <c r="H40" s="48"/>
      <c r="I40" s="54"/>
      <c r="J40" s="50"/>
      <c r="K40" s="7"/>
    </row>
    <row r="41" spans="1:11" ht="12.75">
      <c r="A41" s="51" t="s">
        <v>24</v>
      </c>
      <c r="B41" s="43"/>
      <c r="C41" s="56"/>
      <c r="D41" s="53" t="s">
        <v>23</v>
      </c>
      <c r="E41" s="45">
        <v>1.3213</v>
      </c>
      <c r="F41" s="53" t="s">
        <v>7</v>
      </c>
      <c r="G41" s="48">
        <f>+$B$15</f>
        <v>450</v>
      </c>
      <c r="H41" s="48">
        <f>IF(E41*G41,+E41*G41,"        ")</f>
        <v>594.5849999999999</v>
      </c>
      <c r="I41" s="54">
        <f>E41/B$10</f>
        <v>0.05204017329657345</v>
      </c>
      <c r="J41" s="50">
        <f>H41/H$93</f>
        <v>0.02279128618833454</v>
      </c>
      <c r="K41" s="7"/>
    </row>
    <row r="42" spans="1:10" ht="8.25" customHeight="1">
      <c r="A42" s="51"/>
      <c r="B42" s="43"/>
      <c r="C42" s="56"/>
      <c r="D42" s="53"/>
      <c r="E42" s="45"/>
      <c r="F42" s="53"/>
      <c r="G42" s="48"/>
      <c r="H42" s="48"/>
      <c r="I42" s="54"/>
      <c r="J42" s="50"/>
    </row>
    <row r="43" spans="1:10" ht="12.75">
      <c r="A43" s="51" t="s">
        <v>22</v>
      </c>
      <c r="B43" s="43"/>
      <c r="C43" s="52"/>
      <c r="D43" s="44"/>
      <c r="E43" s="45">
        <v>0.4142</v>
      </c>
      <c r="F43" s="53" t="s">
        <v>7</v>
      </c>
      <c r="G43" s="48">
        <f>+$B$15</f>
        <v>450</v>
      </c>
      <c r="H43" s="48">
        <f>IF(E43*G43,+E43*G43,"        ")</f>
        <v>186.39000000000001</v>
      </c>
      <c r="I43" s="54">
        <f>E43/B$10</f>
        <v>0.016313509255612445</v>
      </c>
      <c r="J43" s="50">
        <f>H43/H$93</f>
        <v>0.007144593006287874</v>
      </c>
    </row>
    <row r="44" spans="1:10" ht="12.75">
      <c r="A44" s="51"/>
      <c r="B44" s="43"/>
      <c r="C44" s="59"/>
      <c r="D44" s="44"/>
      <c r="E44" s="45"/>
      <c r="F44" s="53"/>
      <c r="G44" s="48"/>
      <c r="H44" s="48"/>
      <c r="I44" s="54"/>
      <c r="J44" s="50"/>
    </row>
    <row r="45" spans="1:10" s="4" customFormat="1" ht="12.75">
      <c r="A45" s="51" t="s">
        <v>21</v>
      </c>
      <c r="B45" s="43"/>
      <c r="C45" s="60"/>
      <c r="D45" s="53" t="s">
        <v>20</v>
      </c>
      <c r="E45" s="45">
        <v>1.7243</v>
      </c>
      <c r="F45" s="53" t="s">
        <v>7</v>
      </c>
      <c r="G45" s="48">
        <f>+$B$15</f>
        <v>450</v>
      </c>
      <c r="H45" s="48">
        <f>IF(E45*G45,+E45*G45,"        ")</f>
        <v>775.935</v>
      </c>
      <c r="I45" s="54">
        <f>E45/B$10</f>
        <v>0.06791256400157542</v>
      </c>
      <c r="J45" s="50">
        <f>H45/H$93</f>
        <v>0.02974268884775997</v>
      </c>
    </row>
    <row r="46" spans="1:10" ht="12.75">
      <c r="A46" s="57"/>
      <c r="B46" s="43"/>
      <c r="C46" s="60"/>
      <c r="D46" s="44"/>
      <c r="E46" s="45"/>
      <c r="F46" s="46"/>
      <c r="G46" s="48"/>
      <c r="H46" s="48"/>
      <c r="I46" s="54"/>
      <c r="J46" s="50"/>
    </row>
    <row r="47" spans="1:10" ht="12.75">
      <c r="A47" s="51" t="s">
        <v>82</v>
      </c>
      <c r="B47" s="43"/>
      <c r="C47" s="60"/>
      <c r="D47" s="44"/>
      <c r="E47" s="61"/>
      <c r="F47" s="46"/>
      <c r="G47" s="48"/>
      <c r="H47" s="48"/>
      <c r="I47" s="54"/>
      <c r="J47" s="50"/>
    </row>
    <row r="48" spans="1:10" ht="12.75">
      <c r="A48" s="51" t="s">
        <v>81</v>
      </c>
      <c r="B48" s="43"/>
      <c r="C48" s="43"/>
      <c r="D48" s="44"/>
      <c r="E48" s="45">
        <v>2.6622</v>
      </c>
      <c r="F48" s="53" t="s">
        <v>7</v>
      </c>
      <c r="G48" s="48">
        <f>+$B$15</f>
        <v>450</v>
      </c>
      <c r="H48" s="48">
        <f>IF(E48*G48,+E48*G48,"        ")</f>
        <v>1197.99</v>
      </c>
      <c r="I48" s="54">
        <f>E48/B$10</f>
        <v>0.10485230405671524</v>
      </c>
      <c r="J48" s="50">
        <f>H48/H$93</f>
        <v>0.04592065548367836</v>
      </c>
    </row>
    <row r="49" spans="1:10" ht="12.75">
      <c r="A49" s="57"/>
      <c r="B49" s="43"/>
      <c r="C49" s="43"/>
      <c r="D49" s="44"/>
      <c r="E49" s="44"/>
      <c r="F49" s="46"/>
      <c r="G49" s="48"/>
      <c r="H49" s="48"/>
      <c r="I49" s="54"/>
      <c r="J49" s="50"/>
    </row>
    <row r="50" spans="1:10" ht="12.75">
      <c r="A50" s="51" t="s">
        <v>19</v>
      </c>
      <c r="B50" s="43"/>
      <c r="C50" s="43"/>
      <c r="D50" s="44"/>
      <c r="E50" s="45">
        <v>0.14</v>
      </c>
      <c r="F50" s="53" t="s">
        <v>7</v>
      </c>
      <c r="G50" s="48">
        <f>+$B$15</f>
        <v>450</v>
      </c>
      <c r="H50" s="48">
        <f>IF(E50*G50,+E50*G50,"        ")</f>
        <v>63.00000000000001</v>
      </c>
      <c r="I50" s="54">
        <f>E50/B$10</f>
        <v>0.005513981882630957</v>
      </c>
      <c r="J50" s="50">
        <f>H50/H$93</f>
        <v>0.0024148793357805466</v>
      </c>
    </row>
    <row r="51" spans="1:10" ht="8.25" customHeight="1">
      <c r="A51" s="57"/>
      <c r="B51" s="43"/>
      <c r="C51" s="43"/>
      <c r="D51" s="44"/>
      <c r="E51" s="45"/>
      <c r="F51" s="46"/>
      <c r="G51" s="47"/>
      <c r="H51" s="48"/>
      <c r="I51" s="54"/>
      <c r="J51" s="50"/>
    </row>
    <row r="52" spans="1:10" ht="13.5" thickBot="1">
      <c r="A52" s="62" t="s">
        <v>18</v>
      </c>
      <c r="B52" s="63"/>
      <c r="C52" s="64"/>
      <c r="D52" s="65"/>
      <c r="E52" s="66">
        <v>0.4142</v>
      </c>
      <c r="F52" s="67" t="s">
        <v>7</v>
      </c>
      <c r="G52" s="68">
        <f>+$B$15</f>
        <v>450</v>
      </c>
      <c r="H52" s="69">
        <f>IF(E52*G52,+E52*G52,"        ")</f>
        <v>186.39000000000001</v>
      </c>
      <c r="I52" s="70">
        <f>E52/B$10</f>
        <v>0.016313509255612445</v>
      </c>
      <c r="J52" s="71">
        <f>H52/H$93</f>
        <v>0.007144593006287874</v>
      </c>
    </row>
    <row r="53" spans="1:10" s="4" customFormat="1" ht="14.25" customHeight="1">
      <c r="A53" s="43"/>
      <c r="B53" s="43"/>
      <c r="C53" s="56"/>
      <c r="D53" s="43"/>
      <c r="E53" s="102"/>
      <c r="F53" s="103"/>
      <c r="G53" s="104"/>
      <c r="H53" s="104"/>
      <c r="I53" s="81"/>
      <c r="J53" s="82"/>
    </row>
    <row r="54" spans="1:10" s="4" customFormat="1" ht="19.5" customHeight="1">
      <c r="A54" s="43"/>
      <c r="B54" s="43"/>
      <c r="C54" s="56"/>
      <c r="D54" s="43"/>
      <c r="E54" s="102"/>
      <c r="F54" s="103"/>
      <c r="G54" s="104"/>
      <c r="H54" s="104"/>
      <c r="I54" s="81"/>
      <c r="J54" s="82"/>
    </row>
    <row r="55" spans="1:10" ht="30" customHeight="1" thickBot="1">
      <c r="A55" s="144" t="s">
        <v>107</v>
      </c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ht="12.75">
      <c r="A56" s="91"/>
      <c r="B56" s="87"/>
      <c r="C56" s="92"/>
      <c r="D56" s="93"/>
      <c r="E56" s="94"/>
      <c r="F56" s="95"/>
      <c r="G56" s="96"/>
      <c r="H56" s="96"/>
      <c r="I56" s="97"/>
      <c r="J56" s="98"/>
    </row>
    <row r="57" spans="1:10" ht="12.75">
      <c r="A57" s="57"/>
      <c r="B57" s="43"/>
      <c r="C57" s="56"/>
      <c r="D57" s="44"/>
      <c r="E57" s="45"/>
      <c r="F57" s="46"/>
      <c r="G57" s="47"/>
      <c r="H57" s="47"/>
      <c r="I57" s="54"/>
      <c r="J57" s="50"/>
    </row>
    <row r="58" spans="1:10" ht="12.75">
      <c r="A58" s="51" t="s">
        <v>85</v>
      </c>
      <c r="B58" s="43"/>
      <c r="C58" s="43"/>
      <c r="D58" s="44"/>
      <c r="E58" s="45"/>
      <c r="F58" s="46"/>
      <c r="G58" s="47"/>
      <c r="H58" s="47"/>
      <c r="I58" s="54"/>
      <c r="J58" s="50"/>
    </row>
    <row r="59" spans="1:10" ht="12.75">
      <c r="A59" s="51" t="s">
        <v>86</v>
      </c>
      <c r="B59" s="43"/>
      <c r="C59" s="43"/>
      <c r="D59" s="44"/>
      <c r="E59" s="45">
        <v>2.3112</v>
      </c>
      <c r="F59" s="53" t="s">
        <v>7</v>
      </c>
      <c r="G59" s="47">
        <f>+$B$15</f>
        <v>450</v>
      </c>
      <c r="H59" s="47">
        <f>IF(E59*G59,+E59*G59,"        ")</f>
        <v>1040.04</v>
      </c>
      <c r="I59" s="54">
        <f>E59/B$10</f>
        <v>0.09102796376526191</v>
      </c>
      <c r="J59" s="50">
        <f>H59/H$93</f>
        <v>0.039866208006114276</v>
      </c>
    </row>
    <row r="60" spans="1:10" ht="12.75">
      <c r="A60" s="57"/>
      <c r="B60" s="43"/>
      <c r="C60" s="43"/>
      <c r="D60" s="44"/>
      <c r="E60" s="45"/>
      <c r="F60" s="46"/>
      <c r="G60" s="47"/>
      <c r="H60" s="47"/>
      <c r="I60" s="54"/>
      <c r="J60" s="50"/>
    </row>
    <row r="61" spans="1:10" ht="12.75">
      <c r="A61" s="51" t="s">
        <v>17</v>
      </c>
      <c r="B61" s="43"/>
      <c r="C61" s="43"/>
      <c r="D61" s="53" t="s">
        <v>16</v>
      </c>
      <c r="E61" s="45">
        <v>1.7247</v>
      </c>
      <c r="F61" s="53" t="s">
        <v>7</v>
      </c>
      <c r="G61" s="47">
        <f>+$B$15</f>
        <v>450</v>
      </c>
      <c r="H61" s="47">
        <f>IF(E61*G61,+E61*G61,"        ")</f>
        <v>776.115</v>
      </c>
      <c r="I61" s="54">
        <f>E61/B$10</f>
        <v>0.0679283182355258</v>
      </c>
      <c r="J61" s="50">
        <f>H61/H$93</f>
        <v>0.029749588503005058</v>
      </c>
    </row>
    <row r="62" spans="1:10" ht="12.75">
      <c r="A62" s="57"/>
      <c r="B62" s="43"/>
      <c r="C62" s="43"/>
      <c r="D62" s="44"/>
      <c r="E62" s="44"/>
      <c r="F62" s="46"/>
      <c r="G62" s="47"/>
      <c r="H62" s="47"/>
      <c r="I62" s="54"/>
      <c r="J62" s="50"/>
    </row>
    <row r="63" spans="1:10" ht="12.75">
      <c r="A63" s="51" t="s">
        <v>15</v>
      </c>
      <c r="B63" s="43"/>
      <c r="C63" s="43"/>
      <c r="D63" s="44"/>
      <c r="E63" s="45">
        <v>0.14</v>
      </c>
      <c r="F63" s="53" t="s">
        <v>7</v>
      </c>
      <c r="G63" s="47">
        <f>+$B$15</f>
        <v>450</v>
      </c>
      <c r="H63" s="47">
        <f>IF(E63*G63,+E63*G63,"        ")</f>
        <v>63.00000000000001</v>
      </c>
      <c r="I63" s="54">
        <f>E63/B$10</f>
        <v>0.005513981882630957</v>
      </c>
      <c r="J63" s="50">
        <f>H63/H$93</f>
        <v>0.0024148793357805466</v>
      </c>
    </row>
    <row r="64" spans="1:10" ht="12.75">
      <c r="A64" s="57"/>
      <c r="B64" s="43"/>
      <c r="C64" s="43"/>
      <c r="D64" s="44"/>
      <c r="E64" s="44"/>
      <c r="F64" s="46"/>
      <c r="G64" s="47"/>
      <c r="H64" s="47"/>
      <c r="I64" s="54"/>
      <c r="J64" s="50"/>
    </row>
    <row r="65" spans="1:10" ht="12.75">
      <c r="A65" s="51" t="s">
        <v>74</v>
      </c>
      <c r="B65" s="43"/>
      <c r="C65" s="56"/>
      <c r="D65" s="58"/>
      <c r="E65" s="45">
        <v>0.4142</v>
      </c>
      <c r="F65" s="53" t="s">
        <v>7</v>
      </c>
      <c r="G65" s="47">
        <f>+$B$15</f>
        <v>450</v>
      </c>
      <c r="H65" s="47">
        <f>IF(E65*G65,+E65*G65,"        ")</f>
        <v>186.39000000000001</v>
      </c>
      <c r="I65" s="54">
        <f>E65/B$10</f>
        <v>0.016313509255612445</v>
      </c>
      <c r="J65" s="50">
        <f>H65/H$93</f>
        <v>0.007144593006287874</v>
      </c>
    </row>
    <row r="66" spans="1:10" ht="13.5" customHeight="1">
      <c r="A66" s="57"/>
      <c r="B66" s="43"/>
      <c r="C66" s="43"/>
      <c r="D66" s="44"/>
      <c r="E66" s="45"/>
      <c r="F66" s="46"/>
      <c r="G66" s="47"/>
      <c r="H66" s="47"/>
      <c r="I66" s="54"/>
      <c r="J66" s="50"/>
    </row>
    <row r="67" spans="1:10" ht="12.75">
      <c r="A67" s="51" t="s">
        <v>14</v>
      </c>
      <c r="B67" s="43"/>
      <c r="C67" s="56"/>
      <c r="D67" s="58"/>
      <c r="E67" s="44"/>
      <c r="F67" s="46"/>
      <c r="G67" s="47"/>
      <c r="H67" s="47"/>
      <c r="I67" s="54"/>
      <c r="J67" s="50"/>
    </row>
    <row r="68" spans="1:10" ht="12.75">
      <c r="A68" s="51" t="s">
        <v>86</v>
      </c>
      <c r="B68" s="43"/>
      <c r="C68" s="52"/>
      <c r="D68" s="44"/>
      <c r="E68" s="45">
        <v>2.3112</v>
      </c>
      <c r="F68" s="53" t="s">
        <v>7</v>
      </c>
      <c r="G68" s="47">
        <f>+$B$15</f>
        <v>450</v>
      </c>
      <c r="H68" s="47">
        <f>IF(E68*G68,+E68*G68,"        ")</f>
        <v>1040.04</v>
      </c>
      <c r="I68" s="54">
        <f>E68/B$10</f>
        <v>0.09102796376526191</v>
      </c>
      <c r="J68" s="50">
        <f>H68/H$93</f>
        <v>0.039866208006114276</v>
      </c>
    </row>
    <row r="69" spans="1:10" ht="16.5" customHeight="1">
      <c r="A69" s="57"/>
      <c r="B69" s="43"/>
      <c r="C69" s="43"/>
      <c r="D69" s="44"/>
      <c r="E69" s="44"/>
      <c r="F69" s="46"/>
      <c r="G69" s="47"/>
      <c r="H69" s="47"/>
      <c r="I69" s="54"/>
      <c r="J69" s="50"/>
    </row>
    <row r="70" spans="1:10" ht="12.75">
      <c r="A70" s="51" t="s">
        <v>84</v>
      </c>
      <c r="B70" s="43"/>
      <c r="C70" s="43"/>
      <c r="D70" s="44"/>
      <c r="E70" s="44"/>
      <c r="F70" s="46"/>
      <c r="G70" s="47"/>
      <c r="H70" s="47"/>
      <c r="I70" s="54"/>
      <c r="J70" s="50"/>
    </row>
    <row r="71" spans="1:10" s="4" customFormat="1" ht="12.75">
      <c r="A71" s="51" t="s">
        <v>83</v>
      </c>
      <c r="B71" s="43"/>
      <c r="C71" s="60"/>
      <c r="D71" s="44"/>
      <c r="E71" s="45">
        <v>2.6622</v>
      </c>
      <c r="F71" s="53" t="s">
        <v>7</v>
      </c>
      <c r="G71" s="47">
        <f>+$B$15</f>
        <v>450</v>
      </c>
      <c r="H71" s="47">
        <f>IF(E71*G71,+E71*G71,"        ")</f>
        <v>1197.99</v>
      </c>
      <c r="I71" s="54">
        <f>E71/B$10</f>
        <v>0.10485230405671524</v>
      </c>
      <c r="J71" s="50">
        <f>H71/H$93</f>
        <v>0.04592065548367836</v>
      </c>
    </row>
    <row r="72" spans="1:10" ht="12.75">
      <c r="A72" s="57"/>
      <c r="B72" s="43"/>
      <c r="C72" s="43"/>
      <c r="D72" s="44"/>
      <c r="E72" s="44"/>
      <c r="F72" s="46"/>
      <c r="G72" s="47"/>
      <c r="H72" s="47"/>
      <c r="I72" s="54"/>
      <c r="J72" s="50"/>
    </row>
    <row r="73" spans="1:11" ht="12.75">
      <c r="A73" s="51" t="s">
        <v>13</v>
      </c>
      <c r="B73" s="43"/>
      <c r="C73" s="43"/>
      <c r="D73" s="44"/>
      <c r="E73" s="44"/>
      <c r="F73" s="46"/>
      <c r="G73" s="47"/>
      <c r="H73" s="47"/>
      <c r="I73" s="54"/>
      <c r="J73" s="50"/>
      <c r="K73" s="9"/>
    </row>
    <row r="74" spans="1:10" ht="12.75">
      <c r="A74" s="51" t="s">
        <v>87</v>
      </c>
      <c r="B74" s="43"/>
      <c r="C74" s="56"/>
      <c r="D74" s="58"/>
      <c r="E74" s="45">
        <v>2.3112</v>
      </c>
      <c r="F74" s="53" t="s">
        <v>7</v>
      </c>
      <c r="G74" s="47">
        <f>+$B$15</f>
        <v>450</v>
      </c>
      <c r="H74" s="47">
        <f>IF(E74*G74,+E74*G74,"        ")</f>
        <v>1040.04</v>
      </c>
      <c r="I74" s="54">
        <f>E74/B$10</f>
        <v>0.09102796376526191</v>
      </c>
      <c r="J74" s="50">
        <f>H74/H$93</f>
        <v>0.039866208006114276</v>
      </c>
    </row>
    <row r="75" spans="1:10" ht="12.75">
      <c r="A75" s="51"/>
      <c r="B75" s="43"/>
      <c r="C75" s="56"/>
      <c r="D75" s="44"/>
      <c r="E75" s="44"/>
      <c r="F75" s="46"/>
      <c r="G75" s="72"/>
      <c r="H75" s="73"/>
      <c r="I75" s="54"/>
      <c r="J75" s="50"/>
    </row>
    <row r="76" spans="1:10" ht="12.75">
      <c r="A76" s="57"/>
      <c r="B76" s="43"/>
      <c r="C76" s="43"/>
      <c r="D76" s="44"/>
      <c r="E76" s="44"/>
      <c r="F76" s="46"/>
      <c r="G76" s="72"/>
      <c r="H76" s="44"/>
      <c r="I76" s="54"/>
      <c r="J76" s="50"/>
    </row>
    <row r="77" spans="1:10" ht="12.75">
      <c r="A77" s="51" t="s">
        <v>12</v>
      </c>
      <c r="B77" s="43"/>
      <c r="C77" s="43"/>
      <c r="D77" s="53" t="s">
        <v>11</v>
      </c>
      <c r="E77" s="44"/>
      <c r="F77" s="46"/>
      <c r="G77" s="72"/>
      <c r="H77" s="47"/>
      <c r="I77" s="54"/>
      <c r="J77" s="50"/>
    </row>
    <row r="78" spans="1:10" ht="12.75">
      <c r="A78" s="51" t="s">
        <v>10</v>
      </c>
      <c r="B78" s="43"/>
      <c r="C78" s="52"/>
      <c r="D78" s="44"/>
      <c r="E78" s="45">
        <v>0.9038</v>
      </c>
      <c r="F78" s="53" t="s">
        <v>7</v>
      </c>
      <c r="G78" s="47">
        <f>+$B$15</f>
        <v>450</v>
      </c>
      <c r="H78" s="47">
        <f>IF(E78*G78,+E78*G78,"        ")</f>
        <v>406.71000000000004</v>
      </c>
      <c r="I78" s="54">
        <f>E78/B$10</f>
        <v>0.03559669161087042</v>
      </c>
      <c r="J78" s="50">
        <f>H78/H$93</f>
        <v>0.0155897710262747</v>
      </c>
    </row>
    <row r="79" spans="1:10" ht="12.75">
      <c r="A79" s="51" t="s">
        <v>9</v>
      </c>
      <c r="B79" s="43"/>
      <c r="C79" s="56"/>
      <c r="D79" s="58"/>
      <c r="E79" s="45">
        <v>2.7113</v>
      </c>
      <c r="F79" s="53" t="s">
        <v>7</v>
      </c>
      <c r="G79" s="73">
        <f>+$B$15</f>
        <v>450</v>
      </c>
      <c r="H79" s="47">
        <f>IF(E79*G79,+E79*G79,"        ")</f>
        <v>1220.085</v>
      </c>
      <c r="I79" s="54">
        <f>E79/B$10</f>
        <v>0.10678613627412367</v>
      </c>
      <c r="J79" s="50">
        <f>H79/H$93</f>
        <v>0.04676758816501282</v>
      </c>
    </row>
    <row r="80" spans="1:11" ht="12.75">
      <c r="A80" s="57"/>
      <c r="B80" s="43"/>
      <c r="C80" s="43"/>
      <c r="D80" s="44"/>
      <c r="E80" s="74"/>
      <c r="F80" s="46"/>
      <c r="G80" s="44"/>
      <c r="H80" s="47"/>
      <c r="I80" s="54"/>
      <c r="J80" s="50"/>
      <c r="K80" s="9"/>
    </row>
    <row r="81" spans="1:10" ht="12.75">
      <c r="A81" s="51" t="s">
        <v>8</v>
      </c>
      <c r="B81" s="43"/>
      <c r="C81" s="43"/>
      <c r="D81" s="44"/>
      <c r="E81" s="45">
        <v>1.7263333333333333</v>
      </c>
      <c r="F81" s="53" t="s">
        <v>7</v>
      </c>
      <c r="G81" s="47">
        <f>+$B$15</f>
        <v>450</v>
      </c>
      <c r="H81" s="47">
        <f>IF(E81*G81,+E81*G81,"        ")</f>
        <v>776.85</v>
      </c>
      <c r="I81" s="54">
        <f>E81/B$10</f>
        <v>0.06799264802415649</v>
      </c>
      <c r="J81" s="50">
        <f>H81/H$93</f>
        <v>0.029777762095255834</v>
      </c>
    </row>
    <row r="82" spans="1:10" ht="13.5" thickBot="1">
      <c r="A82" s="75"/>
      <c r="B82" s="76"/>
      <c r="C82" s="76"/>
      <c r="D82" s="77"/>
      <c r="E82" s="77"/>
      <c r="F82" s="67"/>
      <c r="G82" s="77"/>
      <c r="H82" s="78"/>
      <c r="I82" s="70"/>
      <c r="J82" s="71"/>
    </row>
    <row r="83" spans="1:10" s="4" customFormat="1" ht="12.75">
      <c r="A83" s="79"/>
      <c r="B83" s="79"/>
      <c r="C83" s="79"/>
      <c r="D83" s="79"/>
      <c r="E83" s="79"/>
      <c r="F83" s="80"/>
      <c r="G83" s="79"/>
      <c r="H83" s="79"/>
      <c r="I83" s="81"/>
      <c r="J83" s="82"/>
    </row>
    <row r="84" spans="1:10" s="4" customFormat="1" ht="32.25" customHeight="1">
      <c r="A84" s="145" t="s">
        <v>108</v>
      </c>
      <c r="B84" s="145"/>
      <c r="C84" s="145"/>
      <c r="D84" s="145"/>
      <c r="E84" s="145"/>
      <c r="F84" s="145"/>
      <c r="G84" s="145"/>
      <c r="H84" s="145"/>
      <c r="I84" s="145"/>
      <c r="J84" s="145"/>
    </row>
    <row r="85" spans="1:10" s="4" customFormat="1" ht="12.75">
      <c r="A85" s="79"/>
      <c r="B85" s="79"/>
      <c r="C85" s="79"/>
      <c r="D85" s="79"/>
      <c r="E85" s="79"/>
      <c r="F85" s="80"/>
      <c r="G85" s="79"/>
      <c r="H85" s="79"/>
      <c r="I85" s="81"/>
      <c r="J85" s="82"/>
    </row>
    <row r="86" spans="1:10" s="4" customFormat="1" ht="12.75">
      <c r="A86" s="79"/>
      <c r="B86" s="79"/>
      <c r="C86" s="79"/>
      <c r="D86" s="79"/>
      <c r="E86" s="79"/>
      <c r="F86" s="80"/>
      <c r="G86" s="79"/>
      <c r="H86" s="79"/>
      <c r="I86" s="81"/>
      <c r="J86" s="82"/>
    </row>
    <row r="87" spans="1:10" s="4" customFormat="1" ht="12.75">
      <c r="A87" s="79"/>
      <c r="B87" s="79"/>
      <c r="C87" s="79"/>
      <c r="D87" s="79"/>
      <c r="E87" s="79"/>
      <c r="F87" s="80"/>
      <c r="G87" s="79"/>
      <c r="H87" s="79"/>
      <c r="I87" s="83"/>
      <c r="J87" s="82"/>
    </row>
    <row r="88" spans="1:10" s="4" customFormat="1" ht="13.5" thickBot="1">
      <c r="A88" s="79"/>
      <c r="B88" s="79"/>
      <c r="C88" s="79"/>
      <c r="D88" s="79"/>
      <c r="E88" s="79"/>
      <c r="F88" s="80"/>
      <c r="G88" s="79"/>
      <c r="H88" s="79"/>
      <c r="I88" s="11"/>
      <c r="J88" s="52"/>
    </row>
    <row r="89" spans="1:10" ht="12.75">
      <c r="A89" s="84" t="s">
        <v>6</v>
      </c>
      <c r="B89" s="85"/>
      <c r="C89" s="86"/>
      <c r="D89" s="87"/>
      <c r="E89" s="87"/>
      <c r="F89" s="85"/>
      <c r="G89" s="87"/>
      <c r="H89" s="88">
        <f>SUM(H24:H81)</f>
        <v>25075.221076592923</v>
      </c>
      <c r="I89" s="160"/>
      <c r="J89" s="11"/>
    </row>
    <row r="90" spans="1:10" ht="12.75">
      <c r="A90" s="51" t="s">
        <v>75</v>
      </c>
      <c r="B90" s="43"/>
      <c r="C90" s="79"/>
      <c r="D90" s="79"/>
      <c r="E90" s="79"/>
      <c r="F90" s="79"/>
      <c r="G90" s="56"/>
      <c r="H90" s="89">
        <f>(H89*0.02)</f>
        <v>501.5044215318585</v>
      </c>
      <c r="I90" s="160"/>
      <c r="J90" s="11"/>
    </row>
    <row r="91" spans="1:10" ht="12.75">
      <c r="A91" s="51" t="s">
        <v>5</v>
      </c>
      <c r="B91" s="43"/>
      <c r="C91" s="79"/>
      <c r="D91" s="79"/>
      <c r="E91" s="79"/>
      <c r="F91" s="79"/>
      <c r="G91" s="43"/>
      <c r="H91" s="89">
        <v>0</v>
      </c>
      <c r="I91" s="161"/>
      <c r="J91" s="11"/>
    </row>
    <row r="92" spans="1:10" ht="12.75">
      <c r="A92" s="51" t="s">
        <v>110</v>
      </c>
      <c r="B92" s="43"/>
      <c r="C92" s="43"/>
      <c r="D92" s="43"/>
      <c r="E92" s="43"/>
      <c r="F92" s="43"/>
      <c r="G92" s="43"/>
      <c r="H92" s="90">
        <f>SUM(H89:H91)*0.02</f>
        <v>511.53450996249563</v>
      </c>
      <c r="I92" s="11">
        <f>+H90+H92</f>
        <v>1013.0389314943541</v>
      </c>
      <c r="J92" s="11"/>
    </row>
    <row r="93" spans="1:11" s="4" customFormat="1" ht="12" customHeight="1" thickBot="1">
      <c r="A93" s="120" t="s">
        <v>4</v>
      </c>
      <c r="B93" s="121"/>
      <c r="C93" s="121"/>
      <c r="D93" s="121"/>
      <c r="E93" s="121"/>
      <c r="F93" s="121"/>
      <c r="G93" s="122"/>
      <c r="H93" s="123">
        <f>SUM(H89:H92)</f>
        <v>26088.26000808728</v>
      </c>
      <c r="I93" s="160"/>
      <c r="J93" s="11"/>
      <c r="K93" s="105">
        <f>8/12</f>
        <v>0.6666666666666666</v>
      </c>
    </row>
    <row r="94" spans="1:10" s="4" customFormat="1" ht="12" customHeight="1" thickBot="1">
      <c r="A94" s="5"/>
      <c r="B94" s="3"/>
      <c r="C94" s="3"/>
      <c r="D94" s="3"/>
      <c r="E94" s="3"/>
      <c r="F94" s="3"/>
      <c r="H94" s="8">
        <f>SUM(H90:H92)</f>
        <v>1013.0389314943541</v>
      </c>
      <c r="I94" s="11"/>
      <c r="J94" s="11"/>
    </row>
    <row r="95" spans="1:10" ht="6.75" customHeight="1">
      <c r="A95" s="124"/>
      <c r="B95" s="125"/>
      <c r="C95" s="126"/>
      <c r="D95" s="126"/>
      <c r="E95" s="127"/>
      <c r="F95" s="125"/>
      <c r="G95" s="128"/>
      <c r="H95" s="129"/>
      <c r="I95" s="11"/>
      <c r="J95" s="11"/>
    </row>
    <row r="96" spans="1:10" ht="12.75">
      <c r="A96" s="130" t="s">
        <v>3</v>
      </c>
      <c r="B96" s="131"/>
      <c r="C96" s="132">
        <v>0</v>
      </c>
      <c r="D96" s="133">
        <f>(C96/H89)</f>
        <v>0</v>
      </c>
      <c r="E96" s="134" t="s">
        <v>2</v>
      </c>
      <c r="F96" s="131"/>
      <c r="G96" s="135">
        <f>SUM(H39:H81)</f>
        <v>10865.009999999997</v>
      </c>
      <c r="H96" s="136">
        <f>(G96/H89)</f>
        <v>0.4332966782949804</v>
      </c>
      <c r="I96" s="11"/>
      <c r="J96" s="141"/>
    </row>
    <row r="97" spans="1:10" ht="17.25" customHeight="1">
      <c r="A97" s="130" t="s">
        <v>1</v>
      </c>
      <c r="B97" s="131"/>
      <c r="C97" s="132">
        <f>SUM(H35:H37)</f>
        <v>670</v>
      </c>
      <c r="D97" s="133">
        <f>ROUND((C97/H89),7)</f>
        <v>0.0267196</v>
      </c>
      <c r="E97" s="134" t="s">
        <v>0</v>
      </c>
      <c r="F97" s="131"/>
      <c r="G97" s="135">
        <f>SUM(H24:H32)</f>
        <v>13540.211076592925</v>
      </c>
      <c r="H97" s="136">
        <f>(G97/H89)</f>
        <v>0.5399837168028945</v>
      </c>
      <c r="I97" s="11"/>
      <c r="J97" s="142"/>
    </row>
    <row r="98" spans="1:10" ht="7.5" customHeight="1" thickBot="1">
      <c r="A98" s="137"/>
      <c r="B98" s="138"/>
      <c r="C98" s="139"/>
      <c r="D98" s="139"/>
      <c r="E98" s="121"/>
      <c r="F98" s="138"/>
      <c r="G98" s="139"/>
      <c r="H98" s="140"/>
      <c r="I98" s="11"/>
      <c r="J98" s="141"/>
    </row>
    <row r="99" spans="1:10" ht="12.75">
      <c r="A99" s="10" t="s">
        <v>93</v>
      </c>
      <c r="B99" s="10"/>
      <c r="C99" s="10"/>
      <c r="D99" s="10"/>
      <c r="E99" s="10"/>
      <c r="F99" s="10"/>
      <c r="G99" s="10"/>
      <c r="H99" s="10"/>
      <c r="I99" s="11"/>
      <c r="J99" s="11"/>
    </row>
    <row r="100" spans="1:10" ht="38.25" customHeight="1">
      <c r="A100" s="159" t="s">
        <v>112</v>
      </c>
      <c r="B100" s="159"/>
      <c r="C100" s="159"/>
      <c r="D100" s="159"/>
      <c r="E100" s="159"/>
      <c r="F100" s="159"/>
      <c r="G100" s="159"/>
      <c r="H100" s="159"/>
      <c r="I100" s="159"/>
      <c r="J100" s="159"/>
    </row>
    <row r="101" spans="1:10" s="2" customFormat="1" ht="15.75" customHeight="1">
      <c r="A101" s="157" t="s">
        <v>92</v>
      </c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1:10" s="2" customFormat="1" ht="13.5">
      <c r="A102" s="158" t="s">
        <v>90</v>
      </c>
      <c r="B102" s="158"/>
      <c r="C102" s="158"/>
      <c r="D102" s="158"/>
      <c r="E102" s="158"/>
      <c r="F102" s="158"/>
      <c r="G102" s="158"/>
      <c r="H102" s="158"/>
      <c r="I102" s="158"/>
      <c r="J102" s="158"/>
    </row>
    <row r="103" spans="1:10" s="2" customFormat="1" ht="12.75" customHeight="1">
      <c r="A103" s="12" t="s">
        <v>91</v>
      </c>
      <c r="B103" s="12"/>
      <c r="C103" s="13"/>
      <c r="D103" s="14"/>
      <c r="E103" s="12"/>
      <c r="F103" s="12"/>
      <c r="G103" s="13"/>
      <c r="H103" s="14"/>
      <c r="I103" s="15"/>
      <c r="J103" s="12"/>
    </row>
    <row r="104" spans="1:10" s="2" customFormat="1" ht="13.5">
      <c r="A104" s="12" t="s">
        <v>111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2" customFormat="1" ht="13.5">
      <c r="A105" s="12" t="s">
        <v>94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s="2" customFormat="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8"/>
      <c r="J107" s="82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8"/>
      <c r="J108" s="82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8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8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8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8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8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8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8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8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8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8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8"/>
    </row>
    <row r="120" spans="1:10" ht="13.5">
      <c r="A120" s="145" t="s">
        <v>109</v>
      </c>
      <c r="B120" s="145"/>
      <c r="C120" s="145"/>
      <c r="D120" s="145"/>
      <c r="E120" s="145"/>
      <c r="F120" s="145"/>
      <c r="G120" s="145"/>
      <c r="H120" s="145"/>
      <c r="I120" s="145"/>
      <c r="J120" s="145"/>
    </row>
  </sheetData>
  <sheetProtection/>
  <mergeCells count="10">
    <mergeCell ref="A1:J1"/>
    <mergeCell ref="A55:J55"/>
    <mergeCell ref="A84:J84"/>
    <mergeCell ref="A120:J120"/>
    <mergeCell ref="I17:I21"/>
    <mergeCell ref="J17:J21"/>
    <mergeCell ref="A17:H18"/>
    <mergeCell ref="A101:J101"/>
    <mergeCell ref="A102:J102"/>
    <mergeCell ref="A100:J100"/>
  </mergeCells>
  <printOptions/>
  <pageMargins left="0.88" right="0.31496062992125984" top="0.7086614173228347" bottom="0.5511811023622047" header="0" footer="0"/>
  <pageSetup horizontalDpi="300" verticalDpi="300" orientation="portrait" scale="85" r:id="rId1"/>
  <rowBreaks count="2" manualBreakCount="2">
    <brk id="55" max="9" man="1"/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2017-04-11T17:36:26Z</cp:lastPrinted>
  <dcterms:created xsi:type="dcterms:W3CDTF">1999-01-26T14:20:53Z</dcterms:created>
  <dcterms:modified xsi:type="dcterms:W3CDTF">2019-08-29T22:06:59Z</dcterms:modified>
  <cp:category/>
  <cp:version/>
  <cp:contentType/>
  <cp:contentStatus/>
</cp:coreProperties>
</file>