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'Hoja1'!$A:$IV</definedName>
    <definedName name="_xlnm.Print_Titles" localSheetId="0">'Hoja1'!$1:$20</definedName>
  </definedNames>
  <calcPr fullCalcOnLoad="1"/>
</workbook>
</file>

<file path=xl/sharedStrings.xml><?xml version="1.0" encoding="utf-8"?>
<sst xmlns="http://schemas.openxmlformats.org/spreadsheetml/2006/main" count="172" uniqueCount="129">
  <si>
    <t>IV. Insumos      :</t>
  </si>
  <si>
    <t>II.Preparación de terreno:</t>
  </si>
  <si>
    <t>III. Mano de Obra:</t>
  </si>
  <si>
    <t>I. Semillero             :</t>
  </si>
  <si>
    <t>TOTAL</t>
  </si>
  <si>
    <t>GASTO SEGURO AGRICOLA.</t>
  </si>
  <si>
    <t>SUBTOTAL</t>
  </si>
  <si>
    <t>Hom-Día</t>
  </si>
  <si>
    <t>19. Transporte Interno</t>
  </si>
  <si>
    <t xml:space="preserve">  .2 Recolección (Manual)</t>
  </si>
  <si>
    <t xml:space="preserve">  .1 Apertura de los Surcos</t>
  </si>
  <si>
    <t>IV</t>
  </si>
  <si>
    <t>18. Cosecha:</t>
  </si>
  <si>
    <t>17. Aplic. Pesticida (0.2182 lt</t>
  </si>
  <si>
    <t>13. Aporque (Animal)</t>
  </si>
  <si>
    <t>III</t>
  </si>
  <si>
    <t>12. Desyerbo (Manual)</t>
  </si>
  <si>
    <t xml:space="preserve">    0.0194 lt Adherente Agral)</t>
  </si>
  <si>
    <t>9.  Riego (2 Aplic.)</t>
  </si>
  <si>
    <t>8.  Aporque (Animal)</t>
  </si>
  <si>
    <t>II</t>
  </si>
  <si>
    <t>6.  Desyerbo (Manual)</t>
  </si>
  <si>
    <t>5.  Riego (2 Aplic.)</t>
  </si>
  <si>
    <t>I</t>
  </si>
  <si>
    <t>4.  Siembra</t>
  </si>
  <si>
    <t>3.  Corte de los Tuberculos</t>
  </si>
  <si>
    <t>Tarea</t>
  </si>
  <si>
    <t>2.  Preparación del Terreno:</t>
  </si>
  <si>
    <t>Galón</t>
  </si>
  <si>
    <t>Litro</t>
  </si>
  <si>
    <t>Kilo</t>
  </si>
  <si>
    <t>Quintal</t>
  </si>
  <si>
    <t>1. Insumos: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</si>
  <si>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</si>
  <si>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</si>
  <si>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</si>
  <si>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</si>
  <si>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</si>
  <si>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</si>
  <si>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</si>
  <si>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</si>
  <si>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/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</si>
  <si>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</si>
  <si>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</si>
  <si>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</si>
  <si>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</si>
  <si>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</si>
  <si>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JORNAL DIARIO :</t>
  </si>
  <si>
    <t>Alto</t>
  </si>
  <si>
    <t xml:space="preserve"> NIVEL INSUMOS...</t>
  </si>
  <si>
    <t>8 Horas</t>
  </si>
  <si>
    <t>HOMBRE-DIA</t>
  </si>
  <si>
    <t>Riego-Bomba</t>
  </si>
  <si>
    <t xml:space="preserve"> ORIGEN DE AGUAS</t>
  </si>
  <si>
    <t>Directo</t>
  </si>
  <si>
    <t xml:space="preserve"> METODO SIEMBRA.</t>
  </si>
  <si>
    <t>QQ 100 Lb</t>
  </si>
  <si>
    <t xml:space="preserve">  RENDIMIENTO</t>
  </si>
  <si>
    <t>VARIEDAD</t>
  </si>
  <si>
    <t>ENTREVISTAS...</t>
  </si>
  <si>
    <t>Constanza</t>
  </si>
  <si>
    <t>AREA APLIC....</t>
  </si>
  <si>
    <t>Cant.</t>
  </si>
  <si>
    <t>Papa</t>
  </si>
  <si>
    <t>3 Meses</t>
  </si>
  <si>
    <t>8-30-0534A</t>
  </si>
  <si>
    <t xml:space="preserve"> COSTO CODIGO</t>
  </si>
  <si>
    <t xml:space="preserve"> CICLO</t>
  </si>
  <si>
    <t xml:space="preserve"> RUBRO</t>
  </si>
  <si>
    <t>Marzo</t>
  </si>
  <si>
    <t>Julio</t>
  </si>
  <si>
    <t xml:space="preserve"> FECHA SIEMBRA</t>
  </si>
  <si>
    <t xml:space="preserve"> FECHA COSECHA</t>
  </si>
  <si>
    <t>Unidad</t>
  </si>
  <si>
    <t xml:space="preserve">Costo/ </t>
  </si>
  <si>
    <t>14. Riego (4 Aplic.)</t>
  </si>
  <si>
    <t>GASTOS ADMINISTRATIVOS 2%</t>
  </si>
  <si>
    <t>FECHA  :</t>
  </si>
  <si>
    <t>Coeficiente Técnico por Actividad</t>
  </si>
  <si>
    <t>....................................................</t>
  </si>
  <si>
    <t>Participación (%) por Actividad</t>
  </si>
  <si>
    <t>Todas Disponibles</t>
  </si>
  <si>
    <t xml:space="preserve">    (1.1468 QQ Fertika)</t>
  </si>
  <si>
    <t xml:space="preserve">7. Aplic. Fertilizante </t>
  </si>
  <si>
    <t>16. Aplic. Fertilizante (0.2176 QQ</t>
  </si>
  <si>
    <t xml:space="preserve">    Potacio)</t>
  </si>
  <si>
    <t xml:space="preserve">   (0.0869 Lt. Alamet)</t>
  </si>
  <si>
    <t xml:space="preserve">10. Aplicación Herbicida </t>
  </si>
  <si>
    <t>11. Aplic. Pesticida (0.0979 lt</t>
  </si>
  <si>
    <t xml:space="preserve">    Mach + 0.1619 kg Daconill</t>
  </si>
  <si>
    <t>15. Aplic. Pesticida (0.0795 Lt.</t>
  </si>
  <si>
    <t xml:space="preserve">    Decis; 0.1277 lt Acrobac,</t>
  </si>
  <si>
    <t xml:space="preserve">    Dithane 80 wp)</t>
  </si>
  <si>
    <t xml:space="preserve">    0.1094 lt Agral; 0.3367 kg </t>
  </si>
  <si>
    <t xml:space="preserve">   Pirate +  0.0195 lt Agral)</t>
  </si>
  <si>
    <t xml:space="preserve">    Cidyn + 0.1159 Kg. Previcur +  0.0383 Lt.</t>
  </si>
  <si>
    <t xml:space="preserve"> 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</si>
  <si>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</si>
  <si>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</si>
  <si>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</si>
  <si>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</si>
  <si>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</si>
  <si>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</si>
  <si>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1. Semilla</t>
  </si>
  <si>
    <t>2.Fertilizante (FERTIKA)</t>
  </si>
  <si>
    <t>3.Fertilizante (Potacio)</t>
  </si>
  <si>
    <t>4.Herbicida (Alamet)</t>
  </si>
  <si>
    <t>5. Fungicida (Acrobac)</t>
  </si>
  <si>
    <t>6. Fungicida (Dithane 80 WP5)</t>
  </si>
  <si>
    <t>7. Fungicida (Previcur )</t>
  </si>
  <si>
    <t>8. Fungicida (Daconil)</t>
  </si>
  <si>
    <t>9. Insecticida (Decis)</t>
  </si>
  <si>
    <t>10. Insecticida (Mach)</t>
  </si>
  <si>
    <t>11. Insecticida (Cidyn)</t>
  </si>
  <si>
    <t>12. Insecticida (Pirate)</t>
  </si>
  <si>
    <t>13. Adherente (Agral)</t>
  </si>
  <si>
    <t>14.Aceite 40</t>
  </si>
  <si>
    <t>15. Combustible (Gasoil)</t>
  </si>
  <si>
    <t>16. Combustible (Gasolina)</t>
  </si>
  <si>
    <t>17. Pago de Agua INDRHI (3 Meses)</t>
  </si>
  <si>
    <t>1. Corte</t>
  </si>
  <si>
    <t>2. Rotovator</t>
  </si>
  <si>
    <t>3.Surqueo</t>
  </si>
  <si>
    <t>Página 62</t>
  </si>
  <si>
    <t>Página 63</t>
  </si>
  <si>
    <t>Página 64</t>
  </si>
  <si>
    <t>PAGO INTERESES 8.0% ANUAL (3 meses 2.0%)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</si>
  <si>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 de los insumos actualizados a mayo, 2019.</t>
  </si>
  <si>
    <t>2019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</si>
</sst>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&quot;$&quot;#,##0.0_);\(&quot;$&quot;#,##0.0\)"/>
    <numFmt numFmtId="189" formatCode="#,##0.0_);\(#,##0.0\)"/>
    <numFmt numFmtId="190" formatCode="0.00_)"/>
    <numFmt numFmtId="191" formatCode="0.0000_)"/>
    <numFmt numFmtId="192" formatCode="#,##0.0000_);\(#,##0.0000\)"/>
    <numFmt numFmtId="193" formatCode="_(* #,##0.000_);_(* \(#,##0.000\);_(* &quot;-&quot;?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_);_(* \(#,##0.0000\);_(* &quot;-&quot;????_);_(@_)"/>
    <numFmt numFmtId="199" formatCode="0.0_)"/>
    <numFmt numFmtId="200" formatCode="&quot;RD$&quot;#,##0.00"/>
    <numFmt numFmtId="201" formatCode="_-* #,##0.00_-;\-* #,##0.00_-;_-* &quot;-&quot;??_-;_-@_-"/>
    <numFmt numFmtId="202" formatCode="_-* #,##0_-;\-* #,##0_-;_-* &quot;-&quot;??_-;_-@_-"/>
    <numFmt numFmtId="203" formatCode="#,##0.00_ ;\-#,##0.00\ "/>
    <numFmt numFmtId="204" formatCode="#,##0.00000000000_);\(#,##0.00000000000\)"/>
    <numFmt numFmtId="205" formatCode="#,##0.0000000000_);\(#,##0.0000000000\)"/>
    <numFmt numFmtId="206" formatCode="#,##0.000000000_);\(#,##0.000000000\)"/>
    <numFmt numFmtId="207" formatCode="#,##0.00000000_);\(#,##0.00000000\)"/>
    <numFmt numFmtId="208" formatCode="#,##0.0000000_);\(#,##0.0000000\)"/>
    <numFmt numFmtId="209" formatCode="#,##0.000000_);\(#,##0.000000\)"/>
    <numFmt numFmtId="210" formatCode="#,##0.00000_);\(#,##0.00000\)"/>
    <numFmt numFmtId="211" formatCode="#,##0.000_);\(#,##0.000\)"/>
    <numFmt numFmtId="212" formatCode="0.0000000000"/>
  </numFmts>
  <fonts count="5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9" fontId="2" fillId="0" borderId="0" xfId="54" applyFont="1" applyAlignment="1">
      <alignment horizontal="center"/>
    </xf>
    <xf numFmtId="189" fontId="6" fillId="0" borderId="0" xfId="0" applyNumberFormat="1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187" fontId="2" fillId="33" borderId="0" xfId="0" applyNumberFormat="1" applyFont="1" applyFill="1" applyAlignment="1" applyProtection="1">
      <alignment/>
      <protection/>
    </xf>
    <xf numFmtId="9" fontId="2" fillId="33" borderId="0" xfId="54" applyFont="1" applyFill="1" applyAlignment="1">
      <alignment horizontal="center"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7" fontId="3" fillId="33" borderId="0" xfId="0" applyNumberFormat="1" applyFont="1" applyFill="1" applyAlignment="1" applyProtection="1">
      <alignment/>
      <protection/>
    </xf>
    <xf numFmtId="43" fontId="2" fillId="33" borderId="0" xfId="47" applyFont="1" applyFill="1" applyAlignment="1">
      <alignment horizontal="center"/>
    </xf>
    <xf numFmtId="187" fontId="50" fillId="33" borderId="0" xfId="0" applyNumberFormat="1" applyFont="1" applyFill="1" applyBorder="1" applyAlignment="1" applyProtection="1">
      <alignment/>
      <protection/>
    </xf>
    <xf numFmtId="43" fontId="2" fillId="33" borderId="0" xfId="47" applyFont="1" applyFill="1" applyBorder="1" applyAlignment="1">
      <alignment horizontal="center"/>
    </xf>
    <xf numFmtId="9" fontId="2" fillId="33" borderId="0" xfId="54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191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Border="1" applyAlignment="1" applyProtection="1">
      <alignment/>
      <protection/>
    </xf>
    <xf numFmtId="43" fontId="2" fillId="33" borderId="0" xfId="47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 applyProtection="1">
      <alignment horizontal="fill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9" fontId="7" fillId="33" borderId="0" xfId="54" applyFont="1" applyFill="1" applyAlignment="1" applyProtection="1">
      <alignment horizontal="left"/>
      <protection/>
    </xf>
    <xf numFmtId="9" fontId="3" fillId="33" borderId="0" xfId="54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190" fontId="2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9" fontId="3" fillId="33" borderId="0" xfId="54" applyFont="1" applyFill="1" applyAlignment="1">
      <alignment horizontal="left"/>
    </xf>
    <xf numFmtId="192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 horizontal="center"/>
      <protection/>
    </xf>
    <xf numFmtId="192" fontId="4" fillId="33" borderId="0" xfId="0" applyNumberFormat="1" applyFont="1" applyFill="1" applyAlignment="1" applyProtection="1">
      <alignment horizontal="center"/>
      <protection/>
    </xf>
    <xf numFmtId="194" fontId="2" fillId="33" borderId="0" xfId="47" applyNumberFormat="1" applyFont="1" applyFill="1" applyAlignment="1">
      <alignment/>
    </xf>
    <xf numFmtId="187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49" fontId="8" fillId="33" borderId="0" xfId="0" applyNumberFormat="1" applyFont="1" applyFill="1" applyAlignment="1" applyProtection="1">
      <alignment horizontal="center"/>
      <protection/>
    </xf>
    <xf numFmtId="200" fontId="2" fillId="33" borderId="0" xfId="0" applyNumberFormat="1" applyFont="1" applyFill="1" applyAlignment="1" applyProtection="1" quotePrefix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191" fontId="2" fillId="33" borderId="13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39" fontId="2" fillId="33" borderId="13" xfId="0" applyNumberFormat="1" applyFont="1" applyFill="1" applyBorder="1" applyAlignment="1" applyProtection="1">
      <alignment/>
      <protection/>
    </xf>
    <xf numFmtId="187" fontId="2" fillId="33" borderId="14" xfId="0" applyNumberFormat="1" applyFont="1" applyFill="1" applyBorder="1" applyAlignment="1" applyProtection="1">
      <alignment/>
      <protection/>
    </xf>
    <xf numFmtId="9" fontId="2" fillId="33" borderId="15" xfId="54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left"/>
      <protection/>
    </xf>
    <xf numFmtId="190" fontId="2" fillId="33" borderId="0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/>
    </xf>
    <xf numFmtId="43" fontId="2" fillId="33" borderId="13" xfId="47" applyFont="1" applyFill="1" applyBorder="1" applyAlignment="1" applyProtection="1">
      <alignment/>
      <protection/>
    </xf>
    <xf numFmtId="7" fontId="2" fillId="33" borderId="0" xfId="0" applyNumberFormat="1" applyFont="1" applyFill="1" applyBorder="1" applyAlignment="1" applyProtection="1">
      <alignment/>
      <protection/>
    </xf>
    <xf numFmtId="197" fontId="2" fillId="33" borderId="13" xfId="47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0" fontId="2" fillId="33" borderId="13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center"/>
      <protection/>
    </xf>
    <xf numFmtId="191" fontId="2" fillId="33" borderId="18" xfId="0" applyNumberFormat="1" applyFont="1" applyFill="1" applyBorder="1" applyAlignment="1" applyProtection="1">
      <alignment/>
      <protection/>
    </xf>
    <xf numFmtId="39" fontId="2" fillId="33" borderId="18" xfId="0" applyNumberFormat="1" applyFont="1" applyFill="1" applyBorder="1" applyAlignment="1" applyProtection="1">
      <alignment/>
      <protection/>
    </xf>
    <xf numFmtId="43" fontId="2" fillId="33" borderId="18" xfId="47" applyFont="1" applyFill="1" applyBorder="1" applyAlignment="1" applyProtection="1">
      <alignment/>
      <protection/>
    </xf>
    <xf numFmtId="9" fontId="2" fillId="33" borderId="19" xfId="54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91" fontId="2" fillId="33" borderId="14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 horizontal="center"/>
    </xf>
    <xf numFmtId="39" fontId="2" fillId="33" borderId="14" xfId="0" applyNumberFormat="1" applyFont="1" applyFill="1" applyBorder="1" applyAlignment="1" applyProtection="1">
      <alignment/>
      <protection/>
    </xf>
    <xf numFmtId="43" fontId="2" fillId="33" borderId="14" xfId="47" applyFont="1" applyFill="1" applyBorder="1" applyAlignment="1" applyProtection="1">
      <alignment/>
      <protection/>
    </xf>
    <xf numFmtId="9" fontId="2" fillId="33" borderId="22" xfId="54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7" fontId="2" fillId="33" borderId="13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fill"/>
      <protection/>
    </xf>
    <xf numFmtId="0" fontId="2" fillId="33" borderId="17" xfId="0" applyFont="1" applyFill="1" applyBorder="1" applyAlignment="1" applyProtection="1">
      <alignment horizontal="fill"/>
      <protection/>
    </xf>
    <xf numFmtId="0" fontId="2" fillId="33" borderId="18" xfId="0" applyFont="1" applyFill="1" applyBorder="1" applyAlignment="1" applyProtection="1">
      <alignment horizontal="fill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fill"/>
      <protection/>
    </xf>
    <xf numFmtId="190" fontId="2" fillId="33" borderId="21" xfId="0" applyNumberFormat="1" applyFont="1" applyFill="1" applyBorder="1" applyAlignment="1" applyProtection="1">
      <alignment horizontal="fill"/>
      <protection/>
    </xf>
    <xf numFmtId="43" fontId="1" fillId="33" borderId="22" xfId="47" applyFont="1" applyFill="1" applyBorder="1" applyAlignment="1" applyProtection="1">
      <alignment/>
      <protection/>
    </xf>
    <xf numFmtId="190" fontId="2" fillId="33" borderId="15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horizontal="right"/>
    </xf>
    <xf numFmtId="202" fontId="11" fillId="33" borderId="0" xfId="49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89" fontId="1" fillId="33" borderId="0" xfId="0" applyNumberFormat="1" applyFont="1" applyFill="1" applyBorder="1" applyAlignment="1" applyProtection="1">
      <alignment/>
      <protection/>
    </xf>
    <xf numFmtId="199" fontId="2" fillId="33" borderId="0" xfId="0" applyNumberFormat="1" applyFont="1" applyFill="1" applyAlignment="1" applyProtection="1">
      <alignment/>
      <protection/>
    </xf>
    <xf numFmtId="189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21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34" borderId="0" xfId="0" applyFont="1" applyFill="1" applyAlignment="1">
      <alignment/>
    </xf>
    <xf numFmtId="9" fontId="2" fillId="34" borderId="0" xfId="54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fill"/>
      <protection/>
    </xf>
    <xf numFmtId="0" fontId="1" fillId="34" borderId="17" xfId="0" applyFont="1" applyFill="1" applyBorder="1" applyAlignment="1" applyProtection="1">
      <alignment horizontal="fill"/>
      <protection/>
    </xf>
    <xf numFmtId="0" fontId="1" fillId="34" borderId="18" xfId="0" applyFont="1" applyFill="1" applyBorder="1" applyAlignment="1" applyProtection="1">
      <alignment horizontal="fill"/>
      <protection/>
    </xf>
    <xf numFmtId="0" fontId="1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fill"/>
      <protection/>
    </xf>
    <xf numFmtId="0" fontId="2" fillId="34" borderId="17" xfId="0" applyFont="1" applyFill="1" applyBorder="1" applyAlignment="1">
      <alignment/>
    </xf>
    <xf numFmtId="189" fontId="1" fillId="34" borderId="19" xfId="0" applyNumberFormat="1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fill"/>
      <protection/>
    </xf>
    <xf numFmtId="0" fontId="2" fillId="34" borderId="14" xfId="0" applyFont="1" applyFill="1" applyBorder="1" applyAlignment="1" applyProtection="1">
      <alignment horizontal="fill"/>
      <protection/>
    </xf>
    <xf numFmtId="0" fontId="2" fillId="34" borderId="21" xfId="0" applyFont="1" applyFill="1" applyBorder="1" applyAlignment="1" applyProtection="1">
      <alignment horizontal="fill"/>
      <protection/>
    </xf>
    <xf numFmtId="0" fontId="2" fillId="34" borderId="14" xfId="0" applyFont="1" applyFill="1" applyBorder="1" applyAlignment="1">
      <alignment/>
    </xf>
    <xf numFmtId="39" fontId="2" fillId="34" borderId="22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7" fontId="2" fillId="34" borderId="13" xfId="0" applyNumberFormat="1" applyFont="1" applyFill="1" applyBorder="1" applyAlignment="1" applyProtection="1">
      <alignment/>
      <protection/>
    </xf>
    <xf numFmtId="10" fontId="2" fillId="34" borderId="13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188" fontId="2" fillId="34" borderId="13" xfId="0" applyNumberFormat="1" applyFont="1" applyFill="1" applyBorder="1" applyAlignment="1" applyProtection="1">
      <alignment/>
      <protection/>
    </xf>
    <xf numFmtId="10" fontId="2" fillId="34" borderId="15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fill"/>
      <protection/>
    </xf>
    <xf numFmtId="0" fontId="2" fillId="34" borderId="25" xfId="0" applyFont="1" applyFill="1" applyBorder="1" applyAlignment="1" applyProtection="1">
      <alignment horizontal="fill"/>
      <protection/>
    </xf>
    <xf numFmtId="0" fontId="2" fillId="34" borderId="18" xfId="0" applyFont="1" applyFill="1" applyBorder="1" applyAlignment="1" applyProtection="1">
      <alignment horizontal="fill"/>
      <protection/>
    </xf>
    <xf numFmtId="0" fontId="2" fillId="34" borderId="19" xfId="0" applyFont="1" applyFill="1" applyBorder="1" applyAlignment="1" applyProtection="1">
      <alignment horizontal="fill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9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4" borderId="14" xfId="0" applyFont="1" applyFill="1" applyBorder="1" applyAlignment="1">
      <alignment horizontal="center" vertical="justify"/>
    </xf>
    <xf numFmtId="0" fontId="1" fillId="34" borderId="13" xfId="0" applyFont="1" applyFill="1" applyBorder="1" applyAlignment="1">
      <alignment horizontal="center" vertical="justify"/>
    </xf>
    <xf numFmtId="0" fontId="1" fillId="34" borderId="18" xfId="0" applyFont="1" applyFill="1" applyBorder="1" applyAlignment="1">
      <alignment horizontal="center" vertical="justify"/>
    </xf>
    <xf numFmtId="9" fontId="1" fillId="34" borderId="22" xfId="54" applyFont="1" applyFill="1" applyBorder="1" applyAlignment="1">
      <alignment horizontal="center" vertical="justify"/>
    </xf>
    <xf numFmtId="9" fontId="1" fillId="34" borderId="15" xfId="54" applyFont="1" applyFill="1" applyBorder="1" applyAlignment="1">
      <alignment horizontal="center" vertical="justify"/>
    </xf>
    <xf numFmtId="9" fontId="1" fillId="34" borderId="19" xfId="54" applyFont="1" applyFill="1" applyBorder="1" applyAlignment="1">
      <alignment horizontal="center" vertical="justify"/>
    </xf>
    <xf numFmtId="0" fontId="10" fillId="34" borderId="20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/>
      <protection/>
    </xf>
    <xf numFmtId="0" fontId="10" fillId="34" borderId="27" xfId="0" applyFont="1" applyFill="1" applyBorder="1" applyAlignment="1" applyProtection="1">
      <alignment horizontal="center"/>
      <protection/>
    </xf>
    <xf numFmtId="0" fontId="10" fillId="34" borderId="28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H113" sqref="H113:H114"/>
    </sheetView>
  </sheetViews>
  <sheetFormatPr defaultColWidth="11.00390625" defaultRowHeight="12.75"/>
  <cols>
    <col min="1" max="1" width="14.140625" style="1" customWidth="1"/>
    <col min="2" max="2" width="11.00390625" style="1" customWidth="1"/>
    <col min="3" max="3" width="7.8515625" style="1" customWidth="1"/>
    <col min="4" max="4" width="9.00390625" style="1" customWidth="1"/>
    <col min="5" max="5" width="7.00390625" style="1" customWidth="1"/>
    <col min="6" max="6" width="9.8515625" style="1" customWidth="1"/>
    <col min="7" max="7" width="8.421875" style="1" customWidth="1"/>
    <col min="8" max="8" width="9.00390625" style="1" customWidth="1"/>
    <col min="9" max="9" width="13.8515625" style="1" customWidth="1"/>
    <col min="10" max="10" width="10.8515625" style="6" customWidth="1"/>
    <col min="11" max="15" width="11.00390625" style="1" customWidth="1"/>
    <col min="16" max="16" width="12.140625" style="1" customWidth="1"/>
    <col min="17" max="16384" width="11.00390625" style="1" customWidth="1"/>
  </cols>
  <sheetData>
    <row r="1" spans="1:10" ht="35.25" customHeight="1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3.75" customHeight="1">
      <c r="A2" s="99"/>
      <c r="B2" s="99"/>
      <c r="C2" s="99"/>
      <c r="D2" s="99"/>
      <c r="E2" s="99"/>
      <c r="F2" s="99"/>
      <c r="G2" s="99"/>
      <c r="H2" s="99"/>
      <c r="I2" s="99"/>
      <c r="J2" s="100"/>
    </row>
    <row r="3" spans="1:10" ht="15.75">
      <c r="A3" s="30"/>
      <c r="B3" s="30"/>
      <c r="C3" s="8"/>
      <c r="D3" s="8"/>
      <c r="E3" s="8"/>
      <c r="F3" s="29" t="s">
        <v>68</v>
      </c>
      <c r="G3" s="11"/>
      <c r="H3" s="8" t="s">
        <v>79</v>
      </c>
      <c r="I3" s="8"/>
      <c r="J3" s="31" t="s">
        <v>63</v>
      </c>
    </row>
    <row r="4" spans="1:10" ht="13.5">
      <c r="A4" s="30" t="s">
        <v>61</v>
      </c>
      <c r="B4" s="30" t="s">
        <v>60</v>
      </c>
      <c r="C4" s="8"/>
      <c r="D4" s="8"/>
      <c r="E4" s="8"/>
      <c r="F4" s="29" t="s">
        <v>67</v>
      </c>
      <c r="G4" s="11"/>
      <c r="H4" s="8" t="s">
        <v>79</v>
      </c>
      <c r="I4" s="8"/>
      <c r="J4" s="32" t="s">
        <v>64</v>
      </c>
    </row>
    <row r="5" spans="1:10" ht="13.5">
      <c r="A5" s="30" t="s">
        <v>59</v>
      </c>
      <c r="B5" s="8"/>
      <c r="C5" s="8"/>
      <c r="D5" s="8"/>
      <c r="E5" s="8"/>
      <c r="F5" s="29" t="s">
        <v>66</v>
      </c>
      <c r="G5" s="11"/>
      <c r="H5" s="8" t="s">
        <v>79</v>
      </c>
      <c r="I5" s="8"/>
      <c r="J5" s="32" t="s">
        <v>65</v>
      </c>
    </row>
    <row r="6" spans="1:10" ht="13.5">
      <c r="A6" s="8"/>
      <c r="B6" s="8"/>
      <c r="C6" s="11"/>
      <c r="D6" s="33" t="s">
        <v>74</v>
      </c>
      <c r="E6" s="8"/>
      <c r="F6" s="29" t="s">
        <v>71</v>
      </c>
      <c r="G6" s="11"/>
      <c r="H6" s="8" t="s">
        <v>79</v>
      </c>
      <c r="I6" s="8"/>
      <c r="J6" s="32" t="s">
        <v>69</v>
      </c>
    </row>
    <row r="7" spans="1:10" ht="13.5">
      <c r="A7" s="34" t="s">
        <v>58</v>
      </c>
      <c r="B7" s="34" t="s">
        <v>57</v>
      </c>
      <c r="C7" s="33" t="s">
        <v>73</v>
      </c>
      <c r="D7" s="33" t="s">
        <v>73</v>
      </c>
      <c r="E7" s="35"/>
      <c r="F7" s="29" t="s">
        <v>72</v>
      </c>
      <c r="G7" s="11"/>
      <c r="H7" s="8" t="s">
        <v>79</v>
      </c>
      <c r="I7" s="8"/>
      <c r="J7" s="32" t="s">
        <v>70</v>
      </c>
    </row>
    <row r="8" spans="1:10" ht="13.5">
      <c r="A8" s="8"/>
      <c r="B8" s="36"/>
      <c r="C8" s="8"/>
      <c r="D8" s="37"/>
      <c r="E8" s="8"/>
      <c r="F8" s="11"/>
      <c r="G8" s="11"/>
      <c r="H8" s="8"/>
      <c r="I8" s="8"/>
      <c r="J8" s="38"/>
    </row>
    <row r="9" spans="1:10" ht="13.5">
      <c r="A9" s="39" t="s">
        <v>81</v>
      </c>
      <c r="B9" s="40">
        <v>30.9</v>
      </c>
      <c r="C9" s="41" t="s">
        <v>56</v>
      </c>
      <c r="D9" s="37">
        <f>(H102/B9)</f>
        <v>856.0232341604221</v>
      </c>
      <c r="E9" s="8"/>
      <c r="F9" s="29" t="s">
        <v>55</v>
      </c>
      <c r="G9" s="11"/>
      <c r="H9" s="8" t="s">
        <v>79</v>
      </c>
      <c r="I9" s="8"/>
      <c r="J9" s="32" t="s">
        <v>54</v>
      </c>
    </row>
    <row r="10" spans="1:10" ht="13.5">
      <c r="A10" s="39"/>
      <c r="B10" s="30"/>
      <c r="C10" s="8"/>
      <c r="D10" s="37"/>
      <c r="E10" s="8"/>
      <c r="F10" s="29" t="s">
        <v>53</v>
      </c>
      <c r="G10" s="11"/>
      <c r="H10" s="8" t="s">
        <v>79</v>
      </c>
      <c r="I10" s="8"/>
      <c r="J10" s="32" t="s">
        <v>52</v>
      </c>
    </row>
    <row r="11" spans="1:10" ht="13.5">
      <c r="A11" s="8"/>
      <c r="B11" s="8"/>
      <c r="C11" s="89"/>
      <c r="D11" s="90"/>
      <c r="E11" s="8"/>
      <c r="F11" s="29" t="s">
        <v>49</v>
      </c>
      <c r="G11" s="11"/>
      <c r="H11" s="8" t="s">
        <v>79</v>
      </c>
      <c r="I11" s="8"/>
      <c r="J11" s="32" t="s">
        <v>48</v>
      </c>
    </row>
    <row r="12" spans="1:10" ht="13.5" customHeight="1">
      <c r="A12" s="8"/>
      <c r="B12" s="8"/>
      <c r="C12" s="8"/>
      <c r="D12" s="8"/>
      <c r="E12" s="42"/>
      <c r="F12" s="29" t="s">
        <v>46</v>
      </c>
      <c r="G12" s="11"/>
      <c r="H12" s="8" t="s">
        <v>79</v>
      </c>
      <c r="I12" s="8"/>
      <c r="J12" s="32" t="s">
        <v>45</v>
      </c>
    </row>
    <row r="13" spans="1:10" ht="16.5">
      <c r="A13" s="30" t="s">
        <v>51</v>
      </c>
      <c r="B13" s="43" t="s">
        <v>50</v>
      </c>
      <c r="C13" s="44" t="s">
        <v>77</v>
      </c>
      <c r="D13" s="45" t="s">
        <v>128</v>
      </c>
      <c r="E13" s="8"/>
      <c r="F13" s="29" t="s">
        <v>44</v>
      </c>
      <c r="G13" s="11"/>
      <c r="H13" s="8" t="s">
        <v>79</v>
      </c>
      <c r="I13" s="8"/>
      <c r="J13" s="32" t="s">
        <v>43</v>
      </c>
    </row>
    <row r="14" spans="1:10" ht="13.5">
      <c r="A14" s="30" t="s">
        <v>47</v>
      </c>
      <c r="B14" s="46">
        <v>550</v>
      </c>
      <c r="C14" s="8"/>
      <c r="D14" s="8"/>
      <c r="E14" s="8"/>
      <c r="F14" s="29" t="s">
        <v>42</v>
      </c>
      <c r="G14" s="11"/>
      <c r="H14" s="8" t="s">
        <v>79</v>
      </c>
      <c r="I14" s="8"/>
      <c r="J14" s="32" t="s">
        <v>41</v>
      </c>
    </row>
    <row r="15" spans="1:10" ht="8.25" customHeight="1" thickBot="1">
      <c r="A15" s="27"/>
      <c r="B15" s="27"/>
      <c r="C15" s="27"/>
      <c r="D15" s="27"/>
      <c r="E15" s="27"/>
      <c r="F15" s="27"/>
      <c r="G15" s="27"/>
      <c r="H15" s="27"/>
      <c r="I15" s="8"/>
      <c r="J15" s="10"/>
    </row>
    <row r="16" spans="1:10" ht="16.5" customHeight="1">
      <c r="A16" s="143" t="s">
        <v>40</v>
      </c>
      <c r="B16" s="144"/>
      <c r="C16" s="144"/>
      <c r="D16" s="144"/>
      <c r="E16" s="144"/>
      <c r="F16" s="144"/>
      <c r="G16" s="144"/>
      <c r="H16" s="145"/>
      <c r="I16" s="137" t="s">
        <v>78</v>
      </c>
      <c r="J16" s="140" t="s">
        <v>80</v>
      </c>
    </row>
    <row r="17" spans="1:10" ht="4.5" customHeight="1">
      <c r="A17" s="146"/>
      <c r="B17" s="147"/>
      <c r="C17" s="147"/>
      <c r="D17" s="147"/>
      <c r="E17" s="147"/>
      <c r="F17" s="147"/>
      <c r="G17" s="147"/>
      <c r="H17" s="148"/>
      <c r="I17" s="138"/>
      <c r="J17" s="141"/>
    </row>
    <row r="18" spans="1:10" ht="10.5" customHeight="1">
      <c r="A18" s="101"/>
      <c r="B18" s="102"/>
      <c r="C18" s="102"/>
      <c r="D18" s="103"/>
      <c r="E18" s="103"/>
      <c r="F18" s="103"/>
      <c r="G18" s="104" t="s">
        <v>39</v>
      </c>
      <c r="H18" s="104" t="s">
        <v>38</v>
      </c>
      <c r="I18" s="138"/>
      <c r="J18" s="141"/>
    </row>
    <row r="19" spans="1:10" ht="9.75" customHeight="1">
      <c r="A19" s="105" t="s">
        <v>37</v>
      </c>
      <c r="B19" s="102"/>
      <c r="C19" s="102"/>
      <c r="D19" s="106" t="s">
        <v>36</v>
      </c>
      <c r="E19" s="106" t="s">
        <v>62</v>
      </c>
      <c r="F19" s="106" t="s">
        <v>35</v>
      </c>
      <c r="G19" s="107" t="s">
        <v>34</v>
      </c>
      <c r="H19" s="107" t="s">
        <v>33</v>
      </c>
      <c r="I19" s="138"/>
      <c r="J19" s="141"/>
    </row>
    <row r="20" spans="1:10" ht="3" customHeight="1" thickBot="1">
      <c r="A20" s="108"/>
      <c r="B20" s="109"/>
      <c r="C20" s="109"/>
      <c r="D20" s="110"/>
      <c r="E20" s="110"/>
      <c r="F20" s="110"/>
      <c r="G20" s="110"/>
      <c r="H20" s="110"/>
      <c r="I20" s="139"/>
      <c r="J20" s="142"/>
    </row>
    <row r="21" spans="1:10" ht="18" customHeight="1">
      <c r="A21" s="47" t="s">
        <v>32</v>
      </c>
      <c r="B21" s="20"/>
      <c r="C21" s="20"/>
      <c r="D21" s="48"/>
      <c r="E21" s="49"/>
      <c r="F21" s="50"/>
      <c r="G21" s="51"/>
      <c r="H21" s="51"/>
      <c r="I21" s="52"/>
      <c r="J21" s="53"/>
    </row>
    <row r="22" spans="1:10" ht="12.75">
      <c r="A22" s="54" t="s">
        <v>103</v>
      </c>
      <c r="B22" s="20"/>
      <c r="C22" s="55"/>
      <c r="D22" s="56"/>
      <c r="E22" s="49">
        <v>3.3742</v>
      </c>
      <c r="F22" s="57" t="s">
        <v>31</v>
      </c>
      <c r="G22" s="51">
        <v>3000</v>
      </c>
      <c r="H22" s="51">
        <f aca="true" t="shared" si="0" ref="H22:H38">IF(E22*G22,+E22*G22,"        ")</f>
        <v>10122.6</v>
      </c>
      <c r="I22" s="58">
        <f aca="true" t="shared" si="1" ref="I22:I38">E22/B$9</f>
        <v>0.10919741100323625</v>
      </c>
      <c r="J22" s="53">
        <f aca="true" t="shared" si="2" ref="J22:J38">H22/H$102</f>
        <v>0.382690819520813</v>
      </c>
    </row>
    <row r="23" spans="1:11" ht="12.75">
      <c r="A23" s="54" t="s">
        <v>104</v>
      </c>
      <c r="B23" s="20"/>
      <c r="C23" s="59"/>
      <c r="D23" s="48"/>
      <c r="E23" s="49">
        <f>33.36/29.09</f>
        <v>1.146785837057408</v>
      </c>
      <c r="F23" s="57" t="s">
        <v>31</v>
      </c>
      <c r="G23" s="51">
        <v>1020</v>
      </c>
      <c r="H23" s="51">
        <f t="shared" si="0"/>
        <v>1169.7215537985562</v>
      </c>
      <c r="I23" s="58">
        <f t="shared" si="1"/>
        <v>0.037112810260757544</v>
      </c>
      <c r="J23" s="53">
        <f t="shared" si="2"/>
        <v>0.04422200818310792</v>
      </c>
      <c r="K23" s="133"/>
    </row>
    <row r="24" spans="1:10" ht="12.75">
      <c r="A24" s="54" t="s">
        <v>105</v>
      </c>
      <c r="B24" s="20"/>
      <c r="C24" s="59"/>
      <c r="D24" s="48"/>
      <c r="E24" s="49">
        <f>6.13/28.17</f>
        <v>0.21760738374156902</v>
      </c>
      <c r="F24" s="57" t="s">
        <v>31</v>
      </c>
      <c r="G24" s="51">
        <v>1100</v>
      </c>
      <c r="H24" s="51">
        <f t="shared" si="0"/>
        <v>239.36812211572592</v>
      </c>
      <c r="I24" s="58">
        <f t="shared" si="1"/>
        <v>0.007042310153448836</v>
      </c>
      <c r="J24" s="53">
        <f t="shared" si="2"/>
        <v>0.00904945200043716</v>
      </c>
    </row>
    <row r="25" spans="1:10" ht="12.75">
      <c r="A25" s="54" t="s">
        <v>106</v>
      </c>
      <c r="B25" s="20"/>
      <c r="C25" s="59"/>
      <c r="D25" s="48"/>
      <c r="E25" s="49">
        <f>2.13/24.5</f>
        <v>0.08693877551020408</v>
      </c>
      <c r="F25" s="57" t="s">
        <v>29</v>
      </c>
      <c r="G25" s="51">
        <v>890</v>
      </c>
      <c r="H25" s="51">
        <f>IF(E25*G25,+E25*G25,"        ")</f>
        <v>77.37551020408164</v>
      </c>
      <c r="I25" s="58">
        <f t="shared" si="1"/>
        <v>0.002813552605508223</v>
      </c>
      <c r="J25" s="53">
        <f t="shared" si="2"/>
        <v>0.0029252264646277668</v>
      </c>
    </row>
    <row r="26" spans="1:14" ht="12.75">
      <c r="A26" s="54" t="s">
        <v>107</v>
      </c>
      <c r="B26" s="20"/>
      <c r="C26" s="20"/>
      <c r="D26" s="56"/>
      <c r="E26" s="49">
        <f>5.64/44.15</f>
        <v>0.12774631936579842</v>
      </c>
      <c r="F26" s="57" t="s">
        <v>30</v>
      </c>
      <c r="G26" s="51">
        <v>1169.4</v>
      </c>
      <c r="H26" s="51">
        <f>IF(E26*G26,+E26*G26,"        ")</f>
        <v>149.38654586636468</v>
      </c>
      <c r="I26" s="58">
        <f t="shared" si="1"/>
        <v>0.004134185092744286</v>
      </c>
      <c r="J26" s="53">
        <f t="shared" si="2"/>
        <v>0.0056476458284415686</v>
      </c>
      <c r="K26" s="98"/>
      <c r="L26" s="98"/>
      <c r="M26" s="98"/>
      <c r="N26" s="98"/>
    </row>
    <row r="27" spans="1:14" ht="12.75">
      <c r="A27" s="54" t="s">
        <v>108</v>
      </c>
      <c r="B27" s="20"/>
      <c r="C27" s="20"/>
      <c r="D27" s="48"/>
      <c r="E27" s="49">
        <f>8.25/24.5</f>
        <v>0.336734693877551</v>
      </c>
      <c r="F27" s="57" t="s">
        <v>30</v>
      </c>
      <c r="G27" s="51">
        <v>376.5</v>
      </c>
      <c r="H27" s="51">
        <f>IF(E27*G27,+E27*G27,"        ")</f>
        <v>126.78061224489795</v>
      </c>
      <c r="I27" s="58">
        <f t="shared" si="1"/>
        <v>0.01089756290865861</v>
      </c>
      <c r="J27" s="53">
        <f t="shared" si="2"/>
        <v>0.00479301527269184</v>
      </c>
      <c r="K27" s="98"/>
      <c r="L27" s="98"/>
      <c r="M27" s="98"/>
      <c r="N27" s="98"/>
    </row>
    <row r="28" spans="1:14" ht="12.75">
      <c r="A28" s="54" t="s">
        <v>109</v>
      </c>
      <c r="B28" s="20"/>
      <c r="C28" s="20"/>
      <c r="D28" s="56"/>
      <c r="E28" s="49">
        <f>2.95/25.45</f>
        <v>0.11591355599214147</v>
      </c>
      <c r="F28" s="57" t="s">
        <v>30</v>
      </c>
      <c r="G28" s="51">
        <v>1080</v>
      </c>
      <c r="H28" s="51">
        <f t="shared" si="0"/>
        <v>125.18664047151279</v>
      </c>
      <c r="I28" s="58">
        <f t="shared" si="1"/>
        <v>0.00375124776673597</v>
      </c>
      <c r="J28" s="53">
        <f t="shared" si="2"/>
        <v>0.004732754236569716</v>
      </c>
      <c r="K28" s="98"/>
      <c r="L28" s="98"/>
      <c r="M28" s="98"/>
      <c r="N28" s="98"/>
    </row>
    <row r="29" spans="1:14" ht="12.75">
      <c r="A29" s="54" t="s">
        <v>110</v>
      </c>
      <c r="B29" s="20"/>
      <c r="C29" s="20"/>
      <c r="D29" s="48"/>
      <c r="E29" s="49">
        <f>11.33/70</f>
        <v>0.16185714285714287</v>
      </c>
      <c r="F29" s="57" t="s">
        <v>30</v>
      </c>
      <c r="G29" s="51">
        <f>(800*0.15)+800</f>
        <v>920</v>
      </c>
      <c r="H29" s="51">
        <f>IF(E29*G29,+E29*G29,"        ")</f>
        <v>148.90857142857143</v>
      </c>
      <c r="I29" s="58">
        <f t="shared" si="1"/>
        <v>0.005238095238095239</v>
      </c>
      <c r="J29" s="53">
        <f t="shared" si="2"/>
        <v>0.005629575724979108</v>
      </c>
      <c r="K29" s="98"/>
      <c r="L29" s="98"/>
      <c r="M29" s="98"/>
      <c r="N29" s="98"/>
    </row>
    <row r="30" spans="1:14" ht="12.75">
      <c r="A30" s="54" t="s">
        <v>111</v>
      </c>
      <c r="B30" s="20"/>
      <c r="C30" s="59"/>
      <c r="D30" s="48"/>
      <c r="E30" s="49">
        <f>2.08/26.17</f>
        <v>0.07948032097821933</v>
      </c>
      <c r="F30" s="57" t="s">
        <v>29</v>
      </c>
      <c r="G30" s="51">
        <v>1820</v>
      </c>
      <c r="H30" s="51">
        <f>IF(E30*G30,+E30*G30,"        ")</f>
        <v>144.65418418035918</v>
      </c>
      <c r="I30" s="58">
        <f t="shared" si="1"/>
        <v>0.002572178672434283</v>
      </c>
      <c r="J30" s="53">
        <f t="shared" si="2"/>
        <v>0.00546873612422661</v>
      </c>
      <c r="K30" s="98"/>
      <c r="L30" s="98"/>
      <c r="M30" s="98"/>
      <c r="N30" s="98"/>
    </row>
    <row r="31" spans="1:14" ht="12.75">
      <c r="A31" s="54" t="s">
        <v>112</v>
      </c>
      <c r="B31" s="20"/>
      <c r="C31" s="20"/>
      <c r="D31" s="48"/>
      <c r="E31" s="49">
        <f>2.61/26.67</f>
        <v>0.09786276715410573</v>
      </c>
      <c r="F31" s="57" t="s">
        <v>29</v>
      </c>
      <c r="G31" s="51">
        <v>1000</v>
      </c>
      <c r="H31" s="51">
        <f>IF(E31*G31,+E31*G31,"        ")</f>
        <v>97.86276715410573</v>
      </c>
      <c r="I31" s="58">
        <f t="shared" si="1"/>
        <v>0.003167079843174943</v>
      </c>
      <c r="J31" s="53">
        <f t="shared" si="2"/>
        <v>0.003699759208383145</v>
      </c>
      <c r="K31" s="98"/>
      <c r="L31" s="132"/>
      <c r="M31" s="98"/>
      <c r="N31" s="98"/>
    </row>
    <row r="32" spans="1:14" ht="12.75">
      <c r="A32" s="54" t="s">
        <v>113</v>
      </c>
      <c r="B32" s="20"/>
      <c r="C32" s="20"/>
      <c r="D32" s="48"/>
      <c r="E32" s="49">
        <f>4.48/25.67</f>
        <v>0.1745227892481496</v>
      </c>
      <c r="F32" s="57" t="s">
        <v>29</v>
      </c>
      <c r="G32" s="51">
        <v>744.6</v>
      </c>
      <c r="H32" s="51">
        <f>IF(E32*G32,+E32*G32,"        ")</f>
        <v>129.9496688741722</v>
      </c>
      <c r="I32" s="58">
        <f t="shared" si="1"/>
        <v>0.0056479867070598575</v>
      </c>
      <c r="J32" s="53">
        <f t="shared" si="2"/>
        <v>0.004912823313962346</v>
      </c>
      <c r="K32" s="98"/>
      <c r="L32" s="132"/>
      <c r="M32" s="98"/>
      <c r="N32" s="98"/>
    </row>
    <row r="33" spans="1:14" ht="12.75">
      <c r="A33" s="54" t="s">
        <v>114</v>
      </c>
      <c r="B33" s="20"/>
      <c r="C33" s="20"/>
      <c r="D33" s="48"/>
      <c r="E33" s="49">
        <f>3.25/84.75</f>
        <v>0.038348082595870206</v>
      </c>
      <c r="F33" s="57" t="s">
        <v>29</v>
      </c>
      <c r="G33" s="51">
        <v>5777.083333333333</v>
      </c>
      <c r="H33" s="51">
        <f>IF(E33*G33,+E33*G33,"        ")</f>
        <v>221.54006882989182</v>
      </c>
      <c r="I33" s="58">
        <f t="shared" si="1"/>
        <v>0.00124103827171101</v>
      </c>
      <c r="J33" s="53">
        <f t="shared" si="2"/>
        <v>0.008375452008101537</v>
      </c>
      <c r="K33" s="98"/>
      <c r="L33" s="132"/>
      <c r="M33" s="98"/>
      <c r="N33" s="98"/>
    </row>
    <row r="34" spans="1:14" ht="12.75">
      <c r="A34" s="54" t="s">
        <v>115</v>
      </c>
      <c r="B34" s="20"/>
      <c r="C34" s="20"/>
      <c r="D34" s="60"/>
      <c r="E34" s="49">
        <v>0.0583</v>
      </c>
      <c r="F34" s="57" t="s">
        <v>29</v>
      </c>
      <c r="G34" s="51">
        <v>310</v>
      </c>
      <c r="H34" s="51">
        <f t="shared" si="0"/>
        <v>18.073</v>
      </c>
      <c r="I34" s="58">
        <f t="shared" si="1"/>
        <v>0.0018867313915857606</v>
      </c>
      <c r="J34" s="53">
        <f t="shared" si="2"/>
        <v>0.0006832603462746383</v>
      </c>
      <c r="K34" s="98"/>
      <c r="L34" s="132"/>
      <c r="M34" s="98"/>
      <c r="N34" s="98"/>
    </row>
    <row r="35" spans="1:14" ht="12.75">
      <c r="A35" s="54" t="s">
        <v>116</v>
      </c>
      <c r="B35" s="20"/>
      <c r="C35" s="20"/>
      <c r="D35" s="48"/>
      <c r="E35" s="49">
        <v>0.2143</v>
      </c>
      <c r="F35" s="57" t="s">
        <v>29</v>
      </c>
      <c r="G35" s="51">
        <v>169.5</v>
      </c>
      <c r="H35" s="51">
        <f t="shared" si="0"/>
        <v>36.32385</v>
      </c>
      <c r="I35" s="58">
        <f t="shared" si="1"/>
        <v>0.006935275080906149</v>
      </c>
      <c r="J35" s="53">
        <f t="shared" si="2"/>
        <v>0.0013732444159258574</v>
      </c>
      <c r="K35" s="98"/>
      <c r="L35" s="132"/>
      <c r="M35" s="98"/>
      <c r="N35" s="98"/>
    </row>
    <row r="36" spans="1:14" ht="12.75">
      <c r="A36" s="54" t="s">
        <v>117</v>
      </c>
      <c r="B36" s="20"/>
      <c r="C36" s="20"/>
      <c r="D36" s="60"/>
      <c r="E36" s="49">
        <v>7.798</v>
      </c>
      <c r="F36" s="57" t="s">
        <v>28</v>
      </c>
      <c r="G36" s="51">
        <v>184.02000000000004</v>
      </c>
      <c r="H36" s="51">
        <f t="shared" si="0"/>
        <v>1434.9879600000004</v>
      </c>
      <c r="I36" s="58">
        <f t="shared" si="1"/>
        <v>0.2523624595469256</v>
      </c>
      <c r="J36" s="53">
        <f t="shared" si="2"/>
        <v>0.054250559976181986</v>
      </c>
      <c r="K36" s="98"/>
      <c r="L36" s="132"/>
      <c r="M36" s="98"/>
      <c r="N36" s="98"/>
    </row>
    <row r="37" spans="1:14" ht="12.75">
      <c r="A37" s="54" t="s">
        <v>118</v>
      </c>
      <c r="B37" s="20"/>
      <c r="C37" s="20"/>
      <c r="D37" s="48"/>
      <c r="E37" s="49">
        <v>0.298</v>
      </c>
      <c r="F37" s="57" t="s">
        <v>28</v>
      </c>
      <c r="G37" s="51">
        <v>226.8</v>
      </c>
      <c r="H37" s="51">
        <f t="shared" si="0"/>
        <v>67.5864</v>
      </c>
      <c r="I37" s="58">
        <f t="shared" si="1"/>
        <v>0.009644012944983819</v>
      </c>
      <c r="J37" s="53">
        <f t="shared" si="2"/>
        <v>0.0025551434220913083</v>
      </c>
      <c r="K37" s="98"/>
      <c r="L37" s="132"/>
      <c r="M37" s="98"/>
      <c r="N37" s="98"/>
    </row>
    <row r="38" spans="1:14" ht="12.75">
      <c r="A38" s="54" t="s">
        <v>119</v>
      </c>
      <c r="B38" s="20"/>
      <c r="C38" s="20"/>
      <c r="D38" s="48"/>
      <c r="E38" s="49">
        <v>1</v>
      </c>
      <c r="F38" s="57" t="s">
        <v>26</v>
      </c>
      <c r="G38" s="51">
        <v>18.75</v>
      </c>
      <c r="H38" s="51">
        <f t="shared" si="0"/>
        <v>18.75</v>
      </c>
      <c r="I38" s="58">
        <f t="shared" si="1"/>
        <v>0.03236245954692557</v>
      </c>
      <c r="J38" s="53">
        <f t="shared" si="2"/>
        <v>0.0007088547276406501</v>
      </c>
      <c r="K38" s="98"/>
      <c r="L38" s="132"/>
      <c r="M38" s="95"/>
      <c r="N38" s="98"/>
    </row>
    <row r="39" spans="1:14" ht="16.5" customHeight="1">
      <c r="A39" s="61"/>
      <c r="B39" s="20"/>
      <c r="C39" s="20"/>
      <c r="D39" s="48"/>
      <c r="E39" s="49"/>
      <c r="F39" s="50"/>
      <c r="G39" s="51"/>
      <c r="H39" s="51"/>
      <c r="I39" s="58"/>
      <c r="J39" s="53"/>
      <c r="K39" s="98"/>
      <c r="L39" s="132"/>
      <c r="M39" s="95"/>
      <c r="N39" s="98"/>
    </row>
    <row r="40" spans="1:14" ht="12.75">
      <c r="A40" s="47" t="s">
        <v>27</v>
      </c>
      <c r="B40" s="20"/>
      <c r="C40" s="20"/>
      <c r="D40" s="48"/>
      <c r="E40" s="48"/>
      <c r="F40" s="50"/>
      <c r="G40" s="51"/>
      <c r="H40" s="51"/>
      <c r="I40" s="58"/>
      <c r="J40" s="53"/>
      <c r="K40" s="98"/>
      <c r="L40" s="132"/>
      <c r="M40" s="98"/>
      <c r="N40" s="98"/>
    </row>
    <row r="41" spans="1:12" ht="12.75">
      <c r="A41" s="54" t="s">
        <v>120</v>
      </c>
      <c r="B41" s="20"/>
      <c r="C41" s="20"/>
      <c r="D41" s="48"/>
      <c r="E41" s="49">
        <v>1</v>
      </c>
      <c r="F41" s="57" t="s">
        <v>26</v>
      </c>
      <c r="G41" s="51">
        <v>400</v>
      </c>
      <c r="H41" s="51">
        <f>IF(E41*G41,+E41*G41,"        ")</f>
        <v>400</v>
      </c>
      <c r="I41" s="58">
        <f>E41/B$9</f>
        <v>0.03236245954692557</v>
      </c>
      <c r="J41" s="53">
        <f>H41/H$102</f>
        <v>0.0151222341896672</v>
      </c>
      <c r="L41" s="132"/>
    </row>
    <row r="42" spans="1:12" ht="12.75">
      <c r="A42" s="54" t="s">
        <v>121</v>
      </c>
      <c r="B42" s="20"/>
      <c r="C42" s="20"/>
      <c r="D42" s="48"/>
      <c r="E42" s="49">
        <v>1</v>
      </c>
      <c r="F42" s="57" t="s">
        <v>26</v>
      </c>
      <c r="G42" s="51">
        <v>400</v>
      </c>
      <c r="H42" s="51">
        <f>IF(E42*G42,+E42*G42,"        ")</f>
        <v>400</v>
      </c>
      <c r="I42" s="58">
        <f>E42/B$9</f>
        <v>0.03236245954692557</v>
      </c>
      <c r="J42" s="53">
        <f>H42/H$102</f>
        <v>0.0151222341896672</v>
      </c>
      <c r="L42" s="132"/>
    </row>
    <row r="43" spans="1:12" ht="12.75">
      <c r="A43" s="54" t="s">
        <v>122</v>
      </c>
      <c r="B43" s="20"/>
      <c r="C43" s="20"/>
      <c r="D43" s="48"/>
      <c r="E43" s="49">
        <v>1</v>
      </c>
      <c r="F43" s="57" t="s">
        <v>26</v>
      </c>
      <c r="G43" s="51">
        <v>150</v>
      </c>
      <c r="H43" s="51">
        <f>IF(E43*G43,+E43*G43,"        ")</f>
        <v>150</v>
      </c>
      <c r="I43" s="58">
        <f>E43/B$9</f>
        <v>0.03236245954692557</v>
      </c>
      <c r="J43" s="53">
        <f>H43/H$102</f>
        <v>0.005670837821125201</v>
      </c>
      <c r="L43" s="132"/>
    </row>
    <row r="44" spans="1:12" ht="5.25" customHeight="1">
      <c r="A44" s="61"/>
      <c r="B44" s="20"/>
      <c r="C44" s="59"/>
      <c r="D44" s="48"/>
      <c r="E44" s="49"/>
      <c r="F44" s="50"/>
      <c r="G44" s="51"/>
      <c r="H44" s="51"/>
      <c r="I44" s="58"/>
      <c r="J44" s="53"/>
      <c r="L44" s="132"/>
    </row>
    <row r="45" spans="1:12" ht="12.75">
      <c r="A45" s="54" t="s">
        <v>25</v>
      </c>
      <c r="B45" s="20"/>
      <c r="C45" s="59"/>
      <c r="D45" s="62"/>
      <c r="E45" s="49">
        <v>0.5673</v>
      </c>
      <c r="F45" s="57" t="s">
        <v>7</v>
      </c>
      <c r="G45" s="51">
        <f>+B$14</f>
        <v>550</v>
      </c>
      <c r="H45" s="51">
        <f>IF(E45*G45,+E45*G45,"        ")</f>
        <v>312.015</v>
      </c>
      <c r="I45" s="58">
        <f>E45/B$9</f>
        <v>0.018359223300970874</v>
      </c>
      <c r="J45" s="53">
        <f>H45/H$102</f>
        <v>0.011795909751722528</v>
      </c>
      <c r="L45" s="132"/>
    </row>
    <row r="46" spans="1:10" ht="11.25" customHeight="1">
      <c r="A46" s="54"/>
      <c r="B46" s="20"/>
      <c r="C46" s="59"/>
      <c r="D46" s="62"/>
      <c r="E46" s="49"/>
      <c r="F46" s="57"/>
      <c r="G46" s="51"/>
      <c r="H46" s="51"/>
      <c r="I46" s="58"/>
      <c r="J46" s="53"/>
    </row>
    <row r="47" spans="1:10" ht="12.75">
      <c r="A47" s="54" t="s">
        <v>24</v>
      </c>
      <c r="B47" s="20"/>
      <c r="C47" s="59"/>
      <c r="D47" s="57" t="s">
        <v>23</v>
      </c>
      <c r="E47" s="49">
        <v>1.3213</v>
      </c>
      <c r="F47" s="57" t="s">
        <v>7</v>
      </c>
      <c r="G47" s="51">
        <f>+B$14</f>
        <v>550</v>
      </c>
      <c r="H47" s="51">
        <f>IF(E47*G47,+E47*G47,"        ")</f>
        <v>726.7149999999999</v>
      </c>
      <c r="I47" s="58">
        <f>E47/B$9</f>
        <v>0.04276051779935275</v>
      </c>
      <c r="J47" s="53">
        <f>H47/H$102</f>
        <v>0.027473886047859997</v>
      </c>
    </row>
    <row r="48" spans="1:10" ht="8.25" customHeight="1">
      <c r="A48" s="54"/>
      <c r="B48" s="20"/>
      <c r="C48" s="59"/>
      <c r="D48" s="57"/>
      <c r="E48" s="49"/>
      <c r="F48" s="57"/>
      <c r="G48" s="51"/>
      <c r="H48" s="51"/>
      <c r="I48" s="58"/>
      <c r="J48" s="53"/>
    </row>
    <row r="49" spans="1:10" ht="12.75">
      <c r="A49" s="54" t="s">
        <v>22</v>
      </c>
      <c r="B49" s="20"/>
      <c r="C49" s="55"/>
      <c r="D49" s="48"/>
      <c r="E49" s="49">
        <v>0.4142</v>
      </c>
      <c r="F49" s="57" t="s">
        <v>7</v>
      </c>
      <c r="G49" s="51">
        <f>+B$14</f>
        <v>550</v>
      </c>
      <c r="H49" s="51">
        <f>IF(E49*G49,+E49*G49,"        ")</f>
        <v>227.81</v>
      </c>
      <c r="I49" s="58">
        <f>E49/B$9</f>
        <v>0.013404530744336571</v>
      </c>
      <c r="J49" s="53">
        <f>H49/H$102</f>
        <v>0.008612490426870213</v>
      </c>
    </row>
    <row r="50" spans="1:10" ht="12.75">
      <c r="A50" s="54"/>
      <c r="B50" s="20"/>
      <c r="C50" s="55"/>
      <c r="D50" s="48"/>
      <c r="E50" s="49"/>
      <c r="F50" s="57"/>
      <c r="G50" s="51"/>
      <c r="H50" s="51"/>
      <c r="I50" s="58"/>
      <c r="J50" s="53"/>
    </row>
    <row r="51" spans="1:10" ht="13.5" thickBot="1">
      <c r="A51" s="63" t="s">
        <v>21</v>
      </c>
      <c r="B51" s="64"/>
      <c r="C51" s="64"/>
      <c r="D51" s="65" t="s">
        <v>20</v>
      </c>
      <c r="E51" s="66">
        <v>1.7243</v>
      </c>
      <c r="F51" s="65" t="s">
        <v>7</v>
      </c>
      <c r="G51" s="67">
        <f>+B$14</f>
        <v>550</v>
      </c>
      <c r="H51" s="67">
        <f>IF(E51*G51,+E51*G51,"        ")</f>
        <v>948.365</v>
      </c>
      <c r="I51" s="68">
        <f>E51/B$9</f>
        <v>0.055802588996763755</v>
      </c>
      <c r="J51" s="69">
        <f>H51/H$102</f>
        <v>0.035853494068209334</v>
      </c>
    </row>
    <row r="52" spans="1:10" ht="19.5" customHeight="1">
      <c r="A52" s="19"/>
      <c r="B52" s="20"/>
      <c r="C52" s="20"/>
      <c r="D52" s="21"/>
      <c r="E52" s="22"/>
      <c r="F52" s="21"/>
      <c r="G52" s="23"/>
      <c r="H52" s="23"/>
      <c r="I52" s="24"/>
      <c r="J52" s="10"/>
    </row>
    <row r="53" spans="1:10" s="4" customFormat="1" ht="24.75" customHeight="1" thickBot="1">
      <c r="A53" s="135" t="s">
        <v>123</v>
      </c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ht="12.75">
      <c r="A54" s="70"/>
      <c r="B54" s="71"/>
      <c r="C54" s="71"/>
      <c r="D54" s="72"/>
      <c r="E54" s="73"/>
      <c r="F54" s="74"/>
      <c r="G54" s="75"/>
      <c r="H54" s="75"/>
      <c r="I54" s="76"/>
      <c r="J54" s="77"/>
    </row>
    <row r="55" spans="1:10" ht="12.75">
      <c r="A55" s="54" t="s">
        <v>83</v>
      </c>
      <c r="B55" s="20"/>
      <c r="C55" s="20"/>
      <c r="D55" s="48"/>
      <c r="E55" s="49"/>
      <c r="F55" s="50"/>
      <c r="G55" s="51"/>
      <c r="H55" s="51"/>
      <c r="I55" s="58"/>
      <c r="J55" s="53"/>
    </row>
    <row r="56" spans="1:10" ht="12.75">
      <c r="A56" s="54" t="s">
        <v>82</v>
      </c>
      <c r="B56" s="20"/>
      <c r="C56" s="20"/>
      <c r="D56" s="48"/>
      <c r="E56" s="49">
        <v>2.6622</v>
      </c>
      <c r="F56" s="57" t="s">
        <v>7</v>
      </c>
      <c r="G56" s="51">
        <f>+$B$14</f>
        <v>550</v>
      </c>
      <c r="H56" s="51">
        <f>IF(E56*G56,+E56*G56,"        ")</f>
        <v>1464.21</v>
      </c>
      <c r="I56" s="58">
        <f>E56/B$9</f>
        <v>0.08615533980582524</v>
      </c>
      <c r="J56" s="53">
        <f>H56/H$102</f>
        <v>0.05535531630713153</v>
      </c>
    </row>
    <row r="57" spans="1:10" ht="12.75">
      <c r="A57" s="61"/>
      <c r="B57" s="20"/>
      <c r="C57" s="20"/>
      <c r="D57" s="48"/>
      <c r="E57" s="48"/>
      <c r="F57" s="50"/>
      <c r="G57" s="48"/>
      <c r="H57" s="51"/>
      <c r="I57" s="58"/>
      <c r="J57" s="53"/>
    </row>
    <row r="58" spans="1:10" ht="12.75">
      <c r="A58" s="54" t="s">
        <v>19</v>
      </c>
      <c r="B58" s="20"/>
      <c r="C58" s="20"/>
      <c r="D58" s="48"/>
      <c r="E58" s="49">
        <v>0.14</v>
      </c>
      <c r="F58" s="57" t="s">
        <v>7</v>
      </c>
      <c r="G58" s="51">
        <f>+$B$14</f>
        <v>550</v>
      </c>
      <c r="H58" s="51">
        <f>IF(E58*G58,+E58*G58,"        ")</f>
        <v>77.00000000000001</v>
      </c>
      <c r="I58" s="58">
        <f>E58/B$9</f>
        <v>0.00453074433656958</v>
      </c>
      <c r="J58" s="53">
        <f>H58/H$102</f>
        <v>0.0029110300815109367</v>
      </c>
    </row>
    <row r="59" spans="1:10" ht="12.75">
      <c r="A59" s="61"/>
      <c r="B59" s="20"/>
      <c r="C59" s="20"/>
      <c r="D59" s="48"/>
      <c r="E59" s="49"/>
      <c r="F59" s="50"/>
      <c r="G59" s="51"/>
      <c r="H59" s="51"/>
      <c r="I59" s="58"/>
      <c r="J59" s="53"/>
    </row>
    <row r="60" spans="1:10" ht="12.75">
      <c r="A60" s="54" t="s">
        <v>18</v>
      </c>
      <c r="B60" s="20"/>
      <c r="C60" s="59"/>
      <c r="D60" s="62"/>
      <c r="E60" s="49">
        <v>0.4142</v>
      </c>
      <c r="F60" s="57" t="s">
        <v>7</v>
      </c>
      <c r="G60" s="51">
        <f>+$B$14</f>
        <v>550</v>
      </c>
      <c r="H60" s="51">
        <f>IF(E60*G60,+E60*G60,"        ")</f>
        <v>227.81</v>
      </c>
      <c r="I60" s="58">
        <f>E60/B$9</f>
        <v>0.013404530744336571</v>
      </c>
      <c r="J60" s="53">
        <f>H60/H$102</f>
        <v>0.008612490426870213</v>
      </c>
    </row>
    <row r="61" spans="1:10" ht="12.75">
      <c r="A61" s="61"/>
      <c r="B61" s="20"/>
      <c r="C61" s="59"/>
      <c r="D61" s="48"/>
      <c r="E61" s="49"/>
      <c r="F61" s="50"/>
      <c r="G61" s="51"/>
      <c r="H61" s="51"/>
      <c r="I61" s="58"/>
      <c r="J61" s="53"/>
    </row>
    <row r="62" spans="1:10" ht="12.75">
      <c r="A62" s="54" t="s">
        <v>87</v>
      </c>
      <c r="B62" s="20"/>
      <c r="C62" s="20"/>
      <c r="D62" s="48"/>
      <c r="E62" s="49"/>
      <c r="F62" s="50"/>
      <c r="G62" s="51"/>
      <c r="H62" s="51"/>
      <c r="I62" s="58"/>
      <c r="J62" s="53"/>
    </row>
    <row r="63" spans="1:10" ht="12.75">
      <c r="A63" s="54" t="s">
        <v>86</v>
      </c>
      <c r="B63" s="20"/>
      <c r="C63" s="59"/>
      <c r="D63" s="48"/>
      <c r="E63" s="49">
        <f>3.45/30</f>
        <v>0.115</v>
      </c>
      <c r="F63" s="57" t="s">
        <v>7</v>
      </c>
      <c r="G63" s="51">
        <f>+$B$14</f>
        <v>550</v>
      </c>
      <c r="H63" s="51">
        <f>IF(E63*G63,+E63*G63,"        ")</f>
        <v>63.25</v>
      </c>
      <c r="I63" s="58">
        <f>E63/B$9</f>
        <v>0.0037216828478964406</v>
      </c>
      <c r="J63" s="53">
        <f>H63/H$102</f>
        <v>0.002391203281241126</v>
      </c>
    </row>
    <row r="64" spans="1:10" ht="12.75">
      <c r="A64" s="61"/>
      <c r="B64" s="20"/>
      <c r="C64" s="59"/>
      <c r="D64" s="48"/>
      <c r="E64" s="49"/>
      <c r="F64" s="50"/>
      <c r="G64" s="51"/>
      <c r="H64" s="51"/>
      <c r="I64" s="58"/>
      <c r="J64" s="53"/>
    </row>
    <row r="65" spans="1:10" ht="12.75">
      <c r="A65" s="54" t="s">
        <v>88</v>
      </c>
      <c r="B65" s="20"/>
      <c r="C65" s="20"/>
      <c r="D65" s="48"/>
      <c r="E65" s="49"/>
      <c r="F65" s="50"/>
      <c r="G65" s="51"/>
      <c r="H65" s="51"/>
      <c r="I65" s="58"/>
      <c r="J65" s="53"/>
    </row>
    <row r="66" spans="1:10" ht="12.75">
      <c r="A66" s="54" t="s">
        <v>89</v>
      </c>
      <c r="B66" s="20"/>
      <c r="C66" s="20"/>
      <c r="D66" s="48"/>
      <c r="E66" s="49">
        <v>0.2683</v>
      </c>
      <c r="F66" s="57" t="s">
        <v>7</v>
      </c>
      <c r="G66" s="51">
        <f>+$B$14</f>
        <v>550</v>
      </c>
      <c r="H66" s="51">
        <f>IF(E66*G66,+E66*G66,"        ")</f>
        <v>147.565</v>
      </c>
      <c r="I66" s="58">
        <f>E66/B$9</f>
        <v>0.00868284789644013</v>
      </c>
      <c r="J66" s="53">
        <f>H66/H$102</f>
        <v>0.005578781220495601</v>
      </c>
    </row>
    <row r="67" spans="1:10" ht="12.75">
      <c r="A67" s="54" t="s">
        <v>17</v>
      </c>
      <c r="B67" s="20"/>
      <c r="C67" s="55"/>
      <c r="D67" s="48"/>
      <c r="E67" s="48"/>
      <c r="F67" s="50"/>
      <c r="G67" s="48"/>
      <c r="H67" s="48"/>
      <c r="I67" s="58"/>
      <c r="J67" s="53"/>
    </row>
    <row r="68" spans="1:10" ht="12.75">
      <c r="A68" s="61"/>
      <c r="B68" s="20"/>
      <c r="C68" s="20"/>
      <c r="D68" s="48"/>
      <c r="E68" s="49"/>
      <c r="F68" s="50"/>
      <c r="G68" s="51"/>
      <c r="H68" s="51"/>
      <c r="I68" s="58"/>
      <c r="J68" s="53"/>
    </row>
    <row r="69" spans="1:10" ht="12.75">
      <c r="A69" s="54" t="s">
        <v>16</v>
      </c>
      <c r="B69" s="20"/>
      <c r="C69" s="20"/>
      <c r="D69" s="57" t="s">
        <v>15</v>
      </c>
      <c r="E69" s="49">
        <v>1.7247</v>
      </c>
      <c r="F69" s="57" t="s">
        <v>7</v>
      </c>
      <c r="G69" s="51">
        <f>+$B$14</f>
        <v>550</v>
      </c>
      <c r="H69" s="51">
        <f>IF(E69*G69,+E69*G69,"        ")</f>
        <v>948.5849999999999</v>
      </c>
      <c r="I69" s="58">
        <f>E69/B$9</f>
        <v>0.055815533980582525</v>
      </c>
      <c r="J69" s="53">
        <f>H69/H$102</f>
        <v>0.03586181129701365</v>
      </c>
    </row>
    <row r="70" spans="1:10" ht="12.75">
      <c r="A70" s="61"/>
      <c r="B70" s="20"/>
      <c r="C70" s="20"/>
      <c r="D70" s="48"/>
      <c r="E70" s="48"/>
      <c r="F70" s="50"/>
      <c r="G70" s="51"/>
      <c r="H70" s="51"/>
      <c r="I70" s="58"/>
      <c r="J70" s="53"/>
    </row>
    <row r="71" spans="1:10" ht="12.75">
      <c r="A71" s="54" t="s">
        <v>14</v>
      </c>
      <c r="B71" s="20"/>
      <c r="C71" s="20"/>
      <c r="D71" s="48"/>
      <c r="E71" s="49">
        <v>0.14</v>
      </c>
      <c r="F71" s="57" t="s">
        <v>7</v>
      </c>
      <c r="G71" s="51">
        <f>+$B$14</f>
        <v>550</v>
      </c>
      <c r="H71" s="51">
        <f>IF(E71*G71,+E71*G71,"        ")</f>
        <v>77.00000000000001</v>
      </c>
      <c r="I71" s="58">
        <f>E71/B$9</f>
        <v>0.00453074433656958</v>
      </c>
      <c r="J71" s="53">
        <f>H71/H$102</f>
        <v>0.0029110300815109367</v>
      </c>
    </row>
    <row r="72" spans="1:10" ht="12.75">
      <c r="A72" s="61"/>
      <c r="B72" s="20"/>
      <c r="C72" s="20"/>
      <c r="D72" s="48"/>
      <c r="E72" s="48"/>
      <c r="F72" s="50"/>
      <c r="G72" s="51"/>
      <c r="H72" s="51"/>
      <c r="I72" s="58"/>
      <c r="J72" s="53"/>
    </row>
    <row r="73" spans="1:10" ht="12.75">
      <c r="A73" s="54" t="s">
        <v>75</v>
      </c>
      <c r="B73" s="20"/>
      <c r="C73" s="59"/>
      <c r="D73" s="62"/>
      <c r="E73" s="49">
        <v>0.4142</v>
      </c>
      <c r="F73" s="57" t="s">
        <v>7</v>
      </c>
      <c r="G73" s="51">
        <f>+$B$14</f>
        <v>550</v>
      </c>
      <c r="H73" s="51">
        <f>IF(E73*G73,+E73*G73,"        ")</f>
        <v>227.81</v>
      </c>
      <c r="I73" s="58">
        <f>E73/B$9</f>
        <v>0.013404530744336571</v>
      </c>
      <c r="J73" s="53">
        <f>H73/H$102</f>
        <v>0.008612490426870213</v>
      </c>
    </row>
    <row r="74" spans="1:10" ht="13.5" customHeight="1">
      <c r="A74" s="61"/>
      <c r="B74" s="20"/>
      <c r="C74" s="20"/>
      <c r="D74" s="48"/>
      <c r="E74" s="49"/>
      <c r="F74" s="50"/>
      <c r="G74" s="51"/>
      <c r="H74" s="51"/>
      <c r="I74" s="58"/>
      <c r="J74" s="53"/>
    </row>
    <row r="75" spans="1:10" ht="12.75">
      <c r="A75" s="54" t="s">
        <v>90</v>
      </c>
      <c r="B75" s="20"/>
      <c r="C75" s="59"/>
      <c r="D75" s="62"/>
      <c r="E75" s="48"/>
      <c r="F75" s="50"/>
      <c r="G75" s="51"/>
      <c r="H75" s="51"/>
      <c r="I75" s="58"/>
      <c r="J75" s="53"/>
    </row>
    <row r="76" spans="1:10" ht="12.75">
      <c r="A76" s="54" t="s">
        <v>91</v>
      </c>
      <c r="B76" s="20"/>
      <c r="C76" s="55"/>
      <c r="D76" s="48"/>
      <c r="E76" s="49">
        <v>0.268</v>
      </c>
      <c r="F76" s="57" t="s">
        <v>7</v>
      </c>
      <c r="G76" s="51">
        <f>+$B$14</f>
        <v>550</v>
      </c>
      <c r="H76" s="51">
        <f>IF(E76*G76,+E76*G76,"        ")</f>
        <v>147.4</v>
      </c>
      <c r="I76" s="58">
        <f>E76/B$9</f>
        <v>0.008673139158576053</v>
      </c>
      <c r="J76" s="53">
        <f>H76/H$102</f>
        <v>0.005572543298892363</v>
      </c>
    </row>
    <row r="77" spans="1:10" ht="12.75">
      <c r="A77" s="54" t="s">
        <v>93</v>
      </c>
      <c r="B77" s="20"/>
      <c r="C77" s="20"/>
      <c r="D77" s="48"/>
      <c r="E77" s="49"/>
      <c r="F77" s="50"/>
      <c r="G77" s="51"/>
      <c r="H77" s="51"/>
      <c r="I77" s="58"/>
      <c r="J77" s="53"/>
    </row>
    <row r="78" spans="1:10" ht="12.75">
      <c r="A78" s="54" t="s">
        <v>92</v>
      </c>
      <c r="B78" s="20"/>
      <c r="C78" s="55"/>
      <c r="D78" s="48"/>
      <c r="E78" s="49"/>
      <c r="F78" s="57"/>
      <c r="G78" s="51"/>
      <c r="H78" s="51"/>
      <c r="I78" s="58"/>
      <c r="J78" s="53"/>
    </row>
    <row r="79" spans="1:10" ht="16.5" customHeight="1">
      <c r="A79" s="61"/>
      <c r="B79" s="20"/>
      <c r="C79" s="20"/>
      <c r="D79" s="48"/>
      <c r="E79" s="48"/>
      <c r="F79" s="50"/>
      <c r="G79" s="51"/>
      <c r="H79" s="51"/>
      <c r="I79" s="58"/>
      <c r="J79" s="53"/>
    </row>
    <row r="80" spans="1:10" ht="12.75">
      <c r="A80" s="54" t="s">
        <v>84</v>
      </c>
      <c r="B80" s="20"/>
      <c r="C80" s="20"/>
      <c r="D80" s="48"/>
      <c r="E80" s="48"/>
      <c r="F80" s="50"/>
      <c r="G80" s="51"/>
      <c r="H80" s="51"/>
      <c r="I80" s="58"/>
      <c r="J80" s="53"/>
    </row>
    <row r="81" spans="1:10" ht="13.5" thickBot="1">
      <c r="A81" s="63" t="s">
        <v>85</v>
      </c>
      <c r="B81" s="64"/>
      <c r="C81" s="64"/>
      <c r="D81" s="78"/>
      <c r="E81" s="66">
        <v>2.6622</v>
      </c>
      <c r="F81" s="65" t="s">
        <v>7</v>
      </c>
      <c r="G81" s="67">
        <f>+$B$14</f>
        <v>550</v>
      </c>
      <c r="H81" s="67">
        <f>IF(E81*G81,+E81*G81,"        ")</f>
        <v>1464.21</v>
      </c>
      <c r="I81" s="68">
        <f>E81/B$9</f>
        <v>0.08615533980582524</v>
      </c>
      <c r="J81" s="69">
        <f>H81/H$102</f>
        <v>0.05535531630713153</v>
      </c>
    </row>
    <row r="82" spans="1:10" ht="12.75">
      <c r="A82" s="20"/>
      <c r="B82" s="20"/>
      <c r="C82" s="20"/>
      <c r="D82" s="20"/>
      <c r="E82" s="20"/>
      <c r="F82" s="25"/>
      <c r="G82" s="23"/>
      <c r="H82" s="23"/>
      <c r="I82" s="24"/>
      <c r="J82" s="10"/>
    </row>
    <row r="83" spans="1:10" ht="12.75">
      <c r="A83" s="20"/>
      <c r="B83" s="20"/>
      <c r="C83" s="20"/>
      <c r="D83" s="20"/>
      <c r="E83" s="20"/>
      <c r="F83" s="25"/>
      <c r="G83" s="23"/>
      <c r="H83" s="23"/>
      <c r="I83" s="24"/>
      <c r="J83" s="10"/>
    </row>
    <row r="84" spans="1:10" ht="12.75">
      <c r="A84" s="20"/>
      <c r="B84" s="20"/>
      <c r="C84" s="20"/>
      <c r="D84" s="20"/>
      <c r="E84" s="20"/>
      <c r="F84" s="25"/>
      <c r="G84" s="23"/>
      <c r="H84" s="23"/>
      <c r="I84" s="24"/>
      <c r="J84" s="10"/>
    </row>
    <row r="85" spans="1:10" s="4" customFormat="1" ht="34.5" customHeight="1" thickBot="1">
      <c r="A85" s="135" t="s">
        <v>124</v>
      </c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12.75">
      <c r="A86" s="70"/>
      <c r="B86" s="71"/>
      <c r="C86" s="71"/>
      <c r="D86" s="72"/>
      <c r="E86" s="72"/>
      <c r="F86" s="74"/>
      <c r="G86" s="75"/>
      <c r="H86" s="75"/>
      <c r="I86" s="76"/>
      <c r="J86" s="77"/>
    </row>
    <row r="87" spans="1:10" ht="12.75">
      <c r="A87" s="54" t="s">
        <v>13</v>
      </c>
      <c r="B87" s="20"/>
      <c r="C87" s="20"/>
      <c r="D87" s="48"/>
      <c r="E87" s="48"/>
      <c r="F87" s="50"/>
      <c r="G87" s="48"/>
      <c r="H87" s="51"/>
      <c r="I87" s="58"/>
      <c r="J87" s="53"/>
    </row>
    <row r="88" spans="1:10" ht="12.75">
      <c r="A88" s="54" t="s">
        <v>95</v>
      </c>
      <c r="B88" s="20"/>
      <c r="C88" s="59"/>
      <c r="D88" s="62"/>
      <c r="E88" s="49">
        <v>0.268</v>
      </c>
      <c r="F88" s="57" t="s">
        <v>7</v>
      </c>
      <c r="G88" s="51">
        <f>+$B$14</f>
        <v>550</v>
      </c>
      <c r="H88" s="51">
        <f>IF(E88*G88,+E88*G88,"        ")</f>
        <v>147.4</v>
      </c>
      <c r="I88" s="58">
        <f>E88/B$9</f>
        <v>0.008673139158576053</v>
      </c>
      <c r="J88" s="53">
        <f>H88/H$102</f>
        <v>0.005572543298892363</v>
      </c>
    </row>
    <row r="89" spans="1:10" ht="12.75">
      <c r="A89" s="54" t="s">
        <v>94</v>
      </c>
      <c r="B89" s="20"/>
      <c r="C89" s="59"/>
      <c r="D89" s="48"/>
      <c r="E89" s="48"/>
      <c r="F89" s="50"/>
      <c r="G89" s="48"/>
      <c r="H89" s="48"/>
      <c r="I89" s="58"/>
      <c r="J89" s="53"/>
    </row>
    <row r="90" spans="1:10" ht="12.75">
      <c r="A90" s="61"/>
      <c r="B90" s="20"/>
      <c r="C90" s="20"/>
      <c r="D90" s="48"/>
      <c r="E90" s="48"/>
      <c r="F90" s="50"/>
      <c r="G90" s="48"/>
      <c r="H90" s="48"/>
      <c r="I90" s="58"/>
      <c r="J90" s="53"/>
    </row>
    <row r="91" spans="1:10" ht="12.75">
      <c r="A91" s="54" t="s">
        <v>12</v>
      </c>
      <c r="B91" s="20"/>
      <c r="C91" s="20"/>
      <c r="D91" s="57" t="s">
        <v>11</v>
      </c>
      <c r="E91" s="48"/>
      <c r="F91" s="50"/>
      <c r="G91" s="48"/>
      <c r="H91" s="51"/>
      <c r="I91" s="58"/>
      <c r="J91" s="53"/>
    </row>
    <row r="92" spans="1:10" ht="12.75">
      <c r="A92" s="54" t="s">
        <v>10</v>
      </c>
      <c r="B92" s="20"/>
      <c r="C92" s="55"/>
      <c r="D92" s="48"/>
      <c r="E92" s="49">
        <v>0.9038</v>
      </c>
      <c r="F92" s="57" t="s">
        <v>7</v>
      </c>
      <c r="G92" s="51">
        <f>+$B$14</f>
        <v>550</v>
      </c>
      <c r="H92" s="51">
        <f>IF(E92*G92,+E92*G92,"        ")</f>
        <v>497.09000000000003</v>
      </c>
      <c r="I92" s="58">
        <f>E92/B$9</f>
        <v>0.02924919093851133</v>
      </c>
      <c r="J92" s="53">
        <f>H92/H$102</f>
        <v>0.018792778483354172</v>
      </c>
    </row>
    <row r="93" spans="1:10" ht="12.75">
      <c r="A93" s="54" t="s">
        <v>9</v>
      </c>
      <c r="B93" s="20"/>
      <c r="C93" s="59"/>
      <c r="D93" s="62"/>
      <c r="E93" s="49">
        <v>2.7113</v>
      </c>
      <c r="F93" s="57" t="s">
        <v>7</v>
      </c>
      <c r="G93" s="51">
        <f>+$B$14</f>
        <v>550</v>
      </c>
      <c r="H93" s="51">
        <f>IF(E93*G93,+E93*G93,"        ")</f>
        <v>1491.215</v>
      </c>
      <c r="I93" s="58">
        <f>E93/B$9</f>
        <v>0.08774433656957929</v>
      </c>
      <c r="J93" s="53">
        <f>H93/H$102</f>
        <v>0.05637625614286143</v>
      </c>
    </row>
    <row r="94" spans="1:10" ht="12.75">
      <c r="A94" s="61"/>
      <c r="B94" s="20"/>
      <c r="C94" s="20"/>
      <c r="D94" s="48"/>
      <c r="E94" s="48"/>
      <c r="F94" s="50"/>
      <c r="G94" s="79"/>
      <c r="H94" s="51"/>
      <c r="I94" s="58"/>
      <c r="J94" s="53"/>
    </row>
    <row r="95" spans="1:10" ht="12.75">
      <c r="A95" s="54" t="s">
        <v>8</v>
      </c>
      <c r="B95" s="20"/>
      <c r="C95" s="20"/>
      <c r="D95" s="48"/>
      <c r="E95" s="49">
        <v>1.7263333333333333</v>
      </c>
      <c r="F95" s="57" t="s">
        <v>7</v>
      </c>
      <c r="G95" s="51">
        <f>+$B$14</f>
        <v>550</v>
      </c>
      <c r="H95" s="51">
        <f>IF(E95*G95,+E95*G95,"        ")</f>
        <v>949.4833333333333</v>
      </c>
      <c r="I95" s="58">
        <f>E95/B$9</f>
        <v>0.05586839266450917</v>
      </c>
      <c r="J95" s="53">
        <f>H95/H$102</f>
        <v>0.03589577331463128</v>
      </c>
    </row>
    <row r="96" spans="1:10" ht="13.5" thickBot="1">
      <c r="A96" s="80"/>
      <c r="B96" s="81"/>
      <c r="C96" s="81"/>
      <c r="D96" s="82"/>
      <c r="E96" s="82"/>
      <c r="F96" s="65"/>
      <c r="G96" s="82"/>
      <c r="H96" s="82"/>
      <c r="I96" s="68"/>
      <c r="J96" s="69"/>
    </row>
    <row r="97" spans="1:10" ht="13.5" thickBot="1">
      <c r="A97" s="26"/>
      <c r="B97" s="27"/>
      <c r="C97" s="27"/>
      <c r="D97" s="27"/>
      <c r="E97" s="27"/>
      <c r="F97" s="21"/>
      <c r="G97" s="27"/>
      <c r="H97" s="28"/>
      <c r="I97" s="9"/>
      <c r="J97" s="10"/>
    </row>
    <row r="98" spans="1:10" ht="12.75">
      <c r="A98" s="83" t="s">
        <v>6</v>
      </c>
      <c r="B98" s="84"/>
      <c r="C98" s="85"/>
      <c r="D98" s="71"/>
      <c r="E98" s="71"/>
      <c r="F98" s="84"/>
      <c r="G98" s="71"/>
      <c r="H98" s="86">
        <f>SUM(H22:H95)</f>
        <v>25423.988788501578</v>
      </c>
      <c r="I98" s="9"/>
      <c r="J98" s="15"/>
    </row>
    <row r="99" spans="1:10" ht="12.75">
      <c r="A99" s="54" t="s">
        <v>76</v>
      </c>
      <c r="B99" s="20"/>
      <c r="C99" s="27"/>
      <c r="D99" s="27"/>
      <c r="E99" s="27"/>
      <c r="F99" s="27"/>
      <c r="G99" s="59"/>
      <c r="H99" s="87">
        <f>(H98*0.02)</f>
        <v>508.47977577003155</v>
      </c>
      <c r="I99" s="9"/>
      <c r="J99" s="10"/>
    </row>
    <row r="100" spans="1:10" ht="12.75">
      <c r="A100" s="54" t="s">
        <v>5</v>
      </c>
      <c r="B100" s="20"/>
      <c r="C100" s="27"/>
      <c r="D100" s="27"/>
      <c r="E100" s="27"/>
      <c r="F100" s="27"/>
      <c r="G100" s="20"/>
      <c r="H100" s="87">
        <v>0</v>
      </c>
      <c r="I100" s="9"/>
      <c r="J100" s="10"/>
    </row>
    <row r="101" spans="1:10" ht="12.75">
      <c r="A101" s="54" t="s">
        <v>126</v>
      </c>
      <c r="B101" s="20"/>
      <c r="C101" s="20"/>
      <c r="D101" s="20"/>
      <c r="E101" s="20"/>
      <c r="F101" s="20"/>
      <c r="G101" s="20"/>
      <c r="H101" s="88">
        <f>SUM(H98:H100)*0.02</f>
        <v>518.6493712854323</v>
      </c>
      <c r="I101" s="94">
        <f>+H99+H101</f>
        <v>1027.1291470554638</v>
      </c>
      <c r="J101" s="10"/>
    </row>
    <row r="102" spans="1:11" s="4" customFormat="1" ht="12" customHeight="1" thickBot="1">
      <c r="A102" s="111" t="s">
        <v>4</v>
      </c>
      <c r="B102" s="112"/>
      <c r="C102" s="112"/>
      <c r="D102" s="112"/>
      <c r="E102" s="112"/>
      <c r="F102" s="112"/>
      <c r="G102" s="113"/>
      <c r="H102" s="114">
        <f>SUM(H98:H101)</f>
        <v>26451.117935557042</v>
      </c>
      <c r="I102" s="16"/>
      <c r="J102" s="17"/>
      <c r="K102" s="96">
        <f>8/12</f>
        <v>0.6666666666666666</v>
      </c>
    </row>
    <row r="103" spans="1:11" s="4" customFormat="1" ht="12" customHeight="1" thickBot="1">
      <c r="A103" s="5"/>
      <c r="B103" s="3"/>
      <c r="C103" s="3"/>
      <c r="D103" s="3"/>
      <c r="E103" s="3"/>
      <c r="F103" s="3"/>
      <c r="H103" s="7">
        <f>SUM(H99:H101)</f>
        <v>1027.1291470554638</v>
      </c>
      <c r="I103" s="16"/>
      <c r="J103" s="18"/>
      <c r="K103" s="96"/>
    </row>
    <row r="104" spans="1:11" ht="6.75" customHeight="1">
      <c r="A104" s="115"/>
      <c r="B104" s="116"/>
      <c r="C104" s="117"/>
      <c r="D104" s="117"/>
      <c r="E104" s="118"/>
      <c r="F104" s="116"/>
      <c r="G104" s="119"/>
      <c r="H104" s="120"/>
      <c r="I104" s="9"/>
      <c r="J104" s="10"/>
      <c r="K104" s="95"/>
    </row>
    <row r="105" spans="1:11" ht="12.75">
      <c r="A105" s="121" t="s">
        <v>3</v>
      </c>
      <c r="B105" s="122"/>
      <c r="C105" s="123">
        <v>0</v>
      </c>
      <c r="D105" s="124">
        <f>(C105/H98)</f>
        <v>0</v>
      </c>
      <c r="E105" s="125" t="s">
        <v>2</v>
      </c>
      <c r="F105" s="122"/>
      <c r="G105" s="126">
        <f>SUM(H45:H95)</f>
        <v>10144.933333333332</v>
      </c>
      <c r="H105" s="127">
        <f>(G105/H98)</f>
        <v>0.39902996409129743</v>
      </c>
      <c r="I105" s="93"/>
      <c r="J105" s="10"/>
      <c r="K105" s="97">
        <f>+K102*3</f>
        <v>2</v>
      </c>
    </row>
    <row r="106" spans="1:10" ht="17.25" customHeight="1">
      <c r="A106" s="121" t="s">
        <v>1</v>
      </c>
      <c r="B106" s="122"/>
      <c r="C106" s="123">
        <f>SUM(H41:H43)</f>
        <v>950</v>
      </c>
      <c r="D106" s="124">
        <f>ROUND((C106/H98),7)</f>
        <v>0.0373663</v>
      </c>
      <c r="E106" s="125" t="s">
        <v>0</v>
      </c>
      <c r="F106" s="122"/>
      <c r="G106" s="126">
        <f>SUM(H22:H38)</f>
        <v>14329.055455168242</v>
      </c>
      <c r="H106" s="127">
        <f>(G106/H98)</f>
        <v>0.5636037513377443</v>
      </c>
      <c r="I106" s="9"/>
      <c r="J106" s="10"/>
    </row>
    <row r="107" spans="1:10" ht="7.5" customHeight="1" thickBot="1">
      <c r="A107" s="128"/>
      <c r="B107" s="129"/>
      <c r="C107" s="130"/>
      <c r="D107" s="130"/>
      <c r="E107" s="112"/>
      <c r="F107" s="129"/>
      <c r="G107" s="130"/>
      <c r="H107" s="131"/>
      <c r="I107" s="9"/>
      <c r="J107" s="10"/>
    </row>
    <row r="108" spans="1:10" ht="12.75">
      <c r="A108" s="8" t="s">
        <v>100</v>
      </c>
      <c r="B108" s="8"/>
      <c r="C108" s="8"/>
      <c r="D108" s="8"/>
      <c r="E108" s="8"/>
      <c r="F108" s="8"/>
      <c r="G108" s="8"/>
      <c r="H108" s="8"/>
      <c r="I108" s="9"/>
      <c r="J108" s="10"/>
    </row>
    <row r="109" spans="1:10" ht="38.25" customHeight="1">
      <c r="A109" s="151" t="s">
        <v>127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s="2" customFormat="1" ht="15.75" customHeight="1">
      <c r="A110" s="149" t="s">
        <v>99</v>
      </c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1:10" s="2" customFormat="1" ht="14.25" customHeight="1">
      <c r="A111" s="150" t="s">
        <v>97</v>
      </c>
      <c r="B111" s="150"/>
      <c r="C111" s="150"/>
      <c r="D111" s="150"/>
      <c r="E111" s="150"/>
      <c r="F111" s="150"/>
      <c r="G111" s="150"/>
      <c r="H111" s="150"/>
      <c r="I111" s="150"/>
      <c r="J111" s="150"/>
    </row>
    <row r="112" spans="1:10" s="2" customFormat="1" ht="12.75" customHeight="1">
      <c r="A112" s="11" t="s">
        <v>98</v>
      </c>
      <c r="B112" s="11"/>
      <c r="C112" s="12"/>
      <c r="D112" s="13"/>
      <c r="E112" s="11"/>
      <c r="F112" s="11"/>
      <c r="G112" s="12"/>
      <c r="H112" s="13"/>
      <c r="I112" s="14"/>
      <c r="J112" s="11"/>
    </row>
    <row r="113" spans="1:10" s="2" customFormat="1" ht="13.5">
      <c r="A113" s="11" t="s">
        <v>102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2" customFormat="1" ht="13.5">
      <c r="A114" s="11" t="s">
        <v>101</v>
      </c>
      <c r="B114" s="11"/>
      <c r="C114" s="11"/>
      <c r="D114" s="11"/>
      <c r="E114" s="11"/>
      <c r="F114" s="11"/>
      <c r="G114" s="11"/>
      <c r="H114" s="11"/>
      <c r="I114" s="91"/>
      <c r="J114" s="11"/>
    </row>
    <row r="115" spans="1:10" s="2" customFormat="1" ht="13.5">
      <c r="A115" s="11"/>
      <c r="B115" s="11"/>
      <c r="C115" s="11"/>
      <c r="D115" s="11"/>
      <c r="E115" s="11"/>
      <c r="F115" s="11"/>
      <c r="G115" s="11"/>
      <c r="H115" s="11"/>
      <c r="I115" s="92"/>
      <c r="J115" s="11"/>
    </row>
    <row r="116" spans="1:10" ht="12.75">
      <c r="A116" s="8"/>
      <c r="B116" s="8"/>
      <c r="C116" s="8"/>
      <c r="D116" s="8"/>
      <c r="E116" s="8"/>
      <c r="F116" s="8"/>
      <c r="G116" s="8"/>
      <c r="H116" s="8"/>
      <c r="I116" s="20"/>
      <c r="J116" s="10"/>
    </row>
    <row r="117" spans="1:10" ht="13.5">
      <c r="A117" s="136" t="s">
        <v>125</v>
      </c>
      <c r="B117" s="136"/>
      <c r="C117" s="136"/>
      <c r="D117" s="136"/>
      <c r="E117" s="136"/>
      <c r="F117" s="136"/>
      <c r="G117" s="136"/>
      <c r="H117" s="136"/>
      <c r="I117" s="136"/>
      <c r="J117" s="136"/>
    </row>
  </sheetData>
  <sheetProtection/>
  <mergeCells count="10">
    <mergeCell ref="A1:J1"/>
    <mergeCell ref="A53:J53"/>
    <mergeCell ref="A85:J85"/>
    <mergeCell ref="A117:J117"/>
    <mergeCell ref="I16:I20"/>
    <mergeCell ref="J16:J20"/>
    <mergeCell ref="A16:H17"/>
    <mergeCell ref="A110:J110"/>
    <mergeCell ref="A111:J111"/>
    <mergeCell ref="A109:J109"/>
  </mergeCells>
  <printOptions/>
  <pageMargins left="0.65" right="0.31496062992125984" top="0.5511811023622047" bottom="0.7874015748031497" header="0" footer="0"/>
  <pageSetup horizontalDpi="300" verticalDpi="300" orientation="portrait" scale="85" r:id="rId1"/>
  <rowBreaks count="2" manualBreakCount="2">
    <brk id="53" max="9" man="1"/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2018-09-20T16:32:43Z</cp:lastPrinted>
  <dcterms:created xsi:type="dcterms:W3CDTF">1999-01-26T14:20:53Z</dcterms:created>
  <dcterms:modified xsi:type="dcterms:W3CDTF">2019-08-29T22:12:35Z</dcterms:modified>
  <cp:category/>
  <cp:version/>
  <cp:contentType/>
  <cp:contentStatus/>
</cp:coreProperties>
</file>