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995" activeTab="0"/>
  </bookViews>
  <sheets>
    <sheet name="Hoja1" sheetId="1" r:id="rId1"/>
  </sheets>
  <externalReferences>
    <externalReference r:id="rId4"/>
    <externalReference r:id="rId5"/>
  </externalReferences>
  <definedNames>
    <definedName name="_xlnm.Print_Area" localSheetId="0">'Hoja1'!$A$1:$J$86</definedName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<sst xmlns="http://schemas.openxmlformats.org/spreadsheetml/2006/main" count="133" uniqueCount="104">
  <si>
    <t>AREA APLIC....</t>
  </si>
  <si>
    <t>Nacional</t>
  </si>
  <si>
    <t>ENTREVISTAS...</t>
  </si>
  <si>
    <t>VARIEDAD</t>
  </si>
  <si>
    <t>RENDIMIENTO</t>
  </si>
  <si>
    <t xml:space="preserve"> METODO SIEMBRA.</t>
  </si>
  <si>
    <t>Directo</t>
  </si>
  <si>
    <t xml:space="preserve"> ORIGEN DE AGUAS</t>
  </si>
  <si>
    <t>QQ 110 Lb</t>
  </si>
  <si>
    <t xml:space="preserve"> NIVEL INSUMOS...</t>
  </si>
  <si>
    <t>Bajo</t>
  </si>
  <si>
    <t xml:space="preserve"> PREP. TERRENO..</t>
  </si>
  <si>
    <t xml:space="preserve"> CLASIF. TERRENO</t>
  </si>
  <si>
    <t>A</t>
  </si>
  <si>
    <t xml:space="preserve"> CARAC. ESPECIAL</t>
  </si>
  <si>
    <t>HOMBRE-DIA</t>
  </si>
  <si>
    <t>8 Horas</t>
  </si>
  <si>
    <t>JORNAL DIARIO :</t>
  </si>
  <si>
    <t>COSTOS VARIABLES DE PRODUCCION POR TAREA</t>
  </si>
  <si>
    <t xml:space="preserve"> Valor</t>
  </si>
  <si>
    <t xml:space="preserve">  Costo</t>
  </si>
  <si>
    <t xml:space="preserve"> Actividad - Servicios o Insumos</t>
  </si>
  <si>
    <t xml:space="preserve"> Mes</t>
  </si>
  <si>
    <t xml:space="preserve"> Unidad</t>
  </si>
  <si>
    <t>/Unidad</t>
  </si>
  <si>
    <t xml:space="preserve">  (RD$)</t>
  </si>
  <si>
    <t xml:space="preserve">1.  Insumos </t>
  </si>
  <si>
    <t>Litro</t>
  </si>
  <si>
    <t>Tarea</t>
  </si>
  <si>
    <t>2.  Preparación del Terreno</t>
  </si>
  <si>
    <t>Hom-Dia</t>
  </si>
  <si>
    <t>II</t>
  </si>
  <si>
    <t>III</t>
  </si>
  <si>
    <t>V</t>
  </si>
  <si>
    <t>SUBTOTAL</t>
  </si>
  <si>
    <t>GASTOS ADMINISTRATIVO</t>
  </si>
  <si>
    <t>GASTOS SEGURO AGRICOLA</t>
  </si>
  <si>
    <t>TOTAL</t>
  </si>
  <si>
    <t>I. Semillero             :</t>
  </si>
  <si>
    <t>III. Mano de Obra:</t>
  </si>
  <si>
    <t>II.Preparación de terreno:</t>
  </si>
  <si>
    <t>IV. Insumos      :</t>
  </si>
  <si>
    <t>Unidad</t>
  </si>
  <si>
    <t>Costo/</t>
  </si>
  <si>
    <t>FECHA  :</t>
  </si>
  <si>
    <t>5 Meses</t>
  </si>
  <si>
    <t>Batata</t>
  </si>
  <si>
    <t xml:space="preserve"> RUBRO</t>
  </si>
  <si>
    <t xml:space="preserve"> CICLO</t>
  </si>
  <si>
    <t xml:space="preserve"> COSTO CODIGO</t>
  </si>
  <si>
    <t>Cant.</t>
  </si>
  <si>
    <t>Riego</t>
  </si>
  <si>
    <t>0-36-0213</t>
  </si>
  <si>
    <t>Sem-Mec.</t>
  </si>
  <si>
    <t>-</t>
  </si>
  <si>
    <t xml:space="preserve">   .1 Corte  (Mecanizado)</t>
  </si>
  <si>
    <t xml:space="preserve">   .2 Cruce (Mecanizado)</t>
  </si>
  <si>
    <t xml:space="preserve">   .3 Rastra (Mecanizado)</t>
  </si>
  <si>
    <t xml:space="preserve">   .5 Mureo (Animal)</t>
  </si>
  <si>
    <t xml:space="preserve">3.  Picado de Hábanas </t>
  </si>
  <si>
    <t>4.  Siembra (Manual)</t>
  </si>
  <si>
    <t>5.  Riego (2 aplicaciones)</t>
  </si>
  <si>
    <t>6.  Pase Cultivador (Animal)</t>
  </si>
  <si>
    <t>7. Desyerbo</t>
  </si>
  <si>
    <t>8. Riego (2 aplicaciones)</t>
  </si>
  <si>
    <t>9. Aplicación Insecticida</t>
  </si>
  <si>
    <t xml:space="preserve">    (0.1120 Lt. Nuvacrón )</t>
  </si>
  <si>
    <t>10. Desyerbo</t>
  </si>
  <si>
    <t>11. Riego</t>
  </si>
  <si>
    <t>IV</t>
  </si>
  <si>
    <t>12. Cosecha</t>
  </si>
  <si>
    <t>Coeficiente Técnico por Actividad</t>
  </si>
  <si>
    <t>.................................</t>
  </si>
  <si>
    <t>Participación (%) por Actividad</t>
  </si>
  <si>
    <t>Quintal</t>
  </si>
  <si>
    <t>9. Aplicación de Fertilizante</t>
  </si>
  <si>
    <t xml:space="preserve">    0.6667 quintales de 15-15-15</t>
  </si>
  <si>
    <t>10.- Aplicación de Fungicida</t>
  </si>
  <si>
    <t xml:space="preserve">       0.1500 litros de Mosyn </t>
  </si>
  <si>
    <t>11. Aplicación de Herbicida</t>
  </si>
  <si>
    <t xml:space="preserve">      0.1500 litros de Rambo</t>
  </si>
  <si>
    <t>Todas Disponibles</t>
  </si>
  <si>
    <t>Sacos</t>
  </si>
  <si>
    <t xml:space="preserve"> MINISTERIO DE AGRICULTURA</t>
  </si>
  <si>
    <t>Las unidades de médida expresadas en los insumos corresponde a la forma en la que los productores  la obtienen de los puntos de venta o agroquímicas.</t>
  </si>
  <si>
    <t>Una Hectárea equivale a 15.9 tareas.</t>
  </si>
  <si>
    <t xml:space="preserve">Notas:  </t>
  </si>
  <si>
    <t xml:space="preserve">               Estimados por la División de Estudios Económicos.-</t>
  </si>
  <si>
    <t>Fuente:  Ministerio de Agricultura, Departamento de Economía Agropecuaria.</t>
  </si>
  <si>
    <t xml:space="preserve">   .4 Nivelación (Animal)</t>
  </si>
  <si>
    <t>1. Semilla (Hábanas)</t>
  </si>
  <si>
    <t>2. Fertilizante 15-15-15</t>
  </si>
  <si>
    <t>3.Insecticida (Nuvacrón)</t>
  </si>
  <si>
    <t>4. Fungicida Mosyn 72 SL</t>
  </si>
  <si>
    <t>5. Herbicida Rambo</t>
  </si>
  <si>
    <t>6.Transporte Insumos</t>
  </si>
  <si>
    <t>7.Compra de Sacos</t>
  </si>
  <si>
    <t>8.Pago Agua INDRHI ( 5 Meses)</t>
  </si>
  <si>
    <t>Página 75</t>
  </si>
  <si>
    <t>Página 76</t>
  </si>
  <si>
    <t>PAGO INTERESES 8.0% ANUAL  (5 Meses 3.33%)</t>
  </si>
  <si>
    <t>El uso de una "MARCA DE FABRICA" no constituye una recomendación del producto, sino lo que informaron los productores.</t>
  </si>
  <si>
    <t>Millar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</si>
  <si>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interés.Precios de los insumos actualizados a mayo, 2019.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</si>
</sst>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_)"/>
    <numFmt numFmtId="188" formatCode="#,##0.0000_);\(#,##0.0000\)"/>
    <numFmt numFmtId="189" formatCode="0_)"/>
    <numFmt numFmtId="190" formatCode="0.0000_)"/>
    <numFmt numFmtId="191" formatCode="&quot;$&quot;#,##0.000_);\(&quot;$&quot;#,##0.000\)"/>
    <numFmt numFmtId="192" formatCode="&quot;$&quot;#,##0.0000_);\(&quot;$&quot;#,##0.0000\)"/>
    <numFmt numFmtId="193" formatCode="_(* #,##0.0_);_(* \(#,##0.0\);_(* &quot;-&quot;??_);_(@_)"/>
    <numFmt numFmtId="194" formatCode="0.0000"/>
    <numFmt numFmtId="195" formatCode="0.0"/>
    <numFmt numFmtId="196" formatCode="0.000000000000000%"/>
    <numFmt numFmtId="197" formatCode="_(* #,##0.000_);_(* \(#,##0.000\);_(* &quot;-&quot;??_);_(@_)"/>
    <numFmt numFmtId="198" formatCode="_(* #,##0.0000_);_(* \(#,##0.0000\);_(* &quot;-&quot;??_);_(@_)"/>
    <numFmt numFmtId="199" formatCode="&quot;RD$&quot;#,##0.00"/>
    <numFmt numFmtId="200" formatCode="_-* #,##0.00_-;\-* #,##0.00_-;_-* &quot;-&quot;??_-;_-@_-"/>
    <numFmt numFmtId="201" formatCode="_-* #,##0_-;\-* #,##0_-;_-* &quot;-&quot;??_-;_-@_-"/>
    <numFmt numFmtId="202" formatCode="#,##0.00_ ;\-#,##0.00\ "/>
    <numFmt numFmtId="203" formatCode="#,##0.000000000000_);\(#,##0.000000000000\)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6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8"/>
      <color indexed="10"/>
      <name val="Arial Narrow"/>
      <family val="2"/>
    </font>
    <font>
      <b/>
      <sz val="16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8"/>
      <color rgb="FFFF0000"/>
      <name val="Arial Narrow"/>
      <family val="2"/>
    </font>
    <font>
      <b/>
      <sz val="16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F9B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39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fill"/>
      <protection/>
    </xf>
    <xf numFmtId="0" fontId="4" fillId="0" borderId="0" xfId="0" applyFont="1" applyBorder="1" applyAlignment="1" applyProtection="1">
      <alignment horizontal="left"/>
      <protection/>
    </xf>
    <xf numFmtId="43" fontId="5" fillId="0" borderId="0" xfId="47" applyFont="1" applyAlignment="1">
      <alignment/>
    </xf>
    <xf numFmtId="43" fontId="7" fillId="0" borderId="0" xfId="47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>
      <alignment/>
    </xf>
    <xf numFmtId="193" fontId="5" fillId="33" borderId="0" xfId="47" applyNumberFormat="1" applyFont="1" applyFill="1" applyBorder="1" applyAlignment="1" applyProtection="1">
      <alignment/>
      <protection/>
    </xf>
    <xf numFmtId="43" fontId="5" fillId="33" borderId="0" xfId="47" applyFont="1" applyFill="1" applyBorder="1" applyAlignment="1" applyProtection="1">
      <alignment/>
      <protection/>
    </xf>
    <xf numFmtId="7" fontId="5" fillId="33" borderId="0" xfId="0" applyNumberFormat="1" applyFont="1" applyFill="1" applyBorder="1" applyAlignment="1" applyProtection="1">
      <alignment/>
      <protection/>
    </xf>
    <xf numFmtId="10" fontId="5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7" fontId="6" fillId="33" borderId="0" xfId="0" applyNumberFormat="1" applyFont="1" applyFill="1" applyAlignment="1" applyProtection="1">
      <alignment/>
      <protection/>
    </xf>
    <xf numFmtId="10" fontId="6" fillId="33" borderId="0" xfId="0" applyNumberFormat="1" applyFont="1" applyFill="1" applyAlignment="1" applyProtection="1">
      <alignment/>
      <protection/>
    </xf>
    <xf numFmtId="189" fontId="6" fillId="33" borderId="0" xfId="0" applyNumberFormat="1" applyFont="1" applyFill="1" applyAlignment="1" applyProtection="1">
      <alignment/>
      <protection/>
    </xf>
    <xf numFmtId="0" fontId="52" fillId="0" borderId="0" xfId="0" applyFont="1" applyAlignment="1">
      <alignment/>
    </xf>
    <xf numFmtId="10" fontId="5" fillId="33" borderId="0" xfId="47" applyNumberFormat="1" applyFont="1" applyFill="1" applyAlignment="1">
      <alignment/>
    </xf>
    <xf numFmtId="0" fontId="53" fillId="33" borderId="0" xfId="0" applyFont="1" applyFill="1" applyAlignment="1" applyProtection="1">
      <alignment horizontal="left"/>
      <protection/>
    </xf>
    <xf numFmtId="0" fontId="53" fillId="33" borderId="0" xfId="0" applyFont="1" applyFill="1" applyAlignment="1">
      <alignment/>
    </xf>
    <xf numFmtId="0" fontId="54" fillId="33" borderId="0" xfId="0" applyFont="1" applyFill="1" applyAlignment="1" applyProtection="1">
      <alignment horizontal="left"/>
      <protection/>
    </xf>
    <xf numFmtId="0" fontId="54" fillId="33" borderId="0" xfId="0" applyFont="1" applyFill="1" applyAlignment="1">
      <alignment/>
    </xf>
    <xf numFmtId="0" fontId="55" fillId="33" borderId="0" xfId="0" applyFont="1" applyFill="1" applyAlignment="1" applyProtection="1">
      <alignment horizontal="left"/>
      <protection/>
    </xf>
    <xf numFmtId="0" fontId="56" fillId="33" borderId="0" xfId="0" applyFont="1" applyFill="1" applyAlignment="1" applyProtection="1">
      <alignment/>
      <protection/>
    </xf>
    <xf numFmtId="0" fontId="56" fillId="33" borderId="0" xfId="0" applyFont="1" applyFill="1" applyAlignment="1" applyProtection="1">
      <alignment horizontal="left"/>
      <protection/>
    </xf>
    <xf numFmtId="0" fontId="56" fillId="33" borderId="0" xfId="0" applyFont="1" applyFill="1" applyAlignment="1">
      <alignment/>
    </xf>
    <xf numFmtId="0" fontId="56" fillId="33" borderId="0" xfId="0" applyFont="1" applyFill="1" applyAlignment="1" applyProtection="1">
      <alignment horizontal="center"/>
      <protection/>
    </xf>
    <xf numFmtId="187" fontId="53" fillId="33" borderId="0" xfId="0" applyNumberFormat="1" applyFont="1" applyFill="1" applyAlignment="1" applyProtection="1">
      <alignment horizontal="center"/>
      <protection/>
    </xf>
    <xf numFmtId="188" fontId="53" fillId="33" borderId="0" xfId="0" applyNumberFormat="1" applyFont="1" applyFill="1" applyAlignment="1" applyProtection="1">
      <alignment horizontal="left"/>
      <protection/>
    </xf>
    <xf numFmtId="39" fontId="53" fillId="33" borderId="0" xfId="0" applyNumberFormat="1" applyFont="1" applyFill="1" applyAlignment="1" applyProtection="1">
      <alignment horizontal="center"/>
      <protection/>
    </xf>
    <xf numFmtId="39" fontId="53" fillId="33" borderId="0" xfId="0" applyNumberFormat="1" applyFont="1" applyFill="1" applyAlignment="1" applyProtection="1">
      <alignment/>
      <protection/>
    </xf>
    <xf numFmtId="188" fontId="53" fillId="33" borderId="0" xfId="0" applyNumberFormat="1" applyFont="1" applyFill="1" applyAlignment="1" applyProtection="1">
      <alignment/>
      <protection/>
    </xf>
    <xf numFmtId="39" fontId="53" fillId="33" borderId="0" xfId="0" applyNumberFormat="1" applyFont="1" applyFill="1" applyAlignment="1" applyProtection="1">
      <alignment horizontal="left"/>
      <protection/>
    </xf>
    <xf numFmtId="189" fontId="53" fillId="33" borderId="0" xfId="0" applyNumberFormat="1" applyFont="1" applyFill="1" applyAlignment="1" applyProtection="1">
      <alignment horizontal="left"/>
      <protection/>
    </xf>
    <xf numFmtId="0" fontId="57" fillId="33" borderId="0" xfId="0" applyFont="1" applyFill="1" applyAlignment="1" applyProtection="1">
      <alignment/>
      <protection/>
    </xf>
    <xf numFmtId="0" fontId="58" fillId="33" borderId="0" xfId="0" applyFont="1" applyFill="1" applyAlignment="1" applyProtection="1">
      <alignment horizontal="center"/>
      <protection/>
    </xf>
    <xf numFmtId="199" fontId="53" fillId="33" borderId="0" xfId="0" applyNumberFormat="1" applyFont="1" applyFill="1" applyAlignment="1" applyProtection="1" quotePrefix="1">
      <alignment horizontal="left"/>
      <protection/>
    </xf>
    <xf numFmtId="0" fontId="53" fillId="33" borderId="0" xfId="0" applyFont="1" applyFill="1" applyBorder="1" applyAlignment="1">
      <alignment/>
    </xf>
    <xf numFmtId="187" fontId="53" fillId="33" borderId="0" xfId="0" applyNumberFormat="1" applyFont="1" applyFill="1" applyBorder="1" applyAlignment="1" applyProtection="1">
      <alignment/>
      <protection/>
    </xf>
    <xf numFmtId="39" fontId="53" fillId="33" borderId="0" xfId="0" applyNumberFormat="1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190" fontId="5" fillId="33" borderId="0" xfId="0" applyNumberFormat="1" applyFont="1" applyFill="1" applyBorder="1" applyAlignment="1" applyProtection="1">
      <alignment/>
      <protection/>
    </xf>
    <xf numFmtId="39" fontId="5" fillId="33" borderId="0" xfId="0" applyNumberFormat="1" applyFont="1" applyFill="1" applyBorder="1" applyAlignment="1" applyProtection="1">
      <alignment/>
      <protection/>
    </xf>
    <xf numFmtId="39" fontId="5" fillId="33" borderId="11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left"/>
      <protection/>
    </xf>
    <xf numFmtId="187" fontId="5" fillId="33" borderId="0" xfId="0" applyNumberFormat="1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 locked="0"/>
    </xf>
    <xf numFmtId="188" fontId="5" fillId="33" borderId="0" xfId="0" applyNumberFormat="1" applyFont="1" applyFill="1" applyBorder="1" applyAlignment="1" applyProtection="1">
      <alignment/>
      <protection/>
    </xf>
    <xf numFmtId="190" fontId="5" fillId="33" borderId="11" xfId="0" applyNumberFormat="1" applyFont="1" applyFill="1" applyBorder="1" applyAlignment="1" applyProtection="1">
      <alignment horizontal="center"/>
      <protection/>
    </xf>
    <xf numFmtId="43" fontId="5" fillId="33" borderId="11" xfId="47" applyFont="1" applyFill="1" applyBorder="1" applyAlignment="1">
      <alignment/>
    </xf>
    <xf numFmtId="9" fontId="5" fillId="33" borderId="13" xfId="54" applyFont="1" applyFill="1" applyBorder="1" applyAlignment="1">
      <alignment horizontal="center"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194" fontId="5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194" fontId="5" fillId="33" borderId="15" xfId="0" applyNumberFormat="1" applyFont="1" applyFill="1" applyBorder="1" applyAlignment="1">
      <alignment/>
    </xf>
    <xf numFmtId="0" fontId="5" fillId="33" borderId="16" xfId="0" applyFont="1" applyFill="1" applyBorder="1" applyAlignment="1" applyProtection="1">
      <alignment horizontal="center"/>
      <protection/>
    </xf>
    <xf numFmtId="39" fontId="5" fillId="33" borderId="15" xfId="0" applyNumberFormat="1" applyFont="1" applyFill="1" applyBorder="1" applyAlignment="1" applyProtection="1">
      <alignment/>
      <protection/>
    </xf>
    <xf numFmtId="39" fontId="5" fillId="33" borderId="16" xfId="0" applyNumberFormat="1" applyFont="1" applyFill="1" applyBorder="1" applyAlignment="1" applyProtection="1">
      <alignment/>
      <protection/>
    </xf>
    <xf numFmtId="43" fontId="5" fillId="33" borderId="16" xfId="47" applyFont="1" applyFill="1" applyBorder="1" applyAlignment="1">
      <alignment/>
    </xf>
    <xf numFmtId="9" fontId="5" fillId="33" borderId="17" xfId="54" applyFont="1" applyFill="1" applyBorder="1" applyAlignment="1">
      <alignment horizontal="center"/>
    </xf>
    <xf numFmtId="0" fontId="5" fillId="33" borderId="0" xfId="0" applyFont="1" applyFill="1" applyBorder="1" applyAlignment="1" applyProtection="1">
      <alignment horizontal="center"/>
      <protection/>
    </xf>
    <xf numFmtId="43" fontId="5" fillId="33" borderId="0" xfId="47" applyFont="1" applyFill="1" applyBorder="1" applyAlignment="1">
      <alignment/>
    </xf>
    <xf numFmtId="9" fontId="5" fillId="33" borderId="0" xfId="54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194" fontId="5" fillId="33" borderId="19" xfId="0" applyNumberFormat="1" applyFont="1" applyFill="1" applyBorder="1" applyAlignment="1">
      <alignment/>
    </xf>
    <xf numFmtId="0" fontId="5" fillId="33" borderId="12" xfId="0" applyFont="1" applyFill="1" applyBorder="1" applyAlignment="1" applyProtection="1">
      <alignment horizontal="center"/>
      <protection/>
    </xf>
    <xf numFmtId="2" fontId="5" fillId="33" borderId="19" xfId="0" applyNumberFormat="1" applyFont="1" applyFill="1" applyBorder="1" applyAlignment="1">
      <alignment/>
    </xf>
    <xf numFmtId="39" fontId="5" fillId="33" borderId="12" xfId="0" applyNumberFormat="1" applyFont="1" applyFill="1" applyBorder="1" applyAlignment="1" applyProtection="1">
      <alignment/>
      <protection/>
    </xf>
    <xf numFmtId="43" fontId="5" fillId="33" borderId="12" xfId="47" applyFont="1" applyFill="1" applyBorder="1" applyAlignment="1">
      <alignment/>
    </xf>
    <xf numFmtId="9" fontId="5" fillId="33" borderId="20" xfId="54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43" fontId="5" fillId="33" borderId="13" xfId="47" applyFont="1" applyFill="1" applyBorder="1" applyAlignment="1">
      <alignment/>
    </xf>
    <xf numFmtId="0" fontId="5" fillId="33" borderId="14" xfId="0" applyFont="1" applyFill="1" applyBorder="1" applyAlignment="1" applyProtection="1">
      <alignment horizontal="left"/>
      <protection/>
    </xf>
    <xf numFmtId="0" fontId="5" fillId="33" borderId="16" xfId="0" applyFont="1" applyFill="1" applyBorder="1" applyAlignment="1">
      <alignment horizontal="center"/>
    </xf>
    <xf numFmtId="190" fontId="5" fillId="33" borderId="15" xfId="0" applyNumberFormat="1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 horizontal="left"/>
      <protection/>
    </xf>
    <xf numFmtId="0" fontId="5" fillId="33" borderId="19" xfId="0" applyFont="1" applyFill="1" applyBorder="1" applyAlignment="1">
      <alignment horizontal="center"/>
    </xf>
    <xf numFmtId="190" fontId="5" fillId="33" borderId="19" xfId="0" applyNumberFormat="1" applyFont="1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 horizontal="center"/>
      <protection/>
    </xf>
    <xf numFmtId="39" fontId="5" fillId="33" borderId="19" xfId="0" applyNumberFormat="1" applyFont="1" applyFill="1" applyBorder="1" applyAlignment="1" applyProtection="1">
      <alignment/>
      <protection/>
    </xf>
    <xf numFmtId="39" fontId="5" fillId="33" borderId="2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fill"/>
      <protection/>
    </xf>
    <xf numFmtId="187" fontId="5" fillId="33" borderId="0" xfId="0" applyNumberFormat="1" applyFont="1" applyFill="1" applyBorder="1" applyAlignment="1" applyProtection="1">
      <alignment horizontal="fill"/>
      <protection/>
    </xf>
    <xf numFmtId="39" fontId="4" fillId="33" borderId="13" xfId="0" applyNumberFormat="1" applyFont="1" applyFill="1" applyBorder="1" applyAlignment="1" applyProtection="1">
      <alignment/>
      <protection/>
    </xf>
    <xf numFmtId="202" fontId="5" fillId="33" borderId="0" xfId="0" applyNumberFormat="1" applyFont="1" applyFill="1" applyAlignment="1">
      <alignment/>
    </xf>
    <xf numFmtId="187" fontId="5" fillId="33" borderId="13" xfId="0" applyNumberFormat="1" applyFont="1" applyFill="1" applyBorder="1" applyAlignment="1" applyProtection="1">
      <alignment/>
      <protection/>
    </xf>
    <xf numFmtId="0" fontId="52" fillId="33" borderId="0" xfId="0" applyFont="1" applyFill="1" applyAlignment="1">
      <alignment/>
    </xf>
    <xf numFmtId="39" fontId="5" fillId="33" borderId="13" xfId="0" applyNumberFormat="1" applyFont="1" applyFill="1" applyBorder="1" applyAlignment="1" applyProtection="1">
      <alignment/>
      <protection/>
    </xf>
    <xf numFmtId="187" fontId="5" fillId="33" borderId="0" xfId="0" applyNumberFormat="1" applyFont="1" applyFill="1" applyBorder="1" applyAlignment="1">
      <alignment/>
    </xf>
    <xf numFmtId="0" fontId="52" fillId="33" borderId="0" xfId="0" applyFont="1" applyFill="1" applyBorder="1" applyAlignment="1">
      <alignment/>
    </xf>
    <xf numFmtId="39" fontId="52" fillId="33" borderId="0" xfId="0" applyNumberFormat="1" applyFont="1" applyFill="1" applyAlignment="1">
      <alignment/>
    </xf>
    <xf numFmtId="0" fontId="53" fillId="0" borderId="0" xfId="0" applyFont="1" applyAlignment="1">
      <alignment/>
    </xf>
    <xf numFmtId="202" fontId="53" fillId="0" borderId="0" xfId="0" applyNumberFormat="1" applyFont="1" applyAlignment="1">
      <alignment/>
    </xf>
    <xf numFmtId="0" fontId="53" fillId="0" borderId="0" xfId="0" applyFont="1" applyBorder="1" applyAlignment="1">
      <alignment/>
    </xf>
    <xf numFmtId="0" fontId="56" fillId="0" borderId="0" xfId="0" applyFont="1" applyAlignment="1">
      <alignment/>
    </xf>
    <xf numFmtId="0" fontId="59" fillId="0" borderId="0" xfId="0" applyFont="1" applyAlignment="1">
      <alignment/>
    </xf>
    <xf numFmtId="0" fontId="53" fillId="33" borderId="10" xfId="0" applyFont="1" applyFill="1" applyBorder="1" applyAlignment="1" applyProtection="1">
      <alignment horizontal="left"/>
      <protection/>
    </xf>
    <xf numFmtId="0" fontId="53" fillId="33" borderId="11" xfId="0" applyFont="1" applyFill="1" applyBorder="1" applyAlignment="1">
      <alignment/>
    </xf>
    <xf numFmtId="190" fontId="53" fillId="33" borderId="0" xfId="0" applyNumberFormat="1" applyFont="1" applyFill="1" applyBorder="1" applyAlignment="1" applyProtection="1">
      <alignment/>
      <protection/>
    </xf>
    <xf numFmtId="0" fontId="53" fillId="33" borderId="11" xfId="0" applyFont="1" applyFill="1" applyBorder="1" applyAlignment="1" applyProtection="1">
      <alignment horizontal="center"/>
      <protection/>
    </xf>
    <xf numFmtId="39" fontId="53" fillId="33" borderId="11" xfId="0" applyNumberFormat="1" applyFont="1" applyFill="1" applyBorder="1" applyAlignment="1" applyProtection="1">
      <alignment/>
      <protection/>
    </xf>
    <xf numFmtId="43" fontId="53" fillId="33" borderId="11" xfId="47" applyFont="1" applyFill="1" applyBorder="1" applyAlignment="1">
      <alignment/>
    </xf>
    <xf numFmtId="9" fontId="53" fillId="33" borderId="13" xfId="54" applyFont="1" applyFill="1" applyBorder="1" applyAlignment="1">
      <alignment horizontal="center"/>
    </xf>
    <xf numFmtId="202" fontId="52" fillId="0" borderId="0" xfId="0" applyNumberFormat="1" applyFont="1" applyAlignment="1">
      <alignment/>
    </xf>
    <xf numFmtId="0" fontId="60" fillId="34" borderId="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left"/>
      <protection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 applyProtection="1">
      <alignment horizontal="center"/>
      <protection/>
    </xf>
    <xf numFmtId="0" fontId="4" fillId="34" borderId="15" xfId="0" applyFont="1" applyFill="1" applyBorder="1" applyAlignment="1" applyProtection="1">
      <alignment horizontal="center"/>
      <protection/>
    </xf>
    <xf numFmtId="0" fontId="5" fillId="34" borderId="15" xfId="0" applyFont="1" applyFill="1" applyBorder="1" applyAlignment="1" applyProtection="1">
      <alignment horizontal="fill"/>
      <protection/>
    </xf>
    <xf numFmtId="39" fontId="5" fillId="34" borderId="15" xfId="0" applyNumberFormat="1" applyFont="1" applyFill="1" applyBorder="1" applyAlignment="1" applyProtection="1">
      <alignment/>
      <protection/>
    </xf>
    <xf numFmtId="43" fontId="4" fillId="34" borderId="17" xfId="47" applyFont="1" applyFill="1" applyBorder="1" applyAlignment="1" applyProtection="1">
      <alignment/>
      <protection/>
    </xf>
    <xf numFmtId="0" fontId="5" fillId="34" borderId="18" xfId="0" applyFont="1" applyFill="1" applyBorder="1" applyAlignment="1" applyProtection="1">
      <alignment horizontal="left"/>
      <protection/>
    </xf>
    <xf numFmtId="0" fontId="5" fillId="34" borderId="23" xfId="0" applyFont="1" applyFill="1" applyBorder="1" applyAlignment="1" applyProtection="1">
      <alignment horizontal="fill"/>
      <protection/>
    </xf>
    <xf numFmtId="0" fontId="5" fillId="34" borderId="12" xfId="0" applyFont="1" applyFill="1" applyBorder="1" applyAlignment="1" applyProtection="1">
      <alignment horizontal="fill"/>
      <protection/>
    </xf>
    <xf numFmtId="0" fontId="5" fillId="34" borderId="19" xfId="0" applyFont="1" applyFill="1" applyBorder="1" applyAlignment="1" applyProtection="1">
      <alignment horizontal="fill"/>
      <protection/>
    </xf>
    <xf numFmtId="39" fontId="5" fillId="34" borderId="12" xfId="0" applyNumberFormat="1" applyFont="1" applyFill="1" applyBorder="1" applyAlignment="1" applyProtection="1">
      <alignment/>
      <protection/>
    </xf>
    <xf numFmtId="187" fontId="5" fillId="34" borderId="20" xfId="0" applyNumberFormat="1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left"/>
      <protection/>
    </xf>
    <xf numFmtId="0" fontId="5" fillId="34" borderId="21" xfId="0" applyFont="1" applyFill="1" applyBorder="1" applyAlignment="1">
      <alignment/>
    </xf>
    <xf numFmtId="7" fontId="5" fillId="34" borderId="11" xfId="0" applyNumberFormat="1" applyFont="1" applyFill="1" applyBorder="1" applyAlignment="1" applyProtection="1">
      <alignment/>
      <protection/>
    </xf>
    <xf numFmtId="10" fontId="5" fillId="34" borderId="11" xfId="0" applyNumberFormat="1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left"/>
      <protection/>
    </xf>
    <xf numFmtId="10" fontId="5" fillId="34" borderId="13" xfId="0" applyNumberFormat="1" applyFont="1" applyFill="1" applyBorder="1" applyAlignment="1" applyProtection="1">
      <alignment/>
      <protection/>
    </xf>
    <xf numFmtId="0" fontId="5" fillId="34" borderId="14" xfId="0" applyFont="1" applyFill="1" applyBorder="1" applyAlignment="1" applyProtection="1">
      <alignment horizontal="left"/>
      <protection/>
    </xf>
    <xf numFmtId="0" fontId="5" fillId="34" borderId="24" xfId="0" applyFont="1" applyFill="1" applyBorder="1" applyAlignment="1">
      <alignment/>
    </xf>
    <xf numFmtId="43" fontId="5" fillId="34" borderId="16" xfId="47" applyFont="1" applyFill="1" applyBorder="1" applyAlignment="1" applyProtection="1">
      <alignment/>
      <protection/>
    </xf>
    <xf numFmtId="10" fontId="5" fillId="34" borderId="16" xfId="0" applyNumberFormat="1" applyFont="1" applyFill="1" applyBorder="1" applyAlignment="1" applyProtection="1">
      <alignment/>
      <protection/>
    </xf>
    <xf numFmtId="0" fontId="5" fillId="34" borderId="15" xfId="0" applyFont="1" applyFill="1" applyBorder="1" applyAlignment="1" applyProtection="1">
      <alignment horizontal="left"/>
      <protection/>
    </xf>
    <xf numFmtId="7" fontId="5" fillId="34" borderId="16" xfId="0" applyNumberFormat="1" applyFont="1" applyFill="1" applyBorder="1" applyAlignment="1" applyProtection="1">
      <alignment/>
      <protection/>
    </xf>
    <xf numFmtId="10" fontId="5" fillId="34" borderId="17" xfId="0" applyNumberFormat="1" applyFont="1" applyFill="1" applyBorder="1" applyAlignment="1" applyProtection="1">
      <alignment/>
      <protection/>
    </xf>
    <xf numFmtId="198" fontId="52" fillId="0" borderId="0" xfId="47" applyNumberFormat="1" applyFont="1" applyAlignment="1">
      <alignment/>
    </xf>
    <xf numFmtId="188" fontId="53" fillId="33" borderId="0" xfId="0" applyNumberFormat="1" applyFont="1" applyFill="1" applyBorder="1" applyAlignment="1" applyProtection="1">
      <alignment/>
      <protection/>
    </xf>
    <xf numFmtId="190" fontId="53" fillId="33" borderId="11" xfId="0" applyNumberFormat="1" applyFont="1" applyFill="1" applyBorder="1" applyAlignment="1" applyProtection="1">
      <alignment horizontal="center"/>
      <protection/>
    </xf>
    <xf numFmtId="202" fontId="5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9" fillId="34" borderId="25" xfId="0" applyFont="1" applyFill="1" applyBorder="1" applyAlignment="1" applyProtection="1">
      <alignment horizontal="center"/>
      <protection/>
    </xf>
    <xf numFmtId="0" fontId="9" fillId="34" borderId="26" xfId="0" applyFont="1" applyFill="1" applyBorder="1" applyAlignment="1" applyProtection="1">
      <alignment horizontal="center"/>
      <protection/>
    </xf>
    <xf numFmtId="0" fontId="9" fillId="34" borderId="27" xfId="0" applyFont="1" applyFill="1" applyBorder="1" applyAlignment="1" applyProtection="1">
      <alignment horizontal="center"/>
      <protection/>
    </xf>
    <xf numFmtId="0" fontId="4" fillId="34" borderId="28" xfId="0" applyFont="1" applyFill="1" applyBorder="1" applyAlignment="1">
      <alignment horizontal="center" vertical="justify"/>
    </xf>
    <xf numFmtId="0" fontId="4" fillId="34" borderId="29" xfId="0" applyFont="1" applyFill="1" applyBorder="1" applyAlignment="1">
      <alignment horizontal="center" vertical="justify"/>
    </xf>
    <xf numFmtId="0" fontId="4" fillId="34" borderId="30" xfId="0" applyFont="1" applyFill="1" applyBorder="1" applyAlignment="1">
      <alignment horizontal="center" vertical="justify"/>
    </xf>
    <xf numFmtId="0" fontId="4" fillId="34" borderId="31" xfId="0" applyFont="1" applyFill="1" applyBorder="1" applyAlignment="1">
      <alignment horizontal="center" vertical="justify"/>
    </xf>
    <xf numFmtId="0" fontId="4" fillId="34" borderId="22" xfId="0" applyFont="1" applyFill="1" applyBorder="1" applyAlignment="1">
      <alignment horizontal="center" vertical="justify"/>
    </xf>
    <xf numFmtId="0" fontId="4" fillId="34" borderId="32" xfId="0" applyFont="1" applyFill="1" applyBorder="1" applyAlignment="1">
      <alignment horizontal="center" vertical="justify"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 wrapText="1"/>
      <protection/>
    </xf>
    <xf numFmtId="0" fontId="6" fillId="33" borderId="0" xfId="0" applyFont="1" applyFill="1" applyAlignment="1">
      <alignment horizontal="left" wrapText="1"/>
    </xf>
    <xf numFmtId="203" fontId="52" fillId="33" borderId="0" xfId="0" applyNumberFormat="1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TATA%20SECANO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sovic\Desktop\Costos%20Agropecuarios,%202019\Costos,%202019.KA\Costos%20de%20Produccion,%202019\ANEXOS\Resumen%20por%20Componentes%20de%20los%20Costos,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48">
          <cell r="I48">
            <v>4820.237088464999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Resumen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PageLayoutView="0" workbookViewId="0" topLeftCell="A57">
      <selection activeCell="I71" sqref="I71"/>
    </sheetView>
  </sheetViews>
  <sheetFormatPr defaultColWidth="11.00390625" defaultRowHeight="12.75"/>
  <cols>
    <col min="1" max="1" width="13.57421875" style="1" customWidth="1"/>
    <col min="2" max="2" width="10.57421875" style="1" customWidth="1"/>
    <col min="3" max="3" width="8.140625" style="1" customWidth="1"/>
    <col min="4" max="4" width="9.140625" style="1" customWidth="1"/>
    <col min="5" max="5" width="10.421875" style="1" customWidth="1"/>
    <col min="6" max="6" width="10.140625" style="1" customWidth="1"/>
    <col min="7" max="7" width="12.421875" style="1" customWidth="1"/>
    <col min="8" max="8" width="12.140625" style="1" customWidth="1"/>
    <col min="9" max="9" width="14.8515625" style="1" customWidth="1"/>
    <col min="10" max="10" width="13.140625" style="1" customWidth="1"/>
    <col min="11" max="11" width="11.00390625" style="108" customWidth="1"/>
    <col min="12" max="27" width="11.00390625" style="1" customWidth="1"/>
    <col min="28" max="28" width="12.140625" style="1" customWidth="1"/>
    <col min="29" max="29" width="11.00390625" style="1" customWidth="1"/>
    <col min="30" max="16384" width="11.00390625" style="1" customWidth="1"/>
  </cols>
  <sheetData>
    <row r="1" spans="1:10" ht="40.5" customHeight="1">
      <c r="A1" s="160" t="s">
        <v>83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3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5.75">
      <c r="A3" s="22"/>
      <c r="B3" s="22"/>
      <c r="C3" s="23"/>
      <c r="D3" s="23"/>
      <c r="E3" s="23"/>
      <c r="F3" s="24" t="s">
        <v>47</v>
      </c>
      <c r="G3" s="25"/>
      <c r="H3" s="23" t="s">
        <v>72</v>
      </c>
      <c r="I3" s="23"/>
      <c r="J3" s="26" t="s">
        <v>46</v>
      </c>
    </row>
    <row r="4" spans="1:10" ht="13.5">
      <c r="A4" s="22" t="s">
        <v>0</v>
      </c>
      <c r="B4" s="22" t="s">
        <v>1</v>
      </c>
      <c r="C4" s="23"/>
      <c r="D4" s="23"/>
      <c r="E4" s="23"/>
      <c r="F4" s="24" t="s">
        <v>48</v>
      </c>
      <c r="G4" s="25"/>
      <c r="H4" s="23" t="s">
        <v>72</v>
      </c>
      <c r="I4" s="23"/>
      <c r="J4" s="27" t="s">
        <v>45</v>
      </c>
    </row>
    <row r="5" spans="1:10" ht="13.5">
      <c r="A5" s="22" t="s">
        <v>2</v>
      </c>
      <c r="B5" s="23"/>
      <c r="C5" s="23"/>
      <c r="D5" s="23"/>
      <c r="E5" s="23"/>
      <c r="F5" s="24" t="s">
        <v>49</v>
      </c>
      <c r="G5" s="25"/>
      <c r="H5" s="23" t="s">
        <v>72</v>
      </c>
      <c r="I5" s="23"/>
      <c r="J5" s="28" t="s">
        <v>52</v>
      </c>
    </row>
    <row r="6" spans="1:10" ht="13.5">
      <c r="A6" s="25"/>
      <c r="B6" s="25"/>
      <c r="C6" s="29"/>
      <c r="D6" s="30" t="s">
        <v>43</v>
      </c>
      <c r="E6" s="25"/>
      <c r="F6" s="24"/>
      <c r="G6" s="25"/>
      <c r="H6" s="23"/>
      <c r="I6" s="23"/>
      <c r="J6" s="29"/>
    </row>
    <row r="7" spans="1:10" ht="13.5">
      <c r="A7" s="24" t="s">
        <v>3</v>
      </c>
      <c r="B7" s="24" t="s">
        <v>4</v>
      </c>
      <c r="C7" s="30" t="s">
        <v>42</v>
      </c>
      <c r="D7" s="30" t="s">
        <v>42</v>
      </c>
      <c r="E7" s="25"/>
      <c r="F7" s="24" t="s">
        <v>5</v>
      </c>
      <c r="G7" s="25"/>
      <c r="H7" s="23" t="s">
        <v>72</v>
      </c>
      <c r="I7" s="23"/>
      <c r="J7" s="28" t="s">
        <v>6</v>
      </c>
    </row>
    <row r="8" spans="1:12" ht="13.5">
      <c r="A8" s="23"/>
      <c r="B8" s="31"/>
      <c r="C8" s="23"/>
      <c r="D8" s="23"/>
      <c r="E8" s="23"/>
      <c r="F8" s="24" t="s">
        <v>7</v>
      </c>
      <c r="G8" s="25"/>
      <c r="H8" s="23" t="s">
        <v>72</v>
      </c>
      <c r="I8" s="23"/>
      <c r="J8" s="28" t="s">
        <v>51</v>
      </c>
      <c r="L8" s="20"/>
    </row>
    <row r="9" spans="1:12" ht="13.5">
      <c r="A9" s="32" t="s">
        <v>81</v>
      </c>
      <c r="B9" s="33">
        <v>14.44</v>
      </c>
      <c r="C9" s="24" t="s">
        <v>8</v>
      </c>
      <c r="D9" s="34">
        <f>(H72/B9)</f>
        <v>476.0182181924515</v>
      </c>
      <c r="E9" s="23"/>
      <c r="F9" s="24" t="s">
        <v>9</v>
      </c>
      <c r="G9" s="25"/>
      <c r="H9" s="23" t="s">
        <v>72</v>
      </c>
      <c r="I9" s="23"/>
      <c r="J9" s="28" t="s">
        <v>10</v>
      </c>
      <c r="L9" s="20">
        <v>6369.249495000001</v>
      </c>
    </row>
    <row r="10" spans="1:12" ht="13.5">
      <c r="A10" s="35"/>
      <c r="B10" s="36"/>
      <c r="C10" s="35"/>
      <c r="D10" s="34"/>
      <c r="E10" s="23"/>
      <c r="F10" s="24" t="s">
        <v>11</v>
      </c>
      <c r="G10" s="25"/>
      <c r="H10" s="23" t="s">
        <v>72</v>
      </c>
      <c r="I10" s="23"/>
      <c r="J10" s="28" t="s">
        <v>53</v>
      </c>
      <c r="L10" s="20">
        <v>4118.59119</v>
      </c>
    </row>
    <row r="11" spans="1:12" ht="16.5">
      <c r="A11" s="22" t="s">
        <v>15</v>
      </c>
      <c r="B11" s="37" t="s">
        <v>16</v>
      </c>
      <c r="C11" s="38" t="s">
        <v>44</v>
      </c>
      <c r="D11" s="39">
        <v>2019</v>
      </c>
      <c r="E11" s="23"/>
      <c r="F11" s="24" t="s">
        <v>12</v>
      </c>
      <c r="G11" s="25"/>
      <c r="H11" s="23" t="s">
        <v>72</v>
      </c>
      <c r="I11" s="23"/>
      <c r="J11" s="28" t="s">
        <v>13</v>
      </c>
      <c r="L11" s="20">
        <f>AVERAGE(L9:L10)</f>
        <v>5243.9203425000005</v>
      </c>
    </row>
    <row r="12" spans="1:12" ht="23.25">
      <c r="A12" s="22" t="s">
        <v>17</v>
      </c>
      <c r="B12" s="40">
        <v>500</v>
      </c>
      <c r="C12" s="23"/>
      <c r="D12" s="23"/>
      <c r="E12" s="23"/>
      <c r="F12" s="24" t="s">
        <v>14</v>
      </c>
      <c r="G12" s="25"/>
      <c r="H12" s="23" t="s">
        <v>72</v>
      </c>
      <c r="I12" s="23"/>
      <c r="J12" s="22" t="s">
        <v>54</v>
      </c>
      <c r="K12" s="112"/>
      <c r="L12" s="20"/>
    </row>
    <row r="13" spans="1:10" ht="9" customHeight="1" thickBot="1">
      <c r="A13" s="41"/>
      <c r="B13" s="42"/>
      <c r="C13" s="41"/>
      <c r="D13" s="41"/>
      <c r="E13" s="41"/>
      <c r="F13" s="41"/>
      <c r="G13" s="41"/>
      <c r="H13" s="43"/>
      <c r="I13" s="23"/>
      <c r="J13" s="23"/>
    </row>
    <row r="14" spans="1:11" ht="32.25" customHeight="1">
      <c r="A14" s="161" t="s">
        <v>18</v>
      </c>
      <c r="B14" s="162"/>
      <c r="C14" s="162"/>
      <c r="D14" s="162"/>
      <c r="E14" s="162"/>
      <c r="F14" s="162"/>
      <c r="G14" s="162"/>
      <c r="H14" s="163"/>
      <c r="I14" s="164" t="s">
        <v>71</v>
      </c>
      <c r="J14" s="167" t="s">
        <v>73</v>
      </c>
      <c r="K14" s="1"/>
    </row>
    <row r="15" spans="1:11" ht="12.75">
      <c r="A15" s="122"/>
      <c r="B15" s="123"/>
      <c r="C15" s="123"/>
      <c r="D15" s="124"/>
      <c r="E15" s="125"/>
      <c r="F15" s="124"/>
      <c r="G15" s="126" t="s">
        <v>19</v>
      </c>
      <c r="H15" s="127" t="s">
        <v>20</v>
      </c>
      <c r="I15" s="165"/>
      <c r="J15" s="168"/>
      <c r="K15" s="1"/>
    </row>
    <row r="16" spans="1:11" ht="13.5" customHeight="1" thickBot="1">
      <c r="A16" s="128" t="s">
        <v>21</v>
      </c>
      <c r="B16" s="129"/>
      <c r="C16" s="129"/>
      <c r="D16" s="130" t="s">
        <v>22</v>
      </c>
      <c r="E16" s="131" t="s">
        <v>50</v>
      </c>
      <c r="F16" s="130" t="s">
        <v>23</v>
      </c>
      <c r="G16" s="131" t="s">
        <v>24</v>
      </c>
      <c r="H16" s="130" t="s">
        <v>25</v>
      </c>
      <c r="I16" s="166"/>
      <c r="J16" s="169"/>
      <c r="K16" s="1"/>
    </row>
    <row r="17" spans="1:11" ht="6.75" customHeight="1">
      <c r="A17" s="44"/>
      <c r="B17" s="45"/>
      <c r="C17" s="45"/>
      <c r="D17" s="46"/>
      <c r="E17" s="47"/>
      <c r="F17" s="46"/>
      <c r="G17" s="47"/>
      <c r="H17" s="46"/>
      <c r="I17" s="48"/>
      <c r="J17" s="49"/>
      <c r="K17" s="1"/>
    </row>
    <row r="18" spans="1:11" ht="12.75">
      <c r="A18" s="44" t="s">
        <v>26</v>
      </c>
      <c r="B18" s="10"/>
      <c r="C18" s="10"/>
      <c r="D18" s="50"/>
      <c r="E18" s="51"/>
      <c r="F18" s="50"/>
      <c r="G18" s="52"/>
      <c r="H18" s="53"/>
      <c r="I18" s="50"/>
      <c r="J18" s="49"/>
      <c r="K18" s="1"/>
    </row>
    <row r="19" spans="1:11" ht="12.75">
      <c r="A19" s="54" t="s">
        <v>90</v>
      </c>
      <c r="B19" s="10"/>
      <c r="C19" s="55"/>
      <c r="D19" s="56"/>
      <c r="E19" s="155">
        <v>3.1555</v>
      </c>
      <c r="F19" s="156" t="s">
        <v>102</v>
      </c>
      <c r="G19" s="43">
        <v>315</v>
      </c>
      <c r="H19" s="117">
        <f>(G19*E19)</f>
        <v>993.9825</v>
      </c>
      <c r="I19" s="59">
        <f>E19/B$9</f>
        <v>0.21852493074792245</v>
      </c>
      <c r="J19" s="60">
        <f aca="true" t="shared" si="0" ref="J19:J26">H19/H$72</f>
        <v>0.14460655192353544</v>
      </c>
      <c r="K19" s="1"/>
    </row>
    <row r="20" spans="1:11" ht="12.75">
      <c r="A20" s="54" t="s">
        <v>91</v>
      </c>
      <c r="B20" s="10"/>
      <c r="C20" s="55"/>
      <c r="D20" s="56"/>
      <c r="E20" s="57">
        <f>20/30</f>
        <v>0.6666666666666666</v>
      </c>
      <c r="F20" s="58" t="s">
        <v>74</v>
      </c>
      <c r="G20" s="52">
        <v>1181.625</v>
      </c>
      <c r="H20" s="53">
        <f aca="true" t="shared" si="1" ref="H20:H26">(G20*E20)</f>
        <v>787.75</v>
      </c>
      <c r="I20" s="59">
        <f>E20/B$9</f>
        <v>0.04616805170821791</v>
      </c>
      <c r="J20" s="60">
        <f t="shared" si="0"/>
        <v>0.11460343746269683</v>
      </c>
      <c r="K20" s="120">
        <f>+(H72+'[1]Hoja1'!$I$48)/2</f>
        <v>5846.970079581999</v>
      </c>
    </row>
    <row r="21" spans="1:11" ht="12.75">
      <c r="A21" s="54" t="s">
        <v>92</v>
      </c>
      <c r="B21" s="10"/>
      <c r="C21" s="10"/>
      <c r="D21" s="50"/>
      <c r="E21" s="51">
        <v>0.112</v>
      </c>
      <c r="F21" s="61" t="s">
        <v>27</v>
      </c>
      <c r="G21" s="52">
        <v>950</v>
      </c>
      <c r="H21" s="53">
        <f t="shared" si="1"/>
        <v>106.4</v>
      </c>
      <c r="I21" s="59">
        <f>E21/B$9</f>
        <v>0.00775623268698061</v>
      </c>
      <c r="J21" s="60">
        <f t="shared" si="0"/>
        <v>0.015479283714415669</v>
      </c>
      <c r="K21" s="157"/>
    </row>
    <row r="22" spans="1:11" ht="12.75">
      <c r="A22" s="54" t="s">
        <v>93</v>
      </c>
      <c r="B22" s="10"/>
      <c r="C22" s="55"/>
      <c r="D22" s="56"/>
      <c r="E22" s="57">
        <v>0.15</v>
      </c>
      <c r="F22" s="58" t="s">
        <v>27</v>
      </c>
      <c r="G22" s="52">
        <v>700</v>
      </c>
      <c r="H22" s="53">
        <f t="shared" si="1"/>
        <v>105</v>
      </c>
      <c r="I22" s="59">
        <f>E22/B$9</f>
        <v>0.01038781163434903</v>
      </c>
      <c r="J22" s="60">
        <f t="shared" si="0"/>
        <v>0.015275608928699672</v>
      </c>
      <c r="K22" s="157"/>
    </row>
    <row r="23" spans="1:11" ht="12.75">
      <c r="A23" s="54" t="s">
        <v>94</v>
      </c>
      <c r="B23" s="10"/>
      <c r="C23" s="55"/>
      <c r="D23" s="56"/>
      <c r="E23" s="57">
        <v>0.15</v>
      </c>
      <c r="F23" s="58" t="s">
        <v>27</v>
      </c>
      <c r="G23" s="52">
        <v>230</v>
      </c>
      <c r="H23" s="53">
        <f t="shared" si="1"/>
        <v>34.5</v>
      </c>
      <c r="I23" s="59">
        <f>E23/B$9</f>
        <v>0.01038781163434903</v>
      </c>
      <c r="J23" s="60">
        <f t="shared" si="0"/>
        <v>0.005019128648001321</v>
      </c>
      <c r="K23" s="157"/>
    </row>
    <row r="24" spans="1:11" ht="12.75">
      <c r="A24" s="54" t="s">
        <v>95</v>
      </c>
      <c r="B24" s="10"/>
      <c r="C24" s="10"/>
      <c r="D24" s="50"/>
      <c r="E24" s="51">
        <v>1</v>
      </c>
      <c r="F24" s="61" t="s">
        <v>28</v>
      </c>
      <c r="G24" s="52">
        <v>150</v>
      </c>
      <c r="H24" s="53">
        <f t="shared" si="1"/>
        <v>150</v>
      </c>
      <c r="I24" s="59">
        <f>E24/B$9</f>
        <v>0.06925207756232687</v>
      </c>
      <c r="J24" s="60">
        <f t="shared" si="0"/>
        <v>0.021822298469570962</v>
      </c>
      <c r="K24" s="120"/>
    </row>
    <row r="25" spans="1:13" ht="12.75">
      <c r="A25" s="54" t="s">
        <v>96</v>
      </c>
      <c r="B25" s="10"/>
      <c r="C25" s="10"/>
      <c r="D25" s="50"/>
      <c r="E25" s="51">
        <v>14.44</v>
      </c>
      <c r="F25" s="61" t="s">
        <v>82</v>
      </c>
      <c r="G25" s="52">
        <v>16.56</v>
      </c>
      <c r="H25" s="53">
        <f t="shared" si="1"/>
        <v>239.12639999999996</v>
      </c>
      <c r="I25" s="59">
        <f>E25/B$9</f>
        <v>1</v>
      </c>
      <c r="J25" s="60">
        <f t="shared" si="0"/>
        <v>0.03478858448502675</v>
      </c>
      <c r="K25" s="120"/>
      <c r="M25" s="20"/>
    </row>
    <row r="26" spans="1:13" ht="12.75">
      <c r="A26" s="113" t="s">
        <v>97</v>
      </c>
      <c r="B26" s="41"/>
      <c r="C26" s="41"/>
      <c r="D26" s="114"/>
      <c r="E26" s="115">
        <v>1</v>
      </c>
      <c r="F26" s="116" t="s">
        <v>28</v>
      </c>
      <c r="G26" s="43">
        <v>33.53541666666666</v>
      </c>
      <c r="H26" s="117">
        <f t="shared" si="1"/>
        <v>33.53541666666666</v>
      </c>
      <c r="I26" s="118">
        <f>E26/B$9</f>
        <v>0.06925207756232687</v>
      </c>
      <c r="J26" s="119">
        <f t="shared" si="0"/>
        <v>0.004878799145342829</v>
      </c>
      <c r="K26" s="120"/>
      <c r="L26" s="154"/>
      <c r="M26" s="20"/>
    </row>
    <row r="27" spans="1:13" ht="9.75" customHeight="1">
      <c r="A27" s="62"/>
      <c r="B27" s="10"/>
      <c r="C27" s="10"/>
      <c r="D27" s="50"/>
      <c r="E27" s="51"/>
      <c r="F27" s="63"/>
      <c r="G27" s="52"/>
      <c r="H27" s="53"/>
      <c r="I27" s="59"/>
      <c r="J27" s="60"/>
      <c r="K27" s="120"/>
      <c r="L27" s="20"/>
      <c r="M27" s="20"/>
    </row>
    <row r="28" spans="1:13" ht="12.75">
      <c r="A28" s="44" t="s">
        <v>29</v>
      </c>
      <c r="B28" s="10"/>
      <c r="C28" s="10"/>
      <c r="D28" s="50"/>
      <c r="E28" s="51"/>
      <c r="F28" s="63"/>
      <c r="G28" s="52"/>
      <c r="H28" s="53"/>
      <c r="I28" s="59"/>
      <c r="J28" s="60"/>
      <c r="K28" s="109"/>
      <c r="L28" s="20">
        <f>+L25/12</f>
        <v>0</v>
      </c>
      <c r="M28" s="20">
        <f>+L28*5</f>
        <v>0</v>
      </c>
    </row>
    <row r="29" spans="1:11" ht="10.5" customHeight="1">
      <c r="A29" s="54"/>
      <c r="B29" s="10"/>
      <c r="C29" s="10"/>
      <c r="D29" s="50"/>
      <c r="E29" s="51"/>
      <c r="F29" s="63"/>
      <c r="G29" s="52"/>
      <c r="H29" s="53"/>
      <c r="I29" s="59"/>
      <c r="J29" s="60"/>
      <c r="K29" s="109"/>
    </row>
    <row r="30" spans="1:11" ht="12.75">
      <c r="A30" s="54" t="s">
        <v>55</v>
      </c>
      <c r="B30" s="10"/>
      <c r="C30" s="10"/>
      <c r="D30" s="50"/>
      <c r="E30" s="51">
        <v>1</v>
      </c>
      <c r="F30" s="61" t="s">
        <v>28</v>
      </c>
      <c r="G30" s="52">
        <v>250</v>
      </c>
      <c r="H30" s="53">
        <f>(G30*E30)</f>
        <v>250</v>
      </c>
      <c r="I30" s="59">
        <f>E30/B$9</f>
        <v>0.06925207756232687</v>
      </c>
      <c r="J30" s="60">
        <f>H30/H$72</f>
        <v>0.03637049744928494</v>
      </c>
      <c r="K30" s="109"/>
    </row>
    <row r="31" spans="1:11" ht="12.75">
      <c r="A31" s="54" t="s">
        <v>56</v>
      </c>
      <c r="B31" s="10"/>
      <c r="C31" s="13"/>
      <c r="D31" s="50"/>
      <c r="E31" s="51">
        <v>1</v>
      </c>
      <c r="F31" s="61" t="s">
        <v>28</v>
      </c>
      <c r="G31" s="52">
        <v>200</v>
      </c>
      <c r="H31" s="53">
        <f>(G31*E31)</f>
        <v>200</v>
      </c>
      <c r="I31" s="59">
        <f>E31/B$9</f>
        <v>0.06925207756232687</v>
      </c>
      <c r="J31" s="60">
        <f>H31/H$72</f>
        <v>0.029096397959427946</v>
      </c>
      <c r="K31" s="109"/>
    </row>
    <row r="32" spans="1:11" ht="12.75">
      <c r="A32" s="54" t="s">
        <v>57</v>
      </c>
      <c r="B32" s="10"/>
      <c r="C32" s="13"/>
      <c r="D32" s="50"/>
      <c r="E32" s="51">
        <v>1</v>
      </c>
      <c r="F32" s="61" t="s">
        <v>28</v>
      </c>
      <c r="G32" s="52">
        <v>200</v>
      </c>
      <c r="H32" s="53">
        <f>(G32*E32)</f>
        <v>200</v>
      </c>
      <c r="I32" s="59">
        <f>E32/B$9</f>
        <v>0.06925207756232687</v>
      </c>
      <c r="J32" s="60">
        <f>H32/H$72</f>
        <v>0.029096397959427946</v>
      </c>
      <c r="K32" s="109"/>
    </row>
    <row r="33" spans="1:11" ht="12.75">
      <c r="A33" s="54" t="s">
        <v>89</v>
      </c>
      <c r="B33" s="10"/>
      <c r="C33" s="10"/>
      <c r="D33" s="50"/>
      <c r="E33" s="51">
        <v>1</v>
      </c>
      <c r="F33" s="61" t="s">
        <v>28</v>
      </c>
      <c r="G33" s="52">
        <v>125</v>
      </c>
      <c r="H33" s="53">
        <f>(G33*E33)</f>
        <v>125</v>
      </c>
      <c r="I33" s="59">
        <f>E33/B$9</f>
        <v>0.06925207756232687</v>
      </c>
      <c r="J33" s="60">
        <f>H33/H$72</f>
        <v>0.01818524872464247</v>
      </c>
      <c r="K33" s="109"/>
    </row>
    <row r="34" spans="1:11" ht="12.75">
      <c r="A34" s="54" t="s">
        <v>58</v>
      </c>
      <c r="B34" s="10"/>
      <c r="C34" s="10"/>
      <c r="D34" s="50"/>
      <c r="E34" s="51">
        <v>1</v>
      </c>
      <c r="F34" s="61" t="s">
        <v>28</v>
      </c>
      <c r="G34" s="52">
        <v>220</v>
      </c>
      <c r="H34" s="53">
        <f>(G34*E34)</f>
        <v>220</v>
      </c>
      <c r="I34" s="59">
        <f>E34/B$9</f>
        <v>0.06925207756232687</v>
      </c>
      <c r="J34" s="60">
        <f>H34/H$72</f>
        <v>0.03200603775537074</v>
      </c>
      <c r="K34" s="109"/>
    </row>
    <row r="35" spans="1:11" ht="9" customHeight="1">
      <c r="A35" s="62"/>
      <c r="B35" s="10"/>
      <c r="C35" s="10"/>
      <c r="D35" s="50"/>
      <c r="E35" s="51"/>
      <c r="F35" s="63"/>
      <c r="G35" s="52"/>
      <c r="H35" s="53"/>
      <c r="I35" s="59"/>
      <c r="J35" s="60"/>
      <c r="K35" s="109"/>
    </row>
    <row r="36" spans="1:11" ht="12.75">
      <c r="A36" s="54" t="s">
        <v>59</v>
      </c>
      <c r="B36" s="10"/>
      <c r="C36" s="10"/>
      <c r="D36" s="50"/>
      <c r="E36" s="51">
        <v>0.7217</v>
      </c>
      <c r="F36" s="61" t="s">
        <v>30</v>
      </c>
      <c r="G36" s="52">
        <f>+$B$12</f>
        <v>500</v>
      </c>
      <c r="H36" s="53">
        <f>IF(E36*G36,+E36*G36,"        ")</f>
        <v>360.85</v>
      </c>
      <c r="I36" s="59">
        <f>E36/B$9</f>
        <v>0.0499792243767313</v>
      </c>
      <c r="J36" s="60">
        <f>H36/H$72</f>
        <v>0.05249717601829788</v>
      </c>
      <c r="K36" s="109"/>
    </row>
    <row r="37" spans="1:11" ht="12.75">
      <c r="A37" s="62"/>
      <c r="B37" s="10"/>
      <c r="C37" s="10"/>
      <c r="D37" s="50"/>
      <c r="E37" s="10"/>
      <c r="F37" s="63"/>
      <c r="G37" s="52"/>
      <c r="H37" s="50"/>
      <c r="I37" s="59"/>
      <c r="J37" s="60"/>
      <c r="K37" s="109"/>
    </row>
    <row r="38" spans="1:11" ht="12.75">
      <c r="A38" s="54" t="s">
        <v>60</v>
      </c>
      <c r="B38" s="10"/>
      <c r="C38" s="10"/>
      <c r="D38" s="50"/>
      <c r="E38" s="51">
        <v>0.6467</v>
      </c>
      <c r="F38" s="61" t="s">
        <v>30</v>
      </c>
      <c r="G38" s="52">
        <f>+$B$12</f>
        <v>500</v>
      </c>
      <c r="H38" s="53">
        <f>IF(E38*G38,+E38*G38,"        ")</f>
        <v>323.35</v>
      </c>
      <c r="I38" s="59">
        <f>E38/B$9</f>
        <v>0.044785318559556794</v>
      </c>
      <c r="J38" s="60">
        <f>H38/H$72</f>
        <v>0.04704160140090514</v>
      </c>
      <c r="K38" s="109"/>
    </row>
    <row r="39" spans="1:11" ht="6.75" customHeight="1">
      <c r="A39" s="62"/>
      <c r="B39" s="10"/>
      <c r="C39" s="10"/>
      <c r="D39" s="50"/>
      <c r="E39" s="10"/>
      <c r="F39" s="63"/>
      <c r="G39" s="52"/>
      <c r="H39" s="53" t="str">
        <f>IF(E39*G39,+E39*G39,"        ")</f>
        <v>        </v>
      </c>
      <c r="I39" s="59"/>
      <c r="J39" s="60"/>
      <c r="K39" s="109"/>
    </row>
    <row r="40" spans="1:11" ht="12.75">
      <c r="A40" s="54" t="s">
        <v>61</v>
      </c>
      <c r="B40" s="10"/>
      <c r="C40" s="10"/>
      <c r="D40" s="50"/>
      <c r="E40" s="51">
        <v>0.12</v>
      </c>
      <c r="F40" s="61" t="s">
        <v>30</v>
      </c>
      <c r="G40" s="52">
        <f>+$B$12</f>
        <v>500</v>
      </c>
      <c r="H40" s="53">
        <f>IF(E40*G40,+E40*G40,"        ")</f>
        <v>60</v>
      </c>
      <c r="I40" s="59">
        <f>E40/B$9</f>
        <v>0.008310249307479225</v>
      </c>
      <c r="J40" s="60">
        <f>H40/H$72</f>
        <v>0.008728919387828384</v>
      </c>
      <c r="K40" s="109"/>
    </row>
    <row r="41" spans="1:11" ht="9.75" customHeight="1">
      <c r="A41" s="62"/>
      <c r="B41" s="10"/>
      <c r="C41" s="10"/>
      <c r="D41" s="50"/>
      <c r="E41" s="10"/>
      <c r="F41" s="63"/>
      <c r="G41" s="52"/>
      <c r="H41" s="50"/>
      <c r="I41" s="59"/>
      <c r="J41" s="60"/>
      <c r="K41" s="109"/>
    </row>
    <row r="42" spans="1:10" ht="12.75">
      <c r="A42" s="54" t="s">
        <v>62</v>
      </c>
      <c r="B42" s="10"/>
      <c r="C42" s="10"/>
      <c r="D42" s="50"/>
      <c r="E42" s="51">
        <v>0.6683</v>
      </c>
      <c r="F42" s="61" t="s">
        <v>30</v>
      </c>
      <c r="G42" s="52">
        <f>+$B$12</f>
        <v>500</v>
      </c>
      <c r="H42" s="53">
        <f aca="true" t="shared" si="2" ref="H42:H47">IF(E42*G42,+E42*G42,"        ")</f>
        <v>334.15</v>
      </c>
      <c r="I42" s="59">
        <f>E42/B$9</f>
        <v>0.04628116343490305</v>
      </c>
      <c r="J42" s="60">
        <f>H42/H$72</f>
        <v>0.04861280689071424</v>
      </c>
    </row>
    <row r="43" spans="1:10" ht="6.75" customHeight="1">
      <c r="A43" s="54"/>
      <c r="B43" s="10"/>
      <c r="C43" s="10"/>
      <c r="D43" s="50"/>
      <c r="E43" s="51"/>
      <c r="F43" s="61"/>
      <c r="G43" s="52"/>
      <c r="H43" s="53" t="str">
        <f t="shared" si="2"/>
        <v>        </v>
      </c>
      <c r="I43" s="59"/>
      <c r="J43" s="60"/>
    </row>
    <row r="44" spans="1:10" ht="12.75">
      <c r="A44" s="54" t="s">
        <v>63</v>
      </c>
      <c r="B44" s="10"/>
      <c r="C44" s="10"/>
      <c r="D44" s="63" t="s">
        <v>31</v>
      </c>
      <c r="E44" s="51">
        <v>0.8716</v>
      </c>
      <c r="F44" s="61" t="s">
        <v>30</v>
      </c>
      <c r="G44" s="52">
        <f>+$B$12</f>
        <v>500</v>
      </c>
      <c r="H44" s="53">
        <f t="shared" si="2"/>
        <v>435.8</v>
      </c>
      <c r="I44" s="59">
        <f>E44/B$9</f>
        <v>0.0603601108033241</v>
      </c>
      <c r="J44" s="60">
        <f>H44/H$72</f>
        <v>0.0634010511535935</v>
      </c>
    </row>
    <row r="45" spans="1:10" ht="6" customHeight="1">
      <c r="A45" s="54"/>
      <c r="B45" s="10"/>
      <c r="C45" s="10"/>
      <c r="D45" s="50"/>
      <c r="E45" s="51"/>
      <c r="F45" s="61"/>
      <c r="G45" s="52"/>
      <c r="H45" s="53" t="str">
        <f t="shared" si="2"/>
        <v>        </v>
      </c>
      <c r="I45" s="59"/>
      <c r="J45" s="60"/>
    </row>
    <row r="46" spans="1:10" ht="12.75">
      <c r="A46" s="62" t="s">
        <v>64</v>
      </c>
      <c r="B46" s="10"/>
      <c r="C46" s="10"/>
      <c r="D46" s="50"/>
      <c r="E46" s="64">
        <v>0.105</v>
      </c>
      <c r="F46" s="61" t="s">
        <v>30</v>
      </c>
      <c r="G46" s="52">
        <f>+$B$12</f>
        <v>500</v>
      </c>
      <c r="H46" s="53">
        <f t="shared" si="2"/>
        <v>52.5</v>
      </c>
      <c r="I46" s="59">
        <f>E46/B$9</f>
        <v>0.007271468144044321</v>
      </c>
      <c r="J46" s="60">
        <f>H46/H$72</f>
        <v>0.007637804464349836</v>
      </c>
    </row>
    <row r="47" spans="1:10" ht="9.75" customHeight="1">
      <c r="A47" s="62"/>
      <c r="B47" s="10"/>
      <c r="C47" s="10"/>
      <c r="D47" s="50"/>
      <c r="E47" s="64"/>
      <c r="F47" s="61"/>
      <c r="G47" s="65"/>
      <c r="H47" s="53" t="str">
        <f t="shared" si="2"/>
        <v>        </v>
      </c>
      <c r="I47" s="59"/>
      <c r="J47" s="60"/>
    </row>
    <row r="48" spans="1:10" ht="12" customHeight="1">
      <c r="A48" s="62" t="s">
        <v>75</v>
      </c>
      <c r="B48" s="10"/>
      <c r="C48" s="10"/>
      <c r="D48" s="50"/>
      <c r="E48" s="64"/>
      <c r="F48" s="61"/>
      <c r="G48" s="65"/>
      <c r="H48" s="53"/>
      <c r="I48" s="59"/>
      <c r="J48" s="60"/>
    </row>
    <row r="49" spans="1:10" ht="12.75" customHeight="1">
      <c r="A49" s="62" t="s">
        <v>76</v>
      </c>
      <c r="B49" s="10"/>
      <c r="C49" s="10"/>
      <c r="D49" s="50"/>
      <c r="E49" s="64">
        <v>0.1</v>
      </c>
      <c r="F49" s="61" t="s">
        <v>30</v>
      </c>
      <c r="G49" s="52">
        <f>+$B$12</f>
        <v>500</v>
      </c>
      <c r="H49" s="53">
        <f>IF(E49*G49,+E49*G49,"        ")</f>
        <v>50</v>
      </c>
      <c r="I49" s="59">
        <f>E49/B$9</f>
        <v>0.006925207756232688</v>
      </c>
      <c r="J49" s="60">
        <f>H49/H$72</f>
        <v>0.007274099489856987</v>
      </c>
    </row>
    <row r="50" spans="1:10" ht="12.75" customHeight="1">
      <c r="A50" s="62"/>
      <c r="B50" s="10"/>
      <c r="C50" s="10"/>
      <c r="D50" s="50"/>
      <c r="E50" s="64"/>
      <c r="F50" s="61"/>
      <c r="G50" s="65"/>
      <c r="H50" s="53"/>
      <c r="I50" s="59"/>
      <c r="J50" s="60"/>
    </row>
    <row r="51" spans="1:10" ht="12.75" customHeight="1">
      <c r="A51" s="62" t="s">
        <v>77</v>
      </c>
      <c r="B51" s="10"/>
      <c r="C51" s="10"/>
      <c r="D51" s="50"/>
      <c r="E51" s="64"/>
      <c r="F51" s="61"/>
      <c r="G51" s="65"/>
      <c r="H51" s="53"/>
      <c r="I51" s="59"/>
      <c r="J51" s="60"/>
    </row>
    <row r="52" spans="1:10" ht="12.75" customHeight="1" thickBot="1">
      <c r="A52" s="66" t="s">
        <v>78</v>
      </c>
      <c r="B52" s="67"/>
      <c r="C52" s="67"/>
      <c r="D52" s="68"/>
      <c r="E52" s="69">
        <v>0.1</v>
      </c>
      <c r="F52" s="70" t="s">
        <v>30</v>
      </c>
      <c r="G52" s="71">
        <f>+$B$12</f>
        <v>500</v>
      </c>
      <c r="H52" s="72">
        <f>IF(E52*G52,+E52*G52,"        ")</f>
        <v>50</v>
      </c>
      <c r="I52" s="73">
        <f>E52/B$9</f>
        <v>0.006925207756232688</v>
      </c>
      <c r="J52" s="74">
        <f>H52/H$72</f>
        <v>0.007274099489856987</v>
      </c>
    </row>
    <row r="53" spans="1:11" s="3" customFormat="1" ht="12.75" customHeight="1">
      <c r="A53" s="10"/>
      <c r="B53" s="10"/>
      <c r="C53" s="10"/>
      <c r="D53" s="10"/>
      <c r="E53" s="64"/>
      <c r="F53" s="75"/>
      <c r="G53" s="65"/>
      <c r="H53" s="52"/>
      <c r="I53" s="76"/>
      <c r="J53" s="77"/>
      <c r="K53" s="110"/>
    </row>
    <row r="54" spans="1:11" s="3" customFormat="1" ht="12.75" customHeight="1" thickBot="1">
      <c r="A54" s="159" t="s">
        <v>98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10"/>
    </row>
    <row r="55" spans="1:10" ht="12.75" customHeight="1">
      <c r="A55" s="78"/>
      <c r="B55" s="79"/>
      <c r="C55" s="79"/>
      <c r="D55" s="48"/>
      <c r="E55" s="80"/>
      <c r="F55" s="81"/>
      <c r="G55" s="82"/>
      <c r="H55" s="83"/>
      <c r="I55" s="84"/>
      <c r="J55" s="85"/>
    </row>
    <row r="56" spans="1:10" ht="12.75" customHeight="1">
      <c r="A56" s="62" t="s">
        <v>79</v>
      </c>
      <c r="B56" s="10"/>
      <c r="C56" s="10"/>
      <c r="D56" s="50"/>
      <c r="E56" s="64"/>
      <c r="F56" s="61"/>
      <c r="G56" s="65"/>
      <c r="H56" s="53"/>
      <c r="I56" s="59"/>
      <c r="J56" s="60"/>
    </row>
    <row r="57" spans="1:10" ht="12.75" customHeight="1">
      <c r="A57" s="62" t="s">
        <v>80</v>
      </c>
      <c r="B57" s="10"/>
      <c r="C57" s="10"/>
      <c r="D57" s="50"/>
      <c r="E57" s="64">
        <v>0.1</v>
      </c>
      <c r="F57" s="61" t="s">
        <v>30</v>
      </c>
      <c r="G57" s="52">
        <f>+$B$12</f>
        <v>500</v>
      </c>
      <c r="H57" s="53">
        <f>IF(E57*G57,+E57*G57,"        ")</f>
        <v>50</v>
      </c>
      <c r="I57" s="59">
        <f>E57/B$9</f>
        <v>0.006925207756232688</v>
      </c>
      <c r="J57" s="60">
        <f>H57/H$72</f>
        <v>0.007274099489856987</v>
      </c>
    </row>
    <row r="58" spans="1:12" ht="12.75" customHeight="1">
      <c r="A58" s="62"/>
      <c r="B58" s="10"/>
      <c r="C58" s="10"/>
      <c r="D58" s="50"/>
      <c r="E58" s="64"/>
      <c r="F58" s="61"/>
      <c r="G58" s="65"/>
      <c r="H58" s="53"/>
      <c r="I58" s="59"/>
      <c r="J58" s="60"/>
      <c r="L58" s="7"/>
    </row>
    <row r="59" spans="1:12" ht="12.75">
      <c r="A59" s="62" t="s">
        <v>65</v>
      </c>
      <c r="B59" s="10"/>
      <c r="C59" s="10"/>
      <c r="D59" s="50"/>
      <c r="E59" s="64"/>
      <c r="F59" s="61"/>
      <c r="G59" s="65"/>
      <c r="H59" s="53" t="str">
        <f>IF(E59*G59,+E59*G59,"        ")</f>
        <v>        </v>
      </c>
      <c r="I59" s="59"/>
      <c r="J59" s="60"/>
      <c r="L59" s="7"/>
    </row>
    <row r="60" spans="1:12" ht="12.75">
      <c r="A60" s="62" t="s">
        <v>66</v>
      </c>
      <c r="B60" s="10"/>
      <c r="C60" s="10"/>
      <c r="D60" s="63" t="s">
        <v>32</v>
      </c>
      <c r="E60" s="64">
        <v>0.1</v>
      </c>
      <c r="F60" s="61" t="s">
        <v>30</v>
      </c>
      <c r="G60" s="52">
        <f>+$B$12</f>
        <v>500</v>
      </c>
      <c r="H60" s="53">
        <f>IF(E60*G60,+E60*G60,"        ")</f>
        <v>50</v>
      </c>
      <c r="I60" s="59">
        <f>E60/B$9</f>
        <v>0.006925207756232688</v>
      </c>
      <c r="J60" s="60">
        <f>H60/H$72</f>
        <v>0.007274099489856987</v>
      </c>
      <c r="L60" s="7"/>
    </row>
    <row r="61" spans="1:12" ht="9" customHeight="1">
      <c r="A61" s="62"/>
      <c r="B61" s="10"/>
      <c r="C61" s="10"/>
      <c r="D61" s="50"/>
      <c r="E61" s="64"/>
      <c r="F61" s="61"/>
      <c r="G61" s="65"/>
      <c r="H61" s="53" t="str">
        <f>IF(E61*G61,+E61*G61,"        ")</f>
        <v>        </v>
      </c>
      <c r="I61" s="59"/>
      <c r="J61" s="60"/>
      <c r="L61" s="7"/>
    </row>
    <row r="62" spans="1:12" ht="12.75">
      <c r="A62" s="62" t="s">
        <v>67</v>
      </c>
      <c r="B62" s="10"/>
      <c r="C62" s="10"/>
      <c r="D62" s="50"/>
      <c r="E62" s="64">
        <v>0.415</v>
      </c>
      <c r="F62" s="61" t="s">
        <v>30</v>
      </c>
      <c r="G62" s="52">
        <f>+$B$12</f>
        <v>500</v>
      </c>
      <c r="H62" s="53">
        <f>IF(E62*G62,+E62*G62,"        ")</f>
        <v>207.5</v>
      </c>
      <c r="I62" s="59">
        <f>E62/B$9</f>
        <v>0.02873961218836565</v>
      </c>
      <c r="J62" s="60">
        <f>H62/H$72</f>
        <v>0.030187512882906498</v>
      </c>
      <c r="K62" s="109"/>
      <c r="L62" s="7"/>
    </row>
    <row r="63" spans="1:10" ht="12.75">
      <c r="A63" s="62"/>
      <c r="B63" s="10"/>
      <c r="C63" s="86"/>
      <c r="D63" s="50"/>
      <c r="E63" s="50"/>
      <c r="F63" s="50"/>
      <c r="G63" s="50"/>
      <c r="H63" s="50"/>
      <c r="I63" s="50"/>
      <c r="J63" s="87"/>
    </row>
    <row r="64" spans="1:12" ht="12.75">
      <c r="A64" s="62" t="s">
        <v>68</v>
      </c>
      <c r="B64" s="10"/>
      <c r="C64" s="10"/>
      <c r="D64" s="63" t="s">
        <v>69</v>
      </c>
      <c r="E64" s="64">
        <v>0.1117</v>
      </c>
      <c r="F64" s="61" t="s">
        <v>30</v>
      </c>
      <c r="G64" s="52">
        <f>+$B$12</f>
        <v>500</v>
      </c>
      <c r="H64" s="53">
        <f>IF(E64*G64,+E64*G64,"        ")</f>
        <v>55.849999999999994</v>
      </c>
      <c r="I64" s="59">
        <f>E64/B$9</f>
        <v>0.007735457063711911</v>
      </c>
      <c r="J64" s="60">
        <f>H64/H$72</f>
        <v>0.008125169130170253</v>
      </c>
      <c r="L64" s="7"/>
    </row>
    <row r="65" spans="1:10" ht="12.75">
      <c r="A65" s="62"/>
      <c r="B65" s="10"/>
      <c r="C65" s="10"/>
      <c r="D65" s="50"/>
      <c r="E65" s="64"/>
      <c r="F65" s="61"/>
      <c r="G65" s="65"/>
      <c r="H65" s="53"/>
      <c r="I65" s="59"/>
      <c r="J65" s="88"/>
    </row>
    <row r="66" spans="1:10" ht="13.5" thickBot="1">
      <c r="A66" s="89" t="s">
        <v>70</v>
      </c>
      <c r="B66" s="67"/>
      <c r="C66" s="67"/>
      <c r="D66" s="90" t="s">
        <v>33</v>
      </c>
      <c r="E66" s="91">
        <v>2.0967</v>
      </c>
      <c r="F66" s="70" t="s">
        <v>30</v>
      </c>
      <c r="G66" s="71">
        <f>+$B$12</f>
        <v>500</v>
      </c>
      <c r="H66" s="72">
        <f>IF(E66*G66,+E66*G66,"        ")</f>
        <v>1048.35</v>
      </c>
      <c r="I66" s="73">
        <f>E66/B$9</f>
        <v>0.14520083102493073</v>
      </c>
      <c r="J66" s="74">
        <f>H66/H$72</f>
        <v>0.15251604400383142</v>
      </c>
    </row>
    <row r="67" spans="1:10" ht="12.75">
      <c r="A67" s="92"/>
      <c r="B67" s="79"/>
      <c r="C67" s="79"/>
      <c r="D67" s="93"/>
      <c r="E67" s="94"/>
      <c r="F67" s="95"/>
      <c r="G67" s="96"/>
      <c r="H67" s="97"/>
      <c r="I67" s="23"/>
      <c r="J67" s="15"/>
    </row>
    <row r="68" spans="1:10" ht="12.75">
      <c r="A68" s="44" t="s">
        <v>34</v>
      </c>
      <c r="B68" s="98"/>
      <c r="C68" s="99"/>
      <c r="D68" s="10"/>
      <c r="E68" s="51"/>
      <c r="F68" s="98"/>
      <c r="G68" s="52"/>
      <c r="H68" s="100">
        <f>SUM(H18:H66)</f>
        <v>6523.644316666667</v>
      </c>
      <c r="I68" s="23"/>
      <c r="J68" s="101"/>
    </row>
    <row r="69" spans="1:10" ht="12.75">
      <c r="A69" s="54" t="s">
        <v>35</v>
      </c>
      <c r="B69" s="10"/>
      <c r="C69" s="98"/>
      <c r="D69" s="98"/>
      <c r="E69" s="98"/>
      <c r="F69" s="98"/>
      <c r="G69" s="52"/>
      <c r="H69" s="102">
        <f>H68*0.02</f>
        <v>130.47288633333335</v>
      </c>
      <c r="I69" s="23"/>
      <c r="J69" s="15"/>
    </row>
    <row r="70" spans="1:10" ht="12.75">
      <c r="A70" s="54" t="s">
        <v>36</v>
      </c>
      <c r="B70" s="10"/>
      <c r="C70" s="98"/>
      <c r="D70" s="98"/>
      <c r="E70" s="98"/>
      <c r="F70" s="98"/>
      <c r="G70" s="52"/>
      <c r="H70" s="104">
        <v>0</v>
      </c>
      <c r="I70" s="23"/>
      <c r="J70" s="101"/>
    </row>
    <row r="71" spans="1:10" ht="12.75">
      <c r="A71" s="54" t="s">
        <v>100</v>
      </c>
      <c r="B71" s="10"/>
      <c r="C71" s="10"/>
      <c r="D71" s="10"/>
      <c r="E71" s="10"/>
      <c r="F71" s="10"/>
      <c r="G71" s="10"/>
      <c r="H71" s="104">
        <f>SUM(H68:H69)*0.033</f>
        <v>219.585867699</v>
      </c>
      <c r="I71" s="173">
        <f>+H69+H71</f>
        <v>350.05875403233335</v>
      </c>
      <c r="J71" s="15"/>
    </row>
    <row r="72" spans="1:12" s="3" customFormat="1" ht="16.5" customHeight="1" thickBot="1">
      <c r="A72" s="128" t="s">
        <v>37</v>
      </c>
      <c r="B72" s="132"/>
      <c r="C72" s="132"/>
      <c r="D72" s="132"/>
      <c r="E72" s="132"/>
      <c r="F72" s="132"/>
      <c r="G72" s="133"/>
      <c r="H72" s="134">
        <f>SUM(H68:H71)</f>
        <v>6873.703070699</v>
      </c>
      <c r="I72" s="107">
        <f>+H71+H69</f>
        <v>350.05875403233335</v>
      </c>
      <c r="J72" s="105"/>
      <c r="K72" s="110"/>
      <c r="L72" s="1"/>
    </row>
    <row r="73" spans="1:12" s="3" customFormat="1" ht="13.5" thickBot="1">
      <c r="A73" s="6"/>
      <c r="B73" s="5"/>
      <c r="C73" s="5"/>
      <c r="D73" s="5"/>
      <c r="E73" s="5"/>
      <c r="F73" s="5"/>
      <c r="G73" s="4"/>
      <c r="H73" s="8">
        <f>SUM(H69:H71)</f>
        <v>350.05875403233335</v>
      </c>
      <c r="I73" s="106"/>
      <c r="J73" s="10"/>
      <c r="K73" s="110"/>
      <c r="L73" s="1"/>
    </row>
    <row r="74" spans="1:11" ht="5.25" customHeight="1">
      <c r="A74" s="135"/>
      <c r="B74" s="136"/>
      <c r="C74" s="137"/>
      <c r="D74" s="137"/>
      <c r="E74" s="138"/>
      <c r="F74" s="136"/>
      <c r="G74" s="139"/>
      <c r="H74" s="140"/>
      <c r="I74" s="106"/>
      <c r="J74" s="10"/>
      <c r="K74" s="110"/>
    </row>
    <row r="75" spans="1:10" ht="12.75">
      <c r="A75" s="141" t="s">
        <v>38</v>
      </c>
      <c r="B75" s="142"/>
      <c r="C75" s="143">
        <v>0</v>
      </c>
      <c r="D75" s="144">
        <f>(C75/H72)</f>
        <v>0</v>
      </c>
      <c r="E75" s="145" t="s">
        <v>39</v>
      </c>
      <c r="F75" s="142"/>
      <c r="G75" s="143">
        <f>SUM(H36:H66)</f>
        <v>3078.3499999999995</v>
      </c>
      <c r="H75" s="146">
        <f>(G75/H68)</f>
        <v>0.4718758182654751</v>
      </c>
      <c r="I75" s="103"/>
      <c r="J75" s="15"/>
    </row>
    <row r="76" spans="1:10" ht="16.5" customHeight="1" thickBot="1">
      <c r="A76" s="147" t="s">
        <v>40</v>
      </c>
      <c r="B76" s="148"/>
      <c r="C76" s="149">
        <f>SUM(H30:H34)</f>
        <v>995</v>
      </c>
      <c r="D76" s="150">
        <f>(C76/H68)</f>
        <v>0.152522110602806</v>
      </c>
      <c r="E76" s="151" t="s">
        <v>41</v>
      </c>
      <c r="F76" s="148"/>
      <c r="G76" s="152">
        <f>SUM(H19:H26)</f>
        <v>2450.294316666667</v>
      </c>
      <c r="H76" s="153">
        <f>(G76/H68)</f>
        <v>0.37560207113171884</v>
      </c>
      <c r="I76" s="103"/>
      <c r="J76" s="15"/>
    </row>
    <row r="77" spans="1:10" ht="14.25" customHeight="1">
      <c r="A77" s="9" t="s">
        <v>86</v>
      </c>
      <c r="B77" s="10"/>
      <c r="C77" s="11"/>
      <c r="D77" s="12"/>
      <c r="E77" s="9"/>
      <c r="F77" s="10"/>
      <c r="G77" s="13"/>
      <c r="H77" s="14"/>
      <c r="I77" s="15"/>
      <c r="J77" s="15"/>
    </row>
    <row r="78" spans="1:10" ht="42" customHeight="1">
      <c r="A78" s="172" t="s">
        <v>103</v>
      </c>
      <c r="B78" s="172"/>
      <c r="C78" s="172"/>
      <c r="D78" s="172"/>
      <c r="E78" s="172"/>
      <c r="F78" s="172"/>
      <c r="G78" s="172"/>
      <c r="H78" s="172"/>
      <c r="I78" s="172"/>
      <c r="J78" s="172"/>
    </row>
    <row r="79" spans="1:11" s="2" customFormat="1" ht="15" customHeight="1">
      <c r="A79" s="170" t="s">
        <v>101</v>
      </c>
      <c r="B79" s="170"/>
      <c r="C79" s="170"/>
      <c r="D79" s="170"/>
      <c r="E79" s="170"/>
      <c r="F79" s="170"/>
      <c r="G79" s="170"/>
      <c r="H79" s="170"/>
      <c r="I79" s="170"/>
      <c r="J79" s="170"/>
      <c r="K79" s="111"/>
    </row>
    <row r="80" spans="1:11" s="2" customFormat="1" ht="14.25" customHeight="1">
      <c r="A80" s="171" t="s">
        <v>84</v>
      </c>
      <c r="B80" s="171"/>
      <c r="C80" s="171"/>
      <c r="D80" s="171"/>
      <c r="E80" s="171"/>
      <c r="F80" s="171"/>
      <c r="G80" s="171"/>
      <c r="H80" s="171"/>
      <c r="I80" s="171"/>
      <c r="J80" s="171"/>
      <c r="K80" s="111"/>
    </row>
    <row r="81" spans="1:11" s="2" customFormat="1" ht="12.75" customHeight="1">
      <c r="A81" s="16" t="s">
        <v>85</v>
      </c>
      <c r="B81" s="16"/>
      <c r="C81" s="17"/>
      <c r="D81" s="18"/>
      <c r="E81" s="16"/>
      <c r="F81" s="16"/>
      <c r="G81" s="17"/>
      <c r="H81" s="18"/>
      <c r="I81" s="19"/>
      <c r="J81" s="16"/>
      <c r="K81" s="111"/>
    </row>
    <row r="82" spans="1:11" s="2" customFormat="1" ht="13.5">
      <c r="A82" s="16" t="s">
        <v>88</v>
      </c>
      <c r="B82" s="16"/>
      <c r="C82" s="16"/>
      <c r="D82" s="16"/>
      <c r="E82" s="16"/>
      <c r="F82" s="16"/>
      <c r="G82" s="16"/>
      <c r="H82" s="16"/>
      <c r="I82" s="16"/>
      <c r="J82" s="16"/>
      <c r="K82" s="111"/>
    </row>
    <row r="83" spans="1:11" s="2" customFormat="1" ht="13.5">
      <c r="A83" s="16" t="s">
        <v>87</v>
      </c>
      <c r="B83" s="16"/>
      <c r="C83" s="16"/>
      <c r="D83" s="16"/>
      <c r="E83" s="16"/>
      <c r="F83" s="16"/>
      <c r="G83" s="16"/>
      <c r="H83" s="16"/>
      <c r="I83" s="16"/>
      <c r="J83" s="16"/>
      <c r="K83" s="111"/>
    </row>
    <row r="84" spans="1:11" s="2" customFormat="1" ht="13.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11"/>
    </row>
    <row r="85" spans="1:10" ht="12.75">
      <c r="A85" s="15"/>
      <c r="B85" s="15"/>
      <c r="C85" s="15"/>
      <c r="D85" s="15"/>
      <c r="E85" s="15"/>
      <c r="F85" s="15"/>
      <c r="G85" s="15"/>
      <c r="H85" s="21"/>
      <c r="I85" s="15"/>
      <c r="J85" s="15"/>
    </row>
    <row r="86" spans="1:10" ht="13.5">
      <c r="A86" s="158" t="s">
        <v>99</v>
      </c>
      <c r="B86" s="158"/>
      <c r="C86" s="158"/>
      <c r="D86" s="158"/>
      <c r="E86" s="158"/>
      <c r="F86" s="158"/>
      <c r="G86" s="158"/>
      <c r="H86" s="158"/>
      <c r="I86" s="158"/>
      <c r="J86" s="158"/>
    </row>
  </sheetData>
  <sheetProtection/>
  <mergeCells count="9">
    <mergeCell ref="A86:J86"/>
    <mergeCell ref="A54:J54"/>
    <mergeCell ref="A1:J1"/>
    <mergeCell ref="A14:H14"/>
    <mergeCell ref="I14:I16"/>
    <mergeCell ref="J14:J16"/>
    <mergeCell ref="A79:J79"/>
    <mergeCell ref="A80:J80"/>
    <mergeCell ref="A78:J78"/>
  </mergeCells>
  <printOptions/>
  <pageMargins left="0.57" right="0.31496062992125984" top="0.7480314960629921" bottom="0.4724409448818898" header="0.5118110236220472" footer="0.4330708661417323"/>
  <pageSetup horizontalDpi="300" verticalDpi="300" orientation="portrait" scale="85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Karisovic</cp:lastModifiedBy>
  <cp:lastPrinted>2017-04-11T18:12:40Z</cp:lastPrinted>
  <dcterms:created xsi:type="dcterms:W3CDTF">1999-01-26T19:35:51Z</dcterms:created>
  <dcterms:modified xsi:type="dcterms:W3CDTF">2019-08-29T22:29:36Z</dcterms:modified>
  <cp:category/>
  <cp:version/>
  <cp:contentType/>
  <cp:contentStatus/>
</cp:coreProperties>
</file>