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'Hoja1'!$A$1:$J$130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<sst xmlns="http://schemas.openxmlformats.org/spreadsheetml/2006/main" count="195" uniqueCount="139">
  <si>
    <t>IV. Insumos      :</t>
  </si>
  <si>
    <t>II.Preparación de terreno:</t>
  </si>
  <si>
    <t>III. Mano de Obra:</t>
  </si>
  <si>
    <t>I. Semillero             :</t>
  </si>
  <si>
    <t>TOTAL</t>
  </si>
  <si>
    <t>GASTOS SEGURO AGRICOLA.</t>
  </si>
  <si>
    <t>SUBTOTAL</t>
  </si>
  <si>
    <t>Hom-Día</t>
  </si>
  <si>
    <t>26. Enseronada</t>
  </si>
  <si>
    <t>25. Clasificación</t>
  </si>
  <si>
    <t>24. Mojada</t>
  </si>
  <si>
    <t>23. Deshije y Entroje</t>
  </si>
  <si>
    <t>22. Amarre de Sarta</t>
  </si>
  <si>
    <t>V</t>
  </si>
  <si>
    <t>21. Recolección</t>
  </si>
  <si>
    <t>20. Recolección</t>
  </si>
  <si>
    <t>19. Desbotone y Deshije</t>
  </si>
  <si>
    <t>18. Desyerbo (manual)</t>
  </si>
  <si>
    <t xml:space="preserve">     Tamarón)</t>
  </si>
  <si>
    <t xml:space="preserve">    (0.0737 kg Ridomil + 0.0057 Lt</t>
  </si>
  <si>
    <t xml:space="preserve">17. Aplicación Pesticidas </t>
  </si>
  <si>
    <t>IV</t>
  </si>
  <si>
    <t>16. Riego</t>
  </si>
  <si>
    <t>15. Recolección</t>
  </si>
  <si>
    <t>14. Desbotone y Deshije</t>
  </si>
  <si>
    <t>13. Desyerbo (manual)</t>
  </si>
  <si>
    <t xml:space="preserve">    (0.0747 kg Ridomil + 0.0057 Lt</t>
  </si>
  <si>
    <t xml:space="preserve">12. Aplicación Pesticidas </t>
  </si>
  <si>
    <t>11. Aporque (Manual</t>
  </si>
  <si>
    <t>III</t>
  </si>
  <si>
    <t>10. Riego</t>
  </si>
  <si>
    <t>Tarea</t>
  </si>
  <si>
    <t>9.  Pase Cultivador</t>
  </si>
  <si>
    <t>8.  Desyerbo (manual)</t>
  </si>
  <si>
    <t xml:space="preserve">     Dithane M-45)</t>
  </si>
  <si>
    <t xml:space="preserve">    (0.0057 Lt Tamarón + 0.1057 Kg</t>
  </si>
  <si>
    <t xml:space="preserve">7.  Aplicación Pesticidas </t>
  </si>
  <si>
    <t xml:space="preserve">   (0.3837 QQ 16-20-0)</t>
  </si>
  <si>
    <t>6.  Aplicación Fertilizante</t>
  </si>
  <si>
    <t>5.  Riego</t>
  </si>
  <si>
    <t>II</t>
  </si>
  <si>
    <t>4.  Trasplante (manual)</t>
  </si>
  <si>
    <t xml:space="preserve"> .2 Cruce (mecanizado)</t>
  </si>
  <si>
    <t xml:space="preserve"> .1 Corte (mecanizado)</t>
  </si>
  <si>
    <t>3.  Preparación del Terreno</t>
  </si>
  <si>
    <t xml:space="preserve"> .10 Desyerbo</t>
  </si>
  <si>
    <t xml:space="preserve">     Dithane)</t>
  </si>
  <si>
    <t xml:space="preserve">    (0.0917 Lb Furadan + 0.1057 Kg</t>
  </si>
  <si>
    <t xml:space="preserve"> .9 Aplicación Pesticidas</t>
  </si>
  <si>
    <t xml:space="preserve"> .8 Riegos</t>
  </si>
  <si>
    <t>I</t>
  </si>
  <si>
    <t xml:space="preserve"> .7 Regada de Semillas</t>
  </si>
  <si>
    <t xml:space="preserve">    (0.0917 Lb Furadan)</t>
  </si>
  <si>
    <t xml:space="preserve"> .6 Aplicación Insecticida</t>
  </si>
  <si>
    <t xml:space="preserve">    (0.1279 QQ 16-20-0)</t>
  </si>
  <si>
    <t xml:space="preserve"> .5 Aplicación Fertilizante</t>
  </si>
  <si>
    <t xml:space="preserve"> .4 Hechura de Canteros</t>
  </si>
  <si>
    <t xml:space="preserve"> .3 Rastra  (mecanizado)</t>
  </si>
  <si>
    <t>2.  Preparación del Semillero</t>
  </si>
  <si>
    <t>Kilo</t>
  </si>
  <si>
    <t xml:space="preserve"> .4 Fungicida (Dithane-M-45)</t>
  </si>
  <si>
    <t xml:space="preserve"> .3 Fungicida (Ridomil)</t>
  </si>
  <si>
    <t>Quintal</t>
  </si>
  <si>
    <t xml:space="preserve"> .2 Fertilizante (16-20-0)</t>
  </si>
  <si>
    <t>-</t>
  </si>
  <si>
    <t xml:space="preserve"> .1 Semilla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</si>
  <si>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</si>
  <si>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</si>
  <si>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</si>
  <si>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</si>
  <si>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</si>
  <si>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</si>
  <si>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</si>
  <si>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</si>
  <si>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</si>
  <si>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Negro Olor</t>
  </si>
  <si>
    <t xml:space="preserve"> CARAC. ESPECIAL</t>
  </si>
  <si>
    <t>JORNAL DIARIO :</t>
  </si>
  <si>
    <t>A</t>
  </si>
  <si>
    <t xml:space="preserve"> CLASIF. TERRENO</t>
  </si>
  <si>
    <t>8 Horas</t>
  </si>
  <si>
    <t>HOMBRE-DIA</t>
  </si>
  <si>
    <t>Mecanizado</t>
  </si>
  <si>
    <t xml:space="preserve"> PREP. TERRENO..</t>
  </si>
  <si>
    <t>Alto</t>
  </si>
  <si>
    <t xml:space="preserve"> NIVEL INSUMOS...</t>
  </si>
  <si>
    <t>QQ 110 Lb</t>
  </si>
  <si>
    <t>Piloto Cubano</t>
  </si>
  <si>
    <t>Riego Bomba</t>
  </si>
  <si>
    <t xml:space="preserve"> ORIGEN DE AGUAS</t>
  </si>
  <si>
    <t/>
  </si>
  <si>
    <t>REND NORMAL</t>
  </si>
  <si>
    <t>Transplante</t>
  </si>
  <si>
    <t xml:space="preserve"> METODO SIEMBRA.</t>
  </si>
  <si>
    <t xml:space="preserve"> FECHA COSECHA..</t>
  </si>
  <si>
    <t>RENDIMIENTO</t>
  </si>
  <si>
    <t>VARIEDAD</t>
  </si>
  <si>
    <t xml:space="preserve"> FECHA SIEMBRA..</t>
  </si>
  <si>
    <t>0-70-1234A*</t>
  </si>
  <si>
    <t xml:space="preserve"> COSTO CODIGO...</t>
  </si>
  <si>
    <t>ENTREVISTAS...</t>
  </si>
  <si>
    <t xml:space="preserve"> CICLO..........</t>
  </si>
  <si>
    <t>Nacional</t>
  </si>
  <si>
    <t>AREA APLIC....</t>
  </si>
  <si>
    <t>Tabaco</t>
  </si>
  <si>
    <t xml:space="preserve"> RUBRO..........</t>
  </si>
  <si>
    <t>REGIONAL......</t>
  </si>
  <si>
    <t>Unidad</t>
  </si>
  <si>
    <t>Costo/</t>
  </si>
  <si>
    <t>5 Meses</t>
  </si>
  <si>
    <t>Cant.</t>
  </si>
  <si>
    <t>Litro</t>
  </si>
  <si>
    <t xml:space="preserve"> .5 Insecticida (Nuvacron)</t>
  </si>
  <si>
    <t>GASTOS ADMINISTRATIVOS 2%</t>
  </si>
  <si>
    <t>FECHA  :</t>
  </si>
  <si>
    <t xml:space="preserve">       .1 Corte (mecanizado)</t>
  </si>
  <si>
    <t xml:space="preserve">       .2 Cruce (mecanizado)</t>
  </si>
  <si>
    <t xml:space="preserve">       .3 Rastra  (Mecanizado)</t>
  </si>
  <si>
    <t xml:space="preserve">      .4 Surqueo (mecanizado)</t>
  </si>
  <si>
    <t>Coeficiente Técnico por Actividad</t>
  </si>
  <si>
    <t>Participación (%) por Actividad</t>
  </si>
  <si>
    <t>....................................................</t>
  </si>
  <si>
    <t>......................................</t>
  </si>
  <si>
    <t>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</si>
  <si>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</si>
  <si>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</si>
  <si>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</si>
  <si>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</si>
  <si>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</si>
  <si>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</si>
  <si>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Página 145</t>
  </si>
  <si>
    <t>Página 143</t>
  </si>
  <si>
    <t>Página  144</t>
  </si>
  <si>
    <t>Página 146</t>
  </si>
  <si>
    <t xml:space="preserve"> .6 Insecticida (Orthene 97 GB)</t>
  </si>
  <si>
    <t>PAGO INTERESES 8.0% ANUAL (5 meses 3.33%)</t>
  </si>
  <si>
    <t xml:space="preserve"> .7 Pago Agua INDRHI (5 Meses)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</si>
  <si>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</si>
  <si>
    <t>2019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</si>
</sst>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_)"/>
    <numFmt numFmtId="190" formatCode="#,##0.0000_);\(#,##0.0000\)"/>
    <numFmt numFmtId="191" formatCode="&quot;RD$&quot;#,##0.00"/>
    <numFmt numFmtId="192" formatCode="_-* #,##0.00_-;\-* #,##0.00_-;_-* &quot;-&quot;??_-;_-@_-"/>
    <numFmt numFmtId="193" formatCode="_-* #,##0_-;\-* #,##0_-;_-* &quot;-&quot;??_-;_-@_-"/>
    <numFmt numFmtId="194" formatCode="#,##0.00_ ;\-#,##0.00\ "/>
    <numFmt numFmtId="195" formatCode="0.000"/>
    <numFmt numFmtId="196" formatCode="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8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3" fontId="1" fillId="0" borderId="0" xfId="47" applyFont="1" applyBorder="1" applyAlignment="1">
      <alignment/>
    </xf>
    <xf numFmtId="9" fontId="1" fillId="0" borderId="0" xfId="54" applyFont="1" applyAlignment="1">
      <alignment horizontal="center"/>
    </xf>
    <xf numFmtId="9" fontId="1" fillId="0" borderId="0" xfId="54" applyFont="1" applyBorder="1" applyAlignment="1">
      <alignment horizontal="center"/>
    </xf>
    <xf numFmtId="39" fontId="5" fillId="0" borderId="0" xfId="0" applyNumberFormat="1" applyFont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39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39" fontId="4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9" fontId="3" fillId="33" borderId="0" xfId="0" applyNumberFormat="1" applyFont="1" applyFill="1" applyAlignment="1" applyProtection="1">
      <alignment/>
      <protection/>
    </xf>
    <xf numFmtId="0" fontId="46" fillId="0" borderId="0" xfId="0" applyFont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9" fontId="2" fillId="33" borderId="0" xfId="54" applyFont="1" applyFill="1" applyAlignment="1" applyProtection="1">
      <alignment horizontal="left"/>
      <protection/>
    </xf>
    <xf numFmtId="9" fontId="3" fillId="33" borderId="0" xfId="54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3" fillId="33" borderId="0" xfId="0" applyFont="1" applyFill="1" applyAlignment="1" applyProtection="1">
      <alignment horizontal="center"/>
      <protection/>
    </xf>
    <xf numFmtId="9" fontId="3" fillId="33" borderId="0" xfId="54" applyFont="1" applyFill="1" applyAlignment="1">
      <alignment horizontal="left"/>
    </xf>
    <xf numFmtId="0" fontId="4" fillId="33" borderId="0" xfId="0" applyFont="1" applyFill="1" applyAlignment="1" applyProtection="1">
      <alignment horizontal="left"/>
      <protection/>
    </xf>
    <xf numFmtId="187" fontId="1" fillId="33" borderId="0" xfId="0" applyNumberFormat="1" applyFont="1" applyFill="1" applyAlignment="1" applyProtection="1">
      <alignment/>
      <protection/>
    </xf>
    <xf numFmtId="39" fontId="1" fillId="33" borderId="0" xfId="0" applyNumberFormat="1" applyFont="1" applyFill="1" applyAlignment="1" applyProtection="1">
      <alignment/>
      <protection/>
    </xf>
    <xf numFmtId="190" fontId="1" fillId="33" borderId="0" xfId="0" applyNumberFormat="1" applyFont="1" applyFill="1" applyAlignment="1" applyProtection="1">
      <alignment horizontal="left"/>
      <protection/>
    </xf>
    <xf numFmtId="39" fontId="1" fillId="33" borderId="0" xfId="0" applyNumberFormat="1" applyFont="1" applyFill="1" applyAlignment="1" applyProtection="1">
      <alignment horizontal="center"/>
      <protection/>
    </xf>
    <xf numFmtId="190" fontId="4" fillId="33" borderId="0" xfId="0" applyNumberFormat="1" applyFont="1" applyFill="1" applyAlignment="1" applyProtection="1">
      <alignment horizontal="center"/>
      <protection/>
    </xf>
    <xf numFmtId="39" fontId="3" fillId="33" borderId="0" xfId="0" applyNumberFormat="1" applyFont="1" applyFill="1" applyAlignment="1" applyProtection="1">
      <alignment/>
      <protection/>
    </xf>
    <xf numFmtId="187" fontId="1" fillId="33" borderId="0" xfId="0" applyNumberFormat="1" applyFont="1" applyFill="1" applyAlignment="1" applyProtection="1">
      <alignment horizontal="center"/>
      <protection/>
    </xf>
    <xf numFmtId="39" fontId="3" fillId="33" borderId="0" xfId="0" applyNumberFormat="1" applyFont="1" applyFill="1" applyAlignment="1" applyProtection="1">
      <alignment horizontal="center"/>
      <protection/>
    </xf>
    <xf numFmtId="9" fontId="4" fillId="33" borderId="0" xfId="54" applyFont="1" applyFill="1" applyAlignment="1" applyProtection="1">
      <alignment horizontal="left"/>
      <protection/>
    </xf>
    <xf numFmtId="189" fontId="1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49" fontId="6" fillId="33" borderId="0" xfId="0" applyNumberFormat="1" applyFont="1" applyFill="1" applyAlignment="1" applyProtection="1">
      <alignment horizontal="center"/>
      <protection/>
    </xf>
    <xf numFmtId="191" fontId="1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9" fontId="1" fillId="33" borderId="14" xfId="54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>
      <alignment/>
    </xf>
    <xf numFmtId="188" fontId="1" fillId="33" borderId="16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 horizontal="center"/>
    </xf>
    <xf numFmtId="39" fontId="1" fillId="33" borderId="16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/>
    </xf>
    <xf numFmtId="9" fontId="1" fillId="33" borderId="18" xfId="54" applyFont="1" applyFill="1" applyBorder="1" applyAlignment="1">
      <alignment horizontal="center"/>
    </xf>
    <xf numFmtId="0" fontId="1" fillId="33" borderId="15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 locked="0"/>
    </xf>
    <xf numFmtId="188" fontId="1" fillId="33" borderId="16" xfId="0" applyNumberFormat="1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39" fontId="1" fillId="33" borderId="16" xfId="0" applyNumberFormat="1" applyFont="1" applyFill="1" applyBorder="1" applyAlignment="1" applyProtection="1">
      <alignment horizontal="center"/>
      <protection/>
    </xf>
    <xf numFmtId="43" fontId="1" fillId="33" borderId="17" xfId="47" applyFont="1" applyFill="1" applyBorder="1" applyAlignment="1">
      <alignment/>
    </xf>
    <xf numFmtId="39" fontId="47" fillId="33" borderId="16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 applyProtection="1">
      <alignment horizontal="center"/>
      <protection/>
    </xf>
    <xf numFmtId="7" fontId="1" fillId="33" borderId="0" xfId="0" applyNumberFormat="1" applyFont="1" applyFill="1" applyBorder="1" applyAlignment="1" applyProtection="1">
      <alignment/>
      <protection/>
    </xf>
    <xf numFmtId="10" fontId="1" fillId="33" borderId="16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>
      <alignment/>
    </xf>
    <xf numFmtId="187" fontId="1" fillId="33" borderId="2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188" fontId="1" fillId="33" borderId="21" xfId="0" applyNumberFormat="1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/>
      <protection/>
    </xf>
    <xf numFmtId="39" fontId="1" fillId="33" borderId="21" xfId="0" applyNumberFormat="1" applyFont="1" applyFill="1" applyBorder="1" applyAlignment="1" applyProtection="1">
      <alignment/>
      <protection/>
    </xf>
    <xf numFmtId="43" fontId="1" fillId="33" borderId="22" xfId="47" applyFont="1" applyFill="1" applyBorder="1" applyAlignment="1">
      <alignment/>
    </xf>
    <xf numFmtId="9" fontId="1" fillId="33" borderId="23" xfId="54" applyFont="1" applyFill="1" applyBorder="1" applyAlignment="1">
      <alignment horizontal="center"/>
    </xf>
    <xf numFmtId="187" fontId="1" fillId="33" borderId="16" xfId="0" applyNumberFormat="1" applyFont="1" applyFill="1" applyBorder="1" applyAlignment="1" applyProtection="1">
      <alignment/>
      <protection/>
    </xf>
    <xf numFmtId="10" fontId="1" fillId="33" borderId="0" xfId="0" applyNumberFormat="1" applyFont="1" applyFill="1" applyBorder="1" applyAlignment="1" applyProtection="1">
      <alignment/>
      <protection/>
    </xf>
    <xf numFmtId="188" fontId="1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39" fontId="1" fillId="33" borderId="0" xfId="0" applyNumberFormat="1" applyFont="1" applyFill="1" applyBorder="1" applyAlignment="1" applyProtection="1">
      <alignment/>
      <protection/>
    </xf>
    <xf numFmtId="43" fontId="1" fillId="33" borderId="0" xfId="47" applyFont="1" applyFill="1" applyAlignment="1">
      <alignment/>
    </xf>
    <xf numFmtId="43" fontId="1" fillId="33" borderId="16" xfId="47" applyFont="1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39" fontId="1" fillId="33" borderId="17" xfId="0" applyNumberFormat="1" applyFont="1" applyFill="1" applyBorder="1" applyAlignment="1" applyProtection="1">
      <alignment/>
      <protection/>
    </xf>
    <xf numFmtId="0" fontId="3" fillId="33" borderId="24" xfId="0" applyFont="1" applyFill="1" applyBorder="1" applyAlignment="1">
      <alignment horizontal="center"/>
    </xf>
    <xf numFmtId="187" fontId="1" fillId="33" borderId="17" xfId="0" applyNumberFormat="1" applyFont="1" applyFill="1" applyBorder="1" applyAlignment="1" applyProtection="1">
      <alignment/>
      <protection/>
    </xf>
    <xf numFmtId="10" fontId="1" fillId="33" borderId="16" xfId="0" applyNumberFormat="1" applyFont="1" applyFill="1" applyBorder="1" applyAlignment="1" applyProtection="1">
      <alignment horizontal="center"/>
      <protection/>
    </xf>
    <xf numFmtId="7" fontId="1" fillId="33" borderId="16" xfId="0" applyNumberFormat="1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/>
      <protection/>
    </xf>
    <xf numFmtId="39" fontId="1" fillId="33" borderId="22" xfId="0" applyNumberFormat="1" applyFont="1" applyFill="1" applyBorder="1" applyAlignment="1" applyProtection="1">
      <alignment/>
      <protection/>
    </xf>
    <xf numFmtId="43" fontId="1" fillId="33" borderId="21" xfId="47" applyFont="1" applyFill="1" applyBorder="1" applyAlignment="1">
      <alignment/>
    </xf>
    <xf numFmtId="0" fontId="1" fillId="33" borderId="11" xfId="0" applyFont="1" applyFill="1" applyBorder="1" applyAlignment="1" applyProtection="1">
      <alignment horizontal="fill"/>
      <protection/>
    </xf>
    <xf numFmtId="187" fontId="1" fillId="33" borderId="11" xfId="0" applyNumberFormat="1" applyFont="1" applyFill="1" applyBorder="1" applyAlignment="1" applyProtection="1">
      <alignment horizontal="fill"/>
      <protection/>
    </xf>
    <xf numFmtId="10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/>
    </xf>
    <xf numFmtId="7" fontId="1" fillId="33" borderId="11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187" fontId="1" fillId="33" borderId="18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39" fontId="1" fillId="33" borderId="18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187" fontId="1" fillId="33" borderId="11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188" fontId="1" fillId="33" borderId="12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39" fontId="1" fillId="33" borderId="12" xfId="0" applyNumberFormat="1" applyFont="1" applyFill="1" applyBorder="1" applyAlignment="1" applyProtection="1">
      <alignment/>
      <protection/>
    </xf>
    <xf numFmtId="43" fontId="1" fillId="33" borderId="13" xfId="47" applyFont="1" applyFill="1" applyBorder="1" applyAlignment="1">
      <alignment/>
    </xf>
    <xf numFmtId="0" fontId="1" fillId="33" borderId="10" xfId="0" applyFont="1" applyFill="1" applyBorder="1" applyAlignment="1">
      <alignment/>
    </xf>
    <xf numFmtId="10" fontId="1" fillId="33" borderId="12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 horizontal="center"/>
    </xf>
    <xf numFmtId="43" fontId="1" fillId="33" borderId="12" xfId="47" applyFont="1" applyFill="1" applyBorder="1" applyAlignment="1">
      <alignment/>
    </xf>
    <xf numFmtId="0" fontId="48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8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7" fillId="33" borderId="16" xfId="0" applyFont="1" applyFill="1" applyBorder="1" applyAlignment="1" applyProtection="1">
      <alignment/>
      <protection locked="0"/>
    </xf>
    <xf numFmtId="188" fontId="47" fillId="33" borderId="16" xfId="0" applyNumberFormat="1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 horizontal="center"/>
      <protection/>
    </xf>
    <xf numFmtId="43" fontId="47" fillId="33" borderId="17" xfId="47" applyFont="1" applyFill="1" applyBorder="1" applyAlignment="1">
      <alignment/>
    </xf>
    <xf numFmtId="9" fontId="47" fillId="33" borderId="18" xfId="54" applyFont="1" applyFill="1" applyBorder="1" applyAlignment="1">
      <alignment horizontal="center"/>
    </xf>
    <xf numFmtId="43" fontId="47" fillId="0" borderId="0" xfId="47" applyFont="1" applyBorder="1" applyAlignment="1">
      <alignment horizontal="center"/>
    </xf>
    <xf numFmtId="9" fontId="47" fillId="0" borderId="0" xfId="54" applyFont="1" applyBorder="1" applyAlignment="1">
      <alignment horizontal="center"/>
    </xf>
    <xf numFmtId="0" fontId="2" fillId="34" borderId="19" xfId="0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fill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>
      <alignment/>
    </xf>
    <xf numFmtId="39" fontId="2" fillId="34" borderId="23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>
      <alignment/>
    </xf>
    <xf numFmtId="7" fontId="3" fillId="34" borderId="12" xfId="0" applyNumberFormat="1" applyFont="1" applyFill="1" applyBorder="1" applyAlignment="1" applyProtection="1">
      <alignment/>
      <protection/>
    </xf>
    <xf numFmtId="10" fontId="1" fillId="34" borderId="12" xfId="0" applyNumberFormat="1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>
      <alignment horizontal="center"/>
    </xf>
    <xf numFmtId="10" fontId="3" fillId="34" borderId="14" xfId="0" applyNumberFormat="1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1" fillId="34" borderId="17" xfId="0" applyFont="1" applyFill="1" applyBorder="1" applyAlignment="1">
      <alignment/>
    </xf>
    <xf numFmtId="7" fontId="3" fillId="34" borderId="16" xfId="0" applyNumberFormat="1" applyFont="1" applyFill="1" applyBorder="1" applyAlignment="1" applyProtection="1">
      <alignment/>
      <protection/>
    </xf>
    <xf numFmtId="10" fontId="1" fillId="34" borderId="16" xfId="0" applyNumberFormat="1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1" fillId="34" borderId="17" xfId="0" applyFont="1" applyFill="1" applyBorder="1" applyAlignment="1">
      <alignment horizontal="center"/>
    </xf>
    <xf numFmtId="10" fontId="3" fillId="34" borderId="18" xfId="0" applyNumberFormat="1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fill"/>
      <protection/>
    </xf>
    <xf numFmtId="0" fontId="1" fillId="34" borderId="22" xfId="0" applyFont="1" applyFill="1" applyBorder="1" applyAlignment="1" applyProtection="1">
      <alignment horizontal="fill"/>
      <protection/>
    </xf>
    <xf numFmtId="0" fontId="1" fillId="34" borderId="21" xfId="0" applyFont="1" applyFill="1" applyBorder="1" applyAlignment="1" applyProtection="1">
      <alignment horizontal="fill"/>
      <protection/>
    </xf>
    <xf numFmtId="0" fontId="1" fillId="34" borderId="25" xfId="0" applyFont="1" applyFill="1" applyBorder="1" applyAlignment="1" applyProtection="1">
      <alignment horizontal="fill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>
      <alignment/>
    </xf>
    <xf numFmtId="9" fontId="1" fillId="34" borderId="0" xfId="54" applyFont="1" applyFill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3" fillId="0" borderId="0" xfId="0" applyFont="1" applyBorder="1" applyAlignment="1" applyProtection="1">
      <alignment horizontal="center"/>
      <protection/>
    </xf>
    <xf numFmtId="0" fontId="8" fillId="34" borderId="28" xfId="0" applyFont="1" applyFill="1" applyBorder="1" applyAlignment="1" applyProtection="1">
      <alignment horizontal="center"/>
      <protection/>
    </xf>
    <xf numFmtId="0" fontId="8" fillId="34" borderId="29" xfId="0" applyFont="1" applyFill="1" applyBorder="1" applyAlignment="1" applyProtection="1">
      <alignment horizontal="center"/>
      <protection/>
    </xf>
    <xf numFmtId="0" fontId="8" fillId="34" borderId="3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" fillId="34" borderId="26" xfId="0" applyFont="1" applyFill="1" applyBorder="1" applyAlignment="1">
      <alignment horizontal="center" vertical="justify"/>
    </xf>
    <xf numFmtId="0" fontId="1" fillId="34" borderId="24" xfId="0" applyFont="1" applyFill="1" applyBorder="1" applyAlignment="1">
      <alignment horizontal="center" vertical="justify"/>
    </xf>
    <xf numFmtId="0" fontId="1" fillId="34" borderId="25" xfId="0" applyFont="1" applyFill="1" applyBorder="1" applyAlignment="1">
      <alignment horizontal="center" vertical="justify"/>
    </xf>
    <xf numFmtId="9" fontId="1" fillId="34" borderId="31" xfId="54" applyFont="1" applyFill="1" applyBorder="1" applyAlignment="1">
      <alignment horizontal="center" vertical="justify"/>
    </xf>
    <xf numFmtId="9" fontId="1" fillId="34" borderId="32" xfId="54" applyFont="1" applyFill="1" applyBorder="1" applyAlignment="1">
      <alignment horizontal="center" vertical="justify"/>
    </xf>
    <xf numFmtId="9" fontId="1" fillId="34" borderId="33" xfId="54" applyFont="1" applyFill="1" applyBorder="1" applyAlignment="1">
      <alignment horizontal="center"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PageLayoutView="0" workbookViewId="0" topLeftCell="A106">
      <selection activeCell="K119" sqref="K119"/>
    </sheetView>
  </sheetViews>
  <sheetFormatPr defaultColWidth="11.00390625" defaultRowHeight="12.75"/>
  <cols>
    <col min="1" max="1" width="13.8515625" style="1" customWidth="1"/>
    <col min="2" max="2" width="10.140625" style="1" customWidth="1"/>
    <col min="3" max="3" width="8.7109375" style="1" customWidth="1"/>
    <col min="4" max="4" width="7.421875" style="1" customWidth="1"/>
    <col min="5" max="5" width="7.28125" style="1" customWidth="1"/>
    <col min="6" max="6" width="8.421875" style="1" customWidth="1"/>
    <col min="7" max="7" width="10.57421875" style="1" customWidth="1"/>
    <col min="8" max="8" width="8.421875" style="1" customWidth="1"/>
    <col min="9" max="9" width="9.28125" style="1" customWidth="1"/>
    <col min="10" max="10" width="10.421875" style="12" customWidth="1"/>
    <col min="11" max="27" width="11.00390625" style="1" customWidth="1"/>
    <col min="28" max="28" width="12.140625" style="1" customWidth="1"/>
    <col min="29" max="16384" width="11.00390625" style="1" customWidth="1"/>
  </cols>
  <sheetData>
    <row r="1" spans="1:10" ht="35.25" customHeight="1">
      <c r="A1" s="175" t="s">
        <v>123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.25" customHeight="1">
      <c r="A2" s="158"/>
      <c r="B2" s="159"/>
      <c r="C2" s="158"/>
      <c r="D2" s="158"/>
      <c r="E2" s="158"/>
      <c r="F2" s="158"/>
      <c r="G2" s="158"/>
      <c r="H2" s="158"/>
      <c r="I2" s="160"/>
      <c r="J2" s="161"/>
    </row>
    <row r="3" spans="1:10" ht="9" customHeight="1">
      <c r="A3" s="16"/>
      <c r="B3" s="16"/>
      <c r="C3" s="16"/>
      <c r="D3" s="16"/>
      <c r="E3" s="16"/>
      <c r="F3" s="15"/>
      <c r="G3" s="15"/>
      <c r="H3" s="16"/>
      <c r="I3" s="16"/>
      <c r="J3" s="17"/>
    </row>
    <row r="4" spans="1:10" ht="13.5">
      <c r="A4" s="28" t="s">
        <v>106</v>
      </c>
      <c r="B4" s="29" t="s">
        <v>102</v>
      </c>
      <c r="C4" s="16"/>
      <c r="D4" s="16"/>
      <c r="E4" s="16"/>
      <c r="F4" s="28" t="s">
        <v>105</v>
      </c>
      <c r="G4" s="15"/>
      <c r="H4" s="16" t="s">
        <v>121</v>
      </c>
      <c r="I4" s="16"/>
      <c r="J4" s="30" t="s">
        <v>104</v>
      </c>
    </row>
    <row r="5" spans="1:10" ht="13.5">
      <c r="A5" s="28" t="s">
        <v>103</v>
      </c>
      <c r="B5" s="29" t="s">
        <v>102</v>
      </c>
      <c r="C5" s="16"/>
      <c r="D5" s="16"/>
      <c r="E5" s="16"/>
      <c r="F5" s="28" t="s">
        <v>101</v>
      </c>
      <c r="G5" s="15"/>
      <c r="H5" s="16" t="s">
        <v>121</v>
      </c>
      <c r="I5" s="16"/>
      <c r="J5" s="31" t="s">
        <v>109</v>
      </c>
    </row>
    <row r="6" spans="1:10" ht="13.5">
      <c r="A6" s="28" t="s">
        <v>100</v>
      </c>
      <c r="B6" s="16"/>
      <c r="C6" s="16"/>
      <c r="D6" s="16"/>
      <c r="E6" s="16"/>
      <c r="F6" s="28" t="s">
        <v>99</v>
      </c>
      <c r="G6" s="15"/>
      <c r="H6" s="16" t="s">
        <v>121</v>
      </c>
      <c r="I6" s="16"/>
      <c r="J6" s="31" t="s">
        <v>98</v>
      </c>
    </row>
    <row r="7" spans="1:10" ht="13.5">
      <c r="A7" s="32"/>
      <c r="B7" s="32"/>
      <c r="C7" s="15"/>
      <c r="D7" s="33" t="s">
        <v>108</v>
      </c>
      <c r="E7" s="16"/>
      <c r="F7" s="28" t="s">
        <v>97</v>
      </c>
      <c r="G7" s="15"/>
      <c r="H7" s="16" t="s">
        <v>122</v>
      </c>
      <c r="I7" s="16"/>
      <c r="J7" s="34"/>
    </row>
    <row r="8" spans="1:10" ht="13.5">
      <c r="A8" s="35" t="s">
        <v>96</v>
      </c>
      <c r="B8" s="35" t="s">
        <v>95</v>
      </c>
      <c r="C8" s="33" t="s">
        <v>107</v>
      </c>
      <c r="D8" s="33" t="s">
        <v>107</v>
      </c>
      <c r="E8" s="16"/>
      <c r="F8" s="28" t="s">
        <v>94</v>
      </c>
      <c r="G8" s="15"/>
      <c r="H8" s="16" t="s">
        <v>122</v>
      </c>
      <c r="I8" s="16"/>
      <c r="J8" s="34"/>
    </row>
    <row r="9" spans="1:10" ht="13.5">
      <c r="A9" s="16"/>
      <c r="B9" s="36"/>
      <c r="C9" s="16"/>
      <c r="D9" s="37"/>
      <c r="E9" s="16"/>
      <c r="F9" s="15"/>
      <c r="G9" s="15"/>
      <c r="H9" s="16"/>
      <c r="I9" s="16"/>
      <c r="J9" s="34"/>
    </row>
    <row r="10" spans="1:10" ht="13.5">
      <c r="A10" s="38" t="s">
        <v>87</v>
      </c>
      <c r="B10" s="39">
        <v>2.31</v>
      </c>
      <c r="C10" s="40" t="s">
        <v>86</v>
      </c>
      <c r="D10" s="41">
        <f>(H114/B10)</f>
        <v>3623.69966661645</v>
      </c>
      <c r="E10" s="16"/>
      <c r="F10" s="28" t="s">
        <v>93</v>
      </c>
      <c r="G10" s="15"/>
      <c r="H10" s="16" t="s">
        <v>121</v>
      </c>
      <c r="I10" s="16"/>
      <c r="J10" s="31" t="s">
        <v>92</v>
      </c>
    </row>
    <row r="11" spans="1:11" ht="13.5">
      <c r="A11" s="38" t="s">
        <v>90</v>
      </c>
      <c r="B11" s="35" t="s">
        <v>91</v>
      </c>
      <c r="C11" s="40" t="s">
        <v>90</v>
      </c>
      <c r="D11" s="37"/>
      <c r="E11" s="16"/>
      <c r="F11" s="28" t="s">
        <v>89</v>
      </c>
      <c r="G11" s="15"/>
      <c r="H11" s="16" t="s">
        <v>121</v>
      </c>
      <c r="I11" s="16"/>
      <c r="J11" s="31" t="s">
        <v>88</v>
      </c>
      <c r="K11" s="18"/>
    </row>
    <row r="12" spans="1:10" ht="13.5">
      <c r="A12" s="38" t="s">
        <v>87</v>
      </c>
      <c r="B12" s="42">
        <v>3</v>
      </c>
      <c r="C12" s="40" t="s">
        <v>86</v>
      </c>
      <c r="D12" s="43">
        <v>4438.888888888889</v>
      </c>
      <c r="E12" s="16"/>
      <c r="F12" s="28" t="s">
        <v>85</v>
      </c>
      <c r="G12" s="15"/>
      <c r="H12" s="16" t="s">
        <v>121</v>
      </c>
      <c r="I12" s="16"/>
      <c r="J12" s="31" t="s">
        <v>84</v>
      </c>
    </row>
    <row r="13" spans="1:10" ht="13.5">
      <c r="A13" s="16"/>
      <c r="B13" s="36"/>
      <c r="C13" s="16"/>
      <c r="D13" s="16"/>
      <c r="E13" s="16"/>
      <c r="F13" s="28" t="s">
        <v>83</v>
      </c>
      <c r="G13" s="15"/>
      <c r="H13" s="16" t="s">
        <v>121</v>
      </c>
      <c r="I13" s="16"/>
      <c r="J13" s="31" t="s">
        <v>82</v>
      </c>
    </row>
    <row r="14" spans="1:11" ht="15.75">
      <c r="A14" s="123" t="s">
        <v>81</v>
      </c>
      <c r="B14" s="45" t="s">
        <v>80</v>
      </c>
      <c r="C14" s="46" t="s">
        <v>114</v>
      </c>
      <c r="D14" s="47" t="s">
        <v>138</v>
      </c>
      <c r="E14" s="122"/>
      <c r="F14" s="28" t="s">
        <v>79</v>
      </c>
      <c r="G14" s="15"/>
      <c r="H14" s="16" t="s">
        <v>121</v>
      </c>
      <c r="I14" s="16"/>
      <c r="J14" s="44" t="s">
        <v>78</v>
      </c>
      <c r="K14" s="18"/>
    </row>
    <row r="15" spans="1:10" ht="13.5">
      <c r="A15" s="123" t="s">
        <v>77</v>
      </c>
      <c r="B15" s="48">
        <v>500</v>
      </c>
      <c r="C15" s="16"/>
      <c r="D15" s="16"/>
      <c r="E15" s="16"/>
      <c r="F15" s="28" t="s">
        <v>76</v>
      </c>
      <c r="G15" s="15"/>
      <c r="H15" s="16" t="s">
        <v>121</v>
      </c>
      <c r="I15" s="16"/>
      <c r="J15" s="44" t="s">
        <v>75</v>
      </c>
    </row>
    <row r="16" spans="1:10" ht="9.75" customHeight="1" thickBot="1">
      <c r="A16" s="16"/>
      <c r="B16" s="16"/>
      <c r="C16" s="16"/>
      <c r="D16" s="16"/>
      <c r="E16" s="16"/>
      <c r="F16" s="28"/>
      <c r="G16" s="15"/>
      <c r="H16" s="16"/>
      <c r="I16" s="16"/>
      <c r="J16" s="44"/>
    </row>
    <row r="17" spans="1:10" ht="20.25" customHeight="1">
      <c r="A17" s="172" t="s">
        <v>74</v>
      </c>
      <c r="B17" s="173"/>
      <c r="C17" s="173"/>
      <c r="D17" s="173"/>
      <c r="E17" s="173"/>
      <c r="F17" s="173"/>
      <c r="G17" s="173"/>
      <c r="H17" s="174"/>
      <c r="I17" s="176" t="s">
        <v>119</v>
      </c>
      <c r="J17" s="179" t="s">
        <v>120</v>
      </c>
    </row>
    <row r="18" spans="1:10" ht="12.75">
      <c r="A18" s="162"/>
      <c r="B18" s="163"/>
      <c r="C18" s="163"/>
      <c r="D18" s="164"/>
      <c r="E18" s="164"/>
      <c r="F18" s="164"/>
      <c r="G18" s="165" t="s">
        <v>73</v>
      </c>
      <c r="H18" s="165" t="s">
        <v>72</v>
      </c>
      <c r="I18" s="177"/>
      <c r="J18" s="180"/>
    </row>
    <row r="19" spans="1:10" ht="13.5" thickBot="1">
      <c r="A19" s="133" t="s">
        <v>71</v>
      </c>
      <c r="B19" s="166"/>
      <c r="C19" s="166"/>
      <c r="D19" s="167" t="s">
        <v>70</v>
      </c>
      <c r="E19" s="167" t="s">
        <v>110</v>
      </c>
      <c r="F19" s="167" t="s">
        <v>69</v>
      </c>
      <c r="G19" s="167" t="s">
        <v>68</v>
      </c>
      <c r="H19" s="167" t="s">
        <v>67</v>
      </c>
      <c r="I19" s="178"/>
      <c r="J19" s="181"/>
    </row>
    <row r="20" spans="1:10" ht="9" customHeight="1">
      <c r="A20" s="50"/>
      <c r="B20" s="51"/>
      <c r="C20" s="51"/>
      <c r="D20" s="52"/>
      <c r="E20" s="52"/>
      <c r="F20" s="52"/>
      <c r="G20" s="52"/>
      <c r="H20" s="52"/>
      <c r="I20" s="53"/>
      <c r="J20" s="54"/>
    </row>
    <row r="21" spans="1:10" ht="13.5">
      <c r="A21" s="55" t="s">
        <v>66</v>
      </c>
      <c r="B21" s="49"/>
      <c r="C21" s="49"/>
      <c r="D21" s="56"/>
      <c r="E21" s="57"/>
      <c r="F21" s="58"/>
      <c r="G21" s="59"/>
      <c r="H21" s="59"/>
      <c r="I21" s="60"/>
      <c r="J21" s="61"/>
    </row>
    <row r="22" spans="1:14" ht="13.5">
      <c r="A22" s="62" t="s">
        <v>65</v>
      </c>
      <c r="B22" s="49"/>
      <c r="C22" s="63"/>
      <c r="D22" s="64"/>
      <c r="E22" s="65" t="s">
        <v>64</v>
      </c>
      <c r="F22" s="66" t="s">
        <v>64</v>
      </c>
      <c r="G22" s="67" t="s">
        <v>64</v>
      </c>
      <c r="H22" s="67" t="s">
        <v>64</v>
      </c>
      <c r="I22" s="60"/>
      <c r="J22" s="61"/>
      <c r="L22" s="27"/>
      <c r="M22" s="27"/>
      <c r="N22" s="27"/>
    </row>
    <row r="23" spans="1:14" ht="13.5">
      <c r="A23" s="62" t="s">
        <v>63</v>
      </c>
      <c r="B23" s="49"/>
      <c r="C23" s="49"/>
      <c r="D23" s="56"/>
      <c r="E23" s="57">
        <v>0.5116</v>
      </c>
      <c r="F23" s="66" t="s">
        <v>62</v>
      </c>
      <c r="G23" s="59">
        <v>1090</v>
      </c>
      <c r="H23" s="59">
        <v>876.67</v>
      </c>
      <c r="I23" s="68">
        <f>E23/B$12</f>
        <v>0.17053333333333334</v>
      </c>
      <c r="J23" s="61">
        <f aca="true" t="shared" si="0" ref="J23:J28">H23/H$114</f>
        <v>0.10473020874414307</v>
      </c>
      <c r="L23" s="27">
        <f>100*2250</f>
        <v>225000</v>
      </c>
      <c r="M23" s="27"/>
      <c r="N23" s="27"/>
    </row>
    <row r="24" spans="1:14" ht="13.5">
      <c r="A24" s="62" t="s">
        <v>61</v>
      </c>
      <c r="B24" s="49"/>
      <c r="C24" s="49"/>
      <c r="D24" s="56"/>
      <c r="E24" s="57">
        <v>0.1484</v>
      </c>
      <c r="F24" s="66" t="s">
        <v>59</v>
      </c>
      <c r="G24" s="69">
        <v>1061.6666666666667</v>
      </c>
      <c r="H24" s="59">
        <f>IF(E24*G24,+E24*G24,"        ")</f>
        <v>157.55133333333336</v>
      </c>
      <c r="I24" s="68">
        <f aca="true" t="shared" si="1" ref="I24:I86">E24/B$12</f>
        <v>0.049466666666666666</v>
      </c>
      <c r="J24" s="61">
        <f t="shared" si="0"/>
        <v>0.01882165926508044</v>
      </c>
      <c r="L24" s="27">
        <f>+L23/1000</f>
        <v>225</v>
      </c>
      <c r="M24" s="27"/>
      <c r="N24" s="27"/>
    </row>
    <row r="25" spans="1:14" ht="13.5">
      <c r="A25" s="62" t="s">
        <v>60</v>
      </c>
      <c r="B25" s="49"/>
      <c r="C25" s="49"/>
      <c r="D25" s="56"/>
      <c r="E25" s="57">
        <v>0.2114</v>
      </c>
      <c r="F25" s="66" t="s">
        <v>59</v>
      </c>
      <c r="G25" s="59">
        <v>336.6666666666667</v>
      </c>
      <c r="H25" s="59">
        <f>IF(E25*G25,+E25*G25,"        ")</f>
        <v>71.17133333333334</v>
      </c>
      <c r="I25" s="68">
        <f t="shared" si="1"/>
        <v>0.07046666666666666</v>
      </c>
      <c r="J25" s="61">
        <f t="shared" si="0"/>
        <v>0.00850238812392233</v>
      </c>
      <c r="K25" s="19"/>
      <c r="L25" s="27"/>
      <c r="M25" s="27"/>
      <c r="N25" s="27"/>
    </row>
    <row r="26" spans="1:14" ht="13.5">
      <c r="A26" s="62" t="s">
        <v>112</v>
      </c>
      <c r="B26" s="49"/>
      <c r="C26" s="49"/>
      <c r="D26" s="56"/>
      <c r="E26" s="57">
        <v>0.1833</v>
      </c>
      <c r="F26" s="66" t="s">
        <v>111</v>
      </c>
      <c r="G26" s="69">
        <v>950</v>
      </c>
      <c r="H26" s="59">
        <f>IF(E26*G26,+E26*G26,"        ")</f>
        <v>174.135</v>
      </c>
      <c r="I26" s="68">
        <f t="shared" si="1"/>
        <v>0.061099999999999995</v>
      </c>
      <c r="J26" s="61">
        <f t="shared" si="0"/>
        <v>0.020802804817846344</v>
      </c>
      <c r="L26" s="27"/>
      <c r="M26" s="27"/>
      <c r="N26" s="27"/>
    </row>
    <row r="27" spans="1:14" ht="13.5">
      <c r="A27" s="62" t="s">
        <v>134</v>
      </c>
      <c r="B27" s="49"/>
      <c r="C27" s="49"/>
      <c r="D27" s="56"/>
      <c r="E27" s="57">
        <v>0.0314</v>
      </c>
      <c r="F27" s="66" t="s">
        <v>111</v>
      </c>
      <c r="G27" s="59">
        <v>1532.5</v>
      </c>
      <c r="H27" s="59">
        <f>IF(E27*G27,+E27*G27,"        ")</f>
        <v>48.12049999999999</v>
      </c>
      <c r="I27" s="68">
        <f t="shared" si="1"/>
        <v>0.010466666666666666</v>
      </c>
      <c r="J27" s="61">
        <f t="shared" si="0"/>
        <v>0.005748651157074539</v>
      </c>
      <c r="L27" s="27"/>
      <c r="M27" s="27"/>
      <c r="N27" s="27"/>
    </row>
    <row r="28" spans="1:10" s="124" customFormat="1" ht="13.5">
      <c r="A28" s="62" t="s">
        <v>136</v>
      </c>
      <c r="B28" s="49"/>
      <c r="C28" s="125"/>
      <c r="D28" s="126"/>
      <c r="E28" s="127">
        <v>1</v>
      </c>
      <c r="F28" s="128" t="s">
        <v>31</v>
      </c>
      <c r="G28" s="69">
        <f>+(80.49/12)*5</f>
        <v>33.537499999999994</v>
      </c>
      <c r="H28" s="69">
        <f>IF(E28*G28,+E28*G28,"        ")</f>
        <v>33.537499999999994</v>
      </c>
      <c r="I28" s="129">
        <f t="shared" si="1"/>
        <v>0.3333333333333333</v>
      </c>
      <c r="J28" s="130">
        <f t="shared" si="0"/>
        <v>0.00400651257115756</v>
      </c>
    </row>
    <row r="29" spans="1:14" ht="13.5">
      <c r="A29" s="70"/>
      <c r="B29" s="49"/>
      <c r="C29" s="49"/>
      <c r="D29" s="56"/>
      <c r="E29" s="57"/>
      <c r="F29" s="58"/>
      <c r="G29" s="59"/>
      <c r="H29" s="59"/>
      <c r="I29" s="68"/>
      <c r="J29" s="61"/>
      <c r="L29" s="27">
        <f>500/15.9</f>
        <v>31.446540880503143</v>
      </c>
      <c r="M29" s="27"/>
      <c r="N29" s="27"/>
    </row>
    <row r="30" spans="1:14" ht="13.5">
      <c r="A30" s="55" t="s">
        <v>58</v>
      </c>
      <c r="B30" s="49"/>
      <c r="C30" s="49"/>
      <c r="D30" s="56"/>
      <c r="E30" s="57"/>
      <c r="F30" s="58"/>
      <c r="G30" s="59"/>
      <c r="H30" s="59"/>
      <c r="I30" s="68"/>
      <c r="J30" s="61"/>
      <c r="L30" s="27"/>
      <c r="M30" s="27"/>
      <c r="N30" s="27">
        <f>+L29/1000</f>
        <v>0.031446540880503145</v>
      </c>
    </row>
    <row r="31" spans="1:14" ht="13.5">
      <c r="A31" s="62" t="s">
        <v>43</v>
      </c>
      <c r="B31" s="49"/>
      <c r="C31" s="49"/>
      <c r="D31" s="56"/>
      <c r="E31" s="57">
        <v>0.0197</v>
      </c>
      <c r="F31" s="66" t="s">
        <v>31</v>
      </c>
      <c r="G31" s="59">
        <v>250</v>
      </c>
      <c r="H31" s="59">
        <f>IF(E31*G31,+E31*G31,"        ")</f>
        <v>4.925</v>
      </c>
      <c r="I31" s="68">
        <f t="shared" si="1"/>
        <v>0.006566666666666666</v>
      </c>
      <c r="J31" s="61">
        <f>H31/H$114</f>
        <v>0.0005883585363533651</v>
      </c>
      <c r="L31" s="27">
        <f>(L29*1533)/1000</f>
        <v>48.20754716981132</v>
      </c>
      <c r="M31" s="27"/>
      <c r="N31" s="27"/>
    </row>
    <row r="32" spans="1:10" ht="13.5">
      <c r="A32" s="62" t="s">
        <v>42</v>
      </c>
      <c r="B32" s="49"/>
      <c r="C32" s="49"/>
      <c r="D32" s="56"/>
      <c r="E32" s="57">
        <v>0.0229</v>
      </c>
      <c r="F32" s="66" t="s">
        <v>31</v>
      </c>
      <c r="G32" s="59">
        <v>200</v>
      </c>
      <c r="H32" s="59">
        <f>IF(E32*G32,+E32*G32,"        ")</f>
        <v>4.58</v>
      </c>
      <c r="I32" s="68">
        <f t="shared" si="1"/>
        <v>0.007633333333333333</v>
      </c>
      <c r="J32" s="61">
        <f>H32/H$114</f>
        <v>0.0005471435728930787</v>
      </c>
    </row>
    <row r="33" spans="1:10" ht="13.5">
      <c r="A33" s="62" t="s">
        <v>57</v>
      </c>
      <c r="B33" s="49"/>
      <c r="C33" s="63"/>
      <c r="D33" s="56"/>
      <c r="E33" s="57">
        <v>0.025</v>
      </c>
      <c r="F33" s="66" t="s">
        <v>31</v>
      </c>
      <c r="G33" s="59">
        <v>200</v>
      </c>
      <c r="H33" s="59">
        <f>IF(E33*G33,+E33*G33,"        ")</f>
        <v>5</v>
      </c>
      <c r="I33" s="68">
        <f t="shared" si="1"/>
        <v>0.008333333333333333</v>
      </c>
      <c r="J33" s="61">
        <f>H33/H$114</f>
        <v>0.0005973183110186449</v>
      </c>
    </row>
    <row r="34" spans="1:10" ht="13.5">
      <c r="A34" s="62" t="s">
        <v>56</v>
      </c>
      <c r="B34" s="49"/>
      <c r="C34" s="63"/>
      <c r="D34" s="56"/>
      <c r="E34" s="57">
        <v>0.0971</v>
      </c>
      <c r="F34" s="66" t="s">
        <v>7</v>
      </c>
      <c r="G34" s="59">
        <f>+$B$15</f>
        <v>500</v>
      </c>
      <c r="H34" s="59">
        <f>IF(E34*G34,+E34*G34,"        ")</f>
        <v>48.550000000000004</v>
      </c>
      <c r="I34" s="68">
        <f t="shared" si="1"/>
        <v>0.03236666666666667</v>
      </c>
      <c r="J34" s="61">
        <f>H34/H$114</f>
        <v>0.005799960799991042</v>
      </c>
    </row>
    <row r="35" spans="1:10" ht="13.5">
      <c r="A35" s="62" t="s">
        <v>55</v>
      </c>
      <c r="B35" s="49"/>
      <c r="C35" s="63"/>
      <c r="D35" s="56"/>
      <c r="E35" s="57"/>
      <c r="F35" s="58"/>
      <c r="G35" s="59"/>
      <c r="H35" s="59"/>
      <c r="I35" s="68"/>
      <c r="J35" s="61"/>
    </row>
    <row r="36" spans="1:10" ht="13.5">
      <c r="A36" s="62" t="s">
        <v>54</v>
      </c>
      <c r="B36" s="49"/>
      <c r="C36" s="49"/>
      <c r="D36" s="56"/>
      <c r="E36" s="57">
        <v>0.0257</v>
      </c>
      <c r="F36" s="66" t="s">
        <v>7</v>
      </c>
      <c r="G36" s="59">
        <f>+$B$15</f>
        <v>500</v>
      </c>
      <c r="H36" s="59">
        <f>IF(E36*G36,+E36*G36,"        ")</f>
        <v>12.85</v>
      </c>
      <c r="I36" s="68">
        <f t="shared" si="1"/>
        <v>0.008566666666666667</v>
      </c>
      <c r="J36" s="61">
        <f>H36/H$114</f>
        <v>0.0015351080593179172</v>
      </c>
    </row>
    <row r="37" spans="1:11" ht="13.5">
      <c r="A37" s="62" t="s">
        <v>53</v>
      </c>
      <c r="B37" s="49"/>
      <c r="C37" s="49"/>
      <c r="D37" s="56"/>
      <c r="E37" s="57"/>
      <c r="F37" s="58"/>
      <c r="G37" s="59"/>
      <c r="H37" s="59"/>
      <c r="I37" s="68"/>
      <c r="J37" s="61"/>
      <c r="K37" s="19"/>
    </row>
    <row r="38" spans="1:10" ht="13.5">
      <c r="A38" s="62" t="s">
        <v>52</v>
      </c>
      <c r="B38" s="49"/>
      <c r="C38" s="49"/>
      <c r="D38" s="56"/>
      <c r="E38" s="57">
        <v>0.0671</v>
      </c>
      <c r="F38" s="66" t="s">
        <v>7</v>
      </c>
      <c r="G38" s="59">
        <f>+$B$15</f>
        <v>500</v>
      </c>
      <c r="H38" s="59">
        <f>IF(E38*G38,+E38*G38,"        ")</f>
        <v>33.550000000000004</v>
      </c>
      <c r="I38" s="68">
        <f t="shared" si="1"/>
        <v>0.02236666666666667</v>
      </c>
      <c r="J38" s="61">
        <f>H38/H$114</f>
        <v>0.004008005866935107</v>
      </c>
    </row>
    <row r="39" spans="1:10" ht="13.5">
      <c r="A39" s="62" t="s">
        <v>51</v>
      </c>
      <c r="B39" s="49"/>
      <c r="C39" s="49"/>
      <c r="D39" s="71" t="s">
        <v>50</v>
      </c>
      <c r="E39" s="57">
        <v>0.02</v>
      </c>
      <c r="F39" s="66" t="s">
        <v>7</v>
      </c>
      <c r="G39" s="59">
        <f>+$B$15</f>
        <v>500</v>
      </c>
      <c r="H39" s="59">
        <f>IF(E39*G39,+E39*G39,"        ")</f>
        <v>10</v>
      </c>
      <c r="I39" s="68">
        <f t="shared" si="1"/>
        <v>0.006666666666666667</v>
      </c>
      <c r="J39" s="61">
        <f>H39/H$114</f>
        <v>0.0011946366220372897</v>
      </c>
    </row>
    <row r="40" spans="1:10" ht="13.5">
      <c r="A40" s="62" t="s">
        <v>49</v>
      </c>
      <c r="B40" s="49"/>
      <c r="C40" s="72"/>
      <c r="D40" s="56"/>
      <c r="E40" s="57">
        <v>0.4629</v>
      </c>
      <c r="F40" s="66" t="s">
        <v>7</v>
      </c>
      <c r="G40" s="59">
        <f>+$B$15</f>
        <v>500</v>
      </c>
      <c r="H40" s="59">
        <f>IF(E40*G40,+E40*G40,"        ")</f>
        <v>231.45</v>
      </c>
      <c r="I40" s="68">
        <f t="shared" si="1"/>
        <v>0.1543</v>
      </c>
      <c r="J40" s="61">
        <f>H40/H$114</f>
        <v>0.027649864617053068</v>
      </c>
    </row>
    <row r="41" spans="1:10" ht="13.5">
      <c r="A41" s="62" t="s">
        <v>48</v>
      </c>
      <c r="B41" s="49"/>
      <c r="C41" s="72"/>
      <c r="D41" s="73"/>
      <c r="E41" s="57"/>
      <c r="F41" s="58"/>
      <c r="G41" s="59"/>
      <c r="H41" s="59"/>
      <c r="I41" s="68"/>
      <c r="J41" s="61"/>
    </row>
    <row r="42" spans="1:10" ht="13.5">
      <c r="A42" s="62" t="s">
        <v>47</v>
      </c>
      <c r="B42" s="49"/>
      <c r="C42" s="49"/>
      <c r="D42" s="56"/>
      <c r="E42" s="57"/>
      <c r="F42" s="58"/>
      <c r="G42" s="59"/>
      <c r="H42" s="59"/>
      <c r="I42" s="68"/>
      <c r="J42" s="61"/>
    </row>
    <row r="43" spans="1:10" ht="13.5">
      <c r="A43" s="62" t="s">
        <v>46</v>
      </c>
      <c r="B43" s="49"/>
      <c r="C43" s="49"/>
      <c r="D43" s="56"/>
      <c r="E43" s="57">
        <v>0.0657</v>
      </c>
      <c r="F43" s="66" t="s">
        <v>7</v>
      </c>
      <c r="G43" s="59">
        <f>+$B$15</f>
        <v>500</v>
      </c>
      <c r="H43" s="59">
        <f>IF(E43*G43,+E43*G43,"        ")</f>
        <v>32.849999999999994</v>
      </c>
      <c r="I43" s="68">
        <f t="shared" si="1"/>
        <v>0.0219</v>
      </c>
      <c r="J43" s="61">
        <f>H43/H$114</f>
        <v>0.003924381303392496</v>
      </c>
    </row>
    <row r="44" spans="1:10" ht="13.5">
      <c r="A44" s="62" t="s">
        <v>45</v>
      </c>
      <c r="B44" s="49"/>
      <c r="C44" s="49"/>
      <c r="D44" s="64"/>
      <c r="E44" s="57">
        <v>0.2843</v>
      </c>
      <c r="F44" s="66" t="s">
        <v>7</v>
      </c>
      <c r="G44" s="59">
        <f>+$B$15</f>
        <v>500</v>
      </c>
      <c r="H44" s="59">
        <f>IF(E44*G44,+E44*G44,"        ")</f>
        <v>142.15</v>
      </c>
      <c r="I44" s="68">
        <f t="shared" si="1"/>
        <v>0.09476666666666667</v>
      </c>
      <c r="J44" s="61">
        <f>H44/H$114</f>
        <v>0.016981759582260073</v>
      </c>
    </row>
    <row r="45" spans="1:10" ht="9.75" customHeight="1">
      <c r="A45" s="70"/>
      <c r="B45" s="49"/>
      <c r="C45" s="49"/>
      <c r="D45" s="56"/>
      <c r="E45" s="57"/>
      <c r="F45" s="58"/>
      <c r="G45" s="59"/>
      <c r="H45" s="59"/>
      <c r="I45" s="68"/>
      <c r="J45" s="61"/>
    </row>
    <row r="46" spans="1:11" ht="13.5">
      <c r="A46" s="55" t="s">
        <v>44</v>
      </c>
      <c r="B46" s="49"/>
      <c r="C46" s="72"/>
      <c r="D46" s="73"/>
      <c r="E46" s="57"/>
      <c r="F46" s="58"/>
      <c r="G46" s="59"/>
      <c r="H46" s="59"/>
      <c r="I46" s="68"/>
      <c r="J46" s="61"/>
      <c r="K46" s="19"/>
    </row>
    <row r="47" spans="1:10" ht="13.5">
      <c r="A47" s="62" t="s">
        <v>115</v>
      </c>
      <c r="B47" s="49"/>
      <c r="C47" s="49"/>
      <c r="D47" s="56"/>
      <c r="E47" s="57">
        <v>1</v>
      </c>
      <c r="F47" s="66" t="s">
        <v>31</v>
      </c>
      <c r="G47" s="59">
        <v>250</v>
      </c>
      <c r="H47" s="59">
        <f>IF(E47*G47,+E47*G47,"        ")</f>
        <v>250</v>
      </c>
      <c r="I47" s="68">
        <f t="shared" si="1"/>
        <v>0.3333333333333333</v>
      </c>
      <c r="J47" s="61">
        <f>H47/H$114</f>
        <v>0.029865915550932244</v>
      </c>
    </row>
    <row r="48" spans="1:10" ht="13.5">
      <c r="A48" s="62" t="s">
        <v>116</v>
      </c>
      <c r="B48" s="49"/>
      <c r="C48" s="63"/>
      <c r="D48" s="56"/>
      <c r="E48" s="57">
        <v>1</v>
      </c>
      <c r="F48" s="66" t="s">
        <v>31</v>
      </c>
      <c r="G48" s="59">
        <v>200</v>
      </c>
      <c r="H48" s="59">
        <f>IF(E48*G48,+E48*G48,"        ")</f>
        <v>200</v>
      </c>
      <c r="I48" s="68">
        <f t="shared" si="1"/>
        <v>0.3333333333333333</v>
      </c>
      <c r="J48" s="61">
        <f>H48/H$114</f>
        <v>0.023892732440745794</v>
      </c>
    </row>
    <row r="49" spans="1:11" ht="14.25" thickBot="1">
      <c r="A49" s="74" t="s">
        <v>117</v>
      </c>
      <c r="B49" s="75"/>
      <c r="C49" s="76"/>
      <c r="D49" s="77"/>
      <c r="E49" s="78">
        <v>1</v>
      </c>
      <c r="F49" s="79" t="s">
        <v>31</v>
      </c>
      <c r="G49" s="80">
        <v>200</v>
      </c>
      <c r="H49" s="80">
        <f>IF(E49*G49,+E49*G49,"        ")</f>
        <v>200</v>
      </c>
      <c r="I49" s="81">
        <f t="shared" si="1"/>
        <v>0.3333333333333333</v>
      </c>
      <c r="J49" s="82">
        <f>H49/H$114</f>
        <v>0.023892732440745794</v>
      </c>
      <c r="K49" s="19"/>
    </row>
    <row r="50" spans="1:10" s="2" customFormat="1" ht="13.5">
      <c r="A50" s="4"/>
      <c r="C50" s="3"/>
      <c r="E50" s="5"/>
      <c r="F50" s="6"/>
      <c r="G50" s="7"/>
      <c r="H50" s="7"/>
      <c r="I50" s="11"/>
      <c r="J50" s="13"/>
    </row>
    <row r="51" spans="1:10" s="2" customFormat="1" ht="19.5" customHeight="1" thickBot="1">
      <c r="A51" s="171" t="s">
        <v>131</v>
      </c>
      <c r="B51" s="171"/>
      <c r="C51" s="171"/>
      <c r="D51" s="171"/>
      <c r="E51" s="171"/>
      <c r="F51" s="171"/>
      <c r="G51" s="171"/>
      <c r="H51" s="171"/>
      <c r="I51" s="171"/>
      <c r="J51" s="171"/>
    </row>
    <row r="52" spans="1:10" ht="13.5">
      <c r="A52" s="111"/>
      <c r="B52" s="102"/>
      <c r="C52" s="112"/>
      <c r="D52" s="113"/>
      <c r="E52" s="114"/>
      <c r="F52" s="115"/>
      <c r="G52" s="116"/>
      <c r="H52" s="116"/>
      <c r="I52" s="117"/>
      <c r="J52" s="54"/>
    </row>
    <row r="53" spans="1:10" ht="13.5">
      <c r="A53" s="62" t="s">
        <v>118</v>
      </c>
      <c r="B53" s="49"/>
      <c r="C53" s="49"/>
      <c r="D53" s="56"/>
      <c r="E53" s="57">
        <v>1</v>
      </c>
      <c r="F53" s="66" t="s">
        <v>31</v>
      </c>
      <c r="G53" s="59">
        <v>200</v>
      </c>
      <c r="H53" s="59">
        <f>IF(E53*G53,+E53*G53,"        ")</f>
        <v>200</v>
      </c>
      <c r="I53" s="68">
        <f t="shared" si="1"/>
        <v>0.3333333333333333</v>
      </c>
      <c r="J53" s="61">
        <f>H53/H$114</f>
        <v>0.023892732440745794</v>
      </c>
    </row>
    <row r="54" spans="1:11" ht="13.5">
      <c r="A54" s="70"/>
      <c r="B54" s="49"/>
      <c r="C54" s="49"/>
      <c r="D54" s="56"/>
      <c r="E54" s="57"/>
      <c r="F54" s="58"/>
      <c r="G54" s="59"/>
      <c r="H54" s="59"/>
      <c r="I54" s="68"/>
      <c r="J54" s="61"/>
      <c r="K54" s="19"/>
    </row>
    <row r="55" spans="1:10" ht="13.5">
      <c r="A55" s="62" t="s">
        <v>41</v>
      </c>
      <c r="B55" s="49"/>
      <c r="C55" s="49"/>
      <c r="D55" s="71" t="s">
        <v>40</v>
      </c>
      <c r="E55" s="57">
        <v>0.8386</v>
      </c>
      <c r="F55" s="66" t="s">
        <v>7</v>
      </c>
      <c r="G55" s="59">
        <f>+$B$15</f>
        <v>500</v>
      </c>
      <c r="H55" s="59">
        <f>IF(E55*G55,+E55*G55,"        ")</f>
        <v>419.3</v>
      </c>
      <c r="I55" s="68">
        <f t="shared" si="1"/>
        <v>0.27953333333333336</v>
      </c>
      <c r="J55" s="61">
        <f>H55/H$114</f>
        <v>0.05009111356202356</v>
      </c>
    </row>
    <row r="56" spans="1:10" ht="13.5">
      <c r="A56" s="70"/>
      <c r="B56" s="49"/>
      <c r="C56" s="49"/>
      <c r="D56" s="56"/>
      <c r="E56" s="57"/>
      <c r="F56" s="58"/>
      <c r="G56" s="59"/>
      <c r="H56" s="59"/>
      <c r="I56" s="68"/>
      <c r="J56" s="61"/>
    </row>
    <row r="57" spans="1:10" ht="13.5">
      <c r="A57" s="62" t="s">
        <v>39</v>
      </c>
      <c r="B57" s="49"/>
      <c r="C57" s="49"/>
      <c r="D57" s="56"/>
      <c r="E57" s="57">
        <v>0.2771</v>
      </c>
      <c r="F57" s="66" t="s">
        <v>7</v>
      </c>
      <c r="G57" s="59">
        <f>+$B$15</f>
        <v>500</v>
      </c>
      <c r="H57" s="59">
        <f>IF(E57*G57,+E57*G57,"        ")</f>
        <v>138.55</v>
      </c>
      <c r="I57" s="68">
        <f t="shared" si="1"/>
        <v>0.09236666666666667</v>
      </c>
      <c r="J57" s="61">
        <f>H57/H$114</f>
        <v>0.01655169039832665</v>
      </c>
    </row>
    <row r="58" spans="1:10" ht="13.5">
      <c r="A58" s="70"/>
      <c r="B58" s="49"/>
      <c r="C58" s="49"/>
      <c r="D58" s="56"/>
      <c r="E58" s="56"/>
      <c r="F58" s="58"/>
      <c r="G58" s="56"/>
      <c r="H58" s="59"/>
      <c r="I58" s="68"/>
      <c r="J58" s="61"/>
    </row>
    <row r="59" spans="1:10" ht="13.5">
      <c r="A59" s="62" t="s">
        <v>38</v>
      </c>
      <c r="B59" s="49"/>
      <c r="C59" s="49"/>
      <c r="D59" s="56"/>
      <c r="E59" s="57"/>
      <c r="F59" s="58"/>
      <c r="G59" s="59"/>
      <c r="H59" s="59"/>
      <c r="I59" s="68"/>
      <c r="J59" s="61"/>
    </row>
    <row r="60" spans="1:10" ht="13.5">
      <c r="A60" s="62" t="s">
        <v>37</v>
      </c>
      <c r="B60" s="49"/>
      <c r="C60" s="49"/>
      <c r="D60" s="56"/>
      <c r="E60" s="57">
        <v>0.1343</v>
      </c>
      <c r="F60" s="66" t="s">
        <v>7</v>
      </c>
      <c r="G60" s="59">
        <f>+$B$15</f>
        <v>500</v>
      </c>
      <c r="H60" s="59">
        <f>IF(E60*G60,+E60*G60,"        ")</f>
        <v>67.15</v>
      </c>
      <c r="I60" s="68">
        <f t="shared" si="1"/>
        <v>0.04476666666666667</v>
      </c>
      <c r="J60" s="61">
        <f>H60/H$114</f>
        <v>0.0080219849169804</v>
      </c>
    </row>
    <row r="61" spans="1:10" ht="13.5">
      <c r="A61" s="70"/>
      <c r="B61" s="49"/>
      <c r="C61" s="72"/>
      <c r="D61" s="73"/>
      <c r="E61" s="57"/>
      <c r="F61" s="58"/>
      <c r="G61" s="59"/>
      <c r="H61" s="59"/>
      <c r="I61" s="68"/>
      <c r="J61" s="61"/>
    </row>
    <row r="62" spans="1:10" ht="13.5">
      <c r="A62" s="62" t="s">
        <v>36</v>
      </c>
      <c r="B62" s="49"/>
      <c r="C62" s="72"/>
      <c r="D62" s="73"/>
      <c r="E62" s="57"/>
      <c r="F62" s="58"/>
      <c r="G62" s="59"/>
      <c r="H62" s="59"/>
      <c r="I62" s="68"/>
      <c r="J62" s="61"/>
    </row>
    <row r="63" spans="1:10" ht="13.5">
      <c r="A63" s="62" t="s">
        <v>35</v>
      </c>
      <c r="B63" s="49"/>
      <c r="C63" s="49"/>
      <c r="D63" s="56"/>
      <c r="E63" s="57"/>
      <c r="F63" s="58"/>
      <c r="G63" s="59"/>
      <c r="H63" s="59"/>
      <c r="I63" s="68"/>
      <c r="J63" s="61"/>
    </row>
    <row r="64" spans="1:10" ht="13.5">
      <c r="A64" s="62" t="s">
        <v>34</v>
      </c>
      <c r="B64" s="49"/>
      <c r="C64" s="72"/>
      <c r="D64" s="56"/>
      <c r="E64" s="57">
        <v>0.1257</v>
      </c>
      <c r="F64" s="66" t="s">
        <v>7</v>
      </c>
      <c r="G64" s="59">
        <f>+$B$15</f>
        <v>500</v>
      </c>
      <c r="H64" s="59">
        <f>IF(E64*G64,+E64*G64,"        ")</f>
        <v>62.85</v>
      </c>
      <c r="I64" s="68">
        <f t="shared" si="1"/>
        <v>0.0419</v>
      </c>
      <c r="J64" s="61">
        <f>H64/H$114</f>
        <v>0.007508291169504366</v>
      </c>
    </row>
    <row r="65" spans="1:10" ht="13.5">
      <c r="A65" s="70"/>
      <c r="B65" s="49"/>
      <c r="C65" s="72"/>
      <c r="D65" s="56"/>
      <c r="E65" s="57"/>
      <c r="F65" s="58"/>
      <c r="G65" s="59"/>
      <c r="H65" s="59"/>
      <c r="I65" s="68"/>
      <c r="J65" s="61"/>
    </row>
    <row r="66" spans="1:10" ht="13.5">
      <c r="A66" s="62" t="s">
        <v>33</v>
      </c>
      <c r="B66" s="49"/>
      <c r="C66" s="49"/>
      <c r="D66" s="56"/>
      <c r="E66" s="57">
        <v>0.4529</v>
      </c>
      <c r="F66" s="66" t="s">
        <v>7</v>
      </c>
      <c r="G66" s="59">
        <f>+$B$15</f>
        <v>500</v>
      </c>
      <c r="H66" s="59">
        <f>IF(E66*G66,+E66*G66,"        ")</f>
        <v>226.45000000000002</v>
      </c>
      <c r="I66" s="68">
        <f t="shared" si="1"/>
        <v>0.15096666666666667</v>
      </c>
      <c r="J66" s="61">
        <f>H66/H$114</f>
        <v>0.027052546306034427</v>
      </c>
    </row>
    <row r="67" spans="1:10" ht="13.5">
      <c r="A67" s="70"/>
      <c r="B67" s="49"/>
      <c r="C67" s="49"/>
      <c r="D67" s="64"/>
      <c r="E67" s="57"/>
      <c r="F67" s="58"/>
      <c r="G67" s="59"/>
      <c r="H67" s="59"/>
      <c r="I67" s="68"/>
      <c r="J67" s="61"/>
    </row>
    <row r="68" spans="1:10" ht="13.5">
      <c r="A68" s="62" t="s">
        <v>32</v>
      </c>
      <c r="B68" s="49"/>
      <c r="C68" s="49"/>
      <c r="D68" s="56"/>
      <c r="E68" s="57">
        <v>1</v>
      </c>
      <c r="F68" s="66" t="s">
        <v>31</v>
      </c>
      <c r="G68" s="59">
        <f>+$B$15</f>
        <v>500</v>
      </c>
      <c r="H68" s="59">
        <f>IF(E68*G68,+E68*G68,"        ")</f>
        <v>500</v>
      </c>
      <c r="I68" s="68">
        <f t="shared" si="1"/>
        <v>0.3333333333333333</v>
      </c>
      <c r="J68" s="61">
        <f>H68/H$114</f>
        <v>0.05973183110186449</v>
      </c>
    </row>
    <row r="69" spans="1:10" ht="13.5">
      <c r="A69" s="70"/>
      <c r="B69" s="49"/>
      <c r="C69" s="49"/>
      <c r="D69" s="56"/>
      <c r="E69" s="57"/>
      <c r="F69" s="58"/>
      <c r="G69" s="59"/>
      <c r="H69" s="59"/>
      <c r="I69" s="68"/>
      <c r="J69" s="61"/>
    </row>
    <row r="70" spans="1:10" ht="13.5">
      <c r="A70" s="62" t="s">
        <v>30</v>
      </c>
      <c r="B70" s="49"/>
      <c r="C70" s="63"/>
      <c r="D70" s="71" t="s">
        <v>29</v>
      </c>
      <c r="E70" s="57">
        <v>0.2771</v>
      </c>
      <c r="F70" s="66" t="s">
        <v>7</v>
      </c>
      <c r="G70" s="59">
        <f>+$B$15</f>
        <v>500</v>
      </c>
      <c r="H70" s="59">
        <f>IF(E70*G70,+E70*G70,"        ")</f>
        <v>138.55</v>
      </c>
      <c r="I70" s="68">
        <f t="shared" si="1"/>
        <v>0.09236666666666667</v>
      </c>
      <c r="J70" s="61">
        <f>H70/H$114</f>
        <v>0.01655169039832665</v>
      </c>
    </row>
    <row r="71" spans="1:10" ht="13.5">
      <c r="A71" s="70"/>
      <c r="B71" s="49"/>
      <c r="C71" s="49"/>
      <c r="D71" s="56"/>
      <c r="E71" s="56"/>
      <c r="F71" s="58"/>
      <c r="G71" s="56"/>
      <c r="H71" s="59"/>
      <c r="I71" s="68"/>
      <c r="J71" s="61"/>
    </row>
    <row r="72" spans="1:10" ht="13.5">
      <c r="A72" s="62" t="s">
        <v>28</v>
      </c>
      <c r="B72" s="49"/>
      <c r="C72" s="49"/>
      <c r="D72" s="56"/>
      <c r="E72" s="57">
        <v>0.4486</v>
      </c>
      <c r="F72" s="66" t="s">
        <v>7</v>
      </c>
      <c r="G72" s="59">
        <f>+$B$15</f>
        <v>500</v>
      </c>
      <c r="H72" s="59">
        <f>IF(E72*G72,+E72*G72,"        ")</f>
        <v>224.3</v>
      </c>
      <c r="I72" s="68">
        <f t="shared" si="1"/>
        <v>0.14953333333333332</v>
      </c>
      <c r="J72" s="61">
        <f>H72/H$114</f>
        <v>0.02679569943229641</v>
      </c>
    </row>
    <row r="73" spans="1:10" ht="13.5">
      <c r="A73" s="70"/>
      <c r="B73" s="49"/>
      <c r="C73" s="49"/>
      <c r="D73" s="56"/>
      <c r="E73" s="57"/>
      <c r="F73" s="58"/>
      <c r="G73" s="59"/>
      <c r="H73" s="59"/>
      <c r="I73" s="68"/>
      <c r="J73" s="61"/>
    </row>
    <row r="74" spans="1:10" ht="13.5">
      <c r="A74" s="62" t="s">
        <v>27</v>
      </c>
      <c r="B74" s="49"/>
      <c r="C74" s="49"/>
      <c r="D74" s="56"/>
      <c r="E74" s="57"/>
      <c r="F74" s="58"/>
      <c r="G74" s="59"/>
      <c r="H74" s="59"/>
      <c r="I74" s="68"/>
      <c r="J74" s="61"/>
    </row>
    <row r="75" spans="1:10" ht="13.5">
      <c r="A75" s="62" t="s">
        <v>26</v>
      </c>
      <c r="B75" s="49"/>
      <c r="C75" s="49"/>
      <c r="D75" s="56"/>
      <c r="E75" s="57">
        <v>0.1829</v>
      </c>
      <c r="F75" s="66" t="s">
        <v>7</v>
      </c>
      <c r="G75" s="59">
        <f>+$B$15</f>
        <v>500</v>
      </c>
      <c r="H75" s="59">
        <f>IF(E75*G75,+E75*G75,"        ")</f>
        <v>91.45</v>
      </c>
      <c r="I75" s="68">
        <f t="shared" si="1"/>
        <v>0.06096666666666667</v>
      </c>
      <c r="J75" s="61">
        <f>H75/H$114</f>
        <v>0.010924951908531015</v>
      </c>
    </row>
    <row r="76" spans="1:10" ht="13.5">
      <c r="A76" s="62" t="s">
        <v>18</v>
      </c>
      <c r="B76" s="49"/>
      <c r="C76" s="72"/>
      <c r="D76" s="73"/>
      <c r="E76" s="56"/>
      <c r="F76" s="58"/>
      <c r="G76" s="56"/>
      <c r="H76" s="56"/>
      <c r="I76" s="68"/>
      <c r="J76" s="61"/>
    </row>
    <row r="77" spans="1:10" ht="13.5">
      <c r="A77" s="70"/>
      <c r="B77" s="49"/>
      <c r="C77" s="72"/>
      <c r="D77" s="73"/>
      <c r="E77" s="57"/>
      <c r="F77" s="58"/>
      <c r="G77" s="59"/>
      <c r="H77" s="59"/>
      <c r="I77" s="68"/>
      <c r="J77" s="61"/>
    </row>
    <row r="78" spans="1:10" ht="13.5">
      <c r="A78" s="62" t="s">
        <v>25</v>
      </c>
      <c r="B78" s="49"/>
      <c r="C78" s="49"/>
      <c r="D78" s="56"/>
      <c r="E78" s="57">
        <v>0.4</v>
      </c>
      <c r="F78" s="66" t="s">
        <v>7</v>
      </c>
      <c r="G78" s="59">
        <f>+$B$15</f>
        <v>500</v>
      </c>
      <c r="H78" s="59">
        <f>IF(E78*G78,+E78*G78,"        ")</f>
        <v>200</v>
      </c>
      <c r="I78" s="68">
        <f t="shared" si="1"/>
        <v>0.13333333333333333</v>
      </c>
      <c r="J78" s="61">
        <f>H78/H$114</f>
        <v>0.023892732440745794</v>
      </c>
    </row>
    <row r="79" spans="1:10" ht="10.5" customHeight="1">
      <c r="A79" s="70"/>
      <c r="B79" s="49"/>
      <c r="C79" s="63"/>
      <c r="D79" s="56"/>
      <c r="E79" s="57"/>
      <c r="F79" s="58"/>
      <c r="G79" s="59"/>
      <c r="H79" s="59"/>
      <c r="I79" s="68"/>
      <c r="J79" s="61"/>
    </row>
    <row r="80" spans="1:10" ht="13.5">
      <c r="A80" s="62" t="s">
        <v>24</v>
      </c>
      <c r="B80" s="49"/>
      <c r="C80" s="49"/>
      <c r="D80" s="56"/>
      <c r="E80" s="57">
        <v>0.2571</v>
      </c>
      <c r="F80" s="66" t="s">
        <v>7</v>
      </c>
      <c r="G80" s="59">
        <f>+$B$15</f>
        <v>500</v>
      </c>
      <c r="H80" s="59">
        <f>IF(E80*G80,+E80*G80,"        ")</f>
        <v>128.55</v>
      </c>
      <c r="I80" s="68">
        <f t="shared" si="1"/>
        <v>0.0857</v>
      </c>
      <c r="J80" s="61">
        <f>H80/H$114</f>
        <v>0.01535705377628936</v>
      </c>
    </row>
    <row r="81" spans="1:10" ht="9.75" customHeight="1">
      <c r="A81" s="70"/>
      <c r="B81" s="49"/>
      <c r="C81" s="49"/>
      <c r="D81" s="56"/>
      <c r="E81" s="56"/>
      <c r="F81" s="58"/>
      <c r="G81" s="83"/>
      <c r="H81" s="83"/>
      <c r="I81" s="68"/>
      <c r="J81" s="61"/>
    </row>
    <row r="82" spans="1:10" ht="14.25" thickBot="1">
      <c r="A82" s="74" t="s">
        <v>23</v>
      </c>
      <c r="B82" s="75"/>
      <c r="C82" s="75"/>
      <c r="D82" s="77"/>
      <c r="E82" s="78">
        <v>0.9314</v>
      </c>
      <c r="F82" s="79" t="s">
        <v>7</v>
      </c>
      <c r="G82" s="80">
        <f>+$B$15</f>
        <v>500</v>
      </c>
      <c r="H82" s="80">
        <f>IF(E82*G82,+E82*G82,"        ")</f>
        <v>465.7</v>
      </c>
      <c r="I82" s="81">
        <f t="shared" si="1"/>
        <v>0.31046666666666667</v>
      </c>
      <c r="J82" s="82">
        <f>H82/H$114</f>
        <v>0.05563422748827658</v>
      </c>
    </row>
    <row r="83" spans="1:10" ht="13.5">
      <c r="A83" s="49"/>
      <c r="B83" s="49"/>
      <c r="C83" s="72"/>
      <c r="D83" s="84"/>
      <c r="E83" s="85"/>
      <c r="F83" s="86"/>
      <c r="G83" s="87"/>
      <c r="H83" s="87"/>
      <c r="I83" s="88"/>
      <c r="J83" s="17"/>
    </row>
    <row r="84" spans="1:10" s="2" customFormat="1" ht="22.5" customHeight="1" thickBot="1">
      <c r="A84" s="171" t="s">
        <v>132</v>
      </c>
      <c r="B84" s="171"/>
      <c r="C84" s="171"/>
      <c r="D84" s="171"/>
      <c r="E84" s="171"/>
      <c r="F84" s="171"/>
      <c r="G84" s="171"/>
      <c r="H84" s="171"/>
      <c r="I84" s="171"/>
      <c r="J84" s="171"/>
    </row>
    <row r="85" spans="1:10" ht="13.5">
      <c r="A85" s="118"/>
      <c r="B85" s="102"/>
      <c r="C85" s="104"/>
      <c r="D85" s="119"/>
      <c r="E85" s="114"/>
      <c r="F85" s="120"/>
      <c r="G85" s="116"/>
      <c r="H85" s="116"/>
      <c r="I85" s="121"/>
      <c r="J85" s="54"/>
    </row>
    <row r="86" spans="1:10" ht="13.5">
      <c r="A86" s="62" t="s">
        <v>22</v>
      </c>
      <c r="B86" s="49"/>
      <c r="C86" s="72"/>
      <c r="D86" s="71" t="s">
        <v>21</v>
      </c>
      <c r="E86" s="57">
        <v>0.2771</v>
      </c>
      <c r="F86" s="66" t="s">
        <v>7</v>
      </c>
      <c r="G86" s="59">
        <f>+$B$15</f>
        <v>500</v>
      </c>
      <c r="H86" s="59">
        <f>IF(E86*G86,+E86*G86,"        ")</f>
        <v>138.55</v>
      </c>
      <c r="I86" s="89">
        <f t="shared" si="1"/>
        <v>0.09236666666666667</v>
      </c>
      <c r="J86" s="61">
        <f>H86/H$114</f>
        <v>0.01655169039832665</v>
      </c>
    </row>
    <row r="87" spans="1:10" ht="9.75" customHeight="1">
      <c r="A87" s="70"/>
      <c r="B87" s="49"/>
      <c r="C87" s="49"/>
      <c r="D87" s="56"/>
      <c r="E87" s="57"/>
      <c r="F87" s="58"/>
      <c r="G87" s="59"/>
      <c r="H87" s="59"/>
      <c r="I87" s="89"/>
      <c r="J87" s="61"/>
    </row>
    <row r="88" spans="1:10" ht="13.5">
      <c r="A88" s="62" t="s">
        <v>20</v>
      </c>
      <c r="B88" s="49"/>
      <c r="C88" s="49"/>
      <c r="D88" s="56"/>
      <c r="E88" s="57"/>
      <c r="F88" s="58"/>
      <c r="G88" s="59"/>
      <c r="H88" s="59"/>
      <c r="I88" s="89"/>
      <c r="J88" s="61"/>
    </row>
    <row r="89" spans="1:10" ht="13.5">
      <c r="A89" s="62" t="s">
        <v>19</v>
      </c>
      <c r="B89" s="49"/>
      <c r="C89" s="49"/>
      <c r="D89" s="56"/>
      <c r="E89" s="57">
        <v>0.0914</v>
      </c>
      <c r="F89" s="90" t="s">
        <v>7</v>
      </c>
      <c r="G89" s="59">
        <f>+$B$15</f>
        <v>500</v>
      </c>
      <c r="H89" s="91">
        <f>IF(E89*G89,+E89*G89,"        ")</f>
        <v>45.699999999999996</v>
      </c>
      <c r="I89" s="89">
        <f>E89/B$12</f>
        <v>0.030466666666666666</v>
      </c>
      <c r="J89" s="61">
        <f>H89/H$114</f>
        <v>0.0054594893627104134</v>
      </c>
    </row>
    <row r="90" spans="1:10" ht="13.5">
      <c r="A90" s="62" t="s">
        <v>18</v>
      </c>
      <c r="B90" s="49"/>
      <c r="C90" s="72"/>
      <c r="D90" s="73"/>
      <c r="E90" s="56"/>
      <c r="F90" s="92"/>
      <c r="G90" s="59"/>
      <c r="H90" s="60"/>
      <c r="I90" s="89"/>
      <c r="J90" s="61"/>
    </row>
    <row r="91" spans="1:10" ht="9.75" customHeight="1">
      <c r="A91" s="70"/>
      <c r="B91" s="49"/>
      <c r="C91" s="72"/>
      <c r="D91" s="73"/>
      <c r="E91" s="57"/>
      <c r="F91" s="92"/>
      <c r="G91" s="59"/>
      <c r="H91" s="91"/>
      <c r="I91" s="89"/>
      <c r="J91" s="61"/>
    </row>
    <row r="92" spans="1:10" ht="13.5">
      <c r="A92" s="62" t="s">
        <v>17</v>
      </c>
      <c r="B92" s="49"/>
      <c r="C92" s="49"/>
      <c r="D92" s="56"/>
      <c r="E92" s="57">
        <v>0.4529</v>
      </c>
      <c r="F92" s="90" t="s">
        <v>7</v>
      </c>
      <c r="G92" s="59">
        <f>+$B$15</f>
        <v>500</v>
      </c>
      <c r="H92" s="91">
        <f>IF(E92*G92,+E92*G92,"        ")</f>
        <v>226.45000000000002</v>
      </c>
      <c r="I92" s="89">
        <f>E92/B$12</f>
        <v>0.15096666666666667</v>
      </c>
      <c r="J92" s="61">
        <f>H92/H$114</f>
        <v>0.027052546306034427</v>
      </c>
    </row>
    <row r="93" spans="1:10" ht="13.5">
      <c r="A93" s="70"/>
      <c r="B93" s="49"/>
      <c r="C93" s="63"/>
      <c r="D93" s="56"/>
      <c r="E93" s="57"/>
      <c r="F93" s="92"/>
      <c r="G93" s="59"/>
      <c r="H93" s="91"/>
      <c r="I93" s="89"/>
      <c r="J93" s="61"/>
    </row>
    <row r="94" spans="1:10" ht="13.5">
      <c r="A94" s="62" t="s">
        <v>16</v>
      </c>
      <c r="B94" s="49"/>
      <c r="C94" s="49"/>
      <c r="D94" s="56"/>
      <c r="E94" s="57">
        <v>0.2571</v>
      </c>
      <c r="F94" s="90" t="s">
        <v>7</v>
      </c>
      <c r="G94" s="59">
        <f>+$B$15</f>
        <v>500</v>
      </c>
      <c r="H94" s="91">
        <f>IF(E94*G94,+E94*G94,"        ")</f>
        <v>128.55</v>
      </c>
      <c r="I94" s="89">
        <f>E94/B$12</f>
        <v>0.0857</v>
      </c>
      <c r="J94" s="61">
        <f>H94/H$114</f>
        <v>0.01535705377628936</v>
      </c>
    </row>
    <row r="95" spans="1:10" ht="8.25" customHeight="1">
      <c r="A95" s="70"/>
      <c r="B95" s="49"/>
      <c r="C95" s="49"/>
      <c r="D95" s="56"/>
      <c r="E95" s="56"/>
      <c r="F95" s="92"/>
      <c r="G95" s="59"/>
      <c r="H95" s="93"/>
      <c r="I95" s="89"/>
      <c r="J95" s="61"/>
    </row>
    <row r="96" spans="1:10" ht="13.5">
      <c r="A96" s="62" t="s">
        <v>15</v>
      </c>
      <c r="B96" s="49"/>
      <c r="C96" s="49"/>
      <c r="D96" s="56"/>
      <c r="E96" s="57">
        <v>0.9315</v>
      </c>
      <c r="F96" s="90" t="s">
        <v>7</v>
      </c>
      <c r="G96" s="59">
        <f>+$B$15</f>
        <v>500</v>
      </c>
      <c r="H96" s="91">
        <f>IF(E96*G96,+E96*G96,"        ")</f>
        <v>465.75</v>
      </c>
      <c r="I96" s="89">
        <f>E96/B$12</f>
        <v>0.3105</v>
      </c>
      <c r="J96" s="61">
        <f>H96/H$114</f>
        <v>0.055640200671386766</v>
      </c>
    </row>
    <row r="97" spans="1:10" ht="9" customHeight="1">
      <c r="A97" s="70"/>
      <c r="B97" s="49"/>
      <c r="C97" s="63"/>
      <c r="D97" s="56"/>
      <c r="E97" s="56"/>
      <c r="F97" s="92"/>
      <c r="G97" s="59"/>
      <c r="H97" s="91"/>
      <c r="I97" s="89"/>
      <c r="J97" s="61"/>
    </row>
    <row r="98" spans="1:10" ht="13.5">
      <c r="A98" s="62" t="s">
        <v>14</v>
      </c>
      <c r="B98" s="49"/>
      <c r="C98" s="72"/>
      <c r="D98" s="94" t="s">
        <v>13</v>
      </c>
      <c r="E98" s="57">
        <v>0.9315</v>
      </c>
      <c r="F98" s="90" t="s">
        <v>7</v>
      </c>
      <c r="G98" s="59">
        <f>+$B$15</f>
        <v>500</v>
      </c>
      <c r="H98" s="91">
        <f>IF(E98*G98,+E98*G98,"        ")</f>
        <v>465.75</v>
      </c>
      <c r="I98" s="89">
        <f>E98/B$12</f>
        <v>0.3105</v>
      </c>
      <c r="J98" s="61">
        <f>H98/H$114</f>
        <v>0.055640200671386766</v>
      </c>
    </row>
    <row r="99" spans="1:10" ht="13.5">
      <c r="A99" s="70"/>
      <c r="B99" s="49"/>
      <c r="C99" s="49"/>
      <c r="D99" s="56"/>
      <c r="E99" s="56"/>
      <c r="F99" s="92"/>
      <c r="G99" s="95"/>
      <c r="H99" s="93"/>
      <c r="I99" s="89"/>
      <c r="J99" s="61"/>
    </row>
    <row r="100" spans="1:10" ht="13.5">
      <c r="A100" s="62" t="s">
        <v>12</v>
      </c>
      <c r="B100" s="49"/>
      <c r="C100" s="49"/>
      <c r="D100" s="56"/>
      <c r="E100" s="57">
        <v>1.3414</v>
      </c>
      <c r="F100" s="90" t="s">
        <v>7</v>
      </c>
      <c r="G100" s="59">
        <f>+$B$15</f>
        <v>500</v>
      </c>
      <c r="H100" s="91">
        <f>IF(E100*G100,+E100*G100,"        ")</f>
        <v>670.6999999999999</v>
      </c>
      <c r="I100" s="89">
        <f>E100/B$12</f>
        <v>0.4471333333333333</v>
      </c>
      <c r="J100" s="61">
        <f>H100/H$114</f>
        <v>0.08012427824004101</v>
      </c>
    </row>
    <row r="101" spans="1:10" ht="13.5">
      <c r="A101" s="70"/>
      <c r="B101" s="49"/>
      <c r="C101" s="49"/>
      <c r="D101" s="56"/>
      <c r="E101" s="56"/>
      <c r="F101" s="92"/>
      <c r="G101" s="56"/>
      <c r="H101" s="93"/>
      <c r="I101" s="89"/>
      <c r="J101" s="61"/>
    </row>
    <row r="102" spans="1:10" ht="13.5">
      <c r="A102" s="62" t="s">
        <v>11</v>
      </c>
      <c r="B102" s="49"/>
      <c r="C102" s="49"/>
      <c r="D102" s="56"/>
      <c r="E102" s="57">
        <v>0.2571</v>
      </c>
      <c r="F102" s="90" t="s">
        <v>7</v>
      </c>
      <c r="G102" s="59">
        <f>+$B$15</f>
        <v>500</v>
      </c>
      <c r="H102" s="91">
        <f>IF(E102*G102,+E102*G102,"        ")</f>
        <v>128.55</v>
      </c>
      <c r="I102" s="89">
        <f>E102/B$12</f>
        <v>0.0857</v>
      </c>
      <c r="J102" s="61">
        <f>H102/H$114</f>
        <v>0.01535705377628936</v>
      </c>
    </row>
    <row r="103" spans="1:10" ht="13.5">
      <c r="A103" s="70"/>
      <c r="B103" s="49"/>
      <c r="C103" s="49"/>
      <c r="D103" s="56"/>
      <c r="E103" s="56"/>
      <c r="F103" s="92"/>
      <c r="G103" s="56"/>
      <c r="H103" s="93"/>
      <c r="I103" s="89"/>
      <c r="J103" s="61"/>
    </row>
    <row r="104" spans="1:10" ht="13.5">
      <c r="A104" s="62" t="s">
        <v>10</v>
      </c>
      <c r="B104" s="49"/>
      <c r="C104" s="49"/>
      <c r="D104" s="56"/>
      <c r="E104" s="57">
        <v>0.2029</v>
      </c>
      <c r="F104" s="90" t="s">
        <v>7</v>
      </c>
      <c r="G104" s="59">
        <f>+$B$15</f>
        <v>500</v>
      </c>
      <c r="H104" s="91">
        <f>IF(E104*G104,+E104*G104,"        ")</f>
        <v>101.45</v>
      </c>
      <c r="I104" s="89">
        <f>E104/B$12</f>
        <v>0.06763333333333334</v>
      </c>
      <c r="J104" s="61">
        <f>H104/H$114</f>
        <v>0.012119588530568305</v>
      </c>
    </row>
    <row r="105" spans="1:10" ht="13.5">
      <c r="A105" s="70"/>
      <c r="B105" s="49"/>
      <c r="C105" s="49"/>
      <c r="D105" s="56"/>
      <c r="E105" s="56"/>
      <c r="F105" s="92"/>
      <c r="G105" s="56"/>
      <c r="H105" s="93"/>
      <c r="I105" s="89"/>
      <c r="J105" s="61"/>
    </row>
    <row r="106" spans="1:10" ht="13.5">
      <c r="A106" s="62" t="s">
        <v>9</v>
      </c>
      <c r="B106" s="49"/>
      <c r="C106" s="49"/>
      <c r="D106" s="56"/>
      <c r="E106" s="57">
        <v>0.1129</v>
      </c>
      <c r="F106" s="90" t="s">
        <v>7</v>
      </c>
      <c r="G106" s="59">
        <f>+$B$15</f>
        <v>500</v>
      </c>
      <c r="H106" s="91">
        <f>IF(E106*G106,+E106*G106,"        ")</f>
        <v>56.45</v>
      </c>
      <c r="I106" s="89">
        <f>E106/B$12</f>
        <v>0.03763333333333333</v>
      </c>
      <c r="J106" s="61">
        <f>H106/H$114</f>
        <v>0.006743723731400501</v>
      </c>
    </row>
    <row r="107" spans="1:10" ht="13.5">
      <c r="A107" s="70"/>
      <c r="B107" s="49"/>
      <c r="C107" s="49"/>
      <c r="D107" s="56"/>
      <c r="E107" s="56"/>
      <c r="F107" s="92"/>
      <c r="G107" s="56"/>
      <c r="H107" s="93"/>
      <c r="I107" s="89"/>
      <c r="J107" s="61"/>
    </row>
    <row r="108" spans="1:10" ht="14.25" thickBot="1">
      <c r="A108" s="74" t="s">
        <v>8</v>
      </c>
      <c r="B108" s="75"/>
      <c r="C108" s="75"/>
      <c r="D108" s="77"/>
      <c r="E108" s="78">
        <v>0.2286</v>
      </c>
      <c r="F108" s="96" t="s">
        <v>7</v>
      </c>
      <c r="G108" s="80">
        <f>+$B$15</f>
        <v>500</v>
      </c>
      <c r="H108" s="97">
        <f>IF(E108*G108,+E108*G108,"        ")</f>
        <v>114.3</v>
      </c>
      <c r="I108" s="98">
        <f>E108/B$12</f>
        <v>0.0762</v>
      </c>
      <c r="J108" s="82">
        <f>H108/H$114</f>
        <v>0.01365469658988622</v>
      </c>
    </row>
    <row r="109" spans="1:10" s="2" customFormat="1" ht="14.25" thickBot="1">
      <c r="A109" s="4"/>
      <c r="E109" s="5"/>
      <c r="F109" s="6"/>
      <c r="G109" s="7"/>
      <c r="H109" s="7"/>
      <c r="J109" s="13"/>
    </row>
    <row r="110" spans="1:10" s="2" customFormat="1" ht="12.75">
      <c r="A110" s="50" t="s">
        <v>6</v>
      </c>
      <c r="B110" s="99"/>
      <c r="C110" s="100"/>
      <c r="D110" s="101"/>
      <c r="E110" s="102"/>
      <c r="F110" s="103"/>
      <c r="G110" s="104"/>
      <c r="H110" s="105">
        <f>SUM(H22:H108)</f>
        <v>7942.140666666666</v>
      </c>
      <c r="J110" s="131"/>
    </row>
    <row r="111" spans="1:10" s="2" customFormat="1" ht="12.75">
      <c r="A111" s="62" t="s">
        <v>113</v>
      </c>
      <c r="B111" s="49"/>
      <c r="C111" s="106"/>
      <c r="D111" s="106"/>
      <c r="E111" s="106"/>
      <c r="F111" s="107"/>
      <c r="G111" s="49"/>
      <c r="H111" s="108">
        <f>(H110*0.02)</f>
        <v>158.84281333333334</v>
      </c>
      <c r="I111" s="20"/>
      <c r="J111" s="131"/>
    </row>
    <row r="112" spans="1:10" s="2" customFormat="1" ht="12.75">
      <c r="A112" s="62" t="s">
        <v>5</v>
      </c>
      <c r="B112" s="49"/>
      <c r="C112" s="106"/>
      <c r="D112" s="106"/>
      <c r="E112" s="106"/>
      <c r="F112" s="107"/>
      <c r="G112" s="49"/>
      <c r="H112" s="108">
        <v>0</v>
      </c>
      <c r="I112" s="20"/>
      <c r="J112" s="132"/>
    </row>
    <row r="113" spans="1:10" s="2" customFormat="1" ht="12.75">
      <c r="A113" s="62" t="s">
        <v>135</v>
      </c>
      <c r="B113" s="49"/>
      <c r="C113" s="49"/>
      <c r="D113" s="49"/>
      <c r="E113" s="49"/>
      <c r="F113" s="109"/>
      <c r="G113" s="49"/>
      <c r="H113" s="110">
        <f>SUM(H110:H112)*0.0333</f>
        <v>269.762749884</v>
      </c>
      <c r="I113" s="21">
        <f>+H111+H112+H113</f>
        <v>428.6055632173334</v>
      </c>
      <c r="J113" s="132"/>
    </row>
    <row r="114" spans="1:10" s="2" customFormat="1" ht="13.5" thickBot="1">
      <c r="A114" s="133" t="s">
        <v>4</v>
      </c>
      <c r="B114" s="134"/>
      <c r="C114" s="134"/>
      <c r="D114" s="134"/>
      <c r="E114" s="134"/>
      <c r="F114" s="135"/>
      <c r="G114" s="136"/>
      <c r="H114" s="137">
        <f>SUM(H110:H113)</f>
        <v>8370.746229884</v>
      </c>
      <c r="I114" s="21"/>
      <c r="J114" s="132"/>
    </row>
    <row r="115" spans="1:10" s="2" customFormat="1" ht="12.75">
      <c r="A115" s="4"/>
      <c r="B115" s="8"/>
      <c r="C115" s="8"/>
      <c r="D115" s="8"/>
      <c r="E115" s="8"/>
      <c r="F115" s="9"/>
      <c r="H115" s="14">
        <f>SUM(H111:H113)</f>
        <v>428.6055632173334</v>
      </c>
      <c r="I115" s="20"/>
      <c r="J115" s="13"/>
    </row>
    <row r="116" spans="1:14" ht="13.5">
      <c r="A116" s="171" t="s">
        <v>130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N116" s="2"/>
    </row>
    <row r="117" spans="1:14" ht="13.5">
      <c r="A117" s="6"/>
      <c r="B117" s="6"/>
      <c r="C117" s="6"/>
      <c r="D117" s="6"/>
      <c r="E117" s="6"/>
      <c r="F117" s="6"/>
      <c r="G117" s="6"/>
      <c r="H117" s="6"/>
      <c r="N117" s="2"/>
    </row>
    <row r="118" spans="1:10" s="2" customFormat="1" ht="14.25" thickBot="1">
      <c r="A118" s="6"/>
      <c r="B118" s="6"/>
      <c r="C118" s="6"/>
      <c r="D118" s="6"/>
      <c r="E118" s="6"/>
      <c r="F118" s="6"/>
      <c r="G118" s="6"/>
      <c r="H118" s="6"/>
      <c r="J118" s="13"/>
    </row>
    <row r="119" spans="1:8" ht="18" customHeight="1">
      <c r="A119" s="138" t="s">
        <v>3</v>
      </c>
      <c r="B119" s="139"/>
      <c r="C119" s="140">
        <f>SUM(H31:H44)</f>
        <v>525.905</v>
      </c>
      <c r="D119" s="141">
        <f>(C119/H114)</f>
        <v>0.06282653727125208</v>
      </c>
      <c r="E119" s="142" t="s">
        <v>2</v>
      </c>
      <c r="F119" s="143"/>
      <c r="G119" s="140">
        <f>SUM(H55:H108)</f>
        <v>5205.05</v>
      </c>
      <c r="H119" s="144">
        <f>(G119/H114)</f>
        <v>0.6218143349535195</v>
      </c>
    </row>
    <row r="120" spans="1:8" ht="13.5">
      <c r="A120" s="145" t="s">
        <v>1</v>
      </c>
      <c r="B120" s="146"/>
      <c r="C120" s="147">
        <f>SUM(H47:H53)</f>
        <v>850</v>
      </c>
      <c r="D120" s="148">
        <f>ROUND((C120/H114),7)</f>
        <v>0.1015441</v>
      </c>
      <c r="E120" s="149" t="s">
        <v>0</v>
      </c>
      <c r="F120" s="150"/>
      <c r="G120" s="147">
        <f>SUM(H22:H28)</f>
        <v>1361.1856666666665</v>
      </c>
      <c r="H120" s="151">
        <f>(G120/H114)</f>
        <v>0.16261222467922426</v>
      </c>
    </row>
    <row r="121" spans="1:8" ht="3" customHeight="1" thickBot="1">
      <c r="A121" s="152"/>
      <c r="B121" s="153"/>
      <c r="C121" s="154"/>
      <c r="D121" s="154"/>
      <c r="E121" s="155"/>
      <c r="F121" s="156"/>
      <c r="G121" s="154"/>
      <c r="H121" s="157"/>
    </row>
    <row r="122" spans="1:10" ht="13.5" customHeight="1">
      <c r="A122" s="16" t="s">
        <v>127</v>
      </c>
      <c r="B122" s="16"/>
      <c r="C122" s="16"/>
      <c r="D122" s="16"/>
      <c r="E122" s="16"/>
      <c r="F122" s="23"/>
      <c r="G122" s="16"/>
      <c r="H122" s="16"/>
      <c r="I122" s="16"/>
      <c r="J122" s="17"/>
    </row>
    <row r="123" spans="1:10" ht="38.25" customHeight="1">
      <c r="A123" s="170" t="s">
        <v>137</v>
      </c>
      <c r="B123" s="170"/>
      <c r="C123" s="170"/>
      <c r="D123" s="170"/>
      <c r="E123" s="170"/>
      <c r="F123" s="170"/>
      <c r="G123" s="170"/>
      <c r="H123" s="170"/>
      <c r="I123" s="170"/>
      <c r="J123" s="170"/>
    </row>
    <row r="124" spans="1:10" s="22" customFormat="1" ht="15.75" customHeight="1">
      <c r="A124" s="168" t="s">
        <v>126</v>
      </c>
      <c r="B124" s="168"/>
      <c r="C124" s="168"/>
      <c r="D124" s="168"/>
      <c r="E124" s="168"/>
      <c r="F124" s="168"/>
      <c r="G124" s="168"/>
      <c r="H124" s="168"/>
      <c r="I124" s="168"/>
      <c r="J124" s="168"/>
    </row>
    <row r="125" spans="1:10" s="22" customFormat="1" ht="15.75" customHeight="1">
      <c r="A125" s="169" t="s">
        <v>124</v>
      </c>
      <c r="B125" s="169"/>
      <c r="C125" s="169"/>
      <c r="D125" s="169"/>
      <c r="E125" s="169"/>
      <c r="F125" s="169"/>
      <c r="G125" s="169"/>
      <c r="H125" s="169"/>
      <c r="I125" s="169"/>
      <c r="J125" s="169"/>
    </row>
    <row r="126" spans="1:10" s="22" customFormat="1" ht="12.75" customHeight="1">
      <c r="A126" s="15" t="s">
        <v>125</v>
      </c>
      <c r="B126" s="15"/>
      <c r="C126" s="24"/>
      <c r="D126" s="25"/>
      <c r="E126" s="15"/>
      <c r="F126" s="15"/>
      <c r="G126" s="24"/>
      <c r="H126" s="25"/>
      <c r="I126" s="26"/>
      <c r="J126" s="15"/>
    </row>
    <row r="127" spans="1:10" s="22" customFormat="1" ht="13.5">
      <c r="A127" s="15" t="s">
        <v>129</v>
      </c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s="22" customFormat="1" ht="13.5">
      <c r="A128" s="15" t="s">
        <v>128</v>
      </c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3.5">
      <c r="A130" s="171" t="s">
        <v>133</v>
      </c>
      <c r="B130" s="171"/>
      <c r="C130" s="171"/>
      <c r="D130" s="171"/>
      <c r="E130" s="171"/>
      <c r="F130" s="171"/>
      <c r="G130" s="171"/>
      <c r="H130" s="171"/>
      <c r="I130" s="171"/>
      <c r="J130" s="171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spans="1:10" ht="13.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</sheetData>
  <sheetProtection/>
  <mergeCells count="12">
    <mergeCell ref="A1:J1"/>
    <mergeCell ref="A116:J116"/>
    <mergeCell ref="I17:I19"/>
    <mergeCell ref="J17:J19"/>
    <mergeCell ref="A84:J84"/>
    <mergeCell ref="A51:J51"/>
    <mergeCell ref="A124:J124"/>
    <mergeCell ref="A125:J125"/>
    <mergeCell ref="A123:J123"/>
    <mergeCell ref="A130:J130"/>
    <mergeCell ref="A150:J150"/>
    <mergeCell ref="A17:H17"/>
  </mergeCells>
  <printOptions/>
  <pageMargins left="1.34" right="0.1968503937007874" top="0.7" bottom="0.5511811023622047" header="0" footer="0.4724409448818898"/>
  <pageSetup horizontalDpi="300" verticalDpi="300" orientation="portrait" scale="85" r:id="rId1"/>
  <rowBreaks count="3" manualBreakCount="3">
    <brk id="51" max="9" man="1"/>
    <brk id="84" max="9" man="1"/>
    <brk id="1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2017-04-25T15:49:20Z</cp:lastPrinted>
  <dcterms:created xsi:type="dcterms:W3CDTF">1999-01-26T16:26:11Z</dcterms:created>
  <dcterms:modified xsi:type="dcterms:W3CDTF">2019-09-04T16:42:56Z</dcterms:modified>
  <cp:category/>
  <cp:version/>
  <cp:contentType/>
  <cp:contentStatus/>
</cp:coreProperties>
</file>