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<sst xmlns="http://schemas.openxmlformats.org/spreadsheetml/2006/main" count="150" uniqueCount="108">
  <si>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</si>
  <si>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</si>
  <si>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</si>
  <si>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</si>
  <si>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</si>
  <si>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</si>
  <si>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 (2%)</t>
  </si>
  <si>
    <t>SUBTOTAL</t>
  </si>
  <si>
    <t>16. Cosecha (Venta en Pie)</t>
  </si>
  <si>
    <t/>
  </si>
  <si>
    <t xml:space="preserve">    Dithane M-45)</t>
  </si>
  <si>
    <t xml:space="preserve">    0.3505 Kg Antracol + 0.2203 Kg</t>
  </si>
  <si>
    <t>Hom-Día</t>
  </si>
  <si>
    <t xml:space="preserve">    Tamaróm + 0.0898 Lb Lannate +</t>
  </si>
  <si>
    <t xml:space="preserve">   (0.1412 Lt Azodrín + 0.1025 Lt </t>
  </si>
  <si>
    <t>15. Aplicación Pesticidas (2 Aplic.)</t>
  </si>
  <si>
    <t>III</t>
  </si>
  <si>
    <t>14. Riego</t>
  </si>
  <si>
    <t>13. Raleo</t>
  </si>
  <si>
    <t>12. Desyerbo (2 Aplic.)</t>
  </si>
  <si>
    <t>11. Aplicación Pesticidas (2 Aplic.)</t>
  </si>
  <si>
    <t xml:space="preserve">    (1.5199 QQ 15-15-15)</t>
  </si>
  <si>
    <t>10. Aplicación Fertilizante</t>
  </si>
  <si>
    <t xml:space="preserve">    (0.8074 Kg Afalón)</t>
  </si>
  <si>
    <t>9.  Aplicación Herbicida</t>
  </si>
  <si>
    <t>II</t>
  </si>
  <si>
    <t>8.  Riego (3 Aplic.)</t>
  </si>
  <si>
    <t xml:space="preserve">    (0.1412 Lt Azodrín + 0.1025 Lt </t>
  </si>
  <si>
    <t>7.  Aplicación Pesticida (2 Aplic.)</t>
  </si>
  <si>
    <t>6.  Riegos (3 Aplic.)</t>
  </si>
  <si>
    <t>I</t>
  </si>
  <si>
    <t>5.  Siembra (manual)</t>
  </si>
  <si>
    <t>4.  Limpieza de Zanjas</t>
  </si>
  <si>
    <t>3.  Apertura de Cabezales</t>
  </si>
  <si>
    <t>Tarea</t>
  </si>
  <si>
    <t xml:space="preserve"> .3 Surqueo (mecanizado)</t>
  </si>
  <si>
    <t xml:space="preserve"> .2 Rotovator (mecanizado)</t>
  </si>
  <si>
    <t xml:space="preserve"> .1 Corte  (mecanizado)</t>
  </si>
  <si>
    <t>2.  Preparación del Terreno</t>
  </si>
  <si>
    <t xml:space="preserve"> .10 Pago Agua INDRHI (3 Meses)</t>
  </si>
  <si>
    <t xml:space="preserve"> .9  Transporte Insumos</t>
  </si>
  <si>
    <t>Kilo</t>
  </si>
  <si>
    <t>Quintal</t>
  </si>
  <si>
    <t xml:space="preserve"> .7  Fertilizante (15-15-15)</t>
  </si>
  <si>
    <t xml:space="preserve"> .6  Fungicida (Dithane M-45)</t>
  </si>
  <si>
    <t xml:space="preserve"> .5  Fungicida (Antracol)</t>
  </si>
  <si>
    <t>Libra</t>
  </si>
  <si>
    <t xml:space="preserve"> .4  Insecticida (Lannate)</t>
  </si>
  <si>
    <t>Litro</t>
  </si>
  <si>
    <t xml:space="preserve"> .2  Insecticida (Azodrín)</t>
  </si>
  <si>
    <t xml:space="preserve"> .1  Semilla</t>
  </si>
  <si>
    <t>1. 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</si>
  <si>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</si>
  <si>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</si>
  <si>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</si>
  <si>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</si>
  <si>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</si>
  <si>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</si>
  <si>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</si>
  <si>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</si>
  <si>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</si>
  <si>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>8 Horas</t>
  </si>
  <si>
    <t>HOMBRE-DIA</t>
  </si>
  <si>
    <t xml:space="preserve">  QQ 100 Lb</t>
  </si>
  <si>
    <t>Chantenay</t>
  </si>
  <si>
    <t>RENDIMIENTO</t>
  </si>
  <si>
    <t>VARIEDAD</t>
  </si>
  <si>
    <t>ENTREVISTAS...</t>
  </si>
  <si>
    <t>Nacional</t>
  </si>
  <si>
    <t>AREA APLIC....</t>
  </si>
  <si>
    <t>Zanahoria</t>
  </si>
  <si>
    <t>3 Meses</t>
  </si>
  <si>
    <t>0-53-1234*</t>
  </si>
  <si>
    <t xml:space="preserve"> RUBRO</t>
  </si>
  <si>
    <t xml:space="preserve"> CICLO</t>
  </si>
  <si>
    <t xml:space="preserve"> COSTO CODIGO</t>
  </si>
  <si>
    <t>Directo</t>
  </si>
  <si>
    <t>Riego</t>
  </si>
  <si>
    <t>Mecanizado</t>
  </si>
  <si>
    <t>A</t>
  </si>
  <si>
    <t xml:space="preserve"> CARAC. ESPECIAL</t>
  </si>
  <si>
    <t>Venta en Pie</t>
  </si>
  <si>
    <t xml:space="preserve"> CLASIF. TERRENO    </t>
  </si>
  <si>
    <t xml:space="preserve"> PREP. TERRENO</t>
  </si>
  <si>
    <t xml:space="preserve"> ORIGEN DE AGUAS   </t>
  </si>
  <si>
    <t xml:space="preserve"> METODO SIEMBRA</t>
  </si>
  <si>
    <t>Cant.</t>
  </si>
  <si>
    <t>Unidad</t>
  </si>
  <si>
    <t>Costo/</t>
  </si>
  <si>
    <t xml:space="preserve"> .8  Herbicida (Diuron)</t>
  </si>
  <si>
    <t>FECHA :</t>
  </si>
  <si>
    <t>Coeficiente Técnico por Actividad</t>
  </si>
  <si>
    <t>Participación (%) por Actividad</t>
  </si>
  <si>
    <t>...................................................</t>
  </si>
  <si>
    <t>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</si>
  <si>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</si>
  <si>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</si>
  <si>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</si>
  <si>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</si>
  <si>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</si>
  <si>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</si>
  <si>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Kg</t>
  </si>
  <si>
    <t>Página 121</t>
  </si>
  <si>
    <t>Página 122</t>
  </si>
  <si>
    <t>PAGO INTERESES 8.0% ANUAL (3 meses 2.0%)</t>
  </si>
  <si>
    <t xml:space="preserve"> .3  Insecticida (Orthene 97 GB)</t>
  </si>
  <si>
    <t>2019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</si>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</sst>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&quot;$&quot;#,##0.00;\-&quot;$&quot;#,##0.00"/>
    <numFmt numFmtId="191" formatCode="#,##0.0000_);\(#,##0.0000\)"/>
    <numFmt numFmtId="192" formatCode="0.0"/>
    <numFmt numFmtId="193" formatCode="#,##0.0_);\(#,##0.0\)"/>
    <numFmt numFmtId="194" formatCode="&quot;RD$&quot;#,##0.00"/>
    <numFmt numFmtId="195" formatCode="_-* #,##0.00_-;\-* #,##0.00_-;_-* &quot;-&quot;??_-;_-@_-"/>
    <numFmt numFmtId="196" formatCode="_-* #,##0_-;\-* #,##0_-;_-* &quot;-&quot;??_-;_-@_-"/>
    <numFmt numFmtId="197" formatCode="#,##0.00_ ;\-#,##0.00\ "/>
    <numFmt numFmtId="198" formatCode="_-* #,##0.0_-;\-* #,##0.0_-;_-* &quot;-&quot;??_-;_-@_-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_);\(#,##0.000\)"/>
  </numFmts>
  <fonts count="5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8"/>
      <color indexed="10"/>
      <name val="Arial Narrow"/>
      <family val="2"/>
    </font>
    <font>
      <b/>
      <sz val="2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8"/>
      <color rgb="FFFF0000"/>
      <name val="Arial Narrow"/>
      <family val="2"/>
    </font>
    <font>
      <sz val="10"/>
      <color theme="0"/>
      <name val="Arial Narrow"/>
      <family val="2"/>
    </font>
    <font>
      <b/>
      <sz val="2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7" applyFont="1" applyAlignment="1">
      <alignment/>
    </xf>
    <xf numFmtId="0" fontId="1" fillId="0" borderId="0" xfId="0" applyFont="1" applyBorder="1" applyAlignment="1" applyProtection="1">
      <alignment horizontal="fill"/>
      <protection/>
    </xf>
    <xf numFmtId="189" fontId="5" fillId="0" borderId="0" xfId="0" applyNumberFormat="1" applyFont="1" applyBorder="1" applyAlignment="1" applyProtection="1">
      <alignment horizontal="fill"/>
      <protection/>
    </xf>
    <xf numFmtId="197" fontId="1" fillId="0" borderId="0" xfId="0" applyNumberFormat="1" applyFont="1" applyAlignment="1">
      <alignment/>
    </xf>
    <xf numFmtId="39" fontId="1" fillId="0" borderId="0" xfId="47" applyNumberFormat="1" applyFont="1" applyAlignment="1">
      <alignment/>
    </xf>
    <xf numFmtId="0" fontId="1" fillId="33" borderId="0" xfId="0" applyFont="1" applyFill="1" applyAlignment="1">
      <alignment/>
    </xf>
    <xf numFmtId="190" fontId="1" fillId="33" borderId="0" xfId="0" applyNumberFormat="1" applyFont="1" applyFill="1" applyAlignment="1" applyProtection="1">
      <alignment/>
      <protection/>
    </xf>
    <xf numFmtId="10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191" fontId="1" fillId="33" borderId="0" xfId="0" applyNumberFormat="1" applyFont="1" applyFill="1" applyAlignment="1" applyProtection="1">
      <alignment horizontal="left"/>
      <protection/>
    </xf>
    <xf numFmtId="39" fontId="1" fillId="33" borderId="0" xfId="0" applyNumberFormat="1" applyFont="1" applyFill="1" applyAlignment="1" applyProtection="1">
      <alignment horizontal="center"/>
      <protection/>
    </xf>
    <xf numFmtId="191" fontId="4" fillId="33" borderId="0" xfId="0" applyNumberFormat="1" applyFont="1" applyFill="1" applyAlignment="1" applyProtection="1">
      <alignment horizontal="left"/>
      <protection/>
    </xf>
    <xf numFmtId="43" fontId="1" fillId="33" borderId="0" xfId="47" applyFont="1" applyFill="1" applyAlignment="1" applyProtection="1">
      <alignment/>
      <protection/>
    </xf>
    <xf numFmtId="187" fontId="1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49" fontId="6" fillId="33" borderId="0" xfId="0" applyNumberFormat="1" applyFont="1" applyFill="1" applyAlignment="1" applyProtection="1">
      <alignment horizontal="center"/>
      <protection/>
    </xf>
    <xf numFmtId="194" fontId="1" fillId="33" borderId="0" xfId="0" applyNumberFormat="1" applyFont="1" applyFill="1" applyAlignment="1" applyProtection="1" quotePrefix="1">
      <alignment horizontal="left"/>
      <protection/>
    </xf>
    <xf numFmtId="39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>
      <alignment/>
    </xf>
    <xf numFmtId="188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87" fontId="1" fillId="33" borderId="12" xfId="0" applyNumberFormat="1" applyFont="1" applyFill="1" applyBorder="1" applyAlignment="1" applyProtection="1">
      <alignment/>
      <protection/>
    </xf>
    <xf numFmtId="9" fontId="1" fillId="33" borderId="13" xfId="54" applyFont="1" applyFill="1" applyBorder="1" applyAlignment="1">
      <alignment horizontal="center"/>
    </xf>
    <xf numFmtId="189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39" fontId="48" fillId="33" borderId="11" xfId="0" applyNumberFormat="1" applyFont="1" applyFill="1" applyBorder="1" applyAlignment="1" applyProtection="1">
      <alignment/>
      <protection/>
    </xf>
    <xf numFmtId="43" fontId="1" fillId="33" borderId="11" xfId="47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190" fontId="1" fillId="33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188" fontId="1" fillId="33" borderId="11" xfId="0" applyNumberFormat="1" applyFont="1" applyFill="1" applyBorder="1" applyAlignment="1" applyProtection="1">
      <alignment horizontal="left"/>
      <protection/>
    </xf>
    <xf numFmtId="39" fontId="1" fillId="33" borderId="11" xfId="0" applyNumberFormat="1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88" fontId="1" fillId="33" borderId="16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39" fontId="1" fillId="33" borderId="16" xfId="0" applyNumberFormat="1" applyFont="1" applyFill="1" applyBorder="1" applyAlignment="1" applyProtection="1">
      <alignment/>
      <protection/>
    </xf>
    <xf numFmtId="43" fontId="1" fillId="33" borderId="16" xfId="47" applyFont="1" applyFill="1" applyBorder="1" applyAlignment="1" applyProtection="1">
      <alignment/>
      <protection/>
    </xf>
    <xf numFmtId="9" fontId="1" fillId="33" borderId="17" xfId="54" applyFont="1" applyFill="1" applyBorder="1" applyAlignment="1">
      <alignment horizontal="center"/>
    </xf>
    <xf numFmtId="189" fontId="1" fillId="33" borderId="15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3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fill"/>
      <protection/>
    </xf>
    <xf numFmtId="189" fontId="1" fillId="33" borderId="19" xfId="0" applyNumberFormat="1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>
      <alignment/>
    </xf>
    <xf numFmtId="188" fontId="1" fillId="33" borderId="19" xfId="0" applyNumberFormat="1" applyFont="1" applyFill="1" applyBorder="1" applyAlignment="1" applyProtection="1">
      <alignment/>
      <protection/>
    </xf>
    <xf numFmtId="39" fontId="1" fillId="33" borderId="19" xfId="0" applyNumberFormat="1" applyFont="1" applyFill="1" applyBorder="1" applyAlignment="1" applyProtection="1">
      <alignment/>
      <protection/>
    </xf>
    <xf numFmtId="39" fontId="3" fillId="33" borderId="2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fill"/>
      <protection/>
    </xf>
    <xf numFmtId="189" fontId="1" fillId="33" borderId="13" xfId="0" applyNumberFormat="1" applyFont="1" applyFill="1" applyBorder="1" applyAlignment="1" applyProtection="1">
      <alignment/>
      <protection/>
    </xf>
    <xf numFmtId="39" fontId="1" fillId="33" borderId="13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43" fontId="1" fillId="33" borderId="12" xfId="47" applyFont="1" applyFill="1" applyBorder="1" applyAlignment="1" applyProtection="1">
      <alignment/>
      <protection/>
    </xf>
    <xf numFmtId="9" fontId="1" fillId="33" borderId="20" xfId="54" applyFont="1" applyFill="1" applyBorder="1" applyAlignment="1">
      <alignment horizontal="center"/>
    </xf>
    <xf numFmtId="0" fontId="49" fillId="33" borderId="0" xfId="0" applyFont="1" applyFill="1" applyAlignment="1">
      <alignment/>
    </xf>
    <xf numFmtId="189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horizontal="right"/>
    </xf>
    <xf numFmtId="195" fontId="9" fillId="33" borderId="0" xfId="49" applyNumberFormat="1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88" fontId="1" fillId="33" borderId="0" xfId="0" applyNumberFormat="1" applyFont="1" applyFill="1" applyBorder="1" applyAlignment="1" applyProtection="1">
      <alignment horizontal="fill"/>
      <protection/>
    </xf>
    <xf numFmtId="39" fontId="1" fillId="33" borderId="0" xfId="0" applyNumberFormat="1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>
      <alignment horizontal="center"/>
    </xf>
    <xf numFmtId="43" fontId="1" fillId="33" borderId="0" xfId="47" applyFont="1" applyFill="1" applyBorder="1" applyAlignment="1" applyProtection="1">
      <alignment/>
      <protection/>
    </xf>
    <xf numFmtId="9" fontId="1" fillId="33" borderId="0" xfId="54" applyFont="1" applyFill="1" applyAlignment="1">
      <alignment horizontal="center"/>
    </xf>
    <xf numFmtId="43" fontId="50" fillId="0" borderId="0" xfId="47" applyFont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197" fontId="51" fillId="33" borderId="0" xfId="0" applyNumberFormat="1" applyFont="1" applyFill="1" applyBorder="1" applyAlignment="1">
      <alignment/>
    </xf>
    <xf numFmtId="0" fontId="7" fillId="34" borderId="0" xfId="0" applyFont="1" applyFill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fill"/>
      <protection/>
    </xf>
    <xf numFmtId="0" fontId="1" fillId="34" borderId="22" xfId="0" applyFont="1" applyFill="1" applyBorder="1" applyAlignment="1" applyProtection="1">
      <alignment horizontal="fill"/>
      <protection/>
    </xf>
    <xf numFmtId="0" fontId="1" fillId="34" borderId="23" xfId="0" applyFont="1" applyFill="1" applyBorder="1" applyAlignment="1" applyProtection="1">
      <alignment horizontal="fill"/>
      <protection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fill"/>
      <protection/>
    </xf>
    <xf numFmtId="0" fontId="1" fillId="34" borderId="15" xfId="0" applyFont="1" applyFill="1" applyBorder="1" applyAlignment="1" applyProtection="1">
      <alignment horizontal="fill"/>
      <protection/>
    </xf>
    <xf numFmtId="0" fontId="3" fillId="34" borderId="16" xfId="0" applyFont="1" applyFill="1" applyBorder="1" applyAlignment="1" applyProtection="1">
      <alignment horizontal="center"/>
      <protection/>
    </xf>
    <xf numFmtId="188" fontId="3" fillId="34" borderId="16" xfId="0" applyNumberFormat="1" applyFont="1" applyFill="1" applyBorder="1" applyAlignment="1" applyProtection="1">
      <alignment horizontal="center"/>
      <protection/>
    </xf>
    <xf numFmtId="39" fontId="3" fillId="34" borderId="16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/>
      <protection/>
    </xf>
    <xf numFmtId="39" fontId="1" fillId="34" borderId="15" xfId="0" applyNumberFormat="1" applyFont="1" applyFill="1" applyBorder="1" applyAlignment="1" applyProtection="1">
      <alignment/>
      <protection/>
    </xf>
    <xf numFmtId="39" fontId="3" fillId="34" borderId="17" xfId="0" applyNumberFormat="1" applyFont="1" applyFill="1" applyBorder="1" applyAlignment="1" applyProtection="1">
      <alignment/>
      <protection/>
    </xf>
    <xf numFmtId="0" fontId="51" fillId="34" borderId="18" xfId="0" applyFont="1" applyFill="1" applyBorder="1" applyAlignment="1" applyProtection="1">
      <alignment horizontal="fill"/>
      <protection/>
    </xf>
    <xf numFmtId="0" fontId="51" fillId="34" borderId="25" xfId="0" applyFont="1" applyFill="1" applyBorder="1" applyAlignment="1" applyProtection="1">
      <alignment horizontal="fill"/>
      <protection/>
    </xf>
    <xf numFmtId="0" fontId="51" fillId="34" borderId="12" xfId="0" applyFont="1" applyFill="1" applyBorder="1" applyAlignment="1" applyProtection="1">
      <alignment horizontal="fill"/>
      <protection/>
    </xf>
    <xf numFmtId="0" fontId="51" fillId="34" borderId="19" xfId="0" applyFont="1" applyFill="1" applyBorder="1" applyAlignment="1" applyProtection="1">
      <alignment horizontal="fill"/>
      <protection/>
    </xf>
    <xf numFmtId="0" fontId="51" fillId="34" borderId="20" xfId="0" applyFont="1" applyFill="1" applyBorder="1" applyAlignment="1" applyProtection="1">
      <alignment horizontal="fill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" fillId="34" borderId="26" xfId="0" applyFont="1" applyFill="1" applyBorder="1" applyAlignment="1">
      <alignment/>
    </xf>
    <xf numFmtId="190" fontId="1" fillId="34" borderId="11" xfId="0" applyNumberFormat="1" applyFont="1" applyFill="1" applyBorder="1" applyAlignment="1" applyProtection="1">
      <alignment/>
      <protection/>
    </xf>
    <xf numFmtId="10" fontId="1" fillId="34" borderId="11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10" fontId="1" fillId="34" borderId="13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 horizontal="fill"/>
      <protection/>
    </xf>
    <xf numFmtId="0" fontId="1" fillId="34" borderId="16" xfId="0" applyFont="1" applyFill="1" applyBorder="1" applyAlignment="1" applyProtection="1">
      <alignment horizontal="fill"/>
      <protection/>
    </xf>
    <xf numFmtId="0" fontId="1" fillId="34" borderId="17" xfId="0" applyFont="1" applyFill="1" applyBorder="1" applyAlignment="1" applyProtection="1">
      <alignment horizontal="fill"/>
      <protection/>
    </xf>
    <xf numFmtId="0" fontId="52" fillId="0" borderId="0" xfId="0" applyFont="1" applyAlignment="1">
      <alignment/>
    </xf>
    <xf numFmtId="0" fontId="7" fillId="33" borderId="0" xfId="0" applyFont="1" applyFill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2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25" xfId="0" applyFont="1" applyFill="1" applyBorder="1" applyAlignment="1">
      <alignment horizontal="center" vertical="justify"/>
    </xf>
    <xf numFmtId="0" fontId="1" fillId="34" borderId="26" xfId="0" applyFont="1" applyFill="1" applyBorder="1" applyAlignment="1">
      <alignment horizontal="center" vertical="justify"/>
    </xf>
    <xf numFmtId="0" fontId="1" fillId="34" borderId="27" xfId="0" applyFont="1" applyFill="1" applyBorder="1" applyAlignment="1">
      <alignment horizontal="center" vertical="justify"/>
    </xf>
    <xf numFmtId="0" fontId="1" fillId="34" borderId="20" xfId="0" applyFont="1" applyFill="1" applyBorder="1" applyAlignment="1">
      <alignment horizontal="center" vertical="justify"/>
    </xf>
    <xf numFmtId="0" fontId="1" fillId="34" borderId="13" xfId="0" applyFont="1" applyFill="1" applyBorder="1" applyAlignment="1">
      <alignment horizontal="center" vertical="justify"/>
    </xf>
    <xf numFmtId="0" fontId="1" fillId="34" borderId="17" xfId="0" applyFont="1" applyFill="1" applyBorder="1" applyAlignment="1">
      <alignment horizontal="center" vertical="justify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>
      <alignment horizontal="left" wrapText="1"/>
    </xf>
    <xf numFmtId="187" fontId="48" fillId="33" borderId="0" xfId="0" applyNumberFormat="1" applyFont="1" applyFill="1" applyBorder="1" applyAlignment="1" applyProtection="1">
      <alignment/>
      <protection/>
    </xf>
    <xf numFmtId="37" fontId="51" fillId="33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76">
      <selection activeCell="I84" sqref="I84"/>
    </sheetView>
  </sheetViews>
  <sheetFormatPr defaultColWidth="11.00390625" defaultRowHeight="12.75"/>
  <cols>
    <col min="1" max="1" width="17.7109375" style="2" customWidth="1"/>
    <col min="2" max="2" width="11.28125" style="2" customWidth="1"/>
    <col min="3" max="3" width="9.8515625" style="2" customWidth="1"/>
    <col min="4" max="4" width="12.28125" style="2" customWidth="1"/>
    <col min="5" max="5" width="8.8515625" style="2" customWidth="1"/>
    <col min="6" max="6" width="8.57421875" style="2" customWidth="1"/>
    <col min="7" max="7" width="10.57421875" style="2" customWidth="1"/>
    <col min="8" max="8" width="10.28125" style="2" customWidth="1"/>
    <col min="9" max="9" width="11.7109375" style="1" customWidth="1"/>
    <col min="10" max="10" width="15.421875" style="2" customWidth="1"/>
    <col min="11" max="25" width="11.00390625" style="2" customWidth="1"/>
    <col min="26" max="26" width="12.140625" style="2" customWidth="1"/>
    <col min="27" max="16384" width="11.00390625" style="2" customWidth="1"/>
  </cols>
  <sheetData>
    <row r="1" spans="1:10" ht="27" customHeight="1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12.75">
      <c r="A3" s="9"/>
      <c r="B3" s="9"/>
      <c r="C3" s="9"/>
      <c r="D3" s="9"/>
      <c r="E3" s="9"/>
      <c r="F3" s="9"/>
      <c r="G3" s="9"/>
      <c r="H3" s="9"/>
      <c r="I3" s="12"/>
      <c r="J3" s="9"/>
    </row>
    <row r="4" spans="1:10" ht="13.5">
      <c r="A4" s="17"/>
      <c r="B4" s="18"/>
      <c r="C4" s="9"/>
      <c r="D4" s="9"/>
      <c r="E4" s="9"/>
      <c r="F4" s="17" t="s">
        <v>73</v>
      </c>
      <c r="G4" s="13"/>
      <c r="H4" s="9" t="s">
        <v>93</v>
      </c>
      <c r="I4" s="12"/>
      <c r="J4" s="19" t="s">
        <v>70</v>
      </c>
    </row>
    <row r="5" spans="1:10" ht="13.5">
      <c r="A5" s="17" t="s">
        <v>69</v>
      </c>
      <c r="B5" s="18" t="s">
        <v>68</v>
      </c>
      <c r="C5" s="9"/>
      <c r="D5" s="9"/>
      <c r="E5" s="9"/>
      <c r="F5" s="17" t="s">
        <v>74</v>
      </c>
      <c r="G5" s="13"/>
      <c r="H5" s="9" t="s">
        <v>93</v>
      </c>
      <c r="I5" s="12"/>
      <c r="J5" s="13" t="s">
        <v>71</v>
      </c>
    </row>
    <row r="6" spans="1:10" ht="13.5">
      <c r="A6" s="17" t="s">
        <v>67</v>
      </c>
      <c r="B6" s="9"/>
      <c r="C6" s="9"/>
      <c r="D6" s="9"/>
      <c r="E6" s="9"/>
      <c r="F6" s="17" t="s">
        <v>75</v>
      </c>
      <c r="G6" s="13"/>
      <c r="H6" s="9" t="s">
        <v>93</v>
      </c>
      <c r="I6" s="12"/>
      <c r="J6" s="13" t="s">
        <v>72</v>
      </c>
    </row>
    <row r="7" spans="1:10" ht="13.5">
      <c r="A7" s="13"/>
      <c r="B7" s="13"/>
      <c r="C7" s="13"/>
      <c r="D7" s="20" t="s">
        <v>88</v>
      </c>
      <c r="E7" s="9"/>
      <c r="F7" s="17"/>
      <c r="G7" s="13"/>
      <c r="H7" s="9"/>
      <c r="I7" s="12"/>
      <c r="J7" s="13"/>
    </row>
    <row r="8" spans="1:10" ht="13.5">
      <c r="A8" s="17" t="s">
        <v>66</v>
      </c>
      <c r="B8" s="17" t="s">
        <v>65</v>
      </c>
      <c r="C8" s="21" t="s">
        <v>87</v>
      </c>
      <c r="D8" s="20" t="s">
        <v>87</v>
      </c>
      <c r="E8" s="9"/>
      <c r="F8" s="17" t="s">
        <v>85</v>
      </c>
      <c r="G8" s="13"/>
      <c r="H8" s="9" t="s">
        <v>93</v>
      </c>
      <c r="I8" s="12"/>
      <c r="J8" s="13" t="s">
        <v>76</v>
      </c>
    </row>
    <row r="9" spans="1:10" ht="13.5">
      <c r="A9" s="22" t="s">
        <v>64</v>
      </c>
      <c r="B9" s="23">
        <v>50</v>
      </c>
      <c r="C9" s="24" t="s">
        <v>63</v>
      </c>
      <c r="D9" s="25">
        <f>(H85/B9)</f>
        <v>216.11869732263003</v>
      </c>
      <c r="E9" s="9"/>
      <c r="F9" s="17" t="s">
        <v>84</v>
      </c>
      <c r="G9" s="13"/>
      <c r="H9" s="9" t="s">
        <v>93</v>
      </c>
      <c r="I9" s="12"/>
      <c r="J9" s="13" t="s">
        <v>77</v>
      </c>
    </row>
    <row r="10" spans="1:10" ht="13.5">
      <c r="A10" s="9"/>
      <c r="B10" s="9"/>
      <c r="C10" s="9"/>
      <c r="D10" s="9"/>
      <c r="E10" s="9"/>
      <c r="F10" s="17" t="s">
        <v>83</v>
      </c>
      <c r="G10" s="13"/>
      <c r="H10" s="9" t="s">
        <v>93</v>
      </c>
      <c r="I10" s="12"/>
      <c r="J10" s="13" t="s">
        <v>78</v>
      </c>
    </row>
    <row r="11" spans="1:10" ht="13.5">
      <c r="A11" s="22"/>
      <c r="B11" s="74"/>
      <c r="C11" s="75"/>
      <c r="D11" s="76"/>
      <c r="E11" s="73"/>
      <c r="F11" s="17" t="s">
        <v>82</v>
      </c>
      <c r="G11" s="13"/>
      <c r="H11" s="9" t="s">
        <v>93</v>
      </c>
      <c r="I11" s="12"/>
      <c r="J11" s="13" t="s">
        <v>79</v>
      </c>
    </row>
    <row r="12" spans="1:10" ht="16.5">
      <c r="A12" s="17" t="s">
        <v>62</v>
      </c>
      <c r="B12" s="26" t="s">
        <v>61</v>
      </c>
      <c r="C12" s="27" t="s">
        <v>90</v>
      </c>
      <c r="D12" s="28" t="s">
        <v>106</v>
      </c>
      <c r="E12" s="9"/>
      <c r="F12" s="17" t="s">
        <v>80</v>
      </c>
      <c r="G12" s="13"/>
      <c r="H12" s="9" t="s">
        <v>93</v>
      </c>
      <c r="I12" s="12"/>
      <c r="J12" s="13" t="s">
        <v>81</v>
      </c>
    </row>
    <row r="13" spans="1:10" ht="13.5">
      <c r="A13" s="17" t="s">
        <v>60</v>
      </c>
      <c r="B13" s="29">
        <v>500</v>
      </c>
      <c r="C13" s="9"/>
      <c r="D13" s="9"/>
      <c r="E13" s="9"/>
      <c r="F13" s="9"/>
      <c r="G13" s="9"/>
      <c r="H13" s="9"/>
      <c r="I13" s="12"/>
      <c r="J13" s="9"/>
    </row>
    <row r="14" spans="1:10" ht="8.25" customHeight="1" thickBot="1">
      <c r="A14" s="9"/>
      <c r="B14" s="9"/>
      <c r="C14" s="9"/>
      <c r="D14" s="9"/>
      <c r="E14" s="12"/>
      <c r="F14" s="12"/>
      <c r="G14" s="12"/>
      <c r="H14" s="30"/>
      <c r="I14" s="12"/>
      <c r="J14" s="9"/>
    </row>
    <row r="15" spans="1:10" ht="18" customHeight="1">
      <c r="A15" s="124" t="s">
        <v>59</v>
      </c>
      <c r="B15" s="125"/>
      <c r="C15" s="125"/>
      <c r="D15" s="125"/>
      <c r="E15" s="125"/>
      <c r="F15" s="125"/>
      <c r="G15" s="125"/>
      <c r="H15" s="126"/>
      <c r="I15" s="129" t="s">
        <v>91</v>
      </c>
      <c r="J15" s="132" t="s">
        <v>92</v>
      </c>
    </row>
    <row r="16" spans="1:10" ht="2.25" customHeight="1">
      <c r="A16" s="91"/>
      <c r="B16" s="92"/>
      <c r="C16" s="92"/>
      <c r="D16" s="92"/>
      <c r="E16" s="92"/>
      <c r="F16" s="92"/>
      <c r="G16" s="92"/>
      <c r="H16" s="93"/>
      <c r="I16" s="130"/>
      <c r="J16" s="133"/>
    </row>
    <row r="17" spans="1:10" ht="12.75">
      <c r="A17" s="94"/>
      <c r="B17" s="95"/>
      <c r="C17" s="95"/>
      <c r="D17" s="96"/>
      <c r="E17" s="96"/>
      <c r="F17" s="96"/>
      <c r="G17" s="97" t="s">
        <v>58</v>
      </c>
      <c r="H17" s="97" t="s">
        <v>57</v>
      </c>
      <c r="I17" s="130"/>
      <c r="J17" s="133"/>
    </row>
    <row r="18" spans="1:11" ht="15" customHeight="1">
      <c r="A18" s="98" t="s">
        <v>56</v>
      </c>
      <c r="B18" s="95"/>
      <c r="C18" s="95"/>
      <c r="D18" s="99" t="s">
        <v>55</v>
      </c>
      <c r="E18" s="99" t="s">
        <v>86</v>
      </c>
      <c r="F18" s="99" t="s">
        <v>54</v>
      </c>
      <c r="G18" s="99" t="s">
        <v>53</v>
      </c>
      <c r="H18" s="99" t="s">
        <v>52</v>
      </c>
      <c r="I18" s="130"/>
      <c r="J18" s="133"/>
      <c r="K18" s="122"/>
    </row>
    <row r="19" spans="1:10" ht="3" customHeight="1" thickBot="1">
      <c r="A19" s="100"/>
      <c r="B19" s="101"/>
      <c r="C19" s="101"/>
      <c r="D19" s="102"/>
      <c r="E19" s="103"/>
      <c r="F19" s="102"/>
      <c r="G19" s="104"/>
      <c r="H19" s="104"/>
      <c r="I19" s="131"/>
      <c r="J19" s="134"/>
    </row>
    <row r="20" spans="1:10" ht="12.75">
      <c r="A20" s="31" t="s">
        <v>51</v>
      </c>
      <c r="B20" s="12"/>
      <c r="C20" s="12"/>
      <c r="D20" s="32"/>
      <c r="E20" s="33"/>
      <c r="F20" s="34"/>
      <c r="G20" s="35"/>
      <c r="H20" s="35"/>
      <c r="I20" s="36"/>
      <c r="J20" s="37"/>
    </row>
    <row r="21" spans="1:11" ht="16.5" customHeight="1">
      <c r="A21" s="31" t="s">
        <v>50</v>
      </c>
      <c r="B21" s="12"/>
      <c r="C21" s="38"/>
      <c r="D21" s="39"/>
      <c r="E21" s="33">
        <v>1.5274</v>
      </c>
      <c r="F21" s="40" t="s">
        <v>46</v>
      </c>
      <c r="G21" s="41">
        <v>837.7</v>
      </c>
      <c r="H21" s="35">
        <f aca="true" t="shared" si="0" ref="H21:H30">IF(E21*G21,+E21*G21,"        ")</f>
        <v>1279.5029800000002</v>
      </c>
      <c r="I21" s="42">
        <f aca="true" t="shared" si="1" ref="I21:I30">E21/B$9</f>
        <v>0.030548000000000002</v>
      </c>
      <c r="J21" s="37">
        <f aca="true" t="shared" si="2" ref="J21:J30">H21/H$85</f>
        <v>0.11840743034739938</v>
      </c>
      <c r="K21" s="84"/>
    </row>
    <row r="22" spans="1:11" ht="12.75">
      <c r="A22" s="31" t="s">
        <v>49</v>
      </c>
      <c r="B22" s="12"/>
      <c r="C22" s="38"/>
      <c r="D22" s="39"/>
      <c r="E22" s="33">
        <v>0.4236</v>
      </c>
      <c r="F22" s="40" t="s">
        <v>48</v>
      </c>
      <c r="G22" s="41">
        <v>850</v>
      </c>
      <c r="H22" s="35">
        <f t="shared" si="0"/>
        <v>360.06</v>
      </c>
      <c r="I22" s="42">
        <f t="shared" si="1"/>
        <v>0.008472</v>
      </c>
      <c r="J22" s="37">
        <f t="shared" si="2"/>
        <v>0.03332057840997339</v>
      </c>
      <c r="K22" s="4"/>
    </row>
    <row r="23" spans="1:11" ht="12.75">
      <c r="A23" s="31" t="s">
        <v>105</v>
      </c>
      <c r="B23" s="12"/>
      <c r="C23" s="12"/>
      <c r="D23" s="39"/>
      <c r="E23" s="33">
        <f>31.4465/1000</f>
        <v>0.0314465</v>
      </c>
      <c r="F23" s="40" t="s">
        <v>41</v>
      </c>
      <c r="G23" s="41">
        <v>1532.5</v>
      </c>
      <c r="H23" s="35">
        <f t="shared" si="0"/>
        <v>48.191761250000006</v>
      </c>
      <c r="I23" s="42">
        <f t="shared" si="1"/>
        <v>0.0006289300000000001</v>
      </c>
      <c r="J23" s="37">
        <f t="shared" si="2"/>
        <v>0.00445974937356369</v>
      </c>
      <c r="K23" s="4"/>
    </row>
    <row r="24" spans="1:11" ht="12.75">
      <c r="A24" s="31" t="s">
        <v>47</v>
      </c>
      <c r="B24" s="12"/>
      <c r="C24" s="12"/>
      <c r="D24" s="39"/>
      <c r="E24" s="33">
        <v>0.2694</v>
      </c>
      <c r="F24" s="40" t="s">
        <v>46</v>
      </c>
      <c r="G24" s="41">
        <v>420</v>
      </c>
      <c r="H24" s="35">
        <f t="shared" si="0"/>
        <v>113.14799999999998</v>
      </c>
      <c r="I24" s="42">
        <f t="shared" si="1"/>
        <v>0.0053879999999999996</v>
      </c>
      <c r="J24" s="37">
        <f t="shared" si="2"/>
        <v>0.01047091264214761</v>
      </c>
      <c r="K24" s="7"/>
    </row>
    <row r="25" spans="1:11" ht="12.75">
      <c r="A25" s="31" t="s">
        <v>45</v>
      </c>
      <c r="B25" s="12"/>
      <c r="C25" s="12"/>
      <c r="D25" s="39"/>
      <c r="E25" s="33">
        <v>1.0515</v>
      </c>
      <c r="F25" s="40" t="s">
        <v>41</v>
      </c>
      <c r="G25" s="41">
        <v>475.6666666666667</v>
      </c>
      <c r="H25" s="35">
        <f t="shared" si="0"/>
        <v>500.16350000000006</v>
      </c>
      <c r="I25" s="42">
        <f t="shared" si="1"/>
        <v>0.021030000000000004</v>
      </c>
      <c r="J25" s="37">
        <f t="shared" si="2"/>
        <v>0.046285999887676295</v>
      </c>
      <c r="K25" s="4"/>
    </row>
    <row r="26" spans="1:11" ht="12.75">
      <c r="A26" s="31" t="s">
        <v>44</v>
      </c>
      <c r="B26" s="12"/>
      <c r="C26" s="12"/>
      <c r="D26" s="39"/>
      <c r="E26" s="33">
        <v>0.661</v>
      </c>
      <c r="F26" s="40" t="s">
        <v>41</v>
      </c>
      <c r="G26" s="41">
        <v>336.6666666666667</v>
      </c>
      <c r="H26" s="35">
        <f t="shared" si="0"/>
        <v>222.5366666666667</v>
      </c>
      <c r="I26" s="42">
        <f t="shared" si="1"/>
        <v>0.01322</v>
      </c>
      <c r="J26" s="37">
        <f t="shared" si="2"/>
        <v>0.020593930041550794</v>
      </c>
      <c r="K26" s="4"/>
    </row>
    <row r="27" spans="1:11" ht="12.75">
      <c r="A27" s="31" t="s">
        <v>43</v>
      </c>
      <c r="B27" s="12"/>
      <c r="C27" s="12"/>
      <c r="D27" s="39"/>
      <c r="E27" s="33">
        <v>1.5199</v>
      </c>
      <c r="F27" s="40" t="s">
        <v>42</v>
      </c>
      <c r="G27" s="41">
        <v>1181.625</v>
      </c>
      <c r="H27" s="35">
        <f t="shared" si="0"/>
        <v>1795.9518375</v>
      </c>
      <c r="I27" s="42">
        <f t="shared" si="1"/>
        <v>0.030398</v>
      </c>
      <c r="J27" s="37">
        <f t="shared" si="2"/>
        <v>0.166200505532285</v>
      </c>
      <c r="K27" s="4"/>
    </row>
    <row r="28" spans="1:11" ht="12.75">
      <c r="A28" s="31" t="s">
        <v>89</v>
      </c>
      <c r="B28" s="12"/>
      <c r="C28" s="12"/>
      <c r="D28" s="39"/>
      <c r="E28" s="33">
        <v>0.1875</v>
      </c>
      <c r="F28" s="40" t="s">
        <v>101</v>
      </c>
      <c r="G28" s="41">
        <v>440</v>
      </c>
      <c r="H28" s="35">
        <f t="shared" si="0"/>
        <v>82.5</v>
      </c>
      <c r="I28" s="42">
        <f t="shared" si="1"/>
        <v>0.00375</v>
      </c>
      <c r="J28" s="37">
        <f t="shared" si="2"/>
        <v>0.007634693436712783</v>
      </c>
      <c r="K28" s="4"/>
    </row>
    <row r="29" spans="1:11" ht="12.75">
      <c r="A29" s="31" t="s">
        <v>40</v>
      </c>
      <c r="B29" s="12"/>
      <c r="C29" s="12"/>
      <c r="D29" s="32"/>
      <c r="E29" s="33">
        <v>1</v>
      </c>
      <c r="F29" s="40" t="s">
        <v>34</v>
      </c>
      <c r="G29" s="35">
        <v>150</v>
      </c>
      <c r="H29" s="35">
        <f t="shared" si="0"/>
        <v>150</v>
      </c>
      <c r="I29" s="42">
        <f t="shared" si="1"/>
        <v>0.02</v>
      </c>
      <c r="J29" s="37">
        <f t="shared" si="2"/>
        <v>0.013881260794023242</v>
      </c>
      <c r="K29" s="4"/>
    </row>
    <row r="30" spans="1:11" ht="12.75">
      <c r="A30" s="31" t="s">
        <v>39</v>
      </c>
      <c r="B30" s="12"/>
      <c r="C30" s="12"/>
      <c r="D30" s="32"/>
      <c r="E30" s="33">
        <v>1</v>
      </c>
      <c r="F30" s="40" t="s">
        <v>34</v>
      </c>
      <c r="G30" s="35">
        <f>+(80.49/12)*3</f>
        <v>20.1225</v>
      </c>
      <c r="H30" s="35">
        <f t="shared" si="0"/>
        <v>20.1225</v>
      </c>
      <c r="I30" s="42">
        <f t="shared" si="1"/>
        <v>0.02</v>
      </c>
      <c r="J30" s="37">
        <f t="shared" si="2"/>
        <v>0.0018621711355182177</v>
      </c>
      <c r="K30" s="8"/>
    </row>
    <row r="31" spans="1:10" ht="12.75">
      <c r="A31" s="43"/>
      <c r="B31" s="12"/>
      <c r="C31" s="44"/>
      <c r="D31" s="32"/>
      <c r="E31" s="33"/>
      <c r="F31" s="34"/>
      <c r="G31" s="35"/>
      <c r="H31" s="35"/>
      <c r="I31" s="42"/>
      <c r="J31" s="37"/>
    </row>
    <row r="32" spans="1:10" ht="12.75">
      <c r="A32" s="45" t="s">
        <v>38</v>
      </c>
      <c r="B32" s="12"/>
      <c r="C32" s="12"/>
      <c r="D32" s="32"/>
      <c r="E32" s="33"/>
      <c r="F32" s="34"/>
      <c r="G32" s="35"/>
      <c r="H32" s="35"/>
      <c r="I32" s="42"/>
      <c r="J32" s="37"/>
    </row>
    <row r="33" spans="1:11" ht="12.75">
      <c r="A33" s="31" t="s">
        <v>37</v>
      </c>
      <c r="B33" s="12"/>
      <c r="C33" s="12"/>
      <c r="D33" s="32"/>
      <c r="E33" s="33">
        <v>1</v>
      </c>
      <c r="F33" s="40" t="s">
        <v>34</v>
      </c>
      <c r="G33" s="35">
        <v>250</v>
      </c>
      <c r="H33" s="35">
        <f>IF(E33*G33,+E33*G33,"        ")</f>
        <v>250</v>
      </c>
      <c r="I33" s="42">
        <f>E33/B$9</f>
        <v>0.02</v>
      </c>
      <c r="J33" s="37">
        <f>H33/H$85</f>
        <v>0.0231354346567054</v>
      </c>
      <c r="K33" s="7"/>
    </row>
    <row r="34" spans="1:11" ht="12.75">
      <c r="A34" s="31" t="s">
        <v>36</v>
      </c>
      <c r="B34" s="12"/>
      <c r="C34" s="12"/>
      <c r="D34" s="32"/>
      <c r="E34" s="33">
        <v>1</v>
      </c>
      <c r="F34" s="40" t="s">
        <v>34</v>
      </c>
      <c r="G34" s="35">
        <v>200</v>
      </c>
      <c r="H34" s="35">
        <f>IF(E34*G34,+E34*G34,"        ")</f>
        <v>200</v>
      </c>
      <c r="I34" s="42">
        <f>E34/B$9</f>
        <v>0.02</v>
      </c>
      <c r="J34" s="37">
        <f>H34/H$85</f>
        <v>0.018508347725364322</v>
      </c>
      <c r="K34" s="7"/>
    </row>
    <row r="35" spans="1:10" ht="12.75">
      <c r="A35" s="31" t="s">
        <v>35</v>
      </c>
      <c r="B35" s="12"/>
      <c r="C35" s="12"/>
      <c r="D35" s="32"/>
      <c r="E35" s="33">
        <v>1</v>
      </c>
      <c r="F35" s="40" t="s">
        <v>34</v>
      </c>
      <c r="G35" s="35">
        <v>220</v>
      </c>
      <c r="H35" s="35">
        <f>IF(E35*G35,+E35*G35,"        ")</f>
        <v>220</v>
      </c>
      <c r="I35" s="42">
        <f>E35/B$9</f>
        <v>0.02</v>
      </c>
      <c r="J35" s="37">
        <f>H35/H$85</f>
        <v>0.020359182497900755</v>
      </c>
    </row>
    <row r="36" spans="1:10" ht="9" customHeight="1">
      <c r="A36" s="43"/>
      <c r="B36" s="12"/>
      <c r="C36" s="44"/>
      <c r="D36" s="32"/>
      <c r="E36" s="33"/>
      <c r="F36" s="34"/>
      <c r="G36" s="35"/>
      <c r="H36" s="35"/>
      <c r="I36" s="42"/>
      <c r="J36" s="37"/>
    </row>
    <row r="37" spans="1:10" ht="12.75">
      <c r="A37" s="31" t="s">
        <v>33</v>
      </c>
      <c r="B37" s="12"/>
      <c r="C37" s="44"/>
      <c r="D37" s="32"/>
      <c r="E37" s="33">
        <v>0.0583</v>
      </c>
      <c r="F37" s="40" t="s">
        <v>12</v>
      </c>
      <c r="G37" s="35">
        <f>+$B$13</f>
        <v>500</v>
      </c>
      <c r="H37" s="35">
        <f>IF(E37*G37,+E37*G37,"        ")</f>
        <v>29.15</v>
      </c>
      <c r="I37" s="42">
        <f>E37/B$9</f>
        <v>0.001166</v>
      </c>
      <c r="J37" s="37">
        <f>H37/H$85</f>
        <v>0.0026975916809718497</v>
      </c>
    </row>
    <row r="38" spans="1:10" ht="10.5" customHeight="1">
      <c r="A38" s="43"/>
      <c r="B38" s="12"/>
      <c r="C38" s="12"/>
      <c r="D38" s="32"/>
      <c r="E38" s="33"/>
      <c r="F38" s="34"/>
      <c r="G38" s="35"/>
      <c r="H38" s="35"/>
      <c r="I38" s="42"/>
      <c r="J38" s="37"/>
    </row>
    <row r="39" spans="1:10" ht="12.75">
      <c r="A39" s="31" t="s">
        <v>32</v>
      </c>
      <c r="B39" s="12"/>
      <c r="C39" s="12"/>
      <c r="D39" s="32"/>
      <c r="E39" s="33">
        <v>0.4567</v>
      </c>
      <c r="F39" s="40" t="s">
        <v>12</v>
      </c>
      <c r="G39" s="35">
        <f>+$B$13</f>
        <v>500</v>
      </c>
      <c r="H39" s="35">
        <f>IF(E39*G39,+E39*G39,"        ")</f>
        <v>228.35</v>
      </c>
      <c r="I39" s="42">
        <f>E39/B$9</f>
        <v>0.009134</v>
      </c>
      <c r="J39" s="37">
        <f>H39/H$85</f>
        <v>0.021131906015434715</v>
      </c>
    </row>
    <row r="40" spans="1:11" ht="12.75">
      <c r="A40" s="43"/>
      <c r="B40" s="12"/>
      <c r="C40" s="12"/>
      <c r="D40" s="32"/>
      <c r="E40" s="33"/>
      <c r="F40" s="34"/>
      <c r="G40" s="35"/>
      <c r="H40" s="35"/>
      <c r="I40" s="42"/>
      <c r="J40" s="37"/>
      <c r="K40" s="7"/>
    </row>
    <row r="41" spans="1:10" ht="12.75">
      <c r="A41" s="31" t="s">
        <v>31</v>
      </c>
      <c r="B41" s="12"/>
      <c r="C41" s="12"/>
      <c r="D41" s="40" t="s">
        <v>30</v>
      </c>
      <c r="E41" s="33">
        <v>0.4917</v>
      </c>
      <c r="F41" s="40" t="s">
        <v>12</v>
      </c>
      <c r="G41" s="35">
        <f>+$B$13</f>
        <v>500</v>
      </c>
      <c r="H41" s="35">
        <f>IF(E41*G41,+E41*G41,"        ")</f>
        <v>245.85000000000002</v>
      </c>
      <c r="I41" s="42">
        <f>E41/B$9</f>
        <v>0.009834</v>
      </c>
      <c r="J41" s="37">
        <f>H41/H$85</f>
        <v>0.022751386441404096</v>
      </c>
    </row>
    <row r="42" spans="1:10" ht="8.25" customHeight="1">
      <c r="A42" s="43"/>
      <c r="B42" s="12"/>
      <c r="C42" s="12"/>
      <c r="D42" s="32"/>
      <c r="E42" s="33"/>
      <c r="F42" s="34"/>
      <c r="G42" s="35"/>
      <c r="H42" s="35"/>
      <c r="I42" s="42"/>
      <c r="J42" s="37"/>
    </row>
    <row r="43" spans="1:10" ht="12.75">
      <c r="A43" s="31" t="s">
        <v>29</v>
      </c>
      <c r="B43" s="12"/>
      <c r="C43" s="12"/>
      <c r="D43" s="32"/>
      <c r="E43" s="33">
        <v>0.4917</v>
      </c>
      <c r="F43" s="40" t="s">
        <v>12</v>
      </c>
      <c r="G43" s="35">
        <f>+$B$13</f>
        <v>500</v>
      </c>
      <c r="H43" s="35">
        <f>IF(E43*G43,+E43*G43,"        ")</f>
        <v>245.85000000000002</v>
      </c>
      <c r="I43" s="42">
        <f>E43/B$9</f>
        <v>0.009834</v>
      </c>
      <c r="J43" s="37">
        <f>H43/H$85</f>
        <v>0.022751386441404096</v>
      </c>
    </row>
    <row r="44" spans="1:10" ht="9" customHeight="1">
      <c r="A44" s="43"/>
      <c r="B44" s="12"/>
      <c r="C44" s="12"/>
      <c r="D44" s="32"/>
      <c r="E44" s="33"/>
      <c r="F44" s="34"/>
      <c r="G44" s="35"/>
      <c r="H44" s="35"/>
      <c r="I44" s="42"/>
      <c r="J44" s="37"/>
    </row>
    <row r="45" spans="1:10" ht="12.75">
      <c r="A45" s="31" t="s">
        <v>28</v>
      </c>
      <c r="B45" s="12"/>
      <c r="C45" s="12"/>
      <c r="D45" s="32"/>
      <c r="E45" s="33"/>
      <c r="F45" s="34"/>
      <c r="G45" s="35"/>
      <c r="H45" s="35"/>
      <c r="I45" s="42"/>
      <c r="J45" s="37"/>
    </row>
    <row r="46" spans="1:10" ht="12.75">
      <c r="A46" s="31" t="s">
        <v>27</v>
      </c>
      <c r="B46" s="12"/>
      <c r="C46" s="38"/>
      <c r="D46" s="32"/>
      <c r="E46" s="33"/>
      <c r="F46" s="40"/>
      <c r="G46" s="35"/>
      <c r="H46" s="35"/>
      <c r="I46" s="42"/>
      <c r="J46" s="37"/>
    </row>
    <row r="47" spans="1:10" ht="12.75">
      <c r="A47" s="31" t="s">
        <v>13</v>
      </c>
      <c r="B47" s="12"/>
      <c r="C47" s="12"/>
      <c r="D47" s="32"/>
      <c r="E47" s="33">
        <v>0.4</v>
      </c>
      <c r="F47" s="40" t="s">
        <v>12</v>
      </c>
      <c r="G47" s="35">
        <f>+$B$13</f>
        <v>500</v>
      </c>
      <c r="H47" s="35">
        <f>IF(E47*G47,+E47*G47,"        ")</f>
        <v>200</v>
      </c>
      <c r="I47" s="42">
        <f>E47/B$9</f>
        <v>0.008</v>
      </c>
      <c r="J47" s="37">
        <f>H47/H$85</f>
        <v>0.018508347725364322</v>
      </c>
    </row>
    <row r="48" spans="1:10" ht="12.75">
      <c r="A48" s="31" t="s">
        <v>11</v>
      </c>
      <c r="B48" s="12"/>
      <c r="C48" s="12"/>
      <c r="D48" s="32"/>
      <c r="E48" s="32"/>
      <c r="F48" s="34"/>
      <c r="G48" s="32"/>
      <c r="H48" s="32"/>
      <c r="I48" s="42"/>
      <c r="J48" s="37"/>
    </row>
    <row r="49" spans="1:10" ht="12.75">
      <c r="A49" s="31" t="s">
        <v>10</v>
      </c>
      <c r="B49" s="12"/>
      <c r="C49" s="12"/>
      <c r="D49" s="32"/>
      <c r="E49" s="46" t="s">
        <v>9</v>
      </c>
      <c r="F49" s="40" t="s">
        <v>9</v>
      </c>
      <c r="G49" s="47" t="s">
        <v>9</v>
      </c>
      <c r="H49" s="35"/>
      <c r="I49" s="42"/>
      <c r="J49" s="37"/>
    </row>
    <row r="50" spans="1:10" ht="9" customHeight="1">
      <c r="A50" s="43"/>
      <c r="B50" s="12"/>
      <c r="C50" s="12"/>
      <c r="D50" s="32"/>
      <c r="E50" s="32"/>
      <c r="F50" s="34"/>
      <c r="G50" s="32"/>
      <c r="H50" s="32"/>
      <c r="I50" s="42"/>
      <c r="J50" s="37"/>
    </row>
    <row r="51" spans="1:10" ht="12.75">
      <c r="A51" s="31" t="s">
        <v>26</v>
      </c>
      <c r="B51" s="12"/>
      <c r="C51" s="12"/>
      <c r="D51" s="40" t="s">
        <v>25</v>
      </c>
      <c r="E51" s="33">
        <v>0.4717</v>
      </c>
      <c r="F51" s="40" t="s">
        <v>12</v>
      </c>
      <c r="G51" s="35">
        <f>+$B$13</f>
        <v>500</v>
      </c>
      <c r="H51" s="35">
        <f>IF(E51*G51,+E51*G51,"        ")</f>
        <v>235.85</v>
      </c>
      <c r="I51" s="42">
        <f>E51/B$9</f>
        <v>0.009434</v>
      </c>
      <c r="J51" s="37">
        <f>H51/H$85</f>
        <v>0.021825969055135876</v>
      </c>
    </row>
    <row r="52" spans="1:10" ht="9" customHeight="1">
      <c r="A52" s="43"/>
      <c r="B52" s="12"/>
      <c r="C52" s="12"/>
      <c r="D52" s="32"/>
      <c r="E52" s="32"/>
      <c r="F52" s="34"/>
      <c r="G52" s="32"/>
      <c r="H52" s="32"/>
      <c r="I52" s="42"/>
      <c r="J52" s="37"/>
    </row>
    <row r="53" spans="1:10" ht="12.75">
      <c r="A53" s="31" t="s">
        <v>24</v>
      </c>
      <c r="B53" s="12"/>
      <c r="C53" s="12"/>
      <c r="D53" s="32"/>
      <c r="E53" s="32"/>
      <c r="F53" s="34"/>
      <c r="G53" s="32"/>
      <c r="H53" s="32"/>
      <c r="I53" s="42"/>
      <c r="J53" s="37"/>
    </row>
    <row r="54" spans="1:10" ht="13.5" thickBot="1">
      <c r="A54" s="48" t="s">
        <v>23</v>
      </c>
      <c r="B54" s="49"/>
      <c r="C54" s="49"/>
      <c r="D54" s="50"/>
      <c r="E54" s="51">
        <v>0.3716</v>
      </c>
      <c r="F54" s="52" t="s">
        <v>12</v>
      </c>
      <c r="G54" s="53">
        <f>+$B$13</f>
        <v>500</v>
      </c>
      <c r="H54" s="53">
        <f>IF(E54*G54,+E54*G54,"        ")</f>
        <v>185.79999999999998</v>
      </c>
      <c r="I54" s="54">
        <f>E54/B$9</f>
        <v>0.007431999999999999</v>
      </c>
      <c r="J54" s="55">
        <f>H54/H$85</f>
        <v>0.017194255036863455</v>
      </c>
    </row>
    <row r="55" spans="1:10" ht="12.75">
      <c r="A55" s="12"/>
      <c r="B55" s="12"/>
      <c r="C55" s="12"/>
      <c r="D55" s="12"/>
      <c r="E55" s="12"/>
      <c r="F55" s="81"/>
      <c r="G55" s="12"/>
      <c r="H55" s="12"/>
      <c r="I55" s="82"/>
      <c r="J55" s="83"/>
    </row>
    <row r="56" spans="1:10" s="1" customFormat="1" ht="35.25" customHeight="1" thickBot="1">
      <c r="A56" s="127" t="s">
        <v>102</v>
      </c>
      <c r="B56" s="127"/>
      <c r="C56" s="127"/>
      <c r="D56" s="127"/>
      <c r="E56" s="127"/>
      <c r="F56" s="127"/>
      <c r="G56" s="127"/>
      <c r="H56" s="127"/>
      <c r="I56" s="127"/>
      <c r="J56" s="127"/>
    </row>
    <row r="57" spans="1:10" ht="6" customHeight="1">
      <c r="A57" s="68"/>
      <c r="B57" s="61"/>
      <c r="C57" s="61"/>
      <c r="D57" s="69"/>
      <c r="E57" s="69"/>
      <c r="F57" s="70"/>
      <c r="G57" s="69"/>
      <c r="H57" s="69"/>
      <c r="I57" s="71"/>
      <c r="J57" s="72"/>
    </row>
    <row r="58" spans="1:10" ht="12.75">
      <c r="A58" s="31" t="s">
        <v>22</v>
      </c>
      <c r="B58" s="12"/>
      <c r="C58" s="12"/>
      <c r="D58" s="32"/>
      <c r="E58" s="32"/>
      <c r="F58" s="34"/>
      <c r="G58" s="32"/>
      <c r="H58" s="32"/>
      <c r="I58" s="42"/>
      <c r="J58" s="37"/>
    </row>
    <row r="59" spans="1:10" ht="12.75">
      <c r="A59" s="31" t="s">
        <v>21</v>
      </c>
      <c r="B59" s="12"/>
      <c r="C59" s="12"/>
      <c r="D59" s="32"/>
      <c r="E59" s="33">
        <v>1.095</v>
      </c>
      <c r="F59" s="40" t="s">
        <v>12</v>
      </c>
      <c r="G59" s="35">
        <f>+$B$13</f>
        <v>500</v>
      </c>
      <c r="H59" s="35">
        <f>IF(E59*G59,+E59*G59,"        ")</f>
        <v>547.5</v>
      </c>
      <c r="I59" s="42">
        <f>E59/B$9</f>
        <v>0.0219</v>
      </c>
      <c r="J59" s="37">
        <f>H59/H$85</f>
        <v>0.05066660189818483</v>
      </c>
    </row>
    <row r="60" spans="1:10" ht="6.75" customHeight="1">
      <c r="A60" s="43"/>
      <c r="B60" s="12"/>
      <c r="C60" s="12"/>
      <c r="D60" s="32"/>
      <c r="E60" s="32"/>
      <c r="F60" s="34"/>
      <c r="G60" s="32"/>
      <c r="H60" s="32"/>
      <c r="I60" s="42"/>
      <c r="J60" s="37"/>
    </row>
    <row r="61" spans="1:10" ht="12.75">
      <c r="A61" s="31" t="s">
        <v>20</v>
      </c>
      <c r="B61" s="12"/>
      <c r="C61" s="12"/>
      <c r="D61" s="32"/>
      <c r="E61" s="32"/>
      <c r="F61" s="34"/>
      <c r="G61" s="32"/>
      <c r="H61" s="32"/>
      <c r="I61" s="42"/>
      <c r="J61" s="37"/>
    </row>
    <row r="62" spans="1:10" ht="12.75">
      <c r="A62" s="31" t="s">
        <v>14</v>
      </c>
      <c r="B62" s="12"/>
      <c r="C62" s="38"/>
      <c r="D62" s="32"/>
      <c r="E62" s="32"/>
      <c r="F62" s="34"/>
      <c r="G62" s="32"/>
      <c r="H62" s="32"/>
      <c r="I62" s="42"/>
      <c r="J62" s="37"/>
    </row>
    <row r="63" spans="1:10" ht="12.75">
      <c r="A63" s="31" t="s">
        <v>13</v>
      </c>
      <c r="B63" s="12"/>
      <c r="C63" s="12"/>
      <c r="D63" s="32"/>
      <c r="E63" s="33">
        <v>0.4</v>
      </c>
      <c r="F63" s="40" t="s">
        <v>12</v>
      </c>
      <c r="G63" s="35">
        <f>+$B$13</f>
        <v>500</v>
      </c>
      <c r="H63" s="35">
        <f>IF(E63*G63,+E63*G63,"        ")</f>
        <v>200</v>
      </c>
      <c r="I63" s="42">
        <f>E63/B$9</f>
        <v>0.008</v>
      </c>
      <c r="J63" s="37">
        <f>H63/H$85</f>
        <v>0.018508347725364322</v>
      </c>
    </row>
    <row r="64" spans="1:10" ht="12.75">
      <c r="A64" s="31" t="s">
        <v>11</v>
      </c>
      <c r="B64" s="12"/>
      <c r="C64" s="12"/>
      <c r="D64" s="32"/>
      <c r="E64" s="32"/>
      <c r="F64" s="34"/>
      <c r="G64" s="32"/>
      <c r="H64" s="32"/>
      <c r="I64" s="42"/>
      <c r="J64" s="37"/>
    </row>
    <row r="65" spans="1:10" ht="12.75">
      <c r="A65" s="31" t="s">
        <v>10</v>
      </c>
      <c r="B65" s="12"/>
      <c r="C65" s="12"/>
      <c r="D65" s="32"/>
      <c r="E65" s="46" t="s">
        <v>9</v>
      </c>
      <c r="F65" s="40" t="s">
        <v>9</v>
      </c>
      <c r="G65" s="47" t="s">
        <v>9</v>
      </c>
      <c r="H65" s="35"/>
      <c r="I65" s="42"/>
      <c r="J65" s="37"/>
    </row>
    <row r="66" spans="1:10" ht="5.25" customHeight="1">
      <c r="A66" s="43"/>
      <c r="B66" s="12"/>
      <c r="C66" s="12"/>
      <c r="D66" s="32"/>
      <c r="E66" s="32"/>
      <c r="F66" s="34"/>
      <c r="G66" s="32"/>
      <c r="H66" s="32"/>
      <c r="I66" s="42"/>
      <c r="J66" s="37"/>
    </row>
    <row r="67" spans="1:10" ht="12.75">
      <c r="A67" s="31" t="s">
        <v>19</v>
      </c>
      <c r="B67" s="12"/>
      <c r="C67" s="12"/>
      <c r="D67" s="32"/>
      <c r="E67" s="33">
        <v>3.8883</v>
      </c>
      <c r="F67" s="40" t="s">
        <v>12</v>
      </c>
      <c r="G67" s="35">
        <f>+$B$13</f>
        <v>500</v>
      </c>
      <c r="H67" s="35">
        <f>IF(E67*G67,+E67*G67,"        ")</f>
        <v>1944.15</v>
      </c>
      <c r="I67" s="42">
        <f>E67/B$9</f>
        <v>0.077766</v>
      </c>
      <c r="J67" s="37">
        <f>H67/H$85</f>
        <v>0.17991502115133523</v>
      </c>
    </row>
    <row r="68" spans="1:10" ht="7.5" customHeight="1">
      <c r="A68" s="43"/>
      <c r="B68" s="12"/>
      <c r="C68" s="12"/>
      <c r="D68" s="32"/>
      <c r="E68" s="32"/>
      <c r="F68" s="34"/>
      <c r="G68" s="32"/>
      <c r="H68" s="32"/>
      <c r="I68" s="42"/>
      <c r="J68" s="37"/>
    </row>
    <row r="69" spans="1:10" ht="12.75">
      <c r="A69" s="31" t="s">
        <v>18</v>
      </c>
      <c r="B69" s="12"/>
      <c r="C69" s="12"/>
      <c r="D69" s="32"/>
      <c r="E69" s="33">
        <v>1.805</v>
      </c>
      <c r="F69" s="40" t="s">
        <v>12</v>
      </c>
      <c r="G69" s="35">
        <f>+$B$13</f>
        <v>500</v>
      </c>
      <c r="H69" s="35">
        <f>IF(E69*G69,+E69*G69,"        ")</f>
        <v>902.5</v>
      </c>
      <c r="I69" s="42">
        <f>E69/B$9</f>
        <v>0.0361</v>
      </c>
      <c r="J69" s="37">
        <f>H69/H$85</f>
        <v>0.08351891911070651</v>
      </c>
    </row>
    <row r="70" spans="1:10" ht="6" customHeight="1">
      <c r="A70" s="43"/>
      <c r="B70" s="12"/>
      <c r="C70" s="12"/>
      <c r="D70" s="32"/>
      <c r="E70" s="32"/>
      <c r="F70" s="34"/>
      <c r="G70" s="32"/>
      <c r="H70" s="32"/>
      <c r="I70" s="42"/>
      <c r="J70" s="37"/>
    </row>
    <row r="71" spans="1:10" ht="12.75">
      <c r="A71" s="31" t="s">
        <v>17</v>
      </c>
      <c r="B71" s="12"/>
      <c r="C71" s="12"/>
      <c r="D71" s="40" t="s">
        <v>16</v>
      </c>
      <c r="E71" s="33">
        <v>0.1583</v>
      </c>
      <c r="F71" s="40" t="s">
        <v>12</v>
      </c>
      <c r="G71" s="35">
        <f>+$B$13</f>
        <v>500</v>
      </c>
      <c r="H71" s="35">
        <f>IF(E71*G71,+E71*G71,"        ")</f>
        <v>79.14999999999999</v>
      </c>
      <c r="I71" s="42">
        <f>E71/B$9</f>
        <v>0.003166</v>
      </c>
      <c r="J71" s="37">
        <f>H71/H$85</f>
        <v>0.00732467861231293</v>
      </c>
    </row>
    <row r="72" spans="1:10" ht="6" customHeight="1">
      <c r="A72" s="43"/>
      <c r="B72" s="12"/>
      <c r="C72" s="12"/>
      <c r="D72" s="32"/>
      <c r="E72" s="32"/>
      <c r="F72" s="34"/>
      <c r="G72" s="32"/>
      <c r="H72" s="32"/>
      <c r="I72" s="42"/>
      <c r="J72" s="37"/>
    </row>
    <row r="73" spans="1:10" ht="12.75">
      <c r="A73" s="31" t="s">
        <v>15</v>
      </c>
      <c r="B73" s="12"/>
      <c r="C73" s="12"/>
      <c r="D73" s="32"/>
      <c r="E73" s="32"/>
      <c r="F73" s="34"/>
      <c r="G73" s="32"/>
      <c r="H73" s="32"/>
      <c r="I73" s="42"/>
      <c r="J73" s="37"/>
    </row>
    <row r="74" spans="1:10" ht="12.75">
      <c r="A74" s="31" t="s">
        <v>14</v>
      </c>
      <c r="B74" s="12"/>
      <c r="C74" s="12"/>
      <c r="D74" s="32"/>
      <c r="E74" s="32"/>
      <c r="F74" s="34"/>
      <c r="G74" s="32"/>
      <c r="H74" s="32"/>
      <c r="I74" s="42"/>
      <c r="J74" s="37"/>
    </row>
    <row r="75" spans="1:10" ht="12.75">
      <c r="A75" s="31" t="s">
        <v>13</v>
      </c>
      <c r="B75" s="12"/>
      <c r="C75" s="12"/>
      <c r="D75" s="32"/>
      <c r="E75" s="33">
        <v>0.2</v>
      </c>
      <c r="F75" s="40" t="s">
        <v>12</v>
      </c>
      <c r="G75" s="35">
        <f>+$B$13</f>
        <v>500</v>
      </c>
      <c r="H75" s="35">
        <f>IF(E75*G75,+E75*G75,"        ")</f>
        <v>100</v>
      </c>
      <c r="I75" s="42">
        <f>E75/B$9</f>
        <v>0.004</v>
      </c>
      <c r="J75" s="37">
        <f>H75/H$85</f>
        <v>0.009254173862682161</v>
      </c>
    </row>
    <row r="76" spans="1:10" ht="12.75">
      <c r="A76" s="31" t="s">
        <v>11</v>
      </c>
      <c r="B76" s="12"/>
      <c r="C76" s="12"/>
      <c r="D76" s="32"/>
      <c r="E76" s="32"/>
      <c r="F76" s="34"/>
      <c r="G76" s="32"/>
      <c r="H76" s="32"/>
      <c r="I76" s="42"/>
      <c r="J76" s="37"/>
    </row>
    <row r="77" spans="1:10" ht="12.75">
      <c r="A77" s="31" t="s">
        <v>10</v>
      </c>
      <c r="B77" s="12"/>
      <c r="C77" s="12"/>
      <c r="D77" s="32"/>
      <c r="E77" s="46" t="s">
        <v>9</v>
      </c>
      <c r="F77" s="40" t="s">
        <v>9</v>
      </c>
      <c r="G77" s="47" t="s">
        <v>9</v>
      </c>
      <c r="H77" s="35"/>
      <c r="I77" s="42"/>
      <c r="J77" s="37"/>
    </row>
    <row r="78" spans="1:10" ht="4.5" customHeight="1">
      <c r="A78" s="43"/>
      <c r="B78" s="12"/>
      <c r="C78" s="12"/>
      <c r="D78" s="32"/>
      <c r="E78" s="32"/>
      <c r="F78" s="34"/>
      <c r="G78" s="32"/>
      <c r="H78" s="32"/>
      <c r="I78" s="42"/>
      <c r="J78" s="37"/>
    </row>
    <row r="79" spans="1:10" ht="13.5" thickBot="1">
      <c r="A79" s="48" t="s">
        <v>8</v>
      </c>
      <c r="B79" s="49"/>
      <c r="C79" s="56"/>
      <c r="D79" s="50"/>
      <c r="E79" s="51"/>
      <c r="F79" s="57"/>
      <c r="G79" s="53"/>
      <c r="H79" s="53"/>
      <c r="I79" s="54"/>
      <c r="J79" s="55"/>
    </row>
    <row r="80" spans="1:10" s="1" customFormat="1" ht="7.5" customHeight="1" thickBot="1">
      <c r="A80" s="65"/>
      <c r="B80" s="65"/>
      <c r="C80" s="65"/>
      <c r="D80" s="65"/>
      <c r="E80" s="79"/>
      <c r="F80" s="65"/>
      <c r="G80" s="80"/>
      <c r="H80" s="80"/>
      <c r="I80" s="12"/>
      <c r="J80" s="12"/>
    </row>
    <row r="81" spans="1:10" s="1" customFormat="1" ht="12.75">
      <c r="A81" s="58" t="s">
        <v>7</v>
      </c>
      <c r="B81" s="59"/>
      <c r="C81" s="60"/>
      <c r="D81" s="61"/>
      <c r="E81" s="62"/>
      <c r="F81" s="59"/>
      <c r="G81" s="63"/>
      <c r="H81" s="64">
        <f>SUM(H21:H77)</f>
        <v>10386.327245416669</v>
      </c>
      <c r="I81" s="77"/>
      <c r="J81" s="12"/>
    </row>
    <row r="82" spans="1:10" s="1" customFormat="1" ht="12.75">
      <c r="A82" s="31" t="s">
        <v>6</v>
      </c>
      <c r="B82" s="12"/>
      <c r="C82" s="12"/>
      <c r="D82" s="65"/>
      <c r="E82" s="65"/>
      <c r="F82" s="65"/>
      <c r="G82" s="30"/>
      <c r="H82" s="66">
        <f>(H81*0.02)</f>
        <v>207.72654490833338</v>
      </c>
      <c r="I82" s="138"/>
      <c r="J82" s="89"/>
    </row>
    <row r="83" spans="1:10" s="1" customFormat="1" ht="12.75">
      <c r="A83" s="31" t="s">
        <v>5</v>
      </c>
      <c r="B83" s="12"/>
      <c r="C83" s="65"/>
      <c r="D83" s="65"/>
      <c r="E83" s="65"/>
      <c r="F83" s="65"/>
      <c r="G83" s="30"/>
      <c r="H83" s="67">
        <v>0</v>
      </c>
      <c r="I83" s="138"/>
      <c r="J83" s="85"/>
    </row>
    <row r="84" spans="1:10" s="1" customFormat="1" ht="12.75">
      <c r="A84" s="31" t="s">
        <v>104</v>
      </c>
      <c r="B84" s="12"/>
      <c r="C84" s="12"/>
      <c r="D84" s="12"/>
      <c r="E84" s="12"/>
      <c r="F84" s="12"/>
      <c r="G84" s="12"/>
      <c r="H84" s="67">
        <f>SUM(H81:H83)*0.02</f>
        <v>211.88107580650006</v>
      </c>
      <c r="I84" s="139">
        <f>+H82+H83+H84</f>
        <v>419.60762071483344</v>
      </c>
      <c r="J84" s="85"/>
    </row>
    <row r="85" spans="1:10" s="1" customFormat="1" ht="13.5" thickBot="1">
      <c r="A85" s="105" t="s">
        <v>4</v>
      </c>
      <c r="B85" s="101"/>
      <c r="C85" s="101"/>
      <c r="D85" s="101"/>
      <c r="E85" s="101"/>
      <c r="F85" s="101"/>
      <c r="G85" s="106"/>
      <c r="H85" s="107">
        <f>SUM(H81:H84)</f>
        <v>10805.934866131502</v>
      </c>
      <c r="I85" s="138"/>
      <c r="J85" s="85">
        <f>8/12</f>
        <v>0.6666666666666666</v>
      </c>
    </row>
    <row r="86" spans="1:10" s="1" customFormat="1" ht="5.25" customHeight="1" thickBot="1">
      <c r="A86" s="5"/>
      <c r="B86" s="5"/>
      <c r="C86" s="5"/>
      <c r="D86" s="5"/>
      <c r="E86" s="5"/>
      <c r="F86" s="5"/>
      <c r="G86" s="5"/>
      <c r="H86" s="6">
        <f>SUM(H82:H84)</f>
        <v>419.60762071483344</v>
      </c>
      <c r="I86" s="87"/>
      <c r="J86" s="87"/>
    </row>
    <row r="87" spans="1:10" ht="6" customHeight="1">
      <c r="A87" s="108"/>
      <c r="B87" s="109"/>
      <c r="C87" s="110"/>
      <c r="D87" s="110"/>
      <c r="E87" s="111"/>
      <c r="F87" s="109"/>
      <c r="G87" s="110"/>
      <c r="H87" s="112"/>
      <c r="I87" s="87"/>
      <c r="J87" s="88"/>
    </row>
    <row r="88" spans="1:10" ht="12.75">
      <c r="A88" s="113" t="s">
        <v>3</v>
      </c>
      <c r="B88" s="114"/>
      <c r="C88" s="115">
        <v>0</v>
      </c>
      <c r="D88" s="116">
        <f>(C88/H85)</f>
        <v>0</v>
      </c>
      <c r="E88" s="117" t="s">
        <v>2</v>
      </c>
      <c r="F88" s="114"/>
      <c r="G88" s="115">
        <f>SUM(H37:H77)</f>
        <v>5144.15</v>
      </c>
      <c r="H88" s="118">
        <f>(G88/H85)</f>
        <v>0.4760485847571644</v>
      </c>
      <c r="I88" s="78"/>
      <c r="J88" s="86"/>
    </row>
    <row r="89" spans="1:10" ht="12.75">
      <c r="A89" s="113" t="s">
        <v>1</v>
      </c>
      <c r="B89" s="114"/>
      <c r="C89" s="115">
        <f>SUM(H33:H35)</f>
        <v>670</v>
      </c>
      <c r="D89" s="116">
        <f>ROUND((C89/H85),7)</f>
        <v>0.062003</v>
      </c>
      <c r="E89" s="117" t="s">
        <v>0</v>
      </c>
      <c r="F89" s="114"/>
      <c r="G89" s="115">
        <f>SUM(H21:H30)</f>
        <v>4572.177245416668</v>
      </c>
      <c r="H89" s="118">
        <f>(G89/H85)</f>
        <v>0.42311723160085046</v>
      </c>
      <c r="I89" s="77"/>
      <c r="J89" s="86">
        <f>+J85*3</f>
        <v>2</v>
      </c>
    </row>
    <row r="90" spans="1:10" ht="8.25" customHeight="1" thickBot="1">
      <c r="A90" s="100"/>
      <c r="B90" s="119"/>
      <c r="C90" s="120"/>
      <c r="D90" s="120"/>
      <c r="E90" s="101"/>
      <c r="F90" s="119"/>
      <c r="G90" s="120"/>
      <c r="H90" s="121"/>
      <c r="I90" s="12"/>
      <c r="J90" s="9"/>
    </row>
    <row r="91" spans="1:10" ht="12" customHeight="1">
      <c r="A91" s="9" t="s">
        <v>98</v>
      </c>
      <c r="B91" s="9"/>
      <c r="C91" s="10"/>
      <c r="D91" s="11"/>
      <c r="E91" s="9"/>
      <c r="F91" s="9"/>
      <c r="G91" s="10"/>
      <c r="H91" s="11"/>
      <c r="I91" s="12"/>
      <c r="J91" s="9"/>
    </row>
    <row r="92" spans="1:10" ht="42.75" customHeight="1">
      <c r="A92" s="137" t="s">
        <v>107</v>
      </c>
      <c r="B92" s="137"/>
      <c r="C92" s="137"/>
      <c r="D92" s="137"/>
      <c r="E92" s="137"/>
      <c r="F92" s="137"/>
      <c r="G92" s="137"/>
      <c r="H92" s="137"/>
      <c r="I92" s="137"/>
      <c r="J92" s="137"/>
    </row>
    <row r="93" spans="1:10" s="3" customFormat="1" ht="15.75" customHeight="1">
      <c r="A93" s="135" t="s">
        <v>97</v>
      </c>
      <c r="B93" s="135"/>
      <c r="C93" s="135"/>
      <c r="D93" s="135"/>
      <c r="E93" s="135"/>
      <c r="F93" s="135"/>
      <c r="G93" s="135"/>
      <c r="H93" s="135"/>
      <c r="I93" s="135"/>
      <c r="J93" s="135"/>
    </row>
    <row r="94" spans="1:10" s="3" customFormat="1" ht="14.25" customHeight="1">
      <c r="A94" s="136" t="s">
        <v>95</v>
      </c>
      <c r="B94" s="136"/>
      <c r="C94" s="136"/>
      <c r="D94" s="136"/>
      <c r="E94" s="136"/>
      <c r="F94" s="136"/>
      <c r="G94" s="136"/>
      <c r="H94" s="136"/>
      <c r="I94" s="136"/>
      <c r="J94" s="136"/>
    </row>
    <row r="95" spans="1:10" s="3" customFormat="1" ht="12.75" customHeight="1">
      <c r="A95" s="13" t="s">
        <v>96</v>
      </c>
      <c r="B95" s="13"/>
      <c r="C95" s="14"/>
      <c r="D95" s="15"/>
      <c r="E95" s="13"/>
      <c r="F95" s="13"/>
      <c r="G95" s="14"/>
      <c r="H95" s="15"/>
      <c r="I95" s="16"/>
      <c r="J95" s="13"/>
    </row>
    <row r="96" spans="1:10" s="3" customFormat="1" ht="13.5">
      <c r="A96" s="13" t="s">
        <v>100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s="3" customFormat="1" ht="13.5">
      <c r="A97" s="13" t="s">
        <v>99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128" t="s">
        <v>103</v>
      </c>
      <c r="B99" s="128"/>
      <c r="C99" s="128"/>
      <c r="D99" s="128"/>
      <c r="E99" s="128"/>
      <c r="F99" s="128"/>
      <c r="G99" s="128"/>
      <c r="H99" s="128"/>
      <c r="I99" s="128"/>
      <c r="J99" s="128"/>
    </row>
  </sheetData>
  <sheetProtection/>
  <mergeCells count="9">
    <mergeCell ref="A1:J1"/>
    <mergeCell ref="A15:H15"/>
    <mergeCell ref="A56:J56"/>
    <mergeCell ref="A99:J99"/>
    <mergeCell ref="I15:I19"/>
    <mergeCell ref="J15:J19"/>
    <mergeCell ref="A93:J93"/>
    <mergeCell ref="A94:J94"/>
    <mergeCell ref="A92:J92"/>
  </mergeCells>
  <printOptions/>
  <pageMargins left="0.76" right="0.16" top="0.5905511811023623" bottom="0.5118110236220472" header="0.11811023622047245" footer="0"/>
  <pageSetup horizontalDpi="300" verticalDpi="300" orientation="portrait" scale="80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2017-04-25T15:16:52Z</cp:lastPrinted>
  <dcterms:created xsi:type="dcterms:W3CDTF">1999-01-26T19:03:38Z</dcterms:created>
  <dcterms:modified xsi:type="dcterms:W3CDTF">2019-09-04T16:17:59Z</dcterms:modified>
  <cp:category/>
  <cp:version/>
  <cp:contentType/>
  <cp:contentStatus/>
</cp:coreProperties>
</file>