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'Hoja1'!$A$1:$J$159</definedName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<sst xmlns="http://schemas.openxmlformats.org/spreadsheetml/2006/main" count="199" uniqueCount="150">
  <si>
    <t xml:space="preserve"> RUBRO..........</t>
  </si>
  <si>
    <t>Tomate Ind.</t>
  </si>
  <si>
    <t>AREA APLIC....</t>
  </si>
  <si>
    <t>Azua</t>
  </si>
  <si>
    <t xml:space="preserve"> CICLO..........</t>
  </si>
  <si>
    <t>ENTREVISTAS...</t>
  </si>
  <si>
    <t xml:space="preserve"> COSTO CODIGO...</t>
  </si>
  <si>
    <t>0-41-0234A</t>
  </si>
  <si>
    <t>Costo/</t>
  </si>
  <si>
    <t>VARIEDAD</t>
  </si>
  <si>
    <t>RENDIMIENTO</t>
  </si>
  <si>
    <t>Unidad</t>
  </si>
  <si>
    <t xml:space="preserve"> METODO SIEMBRA.</t>
  </si>
  <si>
    <t>Trasplante</t>
  </si>
  <si>
    <t xml:space="preserve"> ORIGEN DE AGUAS</t>
  </si>
  <si>
    <t>Gravedad</t>
  </si>
  <si>
    <t xml:space="preserve"> NIVEL INSUMOS...</t>
  </si>
  <si>
    <t>Alto</t>
  </si>
  <si>
    <t xml:space="preserve"> PREP. TERRENO..</t>
  </si>
  <si>
    <t>Mecanizado</t>
  </si>
  <si>
    <t xml:space="preserve"> CLASIF. TERRENO</t>
  </si>
  <si>
    <t>A</t>
  </si>
  <si>
    <t>HOMBRE-DIA</t>
  </si>
  <si>
    <t>8 Horas</t>
  </si>
  <si>
    <t>FECHA     :</t>
  </si>
  <si>
    <t xml:space="preserve"> CARAC. ESPECIAL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</si>
  <si>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</si>
  <si>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</si>
  <si>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</si>
  <si>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</si>
  <si>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</si>
  <si>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>Mes</t>
  </si>
  <si>
    <t xml:space="preserve"> Unidad</t>
  </si>
  <si>
    <t>/Unidad</t>
  </si>
  <si>
    <t xml:space="preserve">  (RD$)</t>
  </si>
  <si>
    <t>1. Insumos</t>
  </si>
  <si>
    <t>.1 Semilla</t>
  </si>
  <si>
    <t>Tarea</t>
  </si>
  <si>
    <t>.2 Insecticida (Endosulfan)</t>
  </si>
  <si>
    <t>Litro</t>
  </si>
  <si>
    <t>.4 Insecticida (Lorsban)</t>
  </si>
  <si>
    <t>.6 Insecticida (Karate)</t>
  </si>
  <si>
    <t>Libra</t>
  </si>
  <si>
    <t>.8 Fungicida (Dithane M-45)</t>
  </si>
  <si>
    <t>.9 Fungicida (Captan)</t>
  </si>
  <si>
    <t>Kilo</t>
  </si>
  <si>
    <t>.11 Fungicida (Manzate)</t>
  </si>
  <si>
    <t>.13 Fertilizante (Granulado)</t>
  </si>
  <si>
    <t>Quintal</t>
  </si>
  <si>
    <t>Gramo</t>
  </si>
  <si>
    <t>.1 Corte con rastra (mecanizado)</t>
  </si>
  <si>
    <t>.2 Cruce con rastra (mecanizado)</t>
  </si>
  <si>
    <t>.3 Rastra (mecanizado)</t>
  </si>
  <si>
    <t>.4 Surqueo (mecanizado)</t>
  </si>
  <si>
    <t>.5 Construcción de Canales</t>
  </si>
  <si>
    <t>.6 Construcción de Cabezales</t>
  </si>
  <si>
    <t>3.  Riego y Pre-siembra</t>
  </si>
  <si>
    <t>Hom-Día</t>
  </si>
  <si>
    <t>4. Arranque y Trasplante</t>
  </si>
  <si>
    <t>I</t>
  </si>
  <si>
    <t>Hom-Dia</t>
  </si>
  <si>
    <t>5. Riego (3 aplicaciones)</t>
  </si>
  <si>
    <t>6. Aporque</t>
  </si>
  <si>
    <t>7. Desyerbo</t>
  </si>
  <si>
    <t>8. Aplicación de Fertilizante</t>
  </si>
  <si>
    <t>9. Aplicación de Agroquimicos 0.0625 lts.</t>
  </si>
  <si>
    <t xml:space="preserve">    Abono Foliar 20-20-20</t>
  </si>
  <si>
    <t>10. Resiembra</t>
  </si>
  <si>
    <t>11. Aplicación de Agroquimicos 0.0625 lts.</t>
  </si>
  <si>
    <t>12. Aplicación de Agroquimicos 0.0625 lts.</t>
  </si>
  <si>
    <t xml:space="preserve">      Endosulfán + 0.2350 Libra Confidor +</t>
  </si>
  <si>
    <t>13. Aporque (mecanizado)</t>
  </si>
  <si>
    <t>II</t>
  </si>
  <si>
    <t>14. Desyerbo (mecanizado)</t>
  </si>
  <si>
    <t>15. Aplicación de Fertilizante (Sulfato  de</t>
  </si>
  <si>
    <t xml:space="preserve">      Amonio 0.30 quintal)</t>
  </si>
  <si>
    <t>16. Riego (3 Aplicaciones)</t>
  </si>
  <si>
    <t xml:space="preserve">17. Aplicación Agroquimicos </t>
  </si>
  <si>
    <t xml:space="preserve">    (0.0625 Lt Jorsban  + 0.0625 kilo +</t>
  </si>
  <si>
    <t xml:space="preserve">   Ridomil + 0.0063 litro Acido Citrico +</t>
  </si>
  <si>
    <t xml:space="preserve">18. Aplicación Agroquimicos </t>
  </si>
  <si>
    <t xml:space="preserve">    (0.2707 Lb Lannate + 0.0625 kilo  </t>
  </si>
  <si>
    <t xml:space="preserve">    Ditahane M-45 + 00063 Lt Acido Citrico</t>
  </si>
  <si>
    <t>III</t>
  </si>
  <si>
    <t>19. Aporque (mecanizado)</t>
  </si>
  <si>
    <t>20. Desyerbo (manual)</t>
  </si>
  <si>
    <t>21. Aplicación de Fertilizante Urea</t>
  </si>
  <si>
    <t>22. Riego (2 Aplicaciones)</t>
  </si>
  <si>
    <t>23. Aplicación de Agroquimicos 0.0625 lt</t>
  </si>
  <si>
    <t xml:space="preserve">     Foliar Microfel</t>
  </si>
  <si>
    <t>24. Aplicación de Agroquimicos .0625 lt.</t>
  </si>
  <si>
    <t xml:space="preserve">   Karate + 0.0625 kilo Rhoda + .0063 </t>
  </si>
  <si>
    <t xml:space="preserve">   Foliar 20-20-20.</t>
  </si>
  <si>
    <t>25.Cosecha (Varias)</t>
  </si>
  <si>
    <t>26. Transporte Interno</t>
  </si>
  <si>
    <t>SUBTOTAL</t>
  </si>
  <si>
    <t>TOTAL</t>
  </si>
  <si>
    <t>I. Semillero             :</t>
  </si>
  <si>
    <t>III. Mano de Obra:</t>
  </si>
  <si>
    <t>II.Preparación de terreno:</t>
  </si>
  <si>
    <t>IV. Insumos      :</t>
  </si>
  <si>
    <t>5 Meses</t>
  </si>
  <si>
    <t>Cant.</t>
  </si>
  <si>
    <t>Compra de</t>
  </si>
  <si>
    <t>Plántas</t>
  </si>
  <si>
    <t xml:space="preserve">      Abono  Foliar Microfel</t>
  </si>
  <si>
    <t xml:space="preserve">      Abono Foliar 20-20-20</t>
  </si>
  <si>
    <t>.7 Insecticida (Confidor)</t>
  </si>
  <si>
    <t>.3 Insecticida (Eviset)</t>
  </si>
  <si>
    <t>GASTOS ADMINISTRATIVOS 2%</t>
  </si>
  <si>
    <t>Híbrido</t>
  </si>
  <si>
    <t>.12 Fungicida (Rhodax)</t>
  </si>
  <si>
    <t>.10 Fungicida (Ridomil)</t>
  </si>
  <si>
    <t>Coeficiente Técnico por Actividad</t>
  </si>
  <si>
    <t>Participación (%) por Actividad</t>
  </si>
  <si>
    <t>...........................................................</t>
  </si>
  <si>
    <t xml:space="preserve">    Endosulfan   + 0.1300 lts.  Captan +</t>
  </si>
  <si>
    <t xml:space="preserve">    6.25 cc. Acido Citrico + 0.1300 Libra</t>
  </si>
  <si>
    <t xml:space="preserve">      Eviset + 0.1300  Libra Dithane M-45 +</t>
  </si>
  <si>
    <t xml:space="preserve">      0.0063 lts. Acido Citrico + 0.1300 Lib.</t>
  </si>
  <si>
    <t xml:space="preserve">   0.1300 libra Abono Foliar Microfel</t>
  </si>
  <si>
    <t xml:space="preserve">    + 0.1300 libra Abono Foliar 20-20-20</t>
  </si>
  <si>
    <t xml:space="preserve">      Lannete + 0.625 kilo Manzate + 0.1300</t>
  </si>
  <si>
    <t xml:space="preserve">      libra Acido Citrico + 0.1300 libra Abono</t>
  </si>
  <si>
    <t xml:space="preserve">   Acido Citrico + 0.1300 libra Abono</t>
  </si>
  <si>
    <t>Huacal</t>
  </si>
  <si>
    <t>.5 Insectivida (Diazinon)</t>
  </si>
  <si>
    <t>Kg</t>
  </si>
  <si>
    <t>.14 Fertilizante (Sulfato de Amonio)</t>
  </si>
  <si>
    <t>.15 Fertilizante (Foliar 20-20-20)</t>
  </si>
  <si>
    <t>.16 Fertilizante (Microfel)</t>
  </si>
  <si>
    <t>.17 Regulador (Acido citrico)</t>
  </si>
  <si>
    <t>.18 Herbicida (Fusilade)</t>
  </si>
  <si>
    <t>.19 Pago de Agua</t>
  </si>
  <si>
    <t>2.  Preparación de Terreno</t>
  </si>
  <si>
    <t xml:space="preserve"> 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</si>
  <si>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</si>
  <si>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</si>
  <si>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</si>
  <si>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</si>
  <si>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</si>
  <si>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Ministerio de Agricultura, Departamento de Economía Agropecuaria.</t>
  </si>
  <si>
    <t>Página 85</t>
  </si>
  <si>
    <t>Página 86</t>
  </si>
  <si>
    <t>Página 87</t>
  </si>
  <si>
    <t>Página 88</t>
  </si>
  <si>
    <t>PAGO INTERESES 8.0% ANUAL (5 meses 3.33%)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</si>
  <si>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</si>
  <si>
    <t>2019</t>
  </si>
  <si>
    <t>1/2 Kg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</si>
</sst>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#,##0.0000_);\(#,##0.0000\)"/>
    <numFmt numFmtId="188" formatCode="0_)"/>
    <numFmt numFmtId="189" formatCode="0.00_)"/>
    <numFmt numFmtId="190" formatCode="0.0000_)"/>
    <numFmt numFmtId="191" formatCode="_(* #,##0.0000_);_(* \(#,##0.0000\);_(* &quot;-&quot;??_);_(@_)"/>
    <numFmt numFmtId="192" formatCode="#,##0.0_);\(#,##0.0\)"/>
    <numFmt numFmtId="193" formatCode="&quot;$&quot;#,##0.0_);\(&quot;$&quot;#,##0.0\)"/>
    <numFmt numFmtId="194" formatCode="0.0%"/>
    <numFmt numFmtId="195" formatCode="_(* #,##0.0_);_(* \(#,##0.0\);_(* &quot;-&quot;??_);_(@_)"/>
    <numFmt numFmtId="196" formatCode="_(* #,##0_);_(* \(#,##0\);_(* &quot;-&quot;??_);_(@_)"/>
    <numFmt numFmtId="197" formatCode="&quot;RD$&quot;#,##0.00"/>
    <numFmt numFmtId="198" formatCode="_-* #,##0.00_-;\-* #,##0.00_-;_-* &quot;-&quot;??_-;_-@_-"/>
    <numFmt numFmtId="199" formatCode="_-* #,##0_-;\-* #,##0_-;_-* &quot;-&quot;??_-;_-@_-"/>
    <numFmt numFmtId="200" formatCode="#,##0.00_ ;\-#,##0.00\ "/>
    <numFmt numFmtId="201" formatCode="#,##0.0\ _€;\-#,##0.0\ _€"/>
    <numFmt numFmtId="202" formatCode="#,##0.000000\ _€"/>
    <numFmt numFmtId="203" formatCode="#,##0.0"/>
    <numFmt numFmtId="204" formatCode="_(* #,##0.000_);_(* \(#,##0.000\);_(* &quot;-&quot;??_);_(@_)"/>
    <numFmt numFmtId="205" formatCode="_(* #,##0.00000_);_(* \(#,##0.00000\);_(* &quot;-&quot;??_);_(@_)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8"/>
      <name val="Calibri"/>
      <family val="2"/>
    </font>
    <font>
      <sz val="12"/>
      <color indexed="10"/>
      <name val="Arial Narrow"/>
      <family val="2"/>
    </font>
    <font>
      <sz val="2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</font>
    <font>
      <sz val="12"/>
      <color rgb="FFFF0000"/>
      <name val="Arial Narrow"/>
      <family val="2"/>
    </font>
    <font>
      <sz val="10"/>
      <color theme="0"/>
      <name val="Arial Narrow"/>
      <family val="2"/>
    </font>
    <font>
      <sz val="2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3" fontId="1" fillId="0" borderId="0" xfId="47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fill"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9" fontId="1" fillId="0" borderId="0" xfId="54" applyFont="1" applyAlignment="1">
      <alignment horizontal="center"/>
    </xf>
    <xf numFmtId="49" fontId="1" fillId="0" borderId="10" xfId="0" applyNumberFormat="1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192" fontId="6" fillId="0" borderId="0" xfId="0" applyNumberFormat="1" applyFont="1" applyBorder="1" applyAlignment="1" applyProtection="1">
      <alignment horizontal="fill"/>
      <protection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/>
      <protection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8" fillId="0" borderId="0" xfId="0" applyFont="1" applyAlignment="1">
      <alignment/>
    </xf>
    <xf numFmtId="43" fontId="49" fillId="0" borderId="0" xfId="47" applyNumberFormat="1" applyFont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187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 applyProtection="1">
      <alignment/>
      <protection/>
    </xf>
    <xf numFmtId="39" fontId="1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188" fontId="1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 horizontal="center"/>
      <protection/>
    </xf>
    <xf numFmtId="197" fontId="1" fillId="33" borderId="0" xfId="0" applyNumberFormat="1" applyFont="1" applyFill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 applyProtection="1" quotePrefix="1">
      <alignment horizontal="fill"/>
      <protection/>
    </xf>
    <xf numFmtId="190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188" fontId="1" fillId="33" borderId="13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43" fontId="1" fillId="33" borderId="12" xfId="47" applyFont="1" applyFill="1" applyBorder="1" applyAlignment="1" applyProtection="1">
      <alignment/>
      <protection/>
    </xf>
    <xf numFmtId="9" fontId="1" fillId="33" borderId="11" xfId="54" applyFont="1" applyFill="1" applyBorder="1" applyAlignment="1">
      <alignment horizontal="center"/>
    </xf>
    <xf numFmtId="201" fontId="1" fillId="33" borderId="12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 applyProtection="1" quotePrefix="1">
      <alignment horizontal="fill"/>
      <protection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39" fontId="1" fillId="33" borderId="16" xfId="0" applyNumberFormat="1" applyFont="1" applyFill="1" applyBorder="1" applyAlignment="1" applyProtection="1">
      <alignment/>
      <protection/>
    </xf>
    <xf numFmtId="43" fontId="1" fillId="33" borderId="16" xfId="47" applyFont="1" applyFill="1" applyBorder="1" applyAlignment="1" applyProtection="1">
      <alignment/>
      <protection/>
    </xf>
    <xf numFmtId="9" fontId="1" fillId="33" borderId="17" xfId="54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19" xfId="0" applyNumberFormat="1" applyFont="1" applyFill="1" applyBorder="1" applyAlignment="1">
      <alignment/>
    </xf>
    <xf numFmtId="0" fontId="1" fillId="33" borderId="13" xfId="0" applyFont="1" applyFill="1" applyBorder="1" applyAlignment="1" applyProtection="1" quotePrefix="1">
      <alignment horizontal="fill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39" fontId="1" fillId="33" borderId="13" xfId="0" applyNumberFormat="1" applyFont="1" applyFill="1" applyBorder="1" applyAlignment="1" applyProtection="1">
      <alignment/>
      <protection/>
    </xf>
    <xf numFmtId="43" fontId="1" fillId="33" borderId="13" xfId="47" applyFont="1" applyFill="1" applyBorder="1" applyAlignment="1" applyProtection="1">
      <alignment/>
      <protection/>
    </xf>
    <xf numFmtId="9" fontId="1" fillId="33" borderId="20" xfId="54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191" fontId="1" fillId="33" borderId="12" xfId="47" applyNumberFormat="1" applyFont="1" applyFill="1" applyBorder="1" applyAlignment="1">
      <alignment/>
    </xf>
    <xf numFmtId="7" fontId="1" fillId="33" borderId="12" xfId="0" applyNumberFormat="1" applyFont="1" applyFill="1" applyBorder="1" applyAlignment="1" applyProtection="1">
      <alignment/>
      <protection/>
    </xf>
    <xf numFmtId="49" fontId="1" fillId="33" borderId="14" xfId="0" applyNumberFormat="1" applyFont="1" applyFill="1" applyBorder="1" applyAlignment="1" applyProtection="1">
      <alignment horizontal="left"/>
      <protection/>
    </xf>
    <xf numFmtId="49" fontId="1" fillId="33" borderId="15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fill"/>
      <protection/>
    </xf>
    <xf numFmtId="49" fontId="1" fillId="33" borderId="0" xfId="0" applyNumberFormat="1" applyFont="1" applyFill="1" applyBorder="1" applyAlignment="1" applyProtection="1">
      <alignment horizontal="fill"/>
      <protection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 applyProtection="1">
      <alignment horizontal="fill"/>
      <protection/>
    </xf>
    <xf numFmtId="49" fontId="1" fillId="33" borderId="12" xfId="0" applyNumberFormat="1" applyFont="1" applyFill="1" applyBorder="1" applyAlignment="1" applyProtection="1">
      <alignment horizontal="fill"/>
      <protection/>
    </xf>
    <xf numFmtId="49" fontId="1" fillId="33" borderId="16" xfId="0" applyNumberFormat="1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fill"/>
      <protection/>
    </xf>
    <xf numFmtId="0" fontId="1" fillId="33" borderId="13" xfId="0" applyFont="1" applyFill="1" applyBorder="1" applyAlignment="1" applyProtection="1">
      <alignment horizontal="fill"/>
      <protection/>
    </xf>
    <xf numFmtId="0" fontId="1" fillId="33" borderId="13" xfId="0" applyFont="1" applyFill="1" applyBorder="1" applyAlignment="1" applyProtection="1">
      <alignment horizontal="center"/>
      <protection/>
    </xf>
    <xf numFmtId="191" fontId="1" fillId="33" borderId="12" xfId="47" applyNumberFormat="1" applyFont="1" applyFill="1" applyBorder="1" applyAlignment="1" applyProtection="1">
      <alignment horizontal="fill"/>
      <protection/>
    </xf>
    <xf numFmtId="49" fontId="1" fillId="33" borderId="15" xfId="0" applyNumberFormat="1" applyFont="1" applyFill="1" applyBorder="1" applyAlignment="1" applyProtection="1">
      <alignment horizontal="fill"/>
      <protection/>
    </xf>
    <xf numFmtId="191" fontId="1" fillId="33" borderId="16" xfId="47" applyNumberFormat="1" applyFont="1" applyFill="1" applyBorder="1" applyAlignment="1" applyProtection="1">
      <alignment horizontal="fill"/>
      <protection/>
    </xf>
    <xf numFmtId="49" fontId="3" fillId="33" borderId="18" xfId="0" applyNumberFormat="1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 locked="0"/>
    </xf>
    <xf numFmtId="190" fontId="1" fillId="33" borderId="19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39" fontId="1" fillId="33" borderId="19" xfId="0" applyNumberFormat="1" applyFont="1" applyFill="1" applyBorder="1" applyAlignment="1" applyProtection="1">
      <alignment/>
      <protection/>
    </xf>
    <xf numFmtId="192" fontId="3" fillId="33" borderId="2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192" fontId="1" fillId="33" borderId="11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43" fontId="1" fillId="33" borderId="0" xfId="47" applyFont="1" applyFill="1" applyBorder="1" applyAlignment="1" applyProtection="1">
      <alignment/>
      <protection/>
    </xf>
    <xf numFmtId="9" fontId="1" fillId="33" borderId="0" xfId="54" applyFont="1" applyFill="1" applyBorder="1" applyAlignment="1">
      <alignment horizontal="center"/>
    </xf>
    <xf numFmtId="43" fontId="51" fillId="33" borderId="0" xfId="47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188" fontId="51" fillId="33" borderId="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00" fontId="1" fillId="33" borderId="0" xfId="0" applyNumberFormat="1" applyFont="1" applyFill="1" applyAlignment="1">
      <alignment/>
    </xf>
    <xf numFmtId="200" fontId="1" fillId="33" borderId="0" xfId="0" applyNumberFormat="1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9" fontId="51" fillId="33" borderId="0" xfId="54" applyFont="1" applyFill="1" applyBorder="1" applyAlignment="1">
      <alignment horizontal="center"/>
    </xf>
    <xf numFmtId="205" fontId="51" fillId="33" borderId="0" xfId="47" applyNumberFormat="1" applyFont="1" applyFill="1" applyBorder="1" applyAlignment="1">
      <alignment horizontal="center"/>
    </xf>
    <xf numFmtId="39" fontId="51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43" fontId="51" fillId="33" borderId="0" xfId="47" applyFont="1" applyFill="1" applyBorder="1" applyAlignment="1">
      <alignment horizontal="center"/>
    </xf>
    <xf numFmtId="49" fontId="1" fillId="34" borderId="18" xfId="0" applyNumberFormat="1" applyFont="1" applyFill="1" applyBorder="1" applyAlignment="1" applyProtection="1">
      <alignment horizontal="fill"/>
      <protection/>
    </xf>
    <xf numFmtId="49" fontId="1" fillId="34" borderId="21" xfId="0" applyNumberFormat="1" applyFont="1" applyFill="1" applyBorder="1" applyAlignment="1" applyProtection="1">
      <alignment horizontal="fill"/>
      <protection/>
    </xf>
    <xf numFmtId="0" fontId="1" fillId="34" borderId="13" xfId="0" applyFont="1" applyFill="1" applyBorder="1" applyAlignment="1" applyProtection="1">
      <alignment horizontal="fill"/>
      <protection/>
    </xf>
    <xf numFmtId="0" fontId="1" fillId="34" borderId="19" xfId="0" applyFont="1" applyFill="1" applyBorder="1" applyAlignment="1" applyProtection="1">
      <alignment horizontal="fill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fill"/>
      <protection/>
    </xf>
    <xf numFmtId="49" fontId="1" fillId="34" borderId="10" xfId="0" applyNumberFormat="1" applyFont="1" applyFill="1" applyBorder="1" applyAlignment="1" applyProtection="1">
      <alignment horizontal="left"/>
      <protection/>
    </xf>
    <xf numFmtId="49" fontId="1" fillId="34" borderId="22" xfId="0" applyNumberFormat="1" applyFont="1" applyFill="1" applyBorder="1" applyAlignment="1">
      <alignment/>
    </xf>
    <xf numFmtId="193" fontId="1" fillId="34" borderId="22" xfId="0" applyNumberFormat="1" applyFont="1" applyFill="1" applyBorder="1" applyAlignment="1" applyProtection="1">
      <alignment/>
      <protection/>
    </xf>
    <xf numFmtId="10" fontId="1" fillId="34" borderId="12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22" xfId="0" applyFont="1" applyFill="1" applyBorder="1" applyAlignment="1">
      <alignment horizontal="center"/>
    </xf>
    <xf numFmtId="193" fontId="1" fillId="34" borderId="12" xfId="0" applyNumberFormat="1" applyFont="1" applyFill="1" applyBorder="1" applyAlignment="1" applyProtection="1">
      <alignment/>
      <protection/>
    </xf>
    <xf numFmtId="194" fontId="1" fillId="34" borderId="11" xfId="0" applyNumberFormat="1" applyFont="1" applyFill="1" applyBorder="1" applyAlignment="1" applyProtection="1">
      <alignment/>
      <protection/>
    </xf>
    <xf numFmtId="49" fontId="1" fillId="34" borderId="14" xfId="0" applyNumberFormat="1" applyFont="1" applyFill="1" applyBorder="1" applyAlignment="1" applyProtection="1">
      <alignment horizontal="fill"/>
      <protection/>
    </xf>
    <xf numFmtId="49" fontId="1" fillId="34" borderId="23" xfId="0" applyNumberFormat="1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1" fillId="34" borderId="15" xfId="0" applyFont="1" applyFill="1" applyBorder="1" applyAlignment="1" applyProtection="1">
      <alignment horizontal="fill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fill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1" fillId="34" borderId="15" xfId="0" applyNumberFormat="1" applyFont="1" applyFill="1" applyBorder="1" applyAlignment="1" applyProtection="1">
      <alignment horizontal="fill"/>
      <protection/>
    </xf>
    <xf numFmtId="0" fontId="1" fillId="34" borderId="15" xfId="0" applyFont="1" applyFill="1" applyBorder="1" applyAlignment="1" applyProtection="1">
      <alignment horizontal="center"/>
      <protection/>
    </xf>
    <xf numFmtId="39" fontId="1" fillId="34" borderId="15" xfId="0" applyNumberFormat="1" applyFont="1" applyFill="1" applyBorder="1" applyAlignment="1" applyProtection="1">
      <alignment/>
      <protection/>
    </xf>
    <xf numFmtId="192" fontId="3" fillId="34" borderId="17" xfId="0" applyNumberFormat="1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fill"/>
      <protection/>
    </xf>
    <xf numFmtId="0" fontId="1" fillId="34" borderId="25" xfId="0" applyFont="1" applyFill="1" applyBorder="1" applyAlignment="1" applyProtection="1">
      <alignment horizontal="fill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fill"/>
      <protection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3" fillId="34" borderId="28" xfId="0" applyFont="1" applyFill="1" applyBorder="1" applyAlignment="1" applyProtection="1" quotePrefix="1">
      <alignment horizontal="center"/>
      <protection/>
    </xf>
    <xf numFmtId="0" fontId="3" fillId="34" borderId="28" xfId="0" applyFont="1" applyFill="1" applyBorder="1" applyAlignment="1">
      <alignment horizontal="center"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left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8" fillId="33" borderId="0" xfId="0" applyFont="1" applyFill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center"/>
    </xf>
    <xf numFmtId="187" fontId="4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 wrapText="1"/>
      <protection/>
    </xf>
    <xf numFmtId="49" fontId="2" fillId="33" borderId="0" xfId="0" applyNumberFormat="1" applyFont="1" applyFill="1" applyAlignment="1">
      <alignment horizontal="center"/>
    </xf>
    <xf numFmtId="0" fontId="1" fillId="34" borderId="29" xfId="0" applyFont="1" applyFill="1" applyBorder="1" applyAlignment="1">
      <alignment horizontal="center" vertical="justify"/>
    </xf>
    <xf numFmtId="0" fontId="1" fillId="34" borderId="30" xfId="0" applyFont="1" applyFill="1" applyBorder="1" applyAlignment="1">
      <alignment horizontal="center" vertical="justify"/>
    </xf>
    <xf numFmtId="0" fontId="1" fillId="34" borderId="31" xfId="0" applyFont="1" applyFill="1" applyBorder="1" applyAlignment="1">
      <alignment horizontal="center" vertical="justify"/>
    </xf>
    <xf numFmtId="0" fontId="1" fillId="34" borderId="32" xfId="0" applyFont="1" applyFill="1" applyBorder="1" applyAlignment="1">
      <alignment horizontal="center" vertical="justify"/>
    </xf>
    <xf numFmtId="0" fontId="1" fillId="34" borderId="33" xfId="0" applyFont="1" applyFill="1" applyBorder="1" applyAlignment="1">
      <alignment horizontal="center" vertical="justify"/>
    </xf>
    <xf numFmtId="0" fontId="1" fillId="34" borderId="34" xfId="0" applyFont="1" applyFill="1" applyBorder="1" applyAlignment="1">
      <alignment horizontal="center" vertical="justify"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116">
      <selection activeCell="L134" sqref="L134"/>
    </sheetView>
  </sheetViews>
  <sheetFormatPr defaultColWidth="11.00390625" defaultRowHeight="12.75"/>
  <cols>
    <col min="1" max="2" width="11.421875" style="2" customWidth="1"/>
    <col min="3" max="3" width="15.421875" style="2" customWidth="1"/>
    <col min="4" max="4" width="9.421875" style="2" customWidth="1"/>
    <col min="5" max="5" width="6.7109375" style="2" customWidth="1"/>
    <col min="6" max="6" width="7.28125" style="4" customWidth="1"/>
    <col min="7" max="7" width="9.140625" style="2" customWidth="1"/>
    <col min="8" max="8" width="8.57421875" style="2" customWidth="1"/>
    <col min="9" max="9" width="9.8515625" style="1" customWidth="1"/>
    <col min="10" max="10" width="10.28125" style="2" customWidth="1"/>
    <col min="11" max="11" width="11.00390625" style="28" customWidth="1"/>
    <col min="12" max="27" width="11.00390625" style="2" customWidth="1"/>
    <col min="28" max="28" width="12.140625" style="2" customWidth="1"/>
    <col min="29" max="16384" width="11.00390625" style="2" customWidth="1"/>
  </cols>
  <sheetData>
    <row r="1" spans="1:10" ht="29.25" customHeight="1">
      <c r="A1" s="175" t="s">
        <v>135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" customHeight="1">
      <c r="A2" s="171"/>
      <c r="B2" s="171"/>
      <c r="C2" s="171"/>
      <c r="D2" s="171"/>
      <c r="E2" s="171"/>
      <c r="F2" s="172"/>
      <c r="G2" s="172"/>
      <c r="H2" s="171"/>
      <c r="I2" s="173"/>
      <c r="J2" s="171"/>
    </row>
    <row r="3" spans="1:10" ht="12" customHeight="1">
      <c r="A3" s="33"/>
      <c r="B3" s="34"/>
      <c r="C3" s="28"/>
      <c r="D3" s="28"/>
      <c r="E3" s="28"/>
      <c r="F3" s="28"/>
      <c r="G3" s="28"/>
      <c r="H3" s="28"/>
      <c r="I3" s="35"/>
      <c r="J3" s="28"/>
    </row>
    <row r="4" spans="1:10" ht="12.75" customHeight="1">
      <c r="A4" s="33" t="s">
        <v>2</v>
      </c>
      <c r="B4" s="36" t="s">
        <v>3</v>
      </c>
      <c r="C4" s="28"/>
      <c r="D4" s="28"/>
      <c r="E4" s="28"/>
      <c r="F4" s="33" t="s">
        <v>0</v>
      </c>
      <c r="G4" s="23"/>
      <c r="H4" s="28" t="s">
        <v>115</v>
      </c>
      <c r="I4" s="30"/>
      <c r="J4" s="36" t="s">
        <v>1</v>
      </c>
    </row>
    <row r="5" spans="1:10" ht="12" customHeight="1">
      <c r="A5" s="33" t="s">
        <v>5</v>
      </c>
      <c r="B5" s="34"/>
      <c r="C5" s="28"/>
      <c r="D5" s="28"/>
      <c r="E5" s="28"/>
      <c r="F5" s="33" t="s">
        <v>4</v>
      </c>
      <c r="G5" s="23"/>
      <c r="H5" s="28" t="s">
        <v>115</v>
      </c>
      <c r="I5" s="30"/>
      <c r="J5" s="37" t="s">
        <v>101</v>
      </c>
    </row>
    <row r="6" spans="1:10" ht="12" customHeight="1">
      <c r="A6" s="23"/>
      <c r="B6" s="23"/>
      <c r="C6" s="28"/>
      <c r="D6" s="38" t="s">
        <v>8</v>
      </c>
      <c r="E6" s="28"/>
      <c r="F6" s="33" t="s">
        <v>6</v>
      </c>
      <c r="G6" s="23"/>
      <c r="H6" s="28" t="s">
        <v>115</v>
      </c>
      <c r="I6" s="30"/>
      <c r="J6" s="33" t="s">
        <v>7</v>
      </c>
    </row>
    <row r="7" spans="1:10" ht="15.75" customHeight="1">
      <c r="A7" s="39" t="s">
        <v>9</v>
      </c>
      <c r="B7" s="40" t="s">
        <v>10</v>
      </c>
      <c r="C7" s="38" t="s">
        <v>11</v>
      </c>
      <c r="D7" s="38" t="s">
        <v>11</v>
      </c>
      <c r="E7" s="28"/>
      <c r="F7" s="33"/>
      <c r="G7" s="23"/>
      <c r="H7" s="28"/>
      <c r="I7" s="30"/>
      <c r="J7" s="33"/>
    </row>
    <row r="8" spans="1:10" ht="12" customHeight="1">
      <c r="A8" s="28"/>
      <c r="B8" s="28"/>
      <c r="C8" s="28"/>
      <c r="D8" s="28"/>
      <c r="E8" s="28"/>
      <c r="F8" s="33" t="s">
        <v>12</v>
      </c>
      <c r="G8" s="23"/>
      <c r="H8" s="28" t="s">
        <v>115</v>
      </c>
      <c r="I8" s="30"/>
      <c r="J8" s="33" t="s">
        <v>13</v>
      </c>
    </row>
    <row r="9" spans="1:10" ht="12" customHeight="1">
      <c r="A9" s="41" t="s">
        <v>110</v>
      </c>
      <c r="B9" s="42">
        <v>40</v>
      </c>
      <c r="C9" s="177" t="s">
        <v>125</v>
      </c>
      <c r="D9" s="43">
        <f>(H134/B11)</f>
        <v>214.33786089706996</v>
      </c>
      <c r="E9" s="28"/>
      <c r="F9" s="114" t="s">
        <v>14</v>
      </c>
      <c r="G9" s="23"/>
      <c r="H9" s="28" t="s">
        <v>115</v>
      </c>
      <c r="I9" s="30"/>
      <c r="J9" s="114" t="s">
        <v>15</v>
      </c>
    </row>
    <row r="10" spans="1:11" ht="12" customHeight="1">
      <c r="A10" s="41"/>
      <c r="B10" s="42">
        <v>30</v>
      </c>
      <c r="C10" s="177"/>
      <c r="D10" s="43">
        <f>(H134/B10)</f>
        <v>250.0608377132483</v>
      </c>
      <c r="E10" s="28"/>
      <c r="F10" s="114" t="s">
        <v>16</v>
      </c>
      <c r="G10" s="23"/>
      <c r="H10" s="28" t="s">
        <v>115</v>
      </c>
      <c r="I10" s="30"/>
      <c r="J10" s="114" t="s">
        <v>17</v>
      </c>
      <c r="K10" s="120"/>
    </row>
    <row r="11" spans="1:10" ht="12.75" customHeight="1">
      <c r="A11" s="28"/>
      <c r="B11" s="44">
        <f>AVERAGE(B9:B10)</f>
        <v>35</v>
      </c>
      <c r="C11" s="28"/>
      <c r="D11" s="28"/>
      <c r="E11" s="28"/>
      <c r="F11" s="114" t="s">
        <v>18</v>
      </c>
      <c r="G11" s="23"/>
      <c r="H11" s="28" t="s">
        <v>115</v>
      </c>
      <c r="I11" s="30"/>
      <c r="J11" s="114" t="s">
        <v>19</v>
      </c>
    </row>
    <row r="12" spans="1:11" ht="14.25" customHeight="1">
      <c r="A12" s="28"/>
      <c r="B12" s="28"/>
      <c r="C12" s="28"/>
      <c r="D12" s="28"/>
      <c r="E12" s="113"/>
      <c r="F12" s="33" t="s">
        <v>20</v>
      </c>
      <c r="G12" s="23"/>
      <c r="H12" s="28" t="s">
        <v>115</v>
      </c>
      <c r="I12" s="30"/>
      <c r="J12" s="33" t="s">
        <v>21</v>
      </c>
      <c r="K12" s="120"/>
    </row>
    <row r="13" spans="1:10" ht="14.25" customHeight="1">
      <c r="A13" s="39" t="s">
        <v>22</v>
      </c>
      <c r="B13" s="46" t="s">
        <v>23</v>
      </c>
      <c r="C13" s="47" t="s">
        <v>24</v>
      </c>
      <c r="D13" s="48" t="s">
        <v>148</v>
      </c>
      <c r="E13" s="28"/>
      <c r="F13" s="124" t="s">
        <v>25</v>
      </c>
      <c r="G13" s="28"/>
      <c r="H13" s="28" t="s">
        <v>115</v>
      </c>
      <c r="I13" s="45"/>
      <c r="J13" s="124" t="s">
        <v>103</v>
      </c>
    </row>
    <row r="14" spans="1:10" ht="13.5">
      <c r="A14" s="39" t="s">
        <v>26</v>
      </c>
      <c r="B14" s="49">
        <v>550</v>
      </c>
      <c r="C14" s="28"/>
      <c r="D14" s="28"/>
      <c r="E14" s="28"/>
      <c r="F14" s="29"/>
      <c r="G14" s="28"/>
      <c r="H14" s="28"/>
      <c r="I14" s="30"/>
      <c r="J14" s="124" t="s">
        <v>104</v>
      </c>
    </row>
    <row r="15" spans="1:10" ht="6" customHeight="1" thickBot="1">
      <c r="A15" s="28"/>
      <c r="B15" s="28"/>
      <c r="C15" s="28"/>
      <c r="D15" s="28"/>
      <c r="E15" s="50"/>
      <c r="F15" s="51"/>
      <c r="G15" s="50"/>
      <c r="H15" s="50"/>
      <c r="I15" s="30"/>
      <c r="J15" s="28"/>
    </row>
    <row r="16" spans="1:10" ht="17.25" customHeight="1">
      <c r="A16" s="187" t="s">
        <v>27</v>
      </c>
      <c r="B16" s="188"/>
      <c r="C16" s="188"/>
      <c r="D16" s="188"/>
      <c r="E16" s="188"/>
      <c r="F16" s="188"/>
      <c r="G16" s="188"/>
      <c r="H16" s="189"/>
      <c r="I16" s="181" t="s">
        <v>113</v>
      </c>
      <c r="J16" s="184" t="s">
        <v>114</v>
      </c>
    </row>
    <row r="17" spans="1:10" ht="3" customHeight="1">
      <c r="A17" s="155"/>
      <c r="B17" s="156"/>
      <c r="C17" s="156"/>
      <c r="D17" s="156"/>
      <c r="E17" s="156"/>
      <c r="F17" s="157"/>
      <c r="G17" s="156"/>
      <c r="H17" s="158"/>
      <c r="I17" s="182"/>
      <c r="J17" s="185"/>
    </row>
    <row r="18" spans="1:11" s="5" customFormat="1" ht="12" customHeight="1">
      <c r="A18" s="159"/>
      <c r="B18" s="160"/>
      <c r="C18" s="161"/>
      <c r="D18" s="162"/>
      <c r="E18" s="163"/>
      <c r="F18" s="163"/>
      <c r="G18" s="164" t="s">
        <v>28</v>
      </c>
      <c r="H18" s="164" t="s">
        <v>29</v>
      </c>
      <c r="I18" s="182"/>
      <c r="J18" s="185"/>
      <c r="K18" s="121"/>
    </row>
    <row r="19" spans="1:11" s="5" customFormat="1" ht="13.5">
      <c r="A19" s="165" t="s">
        <v>30</v>
      </c>
      <c r="B19" s="166"/>
      <c r="C19" s="166"/>
      <c r="D19" s="167" t="s">
        <v>31</v>
      </c>
      <c r="E19" s="167" t="s">
        <v>102</v>
      </c>
      <c r="F19" s="167" t="s">
        <v>32</v>
      </c>
      <c r="G19" s="167" t="s">
        <v>33</v>
      </c>
      <c r="H19" s="167" t="s">
        <v>34</v>
      </c>
      <c r="I19" s="182"/>
      <c r="J19" s="185"/>
      <c r="K19" s="121"/>
    </row>
    <row r="20" spans="1:10" ht="4.5" customHeight="1" thickBot="1">
      <c r="A20" s="168"/>
      <c r="B20" s="169"/>
      <c r="C20" s="169"/>
      <c r="D20" s="170"/>
      <c r="E20" s="170"/>
      <c r="F20" s="170"/>
      <c r="G20" s="170"/>
      <c r="H20" s="170"/>
      <c r="I20" s="183"/>
      <c r="J20" s="186"/>
    </row>
    <row r="21" spans="1:10" ht="12.75">
      <c r="A21" s="52" t="s">
        <v>35</v>
      </c>
      <c r="B21" s="53"/>
      <c r="C21" s="53"/>
      <c r="D21" s="54"/>
      <c r="E21" s="55"/>
      <c r="F21" s="56"/>
      <c r="G21" s="57"/>
      <c r="H21" s="57"/>
      <c r="I21" s="58"/>
      <c r="J21" s="59"/>
    </row>
    <row r="22" spans="1:10" ht="12.75">
      <c r="A22" s="60" t="s">
        <v>36</v>
      </c>
      <c r="B22" s="53"/>
      <c r="C22" s="61"/>
      <c r="D22" s="54"/>
      <c r="E22" s="55">
        <f>5/50</f>
        <v>0.1</v>
      </c>
      <c r="F22" s="62" t="s">
        <v>42</v>
      </c>
      <c r="G22" s="57">
        <v>2000</v>
      </c>
      <c r="H22" s="57">
        <f aca="true" t="shared" si="0" ref="H22:H51">IF(E22*G22,+E22*G22,"        ")</f>
        <v>200</v>
      </c>
      <c r="I22" s="63">
        <f>E22/B$11</f>
        <v>0.002857142857142857</v>
      </c>
      <c r="J22" s="64">
        <f aca="true" t="shared" si="1" ref="J22:J40">H22/H$134</f>
        <v>0.026660178889392983</v>
      </c>
    </row>
    <row r="23" spans="1:10" ht="12.75">
      <c r="A23" s="60" t="s">
        <v>38</v>
      </c>
      <c r="B23" s="53"/>
      <c r="C23" s="53"/>
      <c r="D23" s="54"/>
      <c r="E23" s="55">
        <v>0.625</v>
      </c>
      <c r="F23" s="62" t="s">
        <v>39</v>
      </c>
      <c r="G23" s="65">
        <v>450</v>
      </c>
      <c r="H23" s="57">
        <f t="shared" si="0"/>
        <v>281.25</v>
      </c>
      <c r="I23" s="63">
        <f aca="true" t="shared" si="2" ref="I23:I50">E23/B$11</f>
        <v>0.017857142857142856</v>
      </c>
      <c r="J23" s="64">
        <f t="shared" si="1"/>
        <v>0.03749087656320888</v>
      </c>
    </row>
    <row r="24" spans="1:12" ht="12.75">
      <c r="A24" s="60" t="s">
        <v>108</v>
      </c>
      <c r="B24" s="53"/>
      <c r="C24" s="53"/>
      <c r="D24" s="54"/>
      <c r="E24" s="55">
        <v>0.0625</v>
      </c>
      <c r="F24" s="62" t="s">
        <v>149</v>
      </c>
      <c r="G24" s="65">
        <v>780</v>
      </c>
      <c r="H24" s="57">
        <f>IF(E24*G24,+E24*G24,"        ")</f>
        <v>48.75</v>
      </c>
      <c r="I24" s="63">
        <f t="shared" si="2"/>
        <v>0.0017857142857142857</v>
      </c>
      <c r="J24" s="64">
        <f t="shared" si="1"/>
        <v>0.006498418604289539</v>
      </c>
      <c r="K24" s="122"/>
      <c r="L24" s="32"/>
    </row>
    <row r="25" spans="1:10" ht="12.75">
      <c r="A25" s="60" t="s">
        <v>40</v>
      </c>
      <c r="B25" s="53"/>
      <c r="C25" s="53"/>
      <c r="D25" s="54"/>
      <c r="E25" s="55">
        <v>0.0625</v>
      </c>
      <c r="F25" s="62" t="s">
        <v>39</v>
      </c>
      <c r="G25" s="57">
        <v>712</v>
      </c>
      <c r="H25" s="57">
        <f t="shared" si="0"/>
        <v>44.5</v>
      </c>
      <c r="I25" s="63">
        <f t="shared" si="2"/>
        <v>0.0017857142857142857</v>
      </c>
      <c r="J25" s="64">
        <f t="shared" si="1"/>
        <v>0.005931889802889939</v>
      </c>
    </row>
    <row r="26" spans="1:10" ht="12.75">
      <c r="A26" s="60" t="s">
        <v>126</v>
      </c>
      <c r="B26" s="53"/>
      <c r="C26" s="53"/>
      <c r="D26" s="54"/>
      <c r="E26" s="55">
        <f>0.55/8.5</f>
        <v>0.06470588235294118</v>
      </c>
      <c r="F26" s="62" t="s">
        <v>39</v>
      </c>
      <c r="G26" s="57">
        <v>675.9666666666667</v>
      </c>
      <c r="H26" s="57">
        <f t="shared" si="0"/>
        <v>43.73901960784314</v>
      </c>
      <c r="I26" s="63">
        <f t="shared" si="2"/>
        <v>0.0018487394957983196</v>
      </c>
      <c r="J26" s="64">
        <f t="shared" si="1"/>
        <v>0.005830450435958827</v>
      </c>
    </row>
    <row r="27" spans="1:10" ht="12.75">
      <c r="A27" s="60" t="s">
        <v>41</v>
      </c>
      <c r="B27" s="53"/>
      <c r="C27" s="53"/>
      <c r="D27" s="54"/>
      <c r="E27" s="55">
        <f>0.2/15</f>
        <v>0.013333333333333334</v>
      </c>
      <c r="F27" s="62" t="s">
        <v>39</v>
      </c>
      <c r="G27" s="57">
        <v>1205</v>
      </c>
      <c r="H27" s="57">
        <f t="shared" si="0"/>
        <v>16.066666666666666</v>
      </c>
      <c r="I27" s="63">
        <f t="shared" si="2"/>
        <v>0.00038095238095238096</v>
      </c>
      <c r="J27" s="64">
        <f t="shared" si="1"/>
        <v>0.002141701037447903</v>
      </c>
    </row>
    <row r="28" spans="1:10" ht="12.75">
      <c r="A28" s="60" t="s">
        <v>107</v>
      </c>
      <c r="B28" s="53"/>
      <c r="C28" s="53"/>
      <c r="D28" s="54"/>
      <c r="E28" s="55">
        <f>0.06/23</f>
        <v>0.002608695652173913</v>
      </c>
      <c r="F28" s="62" t="s">
        <v>127</v>
      </c>
      <c r="G28" s="57">
        <v>865</v>
      </c>
      <c r="H28" s="57">
        <f t="shared" si="0"/>
        <v>2.2565217391304344</v>
      </c>
      <c r="I28" s="63">
        <f t="shared" si="2"/>
        <v>7.453416149068323E-05</v>
      </c>
      <c r="J28" s="64">
        <f t="shared" si="1"/>
        <v>0.0003007963661651077</v>
      </c>
    </row>
    <row r="29" spans="1:10" ht="12.75">
      <c r="A29" s="60" t="s">
        <v>43</v>
      </c>
      <c r="B29" s="53"/>
      <c r="C29" s="53"/>
      <c r="D29" s="54"/>
      <c r="E29" s="55">
        <f>1.5/24.8</f>
        <v>0.06048387096774193</v>
      </c>
      <c r="F29" s="62" t="s">
        <v>127</v>
      </c>
      <c r="G29" s="57">
        <v>336.6666666666667</v>
      </c>
      <c r="H29" s="57">
        <f t="shared" si="0"/>
        <v>20.362903225806452</v>
      </c>
      <c r="I29" s="63">
        <f t="shared" si="2"/>
        <v>0.001728110599078341</v>
      </c>
      <c r="J29" s="64">
        <f t="shared" si="1"/>
        <v>0.002714393213536987</v>
      </c>
    </row>
    <row r="30" spans="1:10" ht="12.75">
      <c r="A30" s="60" t="s">
        <v>44</v>
      </c>
      <c r="B30" s="53"/>
      <c r="C30" s="53"/>
      <c r="D30" s="54"/>
      <c r="E30" s="55">
        <v>0.125</v>
      </c>
      <c r="F30" s="62" t="s">
        <v>45</v>
      </c>
      <c r="G30" s="57">
        <v>411.3333333333333</v>
      </c>
      <c r="H30" s="57">
        <f t="shared" si="0"/>
        <v>51.416666666666664</v>
      </c>
      <c r="I30" s="63">
        <f t="shared" si="2"/>
        <v>0.0035714285714285713</v>
      </c>
      <c r="J30" s="64">
        <f t="shared" si="1"/>
        <v>0.006853887656148112</v>
      </c>
    </row>
    <row r="31" spans="1:10" ht="12.75">
      <c r="A31" s="60" t="s">
        <v>112</v>
      </c>
      <c r="B31" s="53"/>
      <c r="C31" s="53"/>
      <c r="D31" s="54"/>
      <c r="E31" s="55">
        <v>0.0625</v>
      </c>
      <c r="F31" s="62" t="s">
        <v>45</v>
      </c>
      <c r="G31" s="57">
        <v>1061.6666666666667</v>
      </c>
      <c r="H31" s="57">
        <f t="shared" si="0"/>
        <v>66.35416666666667</v>
      </c>
      <c r="I31" s="63">
        <f t="shared" si="2"/>
        <v>0.0017857142857142857</v>
      </c>
      <c r="J31" s="64">
        <f t="shared" si="1"/>
        <v>0.008845069766949652</v>
      </c>
    </row>
    <row r="32" spans="1:11" ht="12.75">
      <c r="A32" s="60" t="s">
        <v>46</v>
      </c>
      <c r="B32" s="53"/>
      <c r="C32" s="61"/>
      <c r="D32" s="54"/>
      <c r="E32" s="55">
        <v>0.0625</v>
      </c>
      <c r="F32" s="62" t="s">
        <v>45</v>
      </c>
      <c r="G32" s="57">
        <v>234.75</v>
      </c>
      <c r="H32" s="57">
        <f t="shared" si="0"/>
        <v>14.671875</v>
      </c>
      <c r="I32" s="63">
        <f t="shared" si="2"/>
        <v>0.0017857142857142857</v>
      </c>
      <c r="J32" s="64">
        <f t="shared" si="1"/>
        <v>0.0019557740607140635</v>
      </c>
      <c r="K32" s="122"/>
    </row>
    <row r="33" spans="1:10" ht="12.75">
      <c r="A33" s="60" t="s">
        <v>111</v>
      </c>
      <c r="B33" s="53"/>
      <c r="C33" s="61"/>
      <c r="D33" s="54"/>
      <c r="E33" s="55">
        <v>0.0625</v>
      </c>
      <c r="F33" s="62" t="s">
        <v>45</v>
      </c>
      <c r="G33" s="57">
        <v>1695</v>
      </c>
      <c r="H33" s="57">
        <f t="shared" si="0"/>
        <v>105.9375</v>
      </c>
      <c r="I33" s="63">
        <f t="shared" si="2"/>
        <v>0.0017857142857142857</v>
      </c>
      <c r="J33" s="64">
        <f t="shared" si="1"/>
        <v>0.014121563505475346</v>
      </c>
    </row>
    <row r="34" spans="1:10" ht="12.75">
      <c r="A34" s="60" t="s">
        <v>47</v>
      </c>
      <c r="B34" s="53"/>
      <c r="C34" s="53"/>
      <c r="D34" s="54"/>
      <c r="E34" s="55">
        <v>0.4</v>
      </c>
      <c r="F34" s="62" t="s">
        <v>48</v>
      </c>
      <c r="G34" s="57">
        <v>1181.625</v>
      </c>
      <c r="H34" s="57">
        <f t="shared" si="0"/>
        <v>472.65000000000003</v>
      </c>
      <c r="I34" s="63">
        <f t="shared" si="2"/>
        <v>0.011428571428571429</v>
      </c>
      <c r="J34" s="64">
        <f t="shared" si="1"/>
        <v>0.06300466776035797</v>
      </c>
    </row>
    <row r="35" spans="1:10" ht="12.75">
      <c r="A35" s="60" t="s">
        <v>128</v>
      </c>
      <c r="B35" s="53"/>
      <c r="C35" s="53"/>
      <c r="D35" s="54"/>
      <c r="E35" s="55">
        <v>0.3</v>
      </c>
      <c r="F35" s="62" t="s">
        <v>48</v>
      </c>
      <c r="G35" s="57">
        <v>740</v>
      </c>
      <c r="H35" s="57">
        <f t="shared" si="0"/>
        <v>222</v>
      </c>
      <c r="I35" s="63">
        <f t="shared" si="2"/>
        <v>0.008571428571428572</v>
      </c>
      <c r="J35" s="64">
        <f t="shared" si="1"/>
        <v>0.02959279856722621</v>
      </c>
    </row>
    <row r="36" spans="1:10" ht="12.75">
      <c r="A36" s="60" t="s">
        <v>129</v>
      </c>
      <c r="B36" s="53"/>
      <c r="C36" s="53"/>
      <c r="D36" s="54"/>
      <c r="E36" s="55">
        <v>0.125</v>
      </c>
      <c r="F36" s="56" t="s">
        <v>42</v>
      </c>
      <c r="G36" s="57">
        <v>61.93333333333334</v>
      </c>
      <c r="H36" s="57">
        <f t="shared" si="0"/>
        <v>7.741666666666667</v>
      </c>
      <c r="I36" s="63">
        <f t="shared" si="2"/>
        <v>0.0035714285714285713</v>
      </c>
      <c r="J36" s="64">
        <f t="shared" si="1"/>
        <v>0.00103197109117692</v>
      </c>
    </row>
    <row r="37" spans="1:10" ht="12.75">
      <c r="A37" s="60" t="s">
        <v>130</v>
      </c>
      <c r="B37" s="53"/>
      <c r="C37" s="53"/>
      <c r="D37" s="54"/>
      <c r="E37" s="55">
        <v>0.125</v>
      </c>
      <c r="F37" s="56" t="s">
        <v>42</v>
      </c>
      <c r="G37" s="57">
        <v>62.333333333333336</v>
      </c>
      <c r="H37" s="57">
        <f t="shared" si="0"/>
        <v>7.791666666666667</v>
      </c>
      <c r="I37" s="63">
        <f t="shared" si="2"/>
        <v>0.0035714285714285713</v>
      </c>
      <c r="J37" s="64">
        <f t="shared" si="1"/>
        <v>0.0010386361358992683</v>
      </c>
    </row>
    <row r="38" spans="1:10" ht="12.75">
      <c r="A38" s="60" t="s">
        <v>131</v>
      </c>
      <c r="B38" s="53"/>
      <c r="C38" s="53"/>
      <c r="D38" s="54"/>
      <c r="E38" s="55">
        <v>6.25</v>
      </c>
      <c r="F38" s="56" t="s">
        <v>49</v>
      </c>
      <c r="G38" s="57">
        <v>70</v>
      </c>
      <c r="H38" s="57">
        <f t="shared" si="0"/>
        <v>437.5</v>
      </c>
      <c r="I38" s="63">
        <f t="shared" si="2"/>
        <v>0.17857142857142858</v>
      </c>
      <c r="J38" s="64">
        <f t="shared" si="1"/>
        <v>0.05831914132054715</v>
      </c>
    </row>
    <row r="39" spans="1:10" ht="12.75">
      <c r="A39" s="60" t="s">
        <v>132</v>
      </c>
      <c r="B39" s="53"/>
      <c r="C39" s="53"/>
      <c r="D39" s="54"/>
      <c r="E39" s="55">
        <v>0.03132</v>
      </c>
      <c r="F39" s="56" t="s">
        <v>39</v>
      </c>
      <c r="G39" s="57">
        <v>1467.5</v>
      </c>
      <c r="H39" s="57">
        <f t="shared" si="0"/>
        <v>45.9621</v>
      </c>
      <c r="I39" s="63">
        <f t="shared" si="2"/>
        <v>0.0008948571428571429</v>
      </c>
      <c r="J39" s="64">
        <f t="shared" si="1"/>
        <v>0.006126789040660846</v>
      </c>
    </row>
    <row r="40" spans="1:10" ht="12.75">
      <c r="A40" s="60" t="s">
        <v>133</v>
      </c>
      <c r="B40" s="53"/>
      <c r="C40" s="53"/>
      <c r="D40" s="54"/>
      <c r="E40" s="55">
        <v>1</v>
      </c>
      <c r="F40" s="56" t="s">
        <v>37</v>
      </c>
      <c r="G40" s="57">
        <f>+(80.49/12)*6</f>
        <v>40.245</v>
      </c>
      <c r="H40" s="57">
        <f t="shared" si="0"/>
        <v>40.245</v>
      </c>
      <c r="I40" s="63">
        <f t="shared" si="2"/>
        <v>0.02857142857142857</v>
      </c>
      <c r="J40" s="64">
        <f t="shared" si="1"/>
        <v>0.005364694497018103</v>
      </c>
    </row>
    <row r="41" spans="1:10" ht="9" customHeight="1">
      <c r="A41" s="60"/>
      <c r="B41" s="53"/>
      <c r="C41" s="53"/>
      <c r="D41" s="54"/>
      <c r="E41" s="55"/>
      <c r="F41" s="56"/>
      <c r="G41" s="57"/>
      <c r="H41" s="57" t="str">
        <f t="shared" si="0"/>
        <v>        </v>
      </c>
      <c r="I41" s="63"/>
      <c r="J41" s="64"/>
    </row>
    <row r="42" spans="1:12" ht="12.75">
      <c r="A42" s="52" t="s">
        <v>134</v>
      </c>
      <c r="B42" s="53"/>
      <c r="C42" s="53"/>
      <c r="D42" s="54"/>
      <c r="E42" s="55"/>
      <c r="F42" s="56"/>
      <c r="G42" s="57"/>
      <c r="H42" s="57" t="str">
        <f t="shared" si="0"/>
        <v>        </v>
      </c>
      <c r="I42" s="63"/>
      <c r="J42" s="64"/>
      <c r="L42" s="31"/>
    </row>
    <row r="43" spans="1:11" ht="25.5">
      <c r="A43" s="60" t="s">
        <v>50</v>
      </c>
      <c r="B43" s="53"/>
      <c r="C43" s="53"/>
      <c r="D43" s="54"/>
      <c r="E43" s="55">
        <v>1</v>
      </c>
      <c r="F43" s="62" t="s">
        <v>37</v>
      </c>
      <c r="G43" s="57">
        <v>310</v>
      </c>
      <c r="H43" s="57">
        <f t="shared" si="0"/>
        <v>310</v>
      </c>
      <c r="I43" s="63">
        <f t="shared" si="2"/>
        <v>0.02857142857142857</v>
      </c>
      <c r="J43" s="64">
        <f aca="true" t="shared" si="3" ref="J43:J48">H43/H$134</f>
        <v>0.041323277278559126</v>
      </c>
      <c r="K43" s="174"/>
    </row>
    <row r="44" spans="1:11" ht="12.75">
      <c r="A44" s="60" t="s">
        <v>51</v>
      </c>
      <c r="B44" s="53"/>
      <c r="C44" s="53"/>
      <c r="D44" s="54"/>
      <c r="E44" s="55">
        <v>1</v>
      </c>
      <c r="F44" s="62" t="s">
        <v>37</v>
      </c>
      <c r="G44" s="57">
        <v>242.5</v>
      </c>
      <c r="H44" s="57">
        <f t="shared" si="0"/>
        <v>242.5</v>
      </c>
      <c r="I44" s="63">
        <f t="shared" si="2"/>
        <v>0.02857142857142857</v>
      </c>
      <c r="J44" s="64">
        <f t="shared" si="3"/>
        <v>0.03232546690338899</v>
      </c>
      <c r="K44" s="122"/>
    </row>
    <row r="45" spans="1:10" ht="12.75">
      <c r="A45" s="60" t="s">
        <v>52</v>
      </c>
      <c r="B45" s="53"/>
      <c r="C45" s="53"/>
      <c r="D45" s="54"/>
      <c r="E45" s="55">
        <v>1</v>
      </c>
      <c r="F45" s="62" t="s">
        <v>37</v>
      </c>
      <c r="G45" s="57">
        <v>230</v>
      </c>
      <c r="H45" s="57">
        <f t="shared" si="0"/>
        <v>230</v>
      </c>
      <c r="I45" s="63">
        <f t="shared" si="2"/>
        <v>0.02857142857142857</v>
      </c>
      <c r="J45" s="64">
        <f t="shared" si="3"/>
        <v>0.03065920572280193</v>
      </c>
    </row>
    <row r="46" spans="1:10" ht="12.75">
      <c r="A46" s="60" t="s">
        <v>53</v>
      </c>
      <c r="B46" s="53"/>
      <c r="C46" s="53"/>
      <c r="D46" s="54"/>
      <c r="E46" s="55">
        <v>1</v>
      </c>
      <c r="F46" s="62" t="s">
        <v>37</v>
      </c>
      <c r="G46" s="57">
        <v>150</v>
      </c>
      <c r="H46" s="57">
        <f t="shared" si="0"/>
        <v>150</v>
      </c>
      <c r="I46" s="63">
        <f t="shared" si="2"/>
        <v>0.02857142857142857</v>
      </c>
      <c r="J46" s="64">
        <f t="shared" si="3"/>
        <v>0.019995134167044737</v>
      </c>
    </row>
    <row r="47" spans="1:10" ht="12.75">
      <c r="A47" s="66" t="s">
        <v>54</v>
      </c>
      <c r="B47" s="53"/>
      <c r="C47" s="61"/>
      <c r="D47" s="54"/>
      <c r="E47" s="55">
        <v>1</v>
      </c>
      <c r="F47" s="62" t="s">
        <v>37</v>
      </c>
      <c r="G47" s="57">
        <v>200</v>
      </c>
      <c r="H47" s="57">
        <f t="shared" si="0"/>
        <v>200</v>
      </c>
      <c r="I47" s="63">
        <f t="shared" si="2"/>
        <v>0.02857142857142857</v>
      </c>
      <c r="J47" s="64">
        <f t="shared" si="3"/>
        <v>0.026660178889392983</v>
      </c>
    </row>
    <row r="48" spans="1:10" ht="12.75">
      <c r="A48" s="66" t="s">
        <v>55</v>
      </c>
      <c r="B48" s="53"/>
      <c r="C48" s="61"/>
      <c r="D48" s="54"/>
      <c r="E48" s="55">
        <v>1</v>
      </c>
      <c r="F48" s="62" t="s">
        <v>37</v>
      </c>
      <c r="G48" s="57">
        <v>200</v>
      </c>
      <c r="H48" s="57">
        <f t="shared" si="0"/>
        <v>200</v>
      </c>
      <c r="I48" s="63">
        <f t="shared" si="2"/>
        <v>0.02857142857142857</v>
      </c>
      <c r="J48" s="64">
        <f t="shared" si="3"/>
        <v>0.026660178889392983</v>
      </c>
    </row>
    <row r="49" spans="1:10" ht="6.75" customHeight="1">
      <c r="A49" s="66"/>
      <c r="B49" s="53"/>
      <c r="C49" s="61"/>
      <c r="D49" s="54"/>
      <c r="E49" s="55"/>
      <c r="F49" s="56"/>
      <c r="G49" s="57"/>
      <c r="H49" s="57" t="str">
        <f t="shared" si="0"/>
        <v>        </v>
      </c>
      <c r="I49" s="63"/>
      <c r="J49" s="64"/>
    </row>
    <row r="50" spans="1:10" ht="12.75">
      <c r="A50" s="60" t="s">
        <v>56</v>
      </c>
      <c r="B50" s="53"/>
      <c r="C50" s="61"/>
      <c r="D50" s="54"/>
      <c r="E50" s="55">
        <v>0.0722</v>
      </c>
      <c r="F50" s="62" t="s">
        <v>57</v>
      </c>
      <c r="G50" s="57">
        <f>+$B$14</f>
        <v>550</v>
      </c>
      <c r="H50" s="57">
        <f t="shared" si="0"/>
        <v>39.71</v>
      </c>
      <c r="I50" s="63">
        <f t="shared" si="2"/>
        <v>0.0020628571428571428</v>
      </c>
      <c r="J50" s="64">
        <f>H50/H$134</f>
        <v>0.005293378518488977</v>
      </c>
    </row>
    <row r="51" spans="1:10" ht="13.5" thickBot="1">
      <c r="A51" s="67"/>
      <c r="B51" s="68"/>
      <c r="C51" s="68"/>
      <c r="D51" s="69"/>
      <c r="E51" s="70"/>
      <c r="F51" s="71"/>
      <c r="G51" s="70"/>
      <c r="H51" s="72" t="str">
        <f t="shared" si="0"/>
        <v>        </v>
      </c>
      <c r="I51" s="73"/>
      <c r="J51" s="74"/>
    </row>
    <row r="52" spans="1:10" ht="12.75">
      <c r="A52" s="6"/>
      <c r="B52" s="6"/>
      <c r="C52" s="6"/>
      <c r="D52" s="8"/>
      <c r="E52" s="1"/>
      <c r="F52" s="9"/>
      <c r="G52" s="1"/>
      <c r="H52" s="10"/>
      <c r="I52" s="7"/>
      <c r="J52" s="15"/>
    </row>
    <row r="53" spans="1:11" s="1" customFormat="1" ht="18" customHeight="1" thickBot="1">
      <c r="A53" s="176" t="s">
        <v>142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23"/>
    </row>
    <row r="54" spans="1:10" ht="12.75">
      <c r="A54" s="75"/>
      <c r="B54" s="76"/>
      <c r="C54" s="76"/>
      <c r="D54" s="77"/>
      <c r="E54" s="78"/>
      <c r="F54" s="79"/>
      <c r="G54" s="78"/>
      <c r="H54" s="80"/>
      <c r="I54" s="81"/>
      <c r="J54" s="82"/>
    </row>
    <row r="55" spans="1:10" ht="12.75">
      <c r="A55" s="60" t="s">
        <v>58</v>
      </c>
      <c r="B55" s="53"/>
      <c r="C55" s="53"/>
      <c r="D55" s="62" t="s">
        <v>59</v>
      </c>
      <c r="E55" s="55">
        <v>0.62</v>
      </c>
      <c r="F55" s="62" t="s">
        <v>60</v>
      </c>
      <c r="G55" s="57">
        <f>+$B$14</f>
        <v>550</v>
      </c>
      <c r="H55" s="57">
        <f>IF(E55*G55,+E55*G55,"        ")</f>
        <v>341</v>
      </c>
      <c r="I55" s="63">
        <f>E55/B$11</f>
        <v>0.017714285714285714</v>
      </c>
      <c r="J55" s="64">
        <f>H55/H$134</f>
        <v>0.04545560500641504</v>
      </c>
    </row>
    <row r="56" spans="1:10" ht="9" customHeight="1">
      <c r="A56" s="66"/>
      <c r="B56" s="53"/>
      <c r="C56" s="53"/>
      <c r="D56" s="54"/>
      <c r="E56" s="83"/>
      <c r="F56" s="56"/>
      <c r="G56" s="83"/>
      <c r="H56" s="57" t="str">
        <f>IF(E56*G56,+E56*G56,"        ")</f>
        <v>        </v>
      </c>
      <c r="I56" s="63"/>
      <c r="J56" s="64"/>
    </row>
    <row r="57" spans="1:10" ht="12.75">
      <c r="A57" s="60" t="s">
        <v>61</v>
      </c>
      <c r="B57" s="53"/>
      <c r="C57" s="53"/>
      <c r="D57" s="54"/>
      <c r="E57" s="83">
        <v>0.2167</v>
      </c>
      <c r="F57" s="62" t="s">
        <v>60</v>
      </c>
      <c r="G57" s="57">
        <f>+$B$14</f>
        <v>550</v>
      </c>
      <c r="H57" s="57">
        <f>IF(E57*G57,+E57*G57,"        ")</f>
        <v>119.185</v>
      </c>
      <c r="I57" s="63">
        <f>E57/B$11</f>
        <v>0.006191428571428572</v>
      </c>
      <c r="J57" s="64">
        <f>H57/H$134</f>
        <v>0.015887467104661514</v>
      </c>
    </row>
    <row r="58" spans="1:10" ht="6.75" customHeight="1">
      <c r="A58" s="66"/>
      <c r="B58" s="53"/>
      <c r="C58" s="53"/>
      <c r="D58" s="54"/>
      <c r="E58" s="83"/>
      <c r="F58" s="56"/>
      <c r="G58" s="83"/>
      <c r="H58" s="83"/>
      <c r="I58" s="63"/>
      <c r="J58" s="64"/>
    </row>
    <row r="59" spans="1:10" ht="12.75">
      <c r="A59" s="60" t="s">
        <v>62</v>
      </c>
      <c r="B59" s="53"/>
      <c r="C59" s="53"/>
      <c r="D59" s="54"/>
      <c r="E59" s="55">
        <v>0.3589</v>
      </c>
      <c r="F59" s="62" t="s">
        <v>60</v>
      </c>
      <c r="G59" s="57">
        <f>+$B$14</f>
        <v>550</v>
      </c>
      <c r="H59" s="57">
        <f aca="true" t="shared" si="4" ref="H59:H70">IF(E59*G59,+E59*G59,"        ")</f>
        <v>197.395</v>
      </c>
      <c r="I59" s="63">
        <f>E59/B$11</f>
        <v>0.010254285714285714</v>
      </c>
      <c r="J59" s="64">
        <f>H59/H$134</f>
        <v>0.02631293005935864</v>
      </c>
    </row>
    <row r="60" spans="1:10" ht="8.25" customHeight="1">
      <c r="A60" s="66"/>
      <c r="B60" s="53"/>
      <c r="C60" s="53"/>
      <c r="D60" s="54"/>
      <c r="E60" s="83"/>
      <c r="F60" s="56"/>
      <c r="G60" s="83"/>
      <c r="H60" s="57" t="str">
        <f t="shared" si="4"/>
        <v>        </v>
      </c>
      <c r="I60" s="63"/>
      <c r="J60" s="64"/>
    </row>
    <row r="61" spans="1:10" ht="12.75">
      <c r="A61" s="60" t="s">
        <v>63</v>
      </c>
      <c r="B61" s="53"/>
      <c r="C61" s="61"/>
      <c r="D61" s="54"/>
      <c r="E61" s="55">
        <v>0.3333</v>
      </c>
      <c r="F61" s="62" t="s">
        <v>60</v>
      </c>
      <c r="G61" s="57">
        <f>+$B$14</f>
        <v>550</v>
      </c>
      <c r="H61" s="57">
        <f t="shared" si="4"/>
        <v>183.315</v>
      </c>
      <c r="I61" s="63">
        <f>E61/B$11</f>
        <v>0.009522857142857142</v>
      </c>
      <c r="J61" s="64">
        <f>H61/H$134</f>
        <v>0.024436053465545372</v>
      </c>
    </row>
    <row r="62" spans="1:10" ht="8.25" customHeight="1">
      <c r="A62" s="66"/>
      <c r="B62" s="53"/>
      <c r="C62" s="53"/>
      <c r="D62" s="54"/>
      <c r="E62" s="83"/>
      <c r="F62" s="56"/>
      <c r="G62" s="83"/>
      <c r="H62" s="57" t="str">
        <f t="shared" si="4"/>
        <v>        </v>
      </c>
      <c r="I62" s="63"/>
      <c r="J62" s="64"/>
    </row>
    <row r="63" spans="1:10" ht="12.75">
      <c r="A63" s="60" t="s">
        <v>64</v>
      </c>
      <c r="B63" s="53"/>
      <c r="C63" s="61"/>
      <c r="D63" s="54"/>
      <c r="E63" s="55">
        <v>0.0444</v>
      </c>
      <c r="F63" s="62" t="s">
        <v>60</v>
      </c>
      <c r="G63" s="57">
        <f>+$B$14</f>
        <v>550</v>
      </c>
      <c r="H63" s="57">
        <f t="shared" si="4"/>
        <v>24.42</v>
      </c>
      <c r="I63" s="63">
        <f>E63/B$11</f>
        <v>0.0012685714285714286</v>
      </c>
      <c r="J63" s="64">
        <f>H63/H$134</f>
        <v>0.0032552078423948834</v>
      </c>
    </row>
    <row r="64" spans="1:10" ht="5.25" customHeight="1">
      <c r="A64" s="66"/>
      <c r="B64" s="53"/>
      <c r="C64" s="53"/>
      <c r="D64" s="54"/>
      <c r="E64" s="83"/>
      <c r="F64" s="56"/>
      <c r="G64" s="83"/>
      <c r="H64" s="57" t="str">
        <f t="shared" si="4"/>
        <v>        </v>
      </c>
      <c r="I64" s="63"/>
      <c r="J64" s="64"/>
    </row>
    <row r="65" spans="1:10" ht="12.75">
      <c r="A65" s="60" t="s">
        <v>65</v>
      </c>
      <c r="B65" s="53"/>
      <c r="C65" s="53"/>
      <c r="D65" s="54"/>
      <c r="E65" s="55"/>
      <c r="F65" s="83"/>
      <c r="G65" s="57"/>
      <c r="H65" s="57" t="str">
        <f t="shared" si="4"/>
        <v>        </v>
      </c>
      <c r="I65" s="63"/>
      <c r="J65" s="64"/>
    </row>
    <row r="66" spans="1:10" ht="12.75">
      <c r="A66" s="66" t="s">
        <v>116</v>
      </c>
      <c r="B66" s="53"/>
      <c r="C66" s="53"/>
      <c r="D66" s="54"/>
      <c r="E66" s="83">
        <v>0.0889</v>
      </c>
      <c r="F66" s="62" t="s">
        <v>60</v>
      </c>
      <c r="G66" s="57">
        <f>+$B$14</f>
        <v>550</v>
      </c>
      <c r="H66" s="57">
        <f t="shared" si="4"/>
        <v>48.895</v>
      </c>
      <c r="I66" s="63">
        <f>E66/B$11</f>
        <v>0.00254</v>
      </c>
      <c r="J66" s="64">
        <f>H66/H$134</f>
        <v>0.00651774723398435</v>
      </c>
    </row>
    <row r="67" spans="1:10" ht="12.75">
      <c r="A67" s="66" t="s">
        <v>117</v>
      </c>
      <c r="B67" s="53"/>
      <c r="C67" s="53"/>
      <c r="D67" s="54"/>
      <c r="E67" s="83"/>
      <c r="F67" s="56"/>
      <c r="G67" s="83"/>
      <c r="H67" s="57" t="str">
        <f t="shared" si="4"/>
        <v>        </v>
      </c>
      <c r="I67" s="63"/>
      <c r="J67" s="64"/>
    </row>
    <row r="68" spans="1:10" ht="12.75">
      <c r="A68" s="66" t="s">
        <v>66</v>
      </c>
      <c r="B68" s="53"/>
      <c r="C68" s="53"/>
      <c r="D68" s="54"/>
      <c r="E68" s="83"/>
      <c r="F68" s="56"/>
      <c r="G68" s="83"/>
      <c r="H68" s="57" t="str">
        <f t="shared" si="4"/>
        <v>        </v>
      </c>
      <c r="I68" s="63"/>
      <c r="J68" s="64"/>
    </row>
    <row r="69" spans="1:10" ht="6.75" customHeight="1">
      <c r="A69" s="66"/>
      <c r="B69" s="53"/>
      <c r="C69" s="53"/>
      <c r="D69" s="54"/>
      <c r="E69" s="83"/>
      <c r="F69" s="56"/>
      <c r="G69" s="83"/>
      <c r="H69" s="57" t="str">
        <f t="shared" si="4"/>
        <v>        </v>
      </c>
      <c r="I69" s="63"/>
      <c r="J69" s="64"/>
    </row>
    <row r="70" spans="1:10" ht="12.75">
      <c r="A70" s="60" t="s">
        <v>67</v>
      </c>
      <c r="B70" s="53"/>
      <c r="C70" s="53"/>
      <c r="D70" s="54"/>
      <c r="E70" s="55">
        <v>0.1111</v>
      </c>
      <c r="F70" s="62" t="s">
        <v>60</v>
      </c>
      <c r="G70" s="57">
        <f>+$B$14</f>
        <v>550</v>
      </c>
      <c r="H70" s="57">
        <f t="shared" si="4"/>
        <v>61.105000000000004</v>
      </c>
      <c r="I70" s="63">
        <f>E70/B$11</f>
        <v>0.0031742857142857146</v>
      </c>
      <c r="J70" s="64">
        <f>H70/H$134</f>
        <v>0.008145351155181791</v>
      </c>
    </row>
    <row r="71" spans="1:10" ht="10.5" customHeight="1">
      <c r="A71" s="60"/>
      <c r="B71" s="53"/>
      <c r="C71" s="53"/>
      <c r="D71" s="54"/>
      <c r="E71" s="55"/>
      <c r="F71" s="62"/>
      <c r="G71" s="57"/>
      <c r="H71" s="57"/>
      <c r="I71" s="63"/>
      <c r="J71" s="64"/>
    </row>
    <row r="72" spans="1:10" ht="12.75">
      <c r="A72" s="60" t="s">
        <v>68</v>
      </c>
      <c r="B72" s="53"/>
      <c r="C72" s="53"/>
      <c r="D72" s="54"/>
      <c r="E72" s="55"/>
      <c r="F72" s="83"/>
      <c r="G72" s="57"/>
      <c r="H72" s="57" t="str">
        <f>IF(E72*G72,+E72*G72,"        ")</f>
        <v>        </v>
      </c>
      <c r="I72" s="63"/>
      <c r="J72" s="64"/>
    </row>
    <row r="73" spans="1:10" ht="12.75">
      <c r="A73" s="66" t="s">
        <v>118</v>
      </c>
      <c r="B73" s="53"/>
      <c r="C73" s="53"/>
      <c r="D73" s="54"/>
      <c r="E73" s="84">
        <v>0.0889</v>
      </c>
      <c r="F73" s="62" t="s">
        <v>60</v>
      </c>
      <c r="G73" s="57">
        <f>+$B$14</f>
        <v>550</v>
      </c>
      <c r="H73" s="57">
        <f>IF(E73*G73,+E73*G73,"        ")</f>
        <v>48.895</v>
      </c>
      <c r="I73" s="63">
        <f>E73/B$11</f>
        <v>0.00254</v>
      </c>
      <c r="J73" s="64">
        <f>H73/H$134</f>
        <v>0.00651774723398435</v>
      </c>
    </row>
    <row r="74" spans="1:10" ht="12.75">
      <c r="A74" s="66" t="s">
        <v>119</v>
      </c>
      <c r="B74" s="53"/>
      <c r="C74" s="53"/>
      <c r="D74" s="54"/>
      <c r="E74" s="83"/>
      <c r="F74" s="56"/>
      <c r="G74" s="83"/>
      <c r="H74" s="57" t="str">
        <f>IF(E74*G74,+E74*G74,"        ")</f>
        <v>        </v>
      </c>
      <c r="I74" s="63"/>
      <c r="J74" s="64"/>
    </row>
    <row r="75" spans="1:10" ht="12.75">
      <c r="A75" s="66" t="s">
        <v>105</v>
      </c>
      <c r="B75" s="53"/>
      <c r="C75" s="53"/>
      <c r="D75" s="54"/>
      <c r="E75" s="83"/>
      <c r="F75" s="56"/>
      <c r="G75" s="83"/>
      <c r="H75" s="57" t="str">
        <f>IF(E75*G75,+E75*G75,"        ")</f>
        <v>        </v>
      </c>
      <c r="I75" s="63"/>
      <c r="J75" s="64"/>
    </row>
    <row r="76" spans="1:10" ht="12.75" hidden="1">
      <c r="A76" s="66"/>
      <c r="B76" s="53"/>
      <c r="C76" s="53"/>
      <c r="D76" s="54"/>
      <c r="E76" s="83"/>
      <c r="F76" s="56"/>
      <c r="G76" s="83"/>
      <c r="H76" s="57"/>
      <c r="I76" s="63"/>
      <c r="J76" s="64"/>
    </row>
    <row r="77" spans="1:10" ht="6" customHeight="1">
      <c r="A77" s="66"/>
      <c r="B77" s="53"/>
      <c r="C77" s="53"/>
      <c r="D77" s="54"/>
      <c r="E77" s="83"/>
      <c r="F77" s="56"/>
      <c r="G77" s="83"/>
      <c r="H77" s="57"/>
      <c r="I77" s="63"/>
      <c r="J77" s="64"/>
    </row>
    <row r="78" spans="1:10" ht="12.75">
      <c r="A78" s="60" t="s">
        <v>69</v>
      </c>
      <c r="B78" s="53"/>
      <c r="C78" s="53"/>
      <c r="D78" s="54"/>
      <c r="E78" s="55"/>
      <c r="F78" s="83"/>
      <c r="G78" s="57"/>
      <c r="H78" s="57" t="str">
        <f aca="true" t="shared" si="5" ref="H78:H90">IF(E78*G78,+E78*G78,"        ")</f>
        <v>        </v>
      </c>
      <c r="I78" s="63"/>
      <c r="J78" s="64"/>
    </row>
    <row r="79" spans="1:10" ht="12.75">
      <c r="A79" s="66" t="s">
        <v>70</v>
      </c>
      <c r="B79" s="53"/>
      <c r="C79" s="53"/>
      <c r="D79" s="54"/>
      <c r="E79" s="83">
        <v>0.0889</v>
      </c>
      <c r="F79" s="62" t="s">
        <v>60</v>
      </c>
      <c r="G79" s="57">
        <f>+$B$14</f>
        <v>550</v>
      </c>
      <c r="H79" s="57">
        <f t="shared" si="5"/>
        <v>48.895</v>
      </c>
      <c r="I79" s="63">
        <f>E79/B$11</f>
        <v>0.00254</v>
      </c>
      <c r="J79" s="64">
        <f>H79/H$134</f>
        <v>0.00651774723398435</v>
      </c>
    </row>
    <row r="80" spans="1:10" ht="12.75">
      <c r="A80" s="66" t="s">
        <v>119</v>
      </c>
      <c r="B80" s="53"/>
      <c r="C80" s="53"/>
      <c r="D80" s="54"/>
      <c r="E80" s="83"/>
      <c r="F80" s="56"/>
      <c r="G80" s="83"/>
      <c r="H80" s="57" t="str">
        <f t="shared" si="5"/>
        <v>        </v>
      </c>
      <c r="I80" s="63"/>
      <c r="J80" s="64"/>
    </row>
    <row r="81" spans="1:10" ht="12.75">
      <c r="A81" s="66" t="s">
        <v>106</v>
      </c>
      <c r="B81" s="53"/>
      <c r="C81" s="53"/>
      <c r="D81" s="54"/>
      <c r="E81" s="83"/>
      <c r="F81" s="56"/>
      <c r="G81" s="83"/>
      <c r="H81" s="57" t="str">
        <f t="shared" si="5"/>
        <v>        </v>
      </c>
      <c r="I81" s="63"/>
      <c r="J81" s="64"/>
    </row>
    <row r="82" spans="1:10" ht="10.5" customHeight="1">
      <c r="A82" s="66"/>
      <c r="B82" s="53"/>
      <c r="C82" s="53"/>
      <c r="D82" s="54"/>
      <c r="E82" s="83"/>
      <c r="F82" s="56"/>
      <c r="G82" s="83"/>
      <c r="H82" s="57" t="str">
        <f t="shared" si="5"/>
        <v>        </v>
      </c>
      <c r="I82" s="63"/>
      <c r="J82" s="64"/>
    </row>
    <row r="83" spans="1:10" ht="12.75">
      <c r="A83" s="60" t="s">
        <v>71</v>
      </c>
      <c r="B83" s="53"/>
      <c r="C83" s="53"/>
      <c r="D83" s="62" t="s">
        <v>72</v>
      </c>
      <c r="E83" s="83">
        <v>0.3589</v>
      </c>
      <c r="F83" s="62" t="s">
        <v>60</v>
      </c>
      <c r="G83" s="57">
        <f>+$B$14</f>
        <v>550</v>
      </c>
      <c r="H83" s="57">
        <f t="shared" si="5"/>
        <v>197.395</v>
      </c>
      <c r="I83" s="63">
        <f>E83/B$11</f>
        <v>0.010254285714285714</v>
      </c>
      <c r="J83" s="64">
        <f>H83/H$134</f>
        <v>0.02631293005935864</v>
      </c>
    </row>
    <row r="84" spans="1:10" ht="11.25" customHeight="1">
      <c r="A84" s="60"/>
      <c r="B84" s="53"/>
      <c r="C84" s="53"/>
      <c r="D84" s="54"/>
      <c r="E84" s="55"/>
      <c r="F84" s="83"/>
      <c r="G84" s="57"/>
      <c r="H84" s="57" t="str">
        <f t="shared" si="5"/>
        <v>        </v>
      </c>
      <c r="I84" s="63"/>
      <c r="J84" s="64"/>
    </row>
    <row r="85" spans="1:10" ht="12.75">
      <c r="A85" s="60" t="s">
        <v>73</v>
      </c>
      <c r="B85" s="53"/>
      <c r="C85" s="61"/>
      <c r="D85" s="54"/>
      <c r="E85" s="55">
        <v>0.4444</v>
      </c>
      <c r="F85" s="62" t="s">
        <v>60</v>
      </c>
      <c r="G85" s="57">
        <f>+$B$14</f>
        <v>550</v>
      </c>
      <c r="H85" s="57">
        <f t="shared" si="5"/>
        <v>244.42000000000002</v>
      </c>
      <c r="I85" s="63">
        <f>E85/B$11</f>
        <v>0.012697142857142858</v>
      </c>
      <c r="J85" s="64">
        <f>H85/H$134</f>
        <v>0.032581404620727165</v>
      </c>
    </row>
    <row r="86" spans="1:10" ht="9.75" customHeight="1">
      <c r="A86" s="66"/>
      <c r="B86" s="53"/>
      <c r="C86" s="53"/>
      <c r="D86" s="54"/>
      <c r="E86" s="83"/>
      <c r="F86" s="56"/>
      <c r="G86" s="83"/>
      <c r="H86" s="57" t="str">
        <f t="shared" si="5"/>
        <v>        </v>
      </c>
      <c r="I86" s="63"/>
      <c r="J86" s="64"/>
    </row>
    <row r="87" spans="1:10" ht="12.75">
      <c r="A87" s="60" t="s">
        <v>74</v>
      </c>
      <c r="B87" s="53"/>
      <c r="C87" s="61"/>
      <c r="D87" s="54"/>
      <c r="E87" s="83"/>
      <c r="F87" s="56"/>
      <c r="G87" s="85"/>
      <c r="H87" s="57" t="str">
        <f t="shared" si="5"/>
        <v>        </v>
      </c>
      <c r="I87" s="63"/>
      <c r="J87" s="64"/>
    </row>
    <row r="88" spans="1:10" ht="12.75">
      <c r="A88" s="60" t="s">
        <v>75</v>
      </c>
      <c r="B88" s="53"/>
      <c r="C88" s="53"/>
      <c r="D88" s="54"/>
      <c r="E88" s="55">
        <v>0.0444</v>
      </c>
      <c r="F88" s="62" t="s">
        <v>60</v>
      </c>
      <c r="G88" s="57">
        <f>+$B$14</f>
        <v>550</v>
      </c>
      <c r="H88" s="57">
        <f t="shared" si="5"/>
        <v>24.42</v>
      </c>
      <c r="I88" s="63">
        <f>E88/B$11</f>
        <v>0.0012685714285714286</v>
      </c>
      <c r="J88" s="64">
        <f>H88/H$134</f>
        <v>0.0032552078423948834</v>
      </c>
    </row>
    <row r="89" spans="1:10" ht="9.75" customHeight="1" thickBot="1">
      <c r="A89" s="86"/>
      <c r="B89" s="68"/>
      <c r="C89" s="87"/>
      <c r="D89" s="69"/>
      <c r="E89" s="70"/>
      <c r="F89" s="71"/>
      <c r="G89" s="70"/>
      <c r="H89" s="72" t="str">
        <f t="shared" si="5"/>
        <v>        </v>
      </c>
      <c r="I89" s="73"/>
      <c r="J89" s="74"/>
    </row>
    <row r="90" spans="1:10" ht="12.75">
      <c r="A90" s="6"/>
      <c r="B90" s="6"/>
      <c r="C90" s="6"/>
      <c r="D90" s="8"/>
      <c r="E90" s="1"/>
      <c r="F90" s="9"/>
      <c r="G90" s="1"/>
      <c r="H90" s="10" t="str">
        <f t="shared" si="5"/>
        <v>        </v>
      </c>
      <c r="I90" s="7"/>
      <c r="J90" s="15"/>
    </row>
    <row r="91" spans="1:11" s="1" customFormat="1" ht="25.5" customHeight="1" thickBot="1">
      <c r="A91" s="176" t="s">
        <v>143</v>
      </c>
      <c r="B91" s="176"/>
      <c r="C91" s="176"/>
      <c r="D91" s="176"/>
      <c r="E91" s="176"/>
      <c r="F91" s="176"/>
      <c r="G91" s="176"/>
      <c r="H91" s="176"/>
      <c r="I91" s="176"/>
      <c r="J91" s="176"/>
      <c r="K91" s="30"/>
    </row>
    <row r="92" spans="1:10" ht="12.75">
      <c r="A92" s="75"/>
      <c r="B92" s="76"/>
      <c r="C92" s="76"/>
      <c r="D92" s="77"/>
      <c r="E92" s="78"/>
      <c r="F92" s="79"/>
      <c r="G92" s="78"/>
      <c r="H92" s="80"/>
      <c r="I92" s="81"/>
      <c r="J92" s="82"/>
    </row>
    <row r="93" spans="1:10" ht="12.75">
      <c r="A93" s="60" t="s">
        <v>76</v>
      </c>
      <c r="B93" s="53"/>
      <c r="C93" s="61"/>
      <c r="D93" s="54"/>
      <c r="E93" s="55">
        <v>1.2308</v>
      </c>
      <c r="F93" s="62" t="s">
        <v>60</v>
      </c>
      <c r="G93" s="57">
        <f>+$B$14</f>
        <v>550</v>
      </c>
      <c r="H93" s="57">
        <f aca="true" t="shared" si="6" ref="H93:H104">IF(E93*G93,+E93*G93,"        ")</f>
        <v>676.9399999999999</v>
      </c>
      <c r="I93" s="63">
        <f>E93/B$11</f>
        <v>0.03516571428571428</v>
      </c>
      <c r="J93" s="64">
        <f>H93/H$134</f>
        <v>0.09023670748692841</v>
      </c>
    </row>
    <row r="94" spans="1:10" ht="12.75">
      <c r="A94" s="60"/>
      <c r="B94" s="53"/>
      <c r="C94" s="53"/>
      <c r="D94" s="54"/>
      <c r="E94" s="55"/>
      <c r="F94" s="83"/>
      <c r="G94" s="57"/>
      <c r="H94" s="57" t="str">
        <f t="shared" si="6"/>
        <v>        </v>
      </c>
      <c r="I94" s="63"/>
      <c r="J94" s="64"/>
    </row>
    <row r="95" spans="1:10" ht="12.75">
      <c r="A95" s="66"/>
      <c r="B95" s="53"/>
      <c r="C95" s="53"/>
      <c r="D95" s="54"/>
      <c r="E95" s="83"/>
      <c r="F95" s="56"/>
      <c r="G95" s="83"/>
      <c r="H95" s="57" t="str">
        <f t="shared" si="6"/>
        <v>        </v>
      </c>
      <c r="I95" s="63"/>
      <c r="J95" s="64"/>
    </row>
    <row r="96" spans="1:10" ht="12.75">
      <c r="A96" s="60" t="s">
        <v>77</v>
      </c>
      <c r="B96" s="53"/>
      <c r="C96" s="61"/>
      <c r="D96" s="54"/>
      <c r="E96" s="83"/>
      <c r="F96" s="56"/>
      <c r="G96" s="85"/>
      <c r="H96" s="57" t="str">
        <f t="shared" si="6"/>
        <v>        </v>
      </c>
      <c r="I96" s="63"/>
      <c r="J96" s="64"/>
    </row>
    <row r="97" spans="1:10" ht="12.75">
      <c r="A97" s="60" t="s">
        <v>78</v>
      </c>
      <c r="B97" s="53"/>
      <c r="C97" s="53"/>
      <c r="D97" s="54"/>
      <c r="E97" s="55"/>
      <c r="F97" s="83"/>
      <c r="G97" s="57"/>
      <c r="H97" s="57" t="str">
        <f t="shared" si="6"/>
        <v>        </v>
      </c>
      <c r="I97" s="63"/>
      <c r="J97" s="64"/>
    </row>
    <row r="98" spans="1:10" ht="12.75">
      <c r="A98" s="60" t="s">
        <v>79</v>
      </c>
      <c r="B98" s="53"/>
      <c r="C98" s="61"/>
      <c r="D98" s="54"/>
      <c r="E98" s="83">
        <v>0.0889</v>
      </c>
      <c r="F98" s="62" t="s">
        <v>60</v>
      </c>
      <c r="G98" s="57">
        <f>+$B$14</f>
        <v>550</v>
      </c>
      <c r="H98" s="57">
        <f t="shared" si="6"/>
        <v>48.895</v>
      </c>
      <c r="I98" s="63">
        <f>E98/B$11</f>
        <v>0.00254</v>
      </c>
      <c r="J98" s="64">
        <f>H98/H$134</f>
        <v>0.00651774723398435</v>
      </c>
    </row>
    <row r="99" spans="1:10" ht="12.75">
      <c r="A99" s="60" t="s">
        <v>120</v>
      </c>
      <c r="B99" s="53"/>
      <c r="C99" s="61"/>
      <c r="D99" s="54"/>
      <c r="E99" s="83"/>
      <c r="F99" s="56"/>
      <c r="G99" s="83"/>
      <c r="H99" s="57" t="str">
        <f t="shared" si="6"/>
        <v>        </v>
      </c>
      <c r="I99" s="63"/>
      <c r="J99" s="64"/>
    </row>
    <row r="100" spans="1:10" ht="12.75">
      <c r="A100" s="66"/>
      <c r="B100" s="53"/>
      <c r="C100" s="53"/>
      <c r="D100" s="54"/>
      <c r="E100" s="83"/>
      <c r="F100" s="56"/>
      <c r="G100" s="83"/>
      <c r="H100" s="57" t="str">
        <f t="shared" si="6"/>
        <v>        </v>
      </c>
      <c r="I100" s="63"/>
      <c r="J100" s="64"/>
    </row>
    <row r="101" spans="1:10" ht="12.75">
      <c r="A101" s="60" t="s">
        <v>80</v>
      </c>
      <c r="B101" s="53"/>
      <c r="C101" s="61"/>
      <c r="D101" s="54"/>
      <c r="E101" s="88"/>
      <c r="F101" s="89"/>
      <c r="G101" s="88"/>
      <c r="H101" s="57" t="str">
        <f t="shared" si="6"/>
        <v>        </v>
      </c>
      <c r="I101" s="63"/>
      <c r="J101" s="64"/>
    </row>
    <row r="102" spans="1:10" ht="12.75">
      <c r="A102" s="60" t="s">
        <v>81</v>
      </c>
      <c r="B102" s="53"/>
      <c r="C102" s="53"/>
      <c r="D102" s="54"/>
      <c r="E102" s="55"/>
      <c r="F102" s="83"/>
      <c r="G102" s="57"/>
      <c r="H102" s="57" t="str">
        <f t="shared" si="6"/>
        <v>        </v>
      </c>
      <c r="I102" s="63"/>
      <c r="J102" s="64"/>
    </row>
    <row r="103" spans="1:10" ht="12.75">
      <c r="A103" s="60" t="s">
        <v>82</v>
      </c>
      <c r="B103" s="53"/>
      <c r="C103" s="61"/>
      <c r="D103" s="62" t="s">
        <v>83</v>
      </c>
      <c r="E103" s="83">
        <v>0.0889</v>
      </c>
      <c r="F103" s="62" t="s">
        <v>60</v>
      </c>
      <c r="G103" s="57">
        <f>+$B$14</f>
        <v>550</v>
      </c>
      <c r="H103" s="57">
        <f t="shared" si="6"/>
        <v>48.895</v>
      </c>
      <c r="I103" s="63">
        <f>E103/B$11</f>
        <v>0.00254</v>
      </c>
      <c r="J103" s="64">
        <f>H103/H$134</f>
        <v>0.00651774723398435</v>
      </c>
    </row>
    <row r="104" spans="1:10" ht="12.75">
      <c r="A104" s="66" t="s">
        <v>121</v>
      </c>
      <c r="B104" s="53"/>
      <c r="C104" s="53"/>
      <c r="D104" s="54"/>
      <c r="E104" s="83"/>
      <c r="F104" s="56"/>
      <c r="G104" s="83"/>
      <c r="H104" s="57" t="str">
        <f t="shared" si="6"/>
        <v>        </v>
      </c>
      <c r="I104" s="63"/>
      <c r="J104" s="64"/>
    </row>
    <row r="105" spans="1:10" ht="12.75">
      <c r="A105" s="66"/>
      <c r="B105" s="53"/>
      <c r="C105" s="53"/>
      <c r="D105" s="54"/>
      <c r="E105" s="83"/>
      <c r="F105" s="56"/>
      <c r="G105" s="83"/>
      <c r="H105" s="57"/>
      <c r="I105" s="63"/>
      <c r="J105" s="64"/>
    </row>
    <row r="106" spans="1:10" ht="12.75">
      <c r="A106" s="60" t="s">
        <v>84</v>
      </c>
      <c r="B106" s="61"/>
      <c r="C106" s="53"/>
      <c r="D106" s="54"/>
      <c r="E106" s="55">
        <v>0.3889</v>
      </c>
      <c r="F106" s="62" t="s">
        <v>60</v>
      </c>
      <c r="G106" s="57">
        <f>+$B$14</f>
        <v>550</v>
      </c>
      <c r="H106" s="57">
        <f aca="true" t="shared" si="7" ref="H106:H123">IF(E106*G106,+E106*G106,"        ")</f>
        <v>213.895</v>
      </c>
      <c r="I106" s="63">
        <f>E106/B$11</f>
        <v>0.011111428571428572</v>
      </c>
      <c r="J106" s="64">
        <f>H106/H$134</f>
        <v>0.02851239481773356</v>
      </c>
    </row>
    <row r="107" spans="1:10" ht="12.75">
      <c r="A107" s="60"/>
      <c r="B107" s="53"/>
      <c r="C107" s="53"/>
      <c r="D107" s="54"/>
      <c r="E107" s="55"/>
      <c r="F107" s="62"/>
      <c r="G107" s="57"/>
      <c r="H107" s="57" t="str">
        <f t="shared" si="7"/>
        <v>        </v>
      </c>
      <c r="I107" s="63"/>
      <c r="J107" s="64"/>
    </row>
    <row r="108" spans="1:10" ht="12.75">
      <c r="A108" s="60" t="s">
        <v>85</v>
      </c>
      <c r="B108" s="61"/>
      <c r="C108" s="53"/>
      <c r="D108" s="54"/>
      <c r="E108" s="83">
        <v>0.2222</v>
      </c>
      <c r="F108" s="62" t="s">
        <v>60</v>
      </c>
      <c r="G108" s="57">
        <f>+$B$14</f>
        <v>550</v>
      </c>
      <c r="H108" s="57">
        <f t="shared" si="7"/>
        <v>122.21000000000001</v>
      </c>
      <c r="I108" s="63">
        <f>E108/B$11</f>
        <v>0.006348571428571429</v>
      </c>
      <c r="J108" s="64">
        <f>H108/H$134</f>
        <v>0.016290702310363583</v>
      </c>
    </row>
    <row r="109" spans="1:10" ht="12.75">
      <c r="A109" s="66"/>
      <c r="B109" s="53"/>
      <c r="C109" s="53"/>
      <c r="D109" s="54"/>
      <c r="E109" s="83"/>
      <c r="F109" s="56"/>
      <c r="G109" s="83"/>
      <c r="H109" s="57" t="str">
        <f t="shared" si="7"/>
        <v>        </v>
      </c>
      <c r="I109" s="63"/>
      <c r="J109" s="64"/>
    </row>
    <row r="110" spans="1:10" ht="12.75">
      <c r="A110" s="60" t="s">
        <v>86</v>
      </c>
      <c r="B110" s="53"/>
      <c r="C110" s="53"/>
      <c r="D110" s="54"/>
      <c r="E110" s="55">
        <v>0.0444</v>
      </c>
      <c r="F110" s="62" t="s">
        <v>60</v>
      </c>
      <c r="G110" s="57">
        <f>+$B$14</f>
        <v>550</v>
      </c>
      <c r="H110" s="57">
        <f t="shared" si="7"/>
        <v>24.42</v>
      </c>
      <c r="I110" s="63">
        <f>E110/B$11</f>
        <v>0.0012685714285714286</v>
      </c>
      <c r="J110" s="64">
        <f>H110/H$134</f>
        <v>0.0032552078423948834</v>
      </c>
    </row>
    <row r="111" spans="1:10" ht="12.75">
      <c r="A111" s="60"/>
      <c r="B111" s="53"/>
      <c r="C111" s="53"/>
      <c r="D111" s="54"/>
      <c r="E111" s="55"/>
      <c r="F111" s="62"/>
      <c r="G111" s="57"/>
      <c r="H111" s="57" t="str">
        <f t="shared" si="7"/>
        <v>        </v>
      </c>
      <c r="I111" s="63"/>
      <c r="J111" s="64"/>
    </row>
    <row r="112" spans="1:10" ht="12.75">
      <c r="A112" s="60" t="s">
        <v>87</v>
      </c>
      <c r="B112" s="53"/>
      <c r="C112" s="53"/>
      <c r="D112" s="54"/>
      <c r="E112" s="55">
        <v>0.1444</v>
      </c>
      <c r="F112" s="62" t="s">
        <v>60</v>
      </c>
      <c r="G112" s="57">
        <f>+$B$14</f>
        <v>550</v>
      </c>
      <c r="H112" s="57">
        <f t="shared" si="7"/>
        <v>79.42</v>
      </c>
      <c r="I112" s="63">
        <f>E112/B$11</f>
        <v>0.0041257142857142855</v>
      </c>
      <c r="J112" s="64">
        <f>H112/H$134</f>
        <v>0.010586757036977954</v>
      </c>
    </row>
    <row r="113" spans="1:10" ht="6.75" customHeight="1">
      <c r="A113" s="60"/>
      <c r="B113" s="53"/>
      <c r="C113" s="53"/>
      <c r="D113" s="54"/>
      <c r="E113" s="55"/>
      <c r="F113" s="62"/>
      <c r="G113" s="57"/>
      <c r="H113" s="57" t="str">
        <f t="shared" si="7"/>
        <v>        </v>
      </c>
      <c r="I113" s="63"/>
      <c r="J113" s="64"/>
    </row>
    <row r="114" spans="1:10" ht="12.75">
      <c r="A114" s="60" t="s">
        <v>88</v>
      </c>
      <c r="B114" s="53"/>
      <c r="C114" s="53"/>
      <c r="D114" s="54"/>
      <c r="E114" s="55"/>
      <c r="F114" s="62"/>
      <c r="G114" s="57"/>
      <c r="H114" s="57" t="str">
        <f t="shared" si="7"/>
        <v>        </v>
      </c>
      <c r="I114" s="63"/>
      <c r="J114" s="64"/>
    </row>
    <row r="115" spans="1:10" ht="12.75">
      <c r="A115" s="90" t="s">
        <v>122</v>
      </c>
      <c r="B115" s="91"/>
      <c r="C115" s="91"/>
      <c r="D115" s="54"/>
      <c r="E115" s="55">
        <v>0.0889</v>
      </c>
      <c r="F115" s="62" t="s">
        <v>60</v>
      </c>
      <c r="G115" s="57">
        <f>+$B$14</f>
        <v>550</v>
      </c>
      <c r="H115" s="57">
        <f t="shared" si="7"/>
        <v>48.895</v>
      </c>
      <c r="I115" s="63">
        <f>E115/B$11</f>
        <v>0.00254</v>
      </c>
      <c r="J115" s="64">
        <f>H115/H$134</f>
        <v>0.00651774723398435</v>
      </c>
    </row>
    <row r="116" spans="1:10" ht="12.75">
      <c r="A116" s="60" t="s">
        <v>123</v>
      </c>
      <c r="B116" s="53"/>
      <c r="C116" s="53"/>
      <c r="D116" s="54"/>
      <c r="E116" s="55"/>
      <c r="F116" s="62"/>
      <c r="G116" s="57"/>
      <c r="H116" s="57" t="str">
        <f t="shared" si="7"/>
        <v>        </v>
      </c>
      <c r="I116" s="63"/>
      <c r="J116" s="64"/>
    </row>
    <row r="117" spans="1:10" ht="12.75">
      <c r="A117" s="92" t="s">
        <v>89</v>
      </c>
      <c r="B117" s="30"/>
      <c r="C117" s="30"/>
      <c r="D117" s="93"/>
      <c r="E117" s="93"/>
      <c r="F117" s="62"/>
      <c r="G117" s="93"/>
      <c r="H117" s="57" t="str">
        <f t="shared" si="7"/>
        <v>        </v>
      </c>
      <c r="I117" s="63"/>
      <c r="J117" s="64"/>
    </row>
    <row r="118" spans="1:10" ht="9.75" customHeight="1">
      <c r="A118" s="66"/>
      <c r="B118" s="53"/>
      <c r="C118" s="53"/>
      <c r="D118" s="94"/>
      <c r="E118" s="93"/>
      <c r="F118" s="62"/>
      <c r="G118" s="93"/>
      <c r="H118" s="57" t="str">
        <f t="shared" si="7"/>
        <v>        </v>
      </c>
      <c r="I118" s="63"/>
      <c r="J118" s="64"/>
    </row>
    <row r="119" spans="1:10" ht="12.75">
      <c r="A119" s="66" t="s">
        <v>90</v>
      </c>
      <c r="B119" s="53"/>
      <c r="C119" s="53"/>
      <c r="D119" s="94"/>
      <c r="E119" s="93"/>
      <c r="F119" s="62"/>
      <c r="G119" s="93"/>
      <c r="H119" s="57" t="str">
        <f t="shared" si="7"/>
        <v>        </v>
      </c>
      <c r="I119" s="63"/>
      <c r="J119" s="64"/>
    </row>
    <row r="120" spans="1:10" ht="12.75">
      <c r="A120" s="66" t="s">
        <v>91</v>
      </c>
      <c r="B120" s="53"/>
      <c r="C120" s="53"/>
      <c r="D120" s="94"/>
      <c r="E120" s="93"/>
      <c r="F120" s="62"/>
      <c r="G120" s="93"/>
      <c r="H120" s="57" t="str">
        <f t="shared" si="7"/>
        <v>        </v>
      </c>
      <c r="I120" s="63"/>
      <c r="J120" s="64"/>
    </row>
    <row r="121" spans="1:10" ht="12.75">
      <c r="A121" s="66" t="s">
        <v>124</v>
      </c>
      <c r="B121" s="53"/>
      <c r="C121" s="53"/>
      <c r="D121" s="94"/>
      <c r="E121" s="62">
        <v>0.0889</v>
      </c>
      <c r="F121" s="62" t="s">
        <v>60</v>
      </c>
      <c r="G121" s="57">
        <f>+$B$14</f>
        <v>550</v>
      </c>
      <c r="H121" s="57">
        <f t="shared" si="7"/>
        <v>48.895</v>
      </c>
      <c r="I121" s="63">
        <f>E121/B$11</f>
        <v>0.00254</v>
      </c>
      <c r="J121" s="64">
        <f>H121/H$134</f>
        <v>0.00651774723398435</v>
      </c>
    </row>
    <row r="122" spans="1:10" ht="12.75">
      <c r="A122" s="66" t="s">
        <v>92</v>
      </c>
      <c r="B122" s="53"/>
      <c r="C122" s="53"/>
      <c r="D122" s="94"/>
      <c r="E122" s="93"/>
      <c r="F122" s="62"/>
      <c r="G122" s="93"/>
      <c r="H122" s="57" t="str">
        <f t="shared" si="7"/>
        <v>        </v>
      </c>
      <c r="I122" s="63"/>
      <c r="J122" s="64"/>
    </row>
    <row r="123" spans="1:10" ht="9.75" customHeight="1" thickBot="1">
      <c r="A123" s="67"/>
      <c r="B123" s="68"/>
      <c r="C123" s="68"/>
      <c r="D123" s="95"/>
      <c r="E123" s="96"/>
      <c r="F123" s="97"/>
      <c r="G123" s="96"/>
      <c r="H123" s="72" t="str">
        <f t="shared" si="7"/>
        <v>        </v>
      </c>
      <c r="I123" s="73"/>
      <c r="J123" s="74"/>
    </row>
    <row r="124" spans="1:10" ht="12.75">
      <c r="A124" s="6"/>
      <c r="B124" s="6"/>
      <c r="C124" s="6"/>
      <c r="D124" s="11"/>
      <c r="E124" s="12"/>
      <c r="F124" s="13"/>
      <c r="G124" s="12"/>
      <c r="H124" s="10"/>
      <c r="I124" s="7"/>
      <c r="J124" s="15"/>
    </row>
    <row r="125" spans="1:11" s="1" customFormat="1" ht="13.5" thickBot="1">
      <c r="A125" s="176" t="s">
        <v>144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30"/>
    </row>
    <row r="126" spans="1:10" ht="12.75">
      <c r="A126" s="75"/>
      <c r="B126" s="76"/>
      <c r="C126" s="76"/>
      <c r="D126" s="98"/>
      <c r="E126" s="99"/>
      <c r="F126" s="100"/>
      <c r="G126" s="99"/>
      <c r="H126" s="80"/>
      <c r="I126" s="81"/>
      <c r="J126" s="82"/>
    </row>
    <row r="127" spans="1:10" ht="12.75">
      <c r="A127" s="66" t="s">
        <v>93</v>
      </c>
      <c r="B127" s="53"/>
      <c r="C127" s="53"/>
      <c r="D127" s="91"/>
      <c r="E127" s="101">
        <v>1.27</v>
      </c>
      <c r="F127" s="62" t="s">
        <v>60</v>
      </c>
      <c r="G127" s="57">
        <f>+$B$14</f>
        <v>550</v>
      </c>
      <c r="H127" s="57">
        <f>IF(E127*G127,+E127*G127,"        ")</f>
        <v>698.5</v>
      </c>
      <c r="I127" s="63">
        <f>E127/B$11</f>
        <v>0.03628571428571429</v>
      </c>
      <c r="J127" s="64">
        <f>H127/H$134</f>
        <v>0.093110674771205</v>
      </c>
    </row>
    <row r="128" spans="1:10" ht="12.75">
      <c r="A128" s="66"/>
      <c r="B128" s="53"/>
      <c r="C128" s="53"/>
      <c r="D128" s="91"/>
      <c r="E128" s="93"/>
      <c r="F128" s="62"/>
      <c r="G128" s="93"/>
      <c r="H128" s="57" t="str">
        <f>IF(E128*G128,+E128*G128,"        ")</f>
        <v>        </v>
      </c>
      <c r="I128" s="63"/>
      <c r="J128" s="64"/>
    </row>
    <row r="129" spans="1:10" ht="13.5" thickBot="1">
      <c r="A129" s="67" t="s">
        <v>94</v>
      </c>
      <c r="B129" s="68"/>
      <c r="C129" s="68"/>
      <c r="D129" s="102"/>
      <c r="E129" s="103">
        <v>0.12</v>
      </c>
      <c r="F129" s="97" t="s">
        <v>60</v>
      </c>
      <c r="G129" s="72">
        <f>+$B$14</f>
        <v>550</v>
      </c>
      <c r="H129" s="72">
        <f>IF(E129*G129,+E129*G129,"        ")</f>
        <v>66</v>
      </c>
      <c r="I129" s="73">
        <f>E129/B$11</f>
        <v>0.0034285714285714284</v>
      </c>
      <c r="J129" s="74">
        <f>H129/H$134</f>
        <v>0.008797859033499684</v>
      </c>
    </row>
    <row r="130" spans="1:11" s="1" customFormat="1" ht="14.25" thickBot="1">
      <c r="A130" s="19"/>
      <c r="B130" s="6"/>
      <c r="C130" s="6"/>
      <c r="D130" s="11"/>
      <c r="E130" s="17"/>
      <c r="F130" s="18"/>
      <c r="G130" s="17"/>
      <c r="H130" s="20"/>
      <c r="I130" s="115"/>
      <c r="J130" s="116"/>
      <c r="K130" s="30"/>
    </row>
    <row r="131" spans="1:11" s="1" customFormat="1" ht="12.75">
      <c r="A131" s="104" t="s">
        <v>95</v>
      </c>
      <c r="B131" s="98"/>
      <c r="C131" s="98"/>
      <c r="D131" s="105"/>
      <c r="E131" s="106"/>
      <c r="F131" s="107"/>
      <c r="G131" s="108"/>
      <c r="H131" s="109">
        <f>SUM(H22:H130)</f>
        <v>7117.710752906117</v>
      </c>
      <c r="I131" s="117"/>
      <c r="J131" s="129"/>
      <c r="K131" s="30"/>
    </row>
    <row r="132" spans="1:11" s="1" customFormat="1" ht="12.75">
      <c r="A132" s="60" t="s">
        <v>109</v>
      </c>
      <c r="B132" s="53"/>
      <c r="C132" s="91"/>
      <c r="D132" s="50"/>
      <c r="E132" s="50"/>
      <c r="F132" s="51"/>
      <c r="G132" s="110"/>
      <c r="H132" s="111">
        <f>H131*0.02</f>
        <v>142.35421505812235</v>
      </c>
      <c r="I132" s="115"/>
      <c r="J132" s="129"/>
      <c r="K132" s="30"/>
    </row>
    <row r="133" spans="1:11" s="1" customFormat="1" ht="12.75">
      <c r="A133" s="60" t="s">
        <v>146</v>
      </c>
      <c r="B133" s="53"/>
      <c r="C133" s="53"/>
      <c r="D133" s="30"/>
      <c r="E133" s="30"/>
      <c r="F133" s="112"/>
      <c r="G133" s="30"/>
      <c r="H133" s="111">
        <f>SUM(H131:H132)*0.0333</f>
        <v>241.7601634332092</v>
      </c>
      <c r="I133" s="115"/>
      <c r="J133" s="125"/>
      <c r="K133" s="30"/>
    </row>
    <row r="134" spans="1:11" s="1" customFormat="1" ht="12.75" customHeight="1" thickBot="1">
      <c r="A134" s="150" t="s">
        <v>96</v>
      </c>
      <c r="B134" s="151"/>
      <c r="C134" s="151"/>
      <c r="D134" s="147"/>
      <c r="E134" s="147"/>
      <c r="F134" s="152"/>
      <c r="G134" s="153"/>
      <c r="H134" s="154">
        <f>SUM(H131:H133)</f>
        <v>7501.825131397449</v>
      </c>
      <c r="I134" s="117">
        <f>+H132+H133</f>
        <v>384.11437849133154</v>
      </c>
      <c r="J134" s="126">
        <v>0.6666666666666666</v>
      </c>
      <c r="K134" s="30"/>
    </row>
    <row r="135" spans="1:11" s="1" customFormat="1" ht="12.75" hidden="1">
      <c r="A135" s="16"/>
      <c r="B135" s="11"/>
      <c r="C135" s="11"/>
      <c r="D135" s="12"/>
      <c r="E135" s="12"/>
      <c r="F135" s="13"/>
      <c r="G135" s="12"/>
      <c r="H135" s="21"/>
      <c r="I135" s="118"/>
      <c r="J135" s="118"/>
      <c r="K135" s="30"/>
    </row>
    <row r="136" spans="1:11" s="1" customFormat="1" ht="13.5" thickBot="1">
      <c r="A136" s="11"/>
      <c r="B136" s="11"/>
      <c r="C136" s="11"/>
      <c r="D136" s="12"/>
      <c r="E136" s="12"/>
      <c r="F136" s="13"/>
      <c r="G136" s="12"/>
      <c r="H136" s="22">
        <f>SUM(H132:H133)</f>
        <v>384.11437849133154</v>
      </c>
      <c r="I136" s="118"/>
      <c r="J136" s="127">
        <f>+J134*5</f>
        <v>3.333333333333333</v>
      </c>
      <c r="K136" s="30"/>
    </row>
    <row r="137" spans="1:10" ht="8.25" customHeight="1">
      <c r="A137" s="130"/>
      <c r="B137" s="131"/>
      <c r="C137" s="131"/>
      <c r="D137" s="132"/>
      <c r="E137" s="133"/>
      <c r="F137" s="134"/>
      <c r="G137" s="132"/>
      <c r="H137" s="135"/>
      <c r="I137" s="30"/>
      <c r="J137" s="128"/>
    </row>
    <row r="138" spans="1:10" ht="12.75">
      <c r="A138" s="136" t="s">
        <v>97</v>
      </c>
      <c r="B138" s="137"/>
      <c r="C138" s="138">
        <v>0</v>
      </c>
      <c r="D138" s="139">
        <f>(C138/H131)</f>
        <v>0</v>
      </c>
      <c r="E138" s="140" t="s">
        <v>98</v>
      </c>
      <c r="F138" s="141"/>
      <c r="G138" s="142">
        <f>SUM(H50:H130)</f>
        <v>3656.0150000000003</v>
      </c>
      <c r="H138" s="143">
        <f>(G138/H131)</f>
        <v>0.5136504034681758</v>
      </c>
      <c r="I138" s="119"/>
      <c r="J138" s="28"/>
    </row>
    <row r="139" spans="1:10" ht="12.75">
      <c r="A139" s="136" t="s">
        <v>99</v>
      </c>
      <c r="B139" s="137"/>
      <c r="C139" s="138">
        <f>SUM(H43:H49)</f>
        <v>1332.5</v>
      </c>
      <c r="D139" s="139">
        <f>ROUND((C139/H131),7)</f>
        <v>0.1872091</v>
      </c>
      <c r="E139" s="140" t="s">
        <v>100</v>
      </c>
      <c r="F139" s="141"/>
      <c r="G139" s="142">
        <f>SUM(H22:H40)</f>
        <v>2129.1957529061133</v>
      </c>
      <c r="H139" s="143">
        <f>(G139/H131)</f>
        <v>0.2991405280183345</v>
      </c>
      <c r="I139" s="119"/>
      <c r="J139" s="28"/>
    </row>
    <row r="140" spans="1:10" ht="7.5" customHeight="1" thickBot="1">
      <c r="A140" s="144"/>
      <c r="B140" s="145"/>
      <c r="C140" s="145"/>
      <c r="D140" s="146"/>
      <c r="E140" s="147"/>
      <c r="F140" s="148"/>
      <c r="G140" s="146"/>
      <c r="H140" s="149"/>
      <c r="I140" s="118"/>
      <c r="J140" s="28"/>
    </row>
    <row r="141" spans="1:10" ht="13.5">
      <c r="A141" s="179" t="s">
        <v>139</v>
      </c>
      <c r="B141" s="179"/>
      <c r="C141" s="179"/>
      <c r="D141" s="179"/>
      <c r="E141" s="179"/>
      <c r="F141" s="179"/>
      <c r="G141" s="179"/>
      <c r="H141" s="179"/>
      <c r="I141" s="179"/>
      <c r="J141" s="179"/>
    </row>
    <row r="142" spans="1:10" ht="38.25" customHeight="1">
      <c r="A142" s="178" t="s">
        <v>147</v>
      </c>
      <c r="B142" s="178"/>
      <c r="C142" s="178"/>
      <c r="D142" s="178"/>
      <c r="E142" s="178"/>
      <c r="F142" s="178"/>
      <c r="G142" s="178"/>
      <c r="H142" s="178"/>
      <c r="I142" s="178"/>
      <c r="J142" s="178"/>
    </row>
    <row r="143" spans="1:11" s="3" customFormat="1" ht="15.75" customHeight="1">
      <c r="A143" s="190" t="s">
        <v>138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23"/>
    </row>
    <row r="144" spans="1:11" s="3" customFormat="1" ht="15" customHeight="1">
      <c r="A144" s="179" t="s">
        <v>136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23"/>
    </row>
    <row r="145" spans="1:11" s="3" customFormat="1" ht="12.75" customHeight="1">
      <c r="A145" s="23" t="s">
        <v>137</v>
      </c>
      <c r="B145" s="23"/>
      <c r="C145" s="24"/>
      <c r="D145" s="25"/>
      <c r="E145" s="23"/>
      <c r="F145" s="23"/>
      <c r="G145" s="24"/>
      <c r="H145" s="25"/>
      <c r="I145" s="26"/>
      <c r="J145" s="23"/>
      <c r="K145" s="23"/>
    </row>
    <row r="146" spans="1:11" s="3" customFormat="1" ht="13.5">
      <c r="A146" s="23" t="s">
        <v>141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s="3" customFormat="1" ht="13.5">
      <c r="A147" s="23" t="s">
        <v>140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0" ht="12.75">
      <c r="A148" s="27"/>
      <c r="B148" s="27"/>
      <c r="C148" s="27"/>
      <c r="D148" s="28"/>
      <c r="E148" s="28"/>
      <c r="F148" s="29"/>
      <c r="G148" s="28"/>
      <c r="H148" s="28"/>
      <c r="I148" s="30"/>
      <c r="J148" s="28"/>
    </row>
    <row r="149" spans="1:10" ht="12.75">
      <c r="A149" s="27"/>
      <c r="B149" s="27"/>
      <c r="C149" s="27"/>
      <c r="D149" s="28"/>
      <c r="E149" s="28"/>
      <c r="F149" s="29"/>
      <c r="G149" s="28"/>
      <c r="H149" s="28"/>
      <c r="I149" s="30"/>
      <c r="J149" s="28"/>
    </row>
    <row r="150" spans="1:10" ht="12.75">
      <c r="A150" s="27"/>
      <c r="B150" s="27"/>
      <c r="C150" s="27"/>
      <c r="D150" s="28"/>
      <c r="E150" s="28"/>
      <c r="F150" s="29"/>
      <c r="G150" s="28"/>
      <c r="H150" s="28"/>
      <c r="I150" s="30"/>
      <c r="J150" s="28"/>
    </row>
    <row r="151" spans="1:10" ht="12.75">
      <c r="A151" s="27"/>
      <c r="B151" s="27"/>
      <c r="C151" s="27"/>
      <c r="D151" s="28"/>
      <c r="E151" s="28"/>
      <c r="F151" s="29"/>
      <c r="G151" s="28"/>
      <c r="H151" s="28"/>
      <c r="I151" s="30"/>
      <c r="J151" s="28"/>
    </row>
    <row r="152" spans="1:10" ht="12.75">
      <c r="A152" s="27"/>
      <c r="B152" s="27"/>
      <c r="C152" s="27"/>
      <c r="D152" s="28"/>
      <c r="E152" s="28"/>
      <c r="F152" s="29"/>
      <c r="G152" s="28"/>
      <c r="H152" s="28"/>
      <c r="I152" s="30"/>
      <c r="J152" s="28"/>
    </row>
    <row r="153" spans="1:10" ht="12.75">
      <c r="A153" s="27"/>
      <c r="B153" s="27"/>
      <c r="C153" s="27"/>
      <c r="D153" s="28"/>
      <c r="E153" s="28"/>
      <c r="F153" s="29"/>
      <c r="G153" s="28"/>
      <c r="H153" s="28"/>
      <c r="I153" s="30"/>
      <c r="J153" s="28"/>
    </row>
    <row r="154" spans="1:10" ht="12.75">
      <c r="A154" s="27"/>
      <c r="B154" s="27"/>
      <c r="C154" s="27"/>
      <c r="D154" s="28"/>
      <c r="E154" s="28"/>
      <c r="F154" s="29"/>
      <c r="G154" s="28"/>
      <c r="H154" s="28"/>
      <c r="I154" s="30"/>
      <c r="J154" s="28"/>
    </row>
    <row r="155" spans="1:10" ht="12.75">
      <c r="A155" s="27"/>
      <c r="B155" s="27"/>
      <c r="C155" s="27"/>
      <c r="D155" s="28"/>
      <c r="E155" s="28"/>
      <c r="F155" s="29"/>
      <c r="G155" s="28"/>
      <c r="H155" s="28"/>
      <c r="I155" s="30"/>
      <c r="J155" s="28"/>
    </row>
    <row r="156" spans="1:10" ht="13.5">
      <c r="A156" s="180" t="s">
        <v>145</v>
      </c>
      <c r="B156" s="180"/>
      <c r="C156" s="180"/>
      <c r="D156" s="180"/>
      <c r="E156" s="180"/>
      <c r="F156" s="180"/>
      <c r="G156" s="180"/>
      <c r="H156" s="180"/>
      <c r="I156" s="180"/>
      <c r="J156" s="180"/>
    </row>
    <row r="157" spans="1:10" ht="12.75">
      <c r="A157" s="27"/>
      <c r="B157" s="27"/>
      <c r="C157" s="27"/>
      <c r="D157" s="28"/>
      <c r="E157" s="28"/>
      <c r="F157" s="29"/>
      <c r="G157" s="28"/>
      <c r="H157" s="28"/>
      <c r="I157" s="30"/>
      <c r="J157" s="28"/>
    </row>
    <row r="158" spans="1:10" ht="12.75">
      <c r="A158" s="27"/>
      <c r="B158" s="27"/>
      <c r="C158" s="27"/>
      <c r="D158" s="28"/>
      <c r="E158" s="28"/>
      <c r="F158" s="29"/>
      <c r="G158" s="28"/>
      <c r="H158" s="28"/>
      <c r="I158" s="30"/>
      <c r="J158" s="28"/>
    </row>
    <row r="159" spans="1:10" ht="12.75">
      <c r="A159" s="27"/>
      <c r="B159" s="27"/>
      <c r="C159" s="27"/>
      <c r="D159" s="28"/>
      <c r="E159" s="28"/>
      <c r="F159" s="29"/>
      <c r="G159" s="28"/>
      <c r="H159" s="28"/>
      <c r="I159" s="30"/>
      <c r="J159" s="28"/>
    </row>
    <row r="161" spans="1:3" ht="12.75">
      <c r="A161" s="14"/>
      <c r="B161" s="14"/>
      <c r="C161" s="14"/>
    </row>
    <row r="163" spans="1:3" ht="12.75">
      <c r="A163" s="14"/>
      <c r="B163" s="14"/>
      <c r="C163" s="14"/>
    </row>
    <row r="164" spans="1:3" ht="12.75">
      <c r="A164" s="14"/>
      <c r="B164" s="14"/>
      <c r="C164" s="14"/>
    </row>
    <row r="165" spans="1:3" ht="12.75">
      <c r="A165" s="14"/>
      <c r="B165" s="14"/>
      <c r="C165" s="14"/>
    </row>
    <row r="166" spans="1:3" ht="12.75">
      <c r="A166" s="14"/>
      <c r="B166" s="14"/>
      <c r="C166" s="14"/>
    </row>
    <row r="167" spans="1:3" ht="12.75">
      <c r="A167" s="14"/>
      <c r="B167" s="14"/>
      <c r="C167" s="14"/>
    </row>
    <row r="168" spans="1:3" ht="12.75">
      <c r="A168" s="14"/>
      <c r="B168" s="14"/>
      <c r="C168" s="14"/>
    </row>
    <row r="169" spans="1:3" ht="12.75">
      <c r="A169" s="14"/>
      <c r="B169" s="14"/>
      <c r="C169" s="14"/>
    </row>
    <row r="170" spans="1:3" ht="12.75">
      <c r="A170" s="14"/>
      <c r="B170" s="14"/>
      <c r="C170" s="14"/>
    </row>
    <row r="171" spans="1:3" ht="12.75">
      <c r="A171" s="14"/>
      <c r="B171" s="14"/>
      <c r="C171" s="14"/>
    </row>
    <row r="172" spans="1:3" ht="12.75">
      <c r="A172" s="14"/>
      <c r="B172" s="14"/>
      <c r="C172" s="14"/>
    </row>
    <row r="173" spans="1:3" ht="12.75">
      <c r="A173" s="14"/>
      <c r="B173" s="14"/>
      <c r="C173" s="14"/>
    </row>
    <row r="174" spans="1:3" ht="12.75">
      <c r="A174" s="14"/>
      <c r="B174" s="14"/>
      <c r="C174" s="14"/>
    </row>
    <row r="175" spans="1:3" ht="12.75">
      <c r="A175" s="14"/>
      <c r="B175" s="14"/>
      <c r="C175" s="14"/>
    </row>
    <row r="176" spans="1:3" ht="12.75">
      <c r="A176" s="14"/>
      <c r="B176" s="14"/>
      <c r="C176" s="14"/>
    </row>
    <row r="177" spans="1:3" ht="12.75">
      <c r="A177" s="14"/>
      <c r="B177" s="14"/>
      <c r="C177" s="14"/>
    </row>
    <row r="178" spans="1:3" ht="12.75">
      <c r="A178" s="14"/>
      <c r="B178" s="14"/>
      <c r="C178" s="14"/>
    </row>
    <row r="179" spans="1:3" ht="12.75">
      <c r="A179" s="14"/>
      <c r="B179" s="14"/>
      <c r="C179" s="14"/>
    </row>
    <row r="180" spans="1:3" ht="12.75">
      <c r="A180" s="14"/>
      <c r="B180" s="14"/>
      <c r="C180" s="14"/>
    </row>
    <row r="181" spans="1:3" ht="12.75">
      <c r="A181" s="14"/>
      <c r="B181" s="14"/>
      <c r="C181" s="14"/>
    </row>
    <row r="182" spans="1:3" ht="12.75">
      <c r="A182" s="14"/>
      <c r="B182" s="14"/>
      <c r="C182" s="14"/>
    </row>
    <row r="183" spans="1:3" ht="12.75">
      <c r="A183" s="14"/>
      <c r="B183" s="14"/>
      <c r="C183" s="14"/>
    </row>
    <row r="184" spans="1:3" ht="12.75">
      <c r="A184" s="14"/>
      <c r="B184" s="14"/>
      <c r="C184" s="14"/>
    </row>
    <row r="185" spans="1:3" ht="12.75">
      <c r="A185" s="14"/>
      <c r="B185" s="14"/>
      <c r="C185" s="14"/>
    </row>
    <row r="186" spans="1:3" ht="12.75">
      <c r="A186" s="14"/>
      <c r="B186" s="14"/>
      <c r="C186" s="14"/>
    </row>
    <row r="187" spans="1:3" ht="12.75">
      <c r="A187" s="14"/>
      <c r="B187" s="14"/>
      <c r="C187" s="14"/>
    </row>
    <row r="188" spans="1:3" ht="12.75">
      <c r="A188" s="14"/>
      <c r="B188" s="14"/>
      <c r="C188" s="14"/>
    </row>
    <row r="189" spans="1:3" ht="12.75">
      <c r="A189" s="14"/>
      <c r="B189" s="14"/>
      <c r="C189" s="14"/>
    </row>
    <row r="190" spans="1:3" ht="12.75">
      <c r="A190" s="14"/>
      <c r="B190" s="14"/>
      <c r="C190" s="14"/>
    </row>
    <row r="191" spans="1:3" ht="12.75">
      <c r="A191" s="14"/>
      <c r="B191" s="14"/>
      <c r="C191" s="14"/>
    </row>
    <row r="192" spans="1:3" ht="12.75">
      <c r="A192" s="14"/>
      <c r="B192" s="14"/>
      <c r="C192" s="14"/>
    </row>
    <row r="193" spans="1:3" ht="12.75">
      <c r="A193" s="14"/>
      <c r="B193" s="14"/>
      <c r="C193" s="14"/>
    </row>
    <row r="194" spans="1:3" ht="12.75">
      <c r="A194" s="14"/>
      <c r="B194" s="14"/>
      <c r="C194" s="14"/>
    </row>
    <row r="195" spans="1:3" ht="12.75">
      <c r="A195" s="14"/>
      <c r="B195" s="14"/>
      <c r="C195" s="14"/>
    </row>
    <row r="196" spans="1:3" ht="12.75">
      <c r="A196" s="14"/>
      <c r="B196" s="14"/>
      <c r="C196" s="14"/>
    </row>
    <row r="197" spans="1:3" ht="12.75">
      <c r="A197" s="14"/>
      <c r="B197" s="14"/>
      <c r="C197" s="14"/>
    </row>
    <row r="198" spans="1:3" ht="12.75">
      <c r="A198" s="14"/>
      <c r="B198" s="14"/>
      <c r="C198" s="14"/>
    </row>
    <row r="199" spans="1:3" ht="12.75">
      <c r="A199" s="14"/>
      <c r="B199" s="14"/>
      <c r="C199" s="14"/>
    </row>
    <row r="200" spans="1:3" ht="12.75">
      <c r="A200" s="14"/>
      <c r="B200" s="14"/>
      <c r="C200" s="14"/>
    </row>
    <row r="201" spans="1:3" ht="12.75">
      <c r="A201" s="14"/>
      <c r="B201" s="14"/>
      <c r="C201" s="14"/>
    </row>
    <row r="202" spans="1:3" ht="12.75">
      <c r="A202" s="14"/>
      <c r="B202" s="14"/>
      <c r="C202" s="14"/>
    </row>
    <row r="203" spans="1:3" ht="12.75">
      <c r="A203" s="14"/>
      <c r="B203" s="14"/>
      <c r="C203" s="14"/>
    </row>
    <row r="204" spans="1:3" ht="12.75">
      <c r="A204" s="14"/>
      <c r="B204" s="14"/>
      <c r="C204" s="14"/>
    </row>
    <row r="205" spans="1:3" ht="12.75">
      <c r="A205" s="14"/>
      <c r="B205" s="14"/>
      <c r="C205" s="14"/>
    </row>
    <row r="206" spans="1:3" ht="12.75">
      <c r="A206" s="14"/>
      <c r="B206" s="14"/>
      <c r="C206" s="14"/>
    </row>
    <row r="207" spans="1:3" ht="12.75">
      <c r="A207" s="14"/>
      <c r="B207" s="14"/>
      <c r="C207" s="14"/>
    </row>
    <row r="208" spans="1:3" ht="12.75">
      <c r="A208" s="14"/>
      <c r="B208" s="14"/>
      <c r="C208" s="14"/>
    </row>
    <row r="209" spans="1:3" ht="12.75">
      <c r="A209" s="14"/>
      <c r="B209" s="14"/>
      <c r="C209" s="14"/>
    </row>
    <row r="210" spans="1:3" ht="12.75">
      <c r="A210" s="14"/>
      <c r="B210" s="14"/>
      <c r="C210" s="14"/>
    </row>
    <row r="211" spans="1:3" ht="12.75">
      <c r="A211" s="14"/>
      <c r="B211" s="14"/>
      <c r="C211" s="14"/>
    </row>
    <row r="212" spans="1:3" ht="12.75">
      <c r="A212" s="14"/>
      <c r="B212" s="14"/>
      <c r="C212" s="14"/>
    </row>
    <row r="213" spans="1:3" ht="12.75">
      <c r="A213" s="14"/>
      <c r="B213" s="14"/>
      <c r="C213" s="14"/>
    </row>
    <row r="214" spans="1:3" ht="12.75">
      <c r="A214" s="14"/>
      <c r="B214" s="14"/>
      <c r="C214" s="14"/>
    </row>
    <row r="215" spans="1:3" ht="12.75">
      <c r="A215" s="14"/>
      <c r="B215" s="14"/>
      <c r="C215" s="14"/>
    </row>
    <row r="216" spans="1:3" ht="12.75">
      <c r="A216" s="14"/>
      <c r="B216" s="14"/>
      <c r="C216" s="14"/>
    </row>
    <row r="217" spans="1:3" ht="12.75">
      <c r="A217" s="14"/>
      <c r="B217" s="14"/>
      <c r="C217" s="14"/>
    </row>
    <row r="218" spans="1:3" ht="12.75">
      <c r="A218" s="14"/>
      <c r="B218" s="14"/>
      <c r="C218" s="14"/>
    </row>
    <row r="219" spans="1:3" ht="12.75">
      <c r="A219" s="14"/>
      <c r="B219" s="14"/>
      <c r="C219" s="14"/>
    </row>
    <row r="220" spans="1:3" ht="12.75">
      <c r="A220" s="14"/>
      <c r="B220" s="14"/>
      <c r="C220" s="14"/>
    </row>
    <row r="221" spans="1:3" ht="12.75">
      <c r="A221" s="14"/>
      <c r="B221" s="14"/>
      <c r="C221" s="14"/>
    </row>
    <row r="222" spans="1:3" ht="12.75">
      <c r="A222" s="14"/>
      <c r="B222" s="14"/>
      <c r="C222" s="14"/>
    </row>
    <row r="223" spans="1:3" ht="12.75">
      <c r="A223" s="14"/>
      <c r="B223" s="14"/>
      <c r="C223" s="14"/>
    </row>
    <row r="224" spans="1:3" ht="12.75">
      <c r="A224" s="14"/>
      <c r="B224" s="14"/>
      <c r="C224" s="14"/>
    </row>
    <row r="225" spans="1:3" ht="12.75">
      <c r="A225" s="14"/>
      <c r="B225" s="14"/>
      <c r="C225" s="14"/>
    </row>
    <row r="226" spans="1:3" ht="12.75">
      <c r="A226" s="14"/>
      <c r="B226" s="14"/>
      <c r="C226" s="14"/>
    </row>
    <row r="227" spans="1:3" ht="12.75">
      <c r="A227" s="14"/>
      <c r="B227" s="14"/>
      <c r="C227" s="14"/>
    </row>
    <row r="228" spans="1:3" ht="12.75">
      <c r="A228" s="14"/>
      <c r="B228" s="14"/>
      <c r="C228" s="14"/>
    </row>
    <row r="229" spans="1:3" ht="12.75">
      <c r="A229" s="14"/>
      <c r="B229" s="14"/>
      <c r="C229" s="14"/>
    </row>
    <row r="230" spans="1:3" ht="12.75">
      <c r="A230" s="14"/>
      <c r="B230" s="14"/>
      <c r="C230" s="14"/>
    </row>
    <row r="231" spans="1:3" ht="12.75">
      <c r="A231" s="14"/>
      <c r="B231" s="14"/>
      <c r="C231" s="14"/>
    </row>
    <row r="232" spans="1:3" ht="12.75">
      <c r="A232" s="14"/>
      <c r="B232" s="14"/>
      <c r="C232" s="14"/>
    </row>
    <row r="233" spans="1:3" ht="12.75">
      <c r="A233" s="14"/>
      <c r="B233" s="14"/>
      <c r="C233" s="14"/>
    </row>
    <row r="234" spans="1:3" ht="12.75">
      <c r="A234" s="14"/>
      <c r="B234" s="14"/>
      <c r="C234" s="14"/>
    </row>
    <row r="235" spans="1:3" ht="12.75">
      <c r="A235" s="14"/>
      <c r="B235" s="14"/>
      <c r="C235" s="14"/>
    </row>
    <row r="236" spans="1:3" ht="12.75">
      <c r="A236" s="14"/>
      <c r="B236" s="14"/>
      <c r="C236" s="14"/>
    </row>
    <row r="237" spans="1:3" ht="12.75">
      <c r="A237" s="14"/>
      <c r="B237" s="14"/>
      <c r="C237" s="14"/>
    </row>
    <row r="238" spans="1:3" ht="12.75">
      <c r="A238" s="14"/>
      <c r="B238" s="14"/>
      <c r="C238" s="14"/>
    </row>
    <row r="239" spans="1:3" ht="12.75">
      <c r="A239" s="14"/>
      <c r="B239" s="14"/>
      <c r="C239" s="14"/>
    </row>
    <row r="240" spans="1:3" ht="12.75">
      <c r="A240" s="14"/>
      <c r="B240" s="14"/>
      <c r="C240" s="14"/>
    </row>
    <row r="241" spans="1:3" ht="12.75">
      <c r="A241" s="14"/>
      <c r="B241" s="14"/>
      <c r="C241" s="14"/>
    </row>
    <row r="242" spans="1:3" ht="12.75">
      <c r="A242" s="14"/>
      <c r="B242" s="14"/>
      <c r="C242" s="14"/>
    </row>
    <row r="243" spans="1:3" ht="12.75">
      <c r="A243" s="14"/>
      <c r="B243" s="14"/>
      <c r="C243" s="14"/>
    </row>
    <row r="244" spans="1:3" ht="12.75">
      <c r="A244" s="14"/>
      <c r="B244" s="14"/>
      <c r="C244" s="14"/>
    </row>
    <row r="245" spans="1:3" ht="12.75">
      <c r="A245" s="14"/>
      <c r="B245" s="14"/>
      <c r="C245" s="14"/>
    </row>
    <row r="246" spans="1:3" ht="12.75">
      <c r="A246" s="14"/>
      <c r="B246" s="14"/>
      <c r="C246" s="14"/>
    </row>
    <row r="247" spans="1:3" ht="12.75">
      <c r="A247" s="14"/>
      <c r="B247" s="14"/>
      <c r="C247" s="14"/>
    </row>
    <row r="248" spans="1:3" ht="12.75">
      <c r="A248" s="14"/>
      <c r="B248" s="14"/>
      <c r="C248" s="14"/>
    </row>
    <row r="249" spans="1:3" ht="12.75">
      <c r="A249" s="14"/>
      <c r="B249" s="14"/>
      <c r="C249" s="14"/>
    </row>
    <row r="250" spans="1:3" ht="12.75">
      <c r="A250" s="14"/>
      <c r="B250" s="14"/>
      <c r="C250" s="14"/>
    </row>
    <row r="251" spans="1:3" ht="12.75">
      <c r="A251" s="14"/>
      <c r="B251" s="14"/>
      <c r="C251" s="14"/>
    </row>
    <row r="252" spans="1:3" ht="12.75">
      <c r="A252" s="14"/>
      <c r="B252" s="14"/>
      <c r="C252" s="14"/>
    </row>
    <row r="253" spans="1:3" ht="12.75">
      <c r="A253" s="14"/>
      <c r="B253" s="14"/>
      <c r="C253" s="14"/>
    </row>
    <row r="254" spans="1:3" ht="12.75">
      <c r="A254" s="14"/>
      <c r="B254" s="14"/>
      <c r="C254" s="14"/>
    </row>
    <row r="255" spans="1:3" ht="12.75">
      <c r="A255" s="14"/>
      <c r="B255" s="14"/>
      <c r="C255" s="14"/>
    </row>
    <row r="256" spans="1:3" ht="12.75">
      <c r="A256" s="14"/>
      <c r="B256" s="14"/>
      <c r="C256" s="14"/>
    </row>
    <row r="257" spans="1:3" ht="12.75">
      <c r="A257" s="14"/>
      <c r="B257" s="14"/>
      <c r="C257" s="14"/>
    </row>
    <row r="258" spans="1:3" ht="12.75">
      <c r="A258" s="14"/>
      <c r="B258" s="14"/>
      <c r="C258" s="14"/>
    </row>
    <row r="259" spans="1:3" ht="12.75">
      <c r="A259" s="14"/>
      <c r="B259" s="14"/>
      <c r="C259" s="14"/>
    </row>
    <row r="260" spans="1:3" ht="12.75">
      <c r="A260" s="14"/>
      <c r="B260" s="14"/>
      <c r="C260" s="14"/>
    </row>
    <row r="261" spans="1:3" ht="12.75">
      <c r="A261" s="14"/>
      <c r="B261" s="14"/>
      <c r="C261" s="14"/>
    </row>
    <row r="262" spans="1:3" ht="12.75">
      <c r="A262" s="14"/>
      <c r="B262" s="14"/>
      <c r="C262" s="14"/>
    </row>
    <row r="263" spans="1:3" ht="12.75">
      <c r="A263" s="14"/>
      <c r="B263" s="14"/>
      <c r="C263" s="14"/>
    </row>
    <row r="264" spans="1:3" ht="12.75">
      <c r="A264" s="14"/>
      <c r="B264" s="14"/>
      <c r="C264" s="14"/>
    </row>
    <row r="265" spans="1:3" ht="12.75">
      <c r="A265" s="14"/>
      <c r="B265" s="14"/>
      <c r="C265" s="14"/>
    </row>
    <row r="266" spans="1:3" ht="12.75">
      <c r="A266" s="14"/>
      <c r="B266" s="14"/>
      <c r="C266" s="14"/>
    </row>
    <row r="267" spans="1:3" ht="12.75">
      <c r="A267" s="14"/>
      <c r="B267" s="14"/>
      <c r="C267" s="14"/>
    </row>
    <row r="268" spans="1:3" ht="12.75">
      <c r="A268" s="14"/>
      <c r="B268" s="14"/>
      <c r="C268" s="14"/>
    </row>
    <row r="269" spans="1:3" ht="12.75">
      <c r="A269" s="14"/>
      <c r="B269" s="14"/>
      <c r="C269" s="14"/>
    </row>
    <row r="270" spans="1:3" ht="12.75">
      <c r="A270" s="14"/>
      <c r="B270" s="14"/>
      <c r="C270" s="14"/>
    </row>
    <row r="271" spans="1:3" ht="12.75">
      <c r="A271" s="14"/>
      <c r="B271" s="14"/>
      <c r="C271" s="14"/>
    </row>
    <row r="272" spans="1:3" ht="12.75">
      <c r="A272" s="14"/>
      <c r="B272" s="14"/>
      <c r="C272" s="14"/>
    </row>
    <row r="273" spans="1:3" ht="12.75">
      <c r="A273" s="14"/>
      <c r="B273" s="14"/>
      <c r="C273" s="14"/>
    </row>
    <row r="274" spans="1:3" ht="12.75">
      <c r="A274" s="14"/>
      <c r="B274" s="14"/>
      <c r="C274" s="14"/>
    </row>
    <row r="275" spans="1:3" ht="12.75">
      <c r="A275" s="14"/>
      <c r="B275" s="14"/>
      <c r="C275" s="14"/>
    </row>
    <row r="276" spans="1:3" ht="12.75">
      <c r="A276" s="14"/>
      <c r="B276" s="14"/>
      <c r="C276" s="14"/>
    </row>
    <row r="277" spans="1:3" ht="12.75">
      <c r="A277" s="14"/>
      <c r="B277" s="14"/>
      <c r="C277" s="14"/>
    </row>
    <row r="278" spans="1:3" ht="12.75">
      <c r="A278" s="14"/>
      <c r="B278" s="14"/>
      <c r="C278" s="14"/>
    </row>
    <row r="279" spans="1:3" ht="12.75">
      <c r="A279" s="14"/>
      <c r="B279" s="14"/>
      <c r="C279" s="14"/>
    </row>
    <row r="280" spans="1:3" ht="12.75">
      <c r="A280" s="14"/>
      <c r="B280" s="14"/>
      <c r="C280" s="14"/>
    </row>
  </sheetData>
  <sheetProtection/>
  <mergeCells count="13">
    <mergeCell ref="A156:J156"/>
    <mergeCell ref="I16:I20"/>
    <mergeCell ref="J16:J20"/>
    <mergeCell ref="A16:H16"/>
    <mergeCell ref="A143:J143"/>
    <mergeCell ref="A144:J144"/>
    <mergeCell ref="A1:J1"/>
    <mergeCell ref="A53:J53"/>
    <mergeCell ref="A91:J91"/>
    <mergeCell ref="A125:J125"/>
    <mergeCell ref="C9:C10"/>
    <mergeCell ref="A142:J142"/>
    <mergeCell ref="A141:J141"/>
  </mergeCells>
  <printOptions/>
  <pageMargins left="0.7086614173228347" right="0.2362204724409449" top="0.5511811023622047" bottom="0.6692913385826772" header="0.11811023622047245" footer="0"/>
  <pageSetup horizontalDpi="300" verticalDpi="300" orientation="portrait" scale="95" r:id="rId1"/>
  <rowBreaks count="3" manualBreakCount="3">
    <brk id="53" max="9" man="1"/>
    <brk id="91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2017-04-25T15:03:45Z</cp:lastPrinted>
  <dcterms:created xsi:type="dcterms:W3CDTF">1999-02-05T16:59:18Z</dcterms:created>
  <dcterms:modified xsi:type="dcterms:W3CDTF">2019-09-04T15:22:04Z</dcterms:modified>
  <cp:category/>
  <cp:version/>
  <cp:contentType/>
  <cp:contentStatus/>
</cp:coreProperties>
</file>