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Hoja1" sheetId="1" r:id="rId1"/>
    <sheet name="Hoja2" sheetId="2" state="hidden" r:id="rId2"/>
    <sheet name="Hoja3" sheetId="3" state="hidden" r:id="rId3"/>
  </sheets>
  <externalReferences>
    <externalReference r:id="rId6"/>
    <externalReference r:id="rId7"/>
  </externalReferences>
  <definedNames>
    <definedName name="_xlnm.Print_Area" localSheetId="0">'Hoja1'!$A$1:$J$114</definedName>
    <definedName name="_xlnm.Print_Titles" localSheetId="0">'Hoja1'!$1:$20</definedName>
  </definedNames>
  <calcPr fullCalcOnLoad="1"/>
</workbook>
</file>

<file path=xl/sharedStrings.xml><?xml version="1.0" encoding="utf-8"?>
<sst xmlns="http://schemas.openxmlformats.org/spreadsheetml/2006/main" count="151" uniqueCount="110">
  <si>
    <t xml:space="preserve"> RUBRO..........</t>
  </si>
  <si>
    <t>Tomate Ind.</t>
  </si>
  <si>
    <t>AREA APLIC....</t>
  </si>
  <si>
    <t>Nacional</t>
  </si>
  <si>
    <t xml:space="preserve"> CICLO..........</t>
  </si>
  <si>
    <t>ENTREVISTAS...</t>
  </si>
  <si>
    <t xml:space="preserve"> COSTO CODIGO...</t>
  </si>
  <si>
    <t>0-41-0234A</t>
  </si>
  <si>
    <t>VARIEDAD</t>
  </si>
  <si>
    <t>RENDIMIENTO</t>
  </si>
  <si>
    <t xml:space="preserve"> METODO SIEMBRA.</t>
  </si>
  <si>
    <t>Directo</t>
  </si>
  <si>
    <t xml:space="preserve"> ORIGEN DE AGUAS</t>
  </si>
  <si>
    <t>Riego Grav.</t>
  </si>
  <si>
    <t xml:space="preserve"> NIVEL INSUMOS...</t>
  </si>
  <si>
    <t>Alto</t>
  </si>
  <si>
    <t xml:space="preserve"> PREP. TERRENO..</t>
  </si>
  <si>
    <t>Mecanizado</t>
  </si>
  <si>
    <t>HOMBRE-DIA</t>
  </si>
  <si>
    <t>8 Horas</t>
  </si>
  <si>
    <t xml:space="preserve"> CLASIF. TERRENO</t>
  </si>
  <si>
    <t>A</t>
  </si>
  <si>
    <t>JORNAL DIARIO :</t>
  </si>
  <si>
    <t xml:space="preserve"> CARAC. ESPECIAL</t>
  </si>
  <si>
    <t/>
  </si>
  <si>
    <t>COSTOS VARIABLES DE PRODUCCION POR TAREA</t>
  </si>
  <si>
    <t xml:space="preserve"> Valor</t>
  </si>
  <si>
    <t xml:space="preserve">  Costo</t>
  </si>
  <si>
    <t xml:space="preserve"> Actividad - Servicios o Insumos</t>
  </si>
  <si>
    <t>Mes</t>
  </si>
  <si>
    <t xml:space="preserve"> Unidad</t>
  </si>
  <si>
    <t>/Unidad</t>
  </si>
  <si>
    <t xml:space="preserve">  (RD$)</t>
  </si>
  <si>
    <t>1. Insumos</t>
  </si>
  <si>
    <t>.1 Semilla</t>
  </si>
  <si>
    <t>Libra</t>
  </si>
  <si>
    <t>Litro</t>
  </si>
  <si>
    <t>.4 Fungicida (Dithane M-45)</t>
  </si>
  <si>
    <t>Quintal</t>
  </si>
  <si>
    <t>.7 Fertilizante Foliar (Fertisol)</t>
  </si>
  <si>
    <t>.8 Herbicida (Fusilade)</t>
  </si>
  <si>
    <t>.9 Pago agua INDRHI (5 meses)</t>
  </si>
  <si>
    <t>Tarea</t>
  </si>
  <si>
    <t>2. Preparación del Terreno</t>
  </si>
  <si>
    <t>.1 Corte (mecanizado)</t>
  </si>
  <si>
    <t>.2 Cruce (mecanizado)</t>
  </si>
  <si>
    <t>.3 Rastra (mecanizado)</t>
  </si>
  <si>
    <t>.4 Surqueo (mecanizado)</t>
  </si>
  <si>
    <t>3.  Siembra (Mecanizada)</t>
  </si>
  <si>
    <t>4.  Riego (2 Aplic.)</t>
  </si>
  <si>
    <t>Hom-Dia</t>
  </si>
  <si>
    <t xml:space="preserve">5.  Aplicación Herbicida </t>
  </si>
  <si>
    <t>6.  Raleo y Resiembra</t>
  </si>
  <si>
    <t>7.  Aporque (2 Aplic.)</t>
  </si>
  <si>
    <t>8.  Desyerbo (Manual) (Despeluñe)</t>
  </si>
  <si>
    <t>9.  Aporque</t>
  </si>
  <si>
    <t xml:space="preserve">10. Aplicación Fertilizante </t>
  </si>
  <si>
    <t>11. Riegos (2 Aplic.)</t>
  </si>
  <si>
    <t>12. Desyerbos (2 Aplic.)</t>
  </si>
  <si>
    <t xml:space="preserve">13. Aplicación Agroquimicos </t>
  </si>
  <si>
    <t xml:space="preserve">    Dithane + 0.2863 Lb Fertisol)</t>
  </si>
  <si>
    <t>14. Riegos (3 Aplic.)</t>
  </si>
  <si>
    <t xml:space="preserve">15. Aplicación Agroquimicos </t>
  </si>
  <si>
    <t xml:space="preserve">    Ditahane + 0.2863 Lb Fertisol)</t>
  </si>
  <si>
    <t>16. Aporque y Aplic. Fertilizante</t>
  </si>
  <si>
    <t xml:space="preserve">17. Aplicación Agroquimicos </t>
  </si>
  <si>
    <t>18. Riegos (3 Aplic.)</t>
  </si>
  <si>
    <t xml:space="preserve">19. Aplicación Agroquimicos </t>
  </si>
  <si>
    <t xml:space="preserve">20. Aplicación Agroquimicos </t>
  </si>
  <si>
    <t>21. Cosecha (Varias)</t>
  </si>
  <si>
    <t>SUBTOTAL</t>
  </si>
  <si>
    <t>TOTAL</t>
  </si>
  <si>
    <t>I. Semillero             :</t>
  </si>
  <si>
    <t>III. Mano de Obra:</t>
  </si>
  <si>
    <t>II.Preparación de terreno:</t>
  </si>
  <si>
    <t>IV. Insumos      :</t>
  </si>
  <si>
    <t>5 Meses</t>
  </si>
  <si>
    <t>Costo/</t>
  </si>
  <si>
    <t>Unidad</t>
  </si>
  <si>
    <t>Cant.</t>
  </si>
  <si>
    <t>GASTOS ADMINISTRATIVOS 2%</t>
  </si>
  <si>
    <t>Híbrido</t>
  </si>
  <si>
    <t>Coeficiente Técnico por Actividad</t>
  </si>
  <si>
    <t>Participación (%) por Actividad</t>
  </si>
  <si>
    <t>...................................................</t>
  </si>
  <si>
    <t>FECHA  :</t>
  </si>
  <si>
    <t>.5 Fertilizante (15-15-15)</t>
  </si>
  <si>
    <t>.6 Fertilizante (12-24-12)</t>
  </si>
  <si>
    <t xml:space="preserve">    (0.4593 QQ 15-15-15)</t>
  </si>
  <si>
    <t xml:space="preserve">    (0.5300 QQ 12-24-12)</t>
  </si>
  <si>
    <t>Huacal</t>
  </si>
  <si>
    <t>.2 Insecticida (Decis)</t>
  </si>
  <si>
    <t>.3 Insecticida (Diazinon)</t>
  </si>
  <si>
    <t>Kg</t>
  </si>
  <si>
    <t xml:space="preserve">    (0.0484 Lt Fusilade)</t>
  </si>
  <si>
    <t xml:space="preserve">    (0.0324  Lt. Diazinon +  0.0121 Kg. +</t>
  </si>
  <si>
    <t xml:space="preserve">    (0.0047 Lt Decis + 0.0121 Kg  +</t>
  </si>
  <si>
    <t xml:space="preserve"> MINISTERIO DE AGRICULTURA</t>
  </si>
  <si>
    <t>Estimación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</si>
  <si>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</si>
  <si>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</si>
  <si>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</si>
  <si>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</si>
  <si>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</si>
  <si>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</si>
  <si>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Página 82</t>
  </si>
  <si>
    <t>Página 84</t>
  </si>
  <si>
    <t>Página 83</t>
  </si>
  <si>
    <t>PAGO INTERESES 8.0% ANUAL (5 meses 3.33%)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</si>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</sst>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#,##0.0_);\(#,##0.0\)"/>
    <numFmt numFmtId="192" formatCode="&quot;$&quot;#,##0.0_);\(&quot;$&quot;#,##0.0\)"/>
    <numFmt numFmtId="193" formatCode="0.0%"/>
    <numFmt numFmtId="194" formatCode="_(* #,##0.000_);_(* \(#,##0.000\);_(* &quot;-&quot;??_);_(@_)"/>
    <numFmt numFmtId="195" formatCode="_(* #,##0.0000_);_(* \(#,##0.0000\);_(* &quot;-&quot;??_);_(@_)"/>
    <numFmt numFmtId="196" formatCode="&quot;RD$&quot;#,##0.00"/>
    <numFmt numFmtId="197" formatCode="_-* #,##0.00_-;\-* #,##0.00_-;_-* &quot;-&quot;??_-;_-@_-"/>
    <numFmt numFmtId="198" formatCode="_-* #,##0_-;\-* #,##0_-;_-* &quot;-&quot;??_-;_-@_-"/>
    <numFmt numFmtId="199" formatCode="#,##0.00_ ;\-#,##0.00\ "/>
    <numFmt numFmtId="200" formatCode="0.00000"/>
    <numFmt numFmtId="201" formatCode="0.0000"/>
    <numFmt numFmtId="202" formatCode="0.000"/>
    <numFmt numFmtId="203" formatCode="#,##0.000_ ;\-#,##0.000\ "/>
    <numFmt numFmtId="204" formatCode="#,##0.0000_ ;\-#,##0.0000\ "/>
  </numFmts>
  <fonts count="5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7" applyFont="1" applyBorder="1" applyAlignment="1" applyProtection="1">
      <alignment/>
      <protection/>
    </xf>
    <xf numFmtId="43" fontId="1" fillId="0" borderId="0" xfId="47" applyFont="1" applyAlignment="1">
      <alignment/>
    </xf>
    <xf numFmtId="0" fontId="1" fillId="0" borderId="0" xfId="0" applyFont="1" applyBorder="1" applyAlignment="1" applyProtection="1" quotePrefix="1">
      <alignment horizontal="fill"/>
      <protection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39" fontId="1" fillId="0" borderId="0" xfId="0" applyNumberFormat="1" applyFont="1" applyBorder="1" applyAlignment="1" applyProtection="1">
      <alignment/>
      <protection/>
    </xf>
    <xf numFmtId="43" fontId="1" fillId="0" borderId="0" xfId="47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9" fontId="5" fillId="0" borderId="0" xfId="0" applyNumberFormat="1" applyFont="1" applyBorder="1" applyAlignment="1" applyProtection="1">
      <alignment/>
      <protection/>
    </xf>
    <xf numFmtId="19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9" fontId="3" fillId="33" borderId="0" xfId="0" applyNumberFormat="1" applyFont="1" applyFill="1" applyAlignment="1" applyProtection="1">
      <alignment/>
      <protection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188" fontId="1" fillId="33" borderId="0" xfId="0" applyNumberFormat="1" applyFont="1" applyFill="1" applyAlignment="1" applyProtection="1">
      <alignment horizontal="left"/>
      <protection/>
    </xf>
    <xf numFmtId="39" fontId="1" fillId="33" borderId="0" xfId="0" applyNumberFormat="1" applyFont="1" applyFill="1" applyAlignment="1" applyProtection="1">
      <alignment horizontal="center"/>
      <protection/>
    </xf>
    <xf numFmtId="188" fontId="1" fillId="33" borderId="0" xfId="0" applyNumberFormat="1" applyFont="1" applyFill="1" applyAlignment="1" applyProtection="1">
      <alignment horizontal="center"/>
      <protection/>
    </xf>
    <xf numFmtId="39" fontId="1" fillId="33" borderId="0" xfId="0" applyNumberFormat="1" applyFont="1" applyFill="1" applyAlignment="1" applyProtection="1">
      <alignment/>
      <protection/>
    </xf>
    <xf numFmtId="189" fontId="1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/>
    </xf>
    <xf numFmtId="196" fontId="1" fillId="33" borderId="0" xfId="0" applyNumberFormat="1" applyFont="1" applyFill="1" applyAlignment="1" applyProtection="1" quotePrefix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fill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 quotePrefix="1">
      <alignment horizontal="fill"/>
      <protection/>
    </xf>
    <xf numFmtId="190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89" fontId="1" fillId="33" borderId="11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7" applyFont="1" applyFill="1" applyBorder="1" applyAlignment="1" applyProtection="1">
      <alignment/>
      <protection/>
    </xf>
    <xf numFmtId="9" fontId="1" fillId="33" borderId="12" xfId="54" applyFont="1" applyFill="1" applyBorder="1" applyAlignment="1">
      <alignment horizontal="center"/>
    </xf>
    <xf numFmtId="195" fontId="1" fillId="33" borderId="11" xfId="47" applyNumberFormat="1" applyFont="1" applyFill="1" applyBorder="1" applyAlignment="1" applyProtection="1" quotePrefix="1">
      <alignment horizontal="fill"/>
      <protection/>
    </xf>
    <xf numFmtId="7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39" fontId="49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 applyProtection="1" quotePrefix="1">
      <alignment horizontal="fill"/>
      <protection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1" fillId="33" borderId="15" xfId="47" applyFont="1" applyFill="1" applyBorder="1" applyAlignment="1" applyProtection="1">
      <alignment/>
      <protection/>
    </xf>
    <xf numFmtId="9" fontId="1" fillId="33" borderId="16" xfId="54" applyFont="1" applyFill="1" applyBorder="1" applyAlignment="1">
      <alignment horizontal="center"/>
    </xf>
    <xf numFmtId="7" fontId="1" fillId="33" borderId="11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fill"/>
      <protection/>
    </xf>
    <xf numFmtId="190" fontId="1" fillId="33" borderId="19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39" fontId="49" fillId="33" borderId="19" xfId="0" applyNumberFormat="1" applyFont="1" applyFill="1" applyBorder="1" applyAlignment="1" applyProtection="1">
      <alignment/>
      <protection/>
    </xf>
    <xf numFmtId="39" fontId="1" fillId="33" borderId="19" xfId="0" applyNumberFormat="1" applyFont="1" applyFill="1" applyBorder="1" applyAlignment="1" applyProtection="1">
      <alignment/>
      <protection/>
    </xf>
    <xf numFmtId="43" fontId="1" fillId="33" borderId="19" xfId="47" applyFont="1" applyFill="1" applyBorder="1" applyAlignment="1" applyProtection="1">
      <alignment/>
      <protection/>
    </xf>
    <xf numFmtId="9" fontId="1" fillId="33" borderId="20" xfId="54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fill"/>
      <protection/>
    </xf>
    <xf numFmtId="0" fontId="1" fillId="33" borderId="14" xfId="0" applyFont="1" applyFill="1" applyBorder="1" applyAlignment="1" applyProtection="1">
      <alignment horizontal="fill"/>
      <protection/>
    </xf>
    <xf numFmtId="0" fontId="1" fillId="33" borderId="15" xfId="0" applyFont="1" applyFill="1" applyBorder="1" applyAlignment="1" applyProtection="1">
      <alignment horizontal="fill"/>
      <protection/>
    </xf>
    <xf numFmtId="0" fontId="1" fillId="33" borderId="15" xfId="0" applyFont="1" applyFill="1" applyBorder="1" applyAlignment="1" applyProtection="1">
      <alignment horizontal="center"/>
      <protection/>
    </xf>
    <xf numFmtId="43" fontId="1" fillId="33" borderId="16" xfId="47" applyFont="1" applyFill="1" applyBorder="1" applyAlignment="1">
      <alignment/>
    </xf>
    <xf numFmtId="7" fontId="1" fillId="33" borderId="18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fill"/>
      <protection/>
    </xf>
    <xf numFmtId="187" fontId="1" fillId="33" borderId="18" xfId="0" applyNumberFormat="1" applyFont="1" applyFill="1" applyBorder="1" applyAlignment="1" applyProtection="1">
      <alignment horizontal="fill"/>
      <protection/>
    </xf>
    <xf numFmtId="0" fontId="1" fillId="33" borderId="18" xfId="0" applyFont="1" applyFill="1" applyBorder="1" applyAlignment="1" applyProtection="1">
      <alignment/>
      <protection locked="0"/>
    </xf>
    <xf numFmtId="190" fontId="1" fillId="33" borderId="18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39" fontId="1" fillId="33" borderId="18" xfId="0" applyNumberFormat="1" applyFont="1" applyFill="1" applyBorder="1" applyAlignment="1" applyProtection="1">
      <alignment/>
      <protection/>
    </xf>
    <xf numFmtId="39" fontId="2" fillId="33" borderId="2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39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188" fontId="1" fillId="33" borderId="0" xfId="0" applyNumberFormat="1" applyFont="1" applyFill="1" applyAlignment="1" applyProtection="1">
      <alignment/>
      <protection/>
    </xf>
    <xf numFmtId="39" fontId="3" fillId="33" borderId="0" xfId="0" applyNumberFormat="1" applyFont="1" applyFill="1" applyAlignment="1" applyProtection="1">
      <alignment horizontal="left"/>
      <protection/>
    </xf>
    <xf numFmtId="188" fontId="3" fillId="33" borderId="0" xfId="0" applyNumberFormat="1" applyFont="1" applyFill="1" applyAlignment="1" applyProtection="1">
      <alignment horizontal="right"/>
      <protection/>
    </xf>
    <xf numFmtId="198" fontId="10" fillId="33" borderId="0" xfId="49" applyNumberFormat="1" applyFont="1" applyFill="1" applyBorder="1" applyAlignment="1" applyProtection="1">
      <alignment horizontal="left"/>
      <protection/>
    </xf>
    <xf numFmtId="189" fontId="1" fillId="33" borderId="0" xfId="0" applyNumberFormat="1" applyFont="1" applyFill="1" applyBorder="1" applyAlignment="1" applyProtection="1">
      <alignment/>
      <protection/>
    </xf>
    <xf numFmtId="189" fontId="48" fillId="33" borderId="0" xfId="0" applyNumberFormat="1" applyFont="1" applyFill="1" applyBorder="1" applyAlignment="1" applyProtection="1">
      <alignment/>
      <protection/>
    </xf>
    <xf numFmtId="0" fontId="48" fillId="33" borderId="0" xfId="0" applyFont="1" applyFill="1" applyBorder="1" applyAlignment="1">
      <alignment/>
    </xf>
    <xf numFmtId="204" fontId="48" fillId="33" borderId="0" xfId="0" applyNumberFormat="1" applyFont="1" applyFill="1" applyAlignment="1">
      <alignment/>
    </xf>
    <xf numFmtId="199" fontId="51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0" fontId="2" fillId="34" borderId="0" xfId="0" applyFont="1" applyFill="1" applyAlignment="1" applyProtection="1">
      <alignment horizontal="centerContinuous"/>
      <protection/>
    </xf>
    <xf numFmtId="0" fontId="2" fillId="34" borderId="0" xfId="0" applyFont="1" applyFill="1" applyAlignment="1">
      <alignment horizontal="centerContinuous"/>
    </xf>
    <xf numFmtId="0" fontId="2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 applyProtection="1">
      <alignment/>
      <protection/>
    </xf>
    <xf numFmtId="0" fontId="1" fillId="34" borderId="21" xfId="0" applyFont="1" applyFill="1" applyBorder="1" applyAlignment="1" applyProtection="1">
      <alignment horizontal="fill"/>
      <protection/>
    </xf>
    <xf numFmtId="0" fontId="1" fillId="34" borderId="22" xfId="0" applyFont="1" applyFill="1" applyBorder="1" applyAlignment="1" applyProtection="1">
      <alignment horizontal="fill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fill"/>
      <protection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4" xfId="0" applyFont="1" applyFill="1" applyBorder="1" applyAlignment="1" applyProtection="1" quotePrefix="1">
      <alignment horizontal="center"/>
      <protection/>
    </xf>
    <xf numFmtId="0" fontId="2" fillId="34" borderId="24" xfId="0" applyFont="1" applyFill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center"/>
      <protection/>
    </xf>
    <xf numFmtId="39" fontId="1" fillId="34" borderId="14" xfId="0" applyNumberFormat="1" applyFont="1" applyFill="1" applyBorder="1" applyAlignment="1" applyProtection="1">
      <alignment/>
      <protection/>
    </xf>
    <xf numFmtId="39" fontId="2" fillId="34" borderId="16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18" xfId="0" applyFont="1" applyFill="1" applyBorder="1" applyAlignment="1">
      <alignment/>
    </xf>
    <xf numFmtId="7" fontId="1" fillId="34" borderId="19" xfId="0" applyNumberFormat="1" applyFont="1" applyFill="1" applyBorder="1" applyAlignment="1" applyProtection="1">
      <alignment/>
      <protection/>
    </xf>
    <xf numFmtId="10" fontId="1" fillId="34" borderId="19" xfId="0" applyNumberFormat="1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left"/>
      <protection/>
    </xf>
    <xf numFmtId="0" fontId="1" fillId="34" borderId="25" xfId="0" applyFont="1" applyFill="1" applyBorder="1" applyAlignment="1">
      <alignment horizontal="center"/>
    </xf>
    <xf numFmtId="192" fontId="1" fillId="34" borderId="19" xfId="0" applyNumberFormat="1" applyFont="1" applyFill="1" applyBorder="1" applyAlignment="1" applyProtection="1">
      <alignment/>
      <protection/>
    </xf>
    <xf numFmtId="193" fontId="1" fillId="34" borderId="20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>
      <alignment/>
    </xf>
    <xf numFmtId="7" fontId="1" fillId="34" borderId="15" xfId="0" applyNumberFormat="1" applyFont="1" applyFill="1" applyBorder="1" applyAlignment="1" applyProtection="1">
      <alignment/>
      <protection/>
    </xf>
    <xf numFmtId="10" fontId="1" fillId="34" borderId="15" xfId="0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26" xfId="0" applyFont="1" applyFill="1" applyBorder="1" applyAlignment="1">
      <alignment horizontal="center"/>
    </xf>
    <xf numFmtId="192" fontId="1" fillId="34" borderId="15" xfId="0" applyNumberFormat="1" applyFont="1" applyFill="1" applyBorder="1" applyAlignment="1" applyProtection="1">
      <alignment/>
      <protection/>
    </xf>
    <xf numFmtId="193" fontId="1" fillId="34" borderId="16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justify"/>
    </xf>
    <xf numFmtId="0" fontId="1" fillId="34" borderId="28" xfId="0" applyFont="1" applyFill="1" applyBorder="1" applyAlignment="1">
      <alignment horizontal="center" vertical="justify"/>
    </xf>
    <xf numFmtId="0" fontId="1" fillId="34" borderId="29" xfId="0" applyFont="1" applyFill="1" applyBorder="1" applyAlignment="1">
      <alignment horizontal="center" vertical="justify"/>
    </xf>
    <xf numFmtId="0" fontId="1" fillId="34" borderId="30" xfId="0" applyFont="1" applyFill="1" applyBorder="1" applyAlignment="1">
      <alignment horizontal="center" vertical="justify"/>
    </xf>
    <xf numFmtId="0" fontId="1" fillId="34" borderId="31" xfId="0" applyFont="1" applyFill="1" applyBorder="1" applyAlignment="1">
      <alignment horizontal="center" vertical="justify"/>
    </xf>
    <xf numFmtId="0" fontId="1" fillId="34" borderId="32" xfId="0" applyFont="1" applyFill="1" applyBorder="1" applyAlignment="1">
      <alignment horizontal="center" vertical="justify"/>
    </xf>
    <xf numFmtId="0" fontId="9" fillId="33" borderId="0" xfId="0" applyFont="1" applyFill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189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MATE%20INDUSTRIAL%20AZUA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MATE%20INDUSTRIAL%20AZU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4">
          <cell r="H134">
            <v>6642.022752140981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34">
          <cell r="H134">
            <v>7291.480703755961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91">
      <selection activeCell="I98" sqref="I98"/>
    </sheetView>
  </sheetViews>
  <sheetFormatPr defaultColWidth="11.00390625" defaultRowHeight="12.75"/>
  <cols>
    <col min="1" max="1" width="12.421875" style="2" customWidth="1"/>
    <col min="2" max="2" width="11.00390625" style="2" customWidth="1"/>
    <col min="3" max="3" width="8.57421875" style="2" customWidth="1"/>
    <col min="4" max="4" width="7.57421875" style="2" customWidth="1"/>
    <col min="5" max="5" width="6.421875" style="2" customWidth="1"/>
    <col min="6" max="6" width="9.00390625" style="4" customWidth="1"/>
    <col min="7" max="7" width="9.00390625" style="2" customWidth="1"/>
    <col min="8" max="8" width="8.7109375" style="2" customWidth="1"/>
    <col min="9" max="9" width="10.421875" style="1" customWidth="1"/>
    <col min="10" max="10" width="12.28125" style="2" customWidth="1"/>
    <col min="11" max="20" width="11.00390625" style="2" customWidth="1"/>
    <col min="21" max="21" width="12.140625" style="2" customWidth="1"/>
    <col min="22" max="16384" width="11.00390625" style="2" customWidth="1"/>
  </cols>
  <sheetData>
    <row r="1" spans="1:10" s="17" customFormat="1" ht="29.25" customHeight="1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3" customHeight="1">
      <c r="A2" s="109"/>
      <c r="B2" s="110"/>
      <c r="C2" s="110"/>
      <c r="D2" s="110"/>
      <c r="E2" s="110"/>
      <c r="F2" s="111"/>
      <c r="G2" s="110"/>
      <c r="H2" s="110"/>
      <c r="I2" s="112"/>
      <c r="J2" s="113"/>
    </row>
    <row r="3" spans="1:10" ht="13.5">
      <c r="A3" s="27"/>
      <c r="B3" s="27"/>
      <c r="C3" s="27"/>
      <c r="D3" s="27"/>
      <c r="E3" s="27"/>
      <c r="F3" s="28"/>
      <c r="G3" s="18"/>
      <c r="H3" s="27"/>
      <c r="I3" s="25"/>
      <c r="J3" s="26"/>
    </row>
    <row r="4" spans="1:10" ht="16.5">
      <c r="A4" s="24"/>
      <c r="B4" s="29"/>
      <c r="C4" s="27"/>
      <c r="D4" s="27"/>
      <c r="E4" s="27"/>
      <c r="F4" s="24" t="s">
        <v>0</v>
      </c>
      <c r="G4" s="18"/>
      <c r="H4" s="27" t="s">
        <v>84</v>
      </c>
      <c r="I4" s="25"/>
      <c r="J4" s="30" t="s">
        <v>1</v>
      </c>
    </row>
    <row r="5" spans="1:10" ht="13.5">
      <c r="A5" s="24" t="s">
        <v>2</v>
      </c>
      <c r="B5" s="29" t="s">
        <v>3</v>
      </c>
      <c r="C5" s="27"/>
      <c r="D5" s="27"/>
      <c r="E5" s="27"/>
      <c r="F5" s="24" t="s">
        <v>4</v>
      </c>
      <c r="G5" s="18"/>
      <c r="H5" s="27" t="s">
        <v>84</v>
      </c>
      <c r="I5" s="25"/>
      <c r="J5" s="31" t="s">
        <v>76</v>
      </c>
    </row>
    <row r="6" spans="1:10" ht="13.5">
      <c r="A6" s="24" t="s">
        <v>5</v>
      </c>
      <c r="B6" s="29" t="s">
        <v>98</v>
      </c>
      <c r="C6" s="27"/>
      <c r="D6" s="27"/>
      <c r="E6" s="27"/>
      <c r="F6" s="24" t="s">
        <v>6</v>
      </c>
      <c r="G6" s="18"/>
      <c r="H6" s="27" t="s">
        <v>84</v>
      </c>
      <c r="I6" s="25"/>
      <c r="J6" s="31" t="s">
        <v>7</v>
      </c>
    </row>
    <row r="7" spans="1:10" ht="13.5">
      <c r="A7" s="24"/>
      <c r="B7" s="29"/>
      <c r="C7" s="27"/>
      <c r="D7" s="27"/>
      <c r="E7" s="27"/>
      <c r="F7" s="24"/>
      <c r="G7" s="18"/>
      <c r="H7" s="27"/>
      <c r="I7" s="25"/>
      <c r="J7" s="31"/>
    </row>
    <row r="8" spans="1:10" ht="13.5">
      <c r="A8" s="18"/>
      <c r="B8" s="18"/>
      <c r="C8" s="32"/>
      <c r="D8" s="32" t="s">
        <v>77</v>
      </c>
      <c r="E8" s="27"/>
      <c r="F8" s="24"/>
      <c r="G8" s="18"/>
      <c r="H8" s="27"/>
      <c r="I8" s="25"/>
      <c r="J8" s="31"/>
    </row>
    <row r="9" spans="1:10" ht="13.5">
      <c r="A9" s="24" t="s">
        <v>8</v>
      </c>
      <c r="B9" s="24" t="s">
        <v>9</v>
      </c>
      <c r="C9" s="33" t="s">
        <v>78</v>
      </c>
      <c r="D9" s="33" t="s">
        <v>78</v>
      </c>
      <c r="E9" s="27"/>
      <c r="F9" s="24" t="s">
        <v>10</v>
      </c>
      <c r="G9" s="18"/>
      <c r="H9" s="27" t="s">
        <v>84</v>
      </c>
      <c r="I9" s="25"/>
      <c r="J9" s="31" t="s">
        <v>11</v>
      </c>
    </row>
    <row r="10" spans="1:10" ht="13.5">
      <c r="A10" s="34" t="s">
        <v>81</v>
      </c>
      <c r="B10" s="35">
        <v>40</v>
      </c>
      <c r="C10" s="36" t="s">
        <v>90</v>
      </c>
      <c r="D10" s="37">
        <f>(H99/B10)</f>
        <v>187.19832744454516</v>
      </c>
      <c r="E10" s="27"/>
      <c r="F10" s="24" t="s">
        <v>12</v>
      </c>
      <c r="G10" s="18"/>
      <c r="H10" s="27" t="s">
        <v>84</v>
      </c>
      <c r="I10" s="25"/>
      <c r="J10" s="31" t="s">
        <v>13</v>
      </c>
    </row>
    <row r="11" spans="1:11" ht="13.5">
      <c r="A11" s="27"/>
      <c r="B11" s="27"/>
      <c r="C11" s="27"/>
      <c r="D11" s="27"/>
      <c r="E11" s="27"/>
      <c r="F11" s="24" t="s">
        <v>14</v>
      </c>
      <c r="G11" s="18"/>
      <c r="H11" s="27" t="s">
        <v>84</v>
      </c>
      <c r="I11" s="25"/>
      <c r="J11" s="31" t="s">
        <v>15</v>
      </c>
      <c r="K11" s="22"/>
    </row>
    <row r="12" spans="1:11" ht="13.5">
      <c r="A12" s="99"/>
      <c r="B12" s="100"/>
      <c r="C12" s="101"/>
      <c r="D12" s="102"/>
      <c r="E12" s="98"/>
      <c r="F12" s="24" t="s">
        <v>16</v>
      </c>
      <c r="G12" s="18"/>
      <c r="H12" s="27" t="s">
        <v>84</v>
      </c>
      <c r="I12" s="25"/>
      <c r="J12" s="31" t="s">
        <v>17</v>
      </c>
      <c r="K12" s="22"/>
    </row>
    <row r="13" spans="1:11" ht="15.75">
      <c r="A13" s="31" t="s">
        <v>18</v>
      </c>
      <c r="B13" s="38" t="s">
        <v>19</v>
      </c>
      <c r="C13" s="39" t="s">
        <v>85</v>
      </c>
      <c r="D13" s="40">
        <v>2019</v>
      </c>
      <c r="E13" s="27"/>
      <c r="F13" s="24" t="s">
        <v>20</v>
      </c>
      <c r="G13" s="18"/>
      <c r="H13" s="27" t="s">
        <v>84</v>
      </c>
      <c r="I13" s="25"/>
      <c r="J13" s="31" t="s">
        <v>21</v>
      </c>
      <c r="K13" s="22"/>
    </row>
    <row r="14" spans="1:11" ht="13.5">
      <c r="A14" s="31" t="s">
        <v>22</v>
      </c>
      <c r="B14" s="41">
        <v>500</v>
      </c>
      <c r="C14" s="27"/>
      <c r="D14" s="27"/>
      <c r="E14" s="27"/>
      <c r="F14" s="24" t="s">
        <v>23</v>
      </c>
      <c r="G14" s="18"/>
      <c r="H14" s="27" t="s">
        <v>84</v>
      </c>
      <c r="I14" s="25"/>
      <c r="J14" s="31" t="s">
        <v>24</v>
      </c>
      <c r="K14" s="22"/>
    </row>
    <row r="15" spans="1:11" ht="8.25" customHeight="1" thickBot="1">
      <c r="A15" s="27"/>
      <c r="B15" s="27"/>
      <c r="C15" s="27"/>
      <c r="D15" s="27"/>
      <c r="E15" s="42"/>
      <c r="F15" s="43"/>
      <c r="G15" s="42"/>
      <c r="H15" s="44"/>
      <c r="I15" s="25"/>
      <c r="J15" s="27"/>
      <c r="K15" s="23">
        <f>+(H99+'[1]Hoja1'!$H$134)/2</f>
        <v>7064.977924961393</v>
      </c>
    </row>
    <row r="16" spans="1:11" ht="15" customHeight="1">
      <c r="A16" s="163" t="s">
        <v>25</v>
      </c>
      <c r="B16" s="164"/>
      <c r="C16" s="164"/>
      <c r="D16" s="164"/>
      <c r="E16" s="164"/>
      <c r="F16" s="164"/>
      <c r="G16" s="164"/>
      <c r="H16" s="165"/>
      <c r="I16" s="155" t="s">
        <v>82</v>
      </c>
      <c r="J16" s="158" t="s">
        <v>83</v>
      </c>
      <c r="K16" s="22"/>
    </row>
    <row r="17" spans="1:11" ht="6.75" customHeight="1">
      <c r="A17" s="114"/>
      <c r="B17" s="115"/>
      <c r="C17" s="115"/>
      <c r="D17" s="115"/>
      <c r="E17" s="115"/>
      <c r="F17" s="116"/>
      <c r="G17" s="115"/>
      <c r="H17" s="117"/>
      <c r="I17" s="156"/>
      <c r="J17" s="159"/>
      <c r="K17" s="22"/>
    </row>
    <row r="18" spans="1:11" ht="9.75" customHeight="1">
      <c r="A18" s="118"/>
      <c r="B18" s="119"/>
      <c r="C18" s="119"/>
      <c r="D18" s="120"/>
      <c r="E18" s="121"/>
      <c r="F18" s="121"/>
      <c r="G18" s="122" t="s">
        <v>26</v>
      </c>
      <c r="H18" s="122" t="s">
        <v>27</v>
      </c>
      <c r="I18" s="156"/>
      <c r="J18" s="159"/>
      <c r="K18" s="22"/>
    </row>
    <row r="19" spans="1:11" ht="11.25" customHeight="1">
      <c r="A19" s="123" t="s">
        <v>28</v>
      </c>
      <c r="B19" s="124"/>
      <c r="C19" s="124"/>
      <c r="D19" s="125" t="s">
        <v>29</v>
      </c>
      <c r="E19" s="125" t="s">
        <v>79</v>
      </c>
      <c r="F19" s="125" t="s">
        <v>30</v>
      </c>
      <c r="G19" s="125" t="s">
        <v>31</v>
      </c>
      <c r="H19" s="125" t="s">
        <v>32</v>
      </c>
      <c r="I19" s="156"/>
      <c r="J19" s="159"/>
      <c r="K19" s="22"/>
    </row>
    <row r="20" spans="1:11" ht="6" customHeight="1" thickBot="1">
      <c r="A20" s="126"/>
      <c r="B20" s="127"/>
      <c r="C20" s="127"/>
      <c r="D20" s="128"/>
      <c r="E20" s="128"/>
      <c r="F20" s="128"/>
      <c r="G20" s="128"/>
      <c r="H20" s="128"/>
      <c r="I20" s="157"/>
      <c r="J20" s="160"/>
      <c r="K20" s="22"/>
    </row>
    <row r="21" spans="1:11" ht="18" customHeight="1">
      <c r="A21" s="45" t="s">
        <v>33</v>
      </c>
      <c r="B21" s="25"/>
      <c r="C21" s="25"/>
      <c r="D21" s="46"/>
      <c r="E21" s="47"/>
      <c r="F21" s="48"/>
      <c r="G21" s="49"/>
      <c r="H21" s="49"/>
      <c r="I21" s="50"/>
      <c r="J21" s="51"/>
      <c r="K21" s="22"/>
    </row>
    <row r="22" spans="1:11" ht="12.75">
      <c r="A22" s="52" t="s">
        <v>34</v>
      </c>
      <c r="B22" s="25"/>
      <c r="C22" s="53"/>
      <c r="D22" s="46"/>
      <c r="E22" s="47">
        <f>5/50</f>
        <v>0.1</v>
      </c>
      <c r="F22" s="54" t="s">
        <v>35</v>
      </c>
      <c r="G22" s="49">
        <v>2200</v>
      </c>
      <c r="H22" s="49">
        <f>IF(E22*G22,+E22*G22,"        ")</f>
        <v>220</v>
      </c>
      <c r="I22" s="55">
        <f aca="true" t="shared" si="0" ref="I22:I30">E22/B$10</f>
        <v>0.0025</v>
      </c>
      <c r="J22" s="56">
        <f aca="true" t="shared" si="1" ref="J22:J30">H22/H$99</f>
        <v>0.029380604384028466</v>
      </c>
      <c r="K22" s="22">
        <f>+(H99+'[2]Hoja1'!$H$134)/2</f>
        <v>7389.706900768884</v>
      </c>
    </row>
    <row r="23" spans="1:11" ht="12.75">
      <c r="A23" s="52" t="s">
        <v>91</v>
      </c>
      <c r="B23" s="25"/>
      <c r="C23" s="25"/>
      <c r="D23" s="57"/>
      <c r="E23" s="47">
        <f>0.19/13.5</f>
        <v>0.014074074074074074</v>
      </c>
      <c r="F23" s="54" t="s">
        <v>36</v>
      </c>
      <c r="G23" s="49">
        <v>1820</v>
      </c>
      <c r="H23" s="49">
        <f aca="true" t="shared" si="2" ref="H23:H30">IF(E23*G23,+E23*G23,"        ")</f>
        <v>25.614814814814814</v>
      </c>
      <c r="I23" s="55">
        <f t="shared" si="0"/>
        <v>0.00035185185185185184</v>
      </c>
      <c r="J23" s="56">
        <f t="shared" si="1"/>
        <v>0.003420812456564661</v>
      </c>
      <c r="K23" s="107"/>
    </row>
    <row r="24" spans="1:11" ht="12.75">
      <c r="A24" s="52" t="s">
        <v>92</v>
      </c>
      <c r="B24" s="25"/>
      <c r="C24" s="25"/>
      <c r="D24" s="57"/>
      <c r="E24" s="47">
        <f>0.55/8.5</f>
        <v>0.06470588235294118</v>
      </c>
      <c r="F24" s="54" t="s">
        <v>36</v>
      </c>
      <c r="G24" s="49">
        <v>675.9666666666667</v>
      </c>
      <c r="H24" s="49">
        <f t="shared" si="2"/>
        <v>43.73901960784314</v>
      </c>
      <c r="I24" s="55">
        <f t="shared" si="0"/>
        <v>0.0016176470588235296</v>
      </c>
      <c r="J24" s="56">
        <f t="shared" si="1"/>
        <v>0.005841267414742287</v>
      </c>
      <c r="K24" s="22"/>
    </row>
    <row r="25" spans="1:10" ht="12.75">
      <c r="A25" s="52" t="s">
        <v>37</v>
      </c>
      <c r="B25" s="25"/>
      <c r="C25" s="25"/>
      <c r="D25" s="57"/>
      <c r="E25" s="47">
        <f>1.5/24.8</f>
        <v>0.06048387096774193</v>
      </c>
      <c r="F25" s="54" t="s">
        <v>93</v>
      </c>
      <c r="G25" s="49">
        <v>336.6666666666667</v>
      </c>
      <c r="H25" s="49">
        <f t="shared" si="2"/>
        <v>20.362903225806452</v>
      </c>
      <c r="I25" s="55">
        <f t="shared" si="0"/>
        <v>0.0015120967741935483</v>
      </c>
      <c r="J25" s="56">
        <f t="shared" si="1"/>
        <v>0.002719429108125802</v>
      </c>
    </row>
    <row r="26" spans="1:11" ht="12.75">
      <c r="A26" s="52" t="s">
        <v>86</v>
      </c>
      <c r="B26" s="25"/>
      <c r="C26" s="25"/>
      <c r="D26" s="46"/>
      <c r="E26" s="47">
        <f>11.86/25.82</f>
        <v>0.4593338497288923</v>
      </c>
      <c r="F26" s="54" t="s">
        <v>38</v>
      </c>
      <c r="G26" s="49">
        <v>1181.625</v>
      </c>
      <c r="H26" s="49">
        <f t="shared" si="2"/>
        <v>542.7603601859024</v>
      </c>
      <c r="I26" s="55">
        <f t="shared" si="0"/>
        <v>0.011483346243222307</v>
      </c>
      <c r="J26" s="56">
        <f t="shared" si="1"/>
        <v>0.0724846700816127</v>
      </c>
      <c r="K26" s="16"/>
    </row>
    <row r="27" spans="1:10" ht="12.75">
      <c r="A27" s="52" t="s">
        <v>87</v>
      </c>
      <c r="B27" s="25"/>
      <c r="C27" s="25"/>
      <c r="D27" s="57"/>
      <c r="E27" s="47">
        <f>15.18/28.64</f>
        <v>0.5300279329608938</v>
      </c>
      <c r="F27" s="54" t="s">
        <v>38</v>
      </c>
      <c r="G27" s="49">
        <v>1451.6666666666667</v>
      </c>
      <c r="H27" s="49">
        <f t="shared" si="2"/>
        <v>769.4238826815642</v>
      </c>
      <c r="I27" s="55">
        <f t="shared" si="0"/>
        <v>0.013250698324022345</v>
      </c>
      <c r="J27" s="56">
        <f t="shared" si="1"/>
        <v>0.10275517591222805</v>
      </c>
    </row>
    <row r="28" spans="1:11" ht="12.75">
      <c r="A28" s="52" t="s">
        <v>39</v>
      </c>
      <c r="B28" s="25"/>
      <c r="C28" s="58"/>
      <c r="D28" s="46"/>
      <c r="E28" s="47">
        <v>1.1455</v>
      </c>
      <c r="F28" s="54" t="s">
        <v>35</v>
      </c>
      <c r="G28" s="49">
        <v>82.5</v>
      </c>
      <c r="H28" s="49">
        <f t="shared" si="2"/>
        <v>94.50375</v>
      </c>
      <c r="I28" s="55">
        <f t="shared" si="0"/>
        <v>0.0286375</v>
      </c>
      <c r="J28" s="56">
        <f t="shared" si="1"/>
        <v>0.012620805870714229</v>
      </c>
      <c r="K28" s="16"/>
    </row>
    <row r="29" spans="1:10" ht="12.75">
      <c r="A29" s="52" t="s">
        <v>40</v>
      </c>
      <c r="B29" s="25"/>
      <c r="C29" s="25"/>
      <c r="D29" s="46"/>
      <c r="E29" s="47">
        <f>1.13/23.36</f>
        <v>0.048373287671232876</v>
      </c>
      <c r="F29" s="54" t="s">
        <v>36</v>
      </c>
      <c r="G29" s="49">
        <v>1467.5</v>
      </c>
      <c r="H29" s="49">
        <f t="shared" si="2"/>
        <v>70.98779965753424</v>
      </c>
      <c r="I29" s="55">
        <f t="shared" si="0"/>
        <v>0.001209332191780822</v>
      </c>
      <c r="J29" s="56">
        <f t="shared" si="1"/>
        <v>0.009480292990139477</v>
      </c>
    </row>
    <row r="30" spans="1:11" ht="12.75">
      <c r="A30" s="52" t="s">
        <v>41</v>
      </c>
      <c r="B30" s="25"/>
      <c r="C30" s="25"/>
      <c r="D30" s="46"/>
      <c r="E30" s="47">
        <v>1</v>
      </c>
      <c r="F30" s="54" t="s">
        <v>42</v>
      </c>
      <c r="G30" s="49">
        <f>+(80.49/12)*5</f>
        <v>33.537499999999994</v>
      </c>
      <c r="H30" s="49">
        <f t="shared" si="2"/>
        <v>33.537499999999994</v>
      </c>
      <c r="I30" s="55">
        <f t="shared" si="0"/>
        <v>0.025</v>
      </c>
      <c r="J30" s="56">
        <f t="shared" si="1"/>
        <v>0.004478872816042521</v>
      </c>
      <c r="K30" s="16"/>
    </row>
    <row r="31" spans="1:10" ht="12.75">
      <c r="A31" s="59"/>
      <c r="B31" s="25"/>
      <c r="C31" s="25"/>
      <c r="D31" s="46"/>
      <c r="E31" s="47"/>
      <c r="F31" s="48"/>
      <c r="G31" s="49"/>
      <c r="H31" s="49"/>
      <c r="I31" s="55"/>
      <c r="J31" s="56"/>
    </row>
    <row r="32" spans="1:11" ht="12.75">
      <c r="A32" s="45" t="s">
        <v>43</v>
      </c>
      <c r="B32" s="25"/>
      <c r="C32" s="25"/>
      <c r="D32" s="46"/>
      <c r="E32" s="47"/>
      <c r="F32" s="48"/>
      <c r="G32" s="49"/>
      <c r="H32" s="49"/>
      <c r="I32" s="55"/>
      <c r="J32" s="56"/>
      <c r="K32" s="16"/>
    </row>
    <row r="33" spans="1:10" ht="13.5" customHeight="1">
      <c r="A33" s="52" t="s">
        <v>44</v>
      </c>
      <c r="B33" s="25"/>
      <c r="C33" s="25"/>
      <c r="D33" s="46"/>
      <c r="E33" s="47">
        <v>1</v>
      </c>
      <c r="F33" s="54" t="s">
        <v>42</v>
      </c>
      <c r="G33" s="49">
        <v>250</v>
      </c>
      <c r="H33" s="49">
        <f>IF(E33*G33,+E33*G33,"        ")</f>
        <v>250</v>
      </c>
      <c r="I33" s="55">
        <f>E33/B$10</f>
        <v>0.025</v>
      </c>
      <c r="J33" s="56">
        <f aca="true" t="shared" si="3" ref="J33:J38">H33/H$99</f>
        <v>0.03338705043639598</v>
      </c>
    </row>
    <row r="34" spans="1:10" ht="13.5" customHeight="1">
      <c r="A34" s="52" t="s">
        <v>45</v>
      </c>
      <c r="B34" s="25"/>
      <c r="C34" s="25"/>
      <c r="D34" s="46"/>
      <c r="E34" s="47">
        <v>1</v>
      </c>
      <c r="F34" s="54" t="s">
        <v>42</v>
      </c>
      <c r="G34" s="60">
        <v>200</v>
      </c>
      <c r="H34" s="49">
        <f>IF(E34*G34,+E34*G34,"        ")</f>
        <v>200</v>
      </c>
      <c r="I34" s="55">
        <f>E34/B$10</f>
        <v>0.025</v>
      </c>
      <c r="J34" s="56">
        <f t="shared" si="3"/>
        <v>0.026709640349116787</v>
      </c>
    </row>
    <row r="35" spans="1:10" ht="13.5" customHeight="1">
      <c r="A35" s="52" t="s">
        <v>46</v>
      </c>
      <c r="B35" s="25"/>
      <c r="C35" s="25"/>
      <c r="D35" s="46"/>
      <c r="E35" s="47">
        <v>1</v>
      </c>
      <c r="F35" s="54" t="s">
        <v>42</v>
      </c>
      <c r="G35" s="49">
        <v>200</v>
      </c>
      <c r="H35" s="49">
        <f>IF(E35*G35,+E35*G35,"        ")</f>
        <v>200</v>
      </c>
      <c r="I35" s="55">
        <f>E35/B$10</f>
        <v>0.025</v>
      </c>
      <c r="J35" s="56">
        <f t="shared" si="3"/>
        <v>0.026709640349116787</v>
      </c>
    </row>
    <row r="36" spans="1:10" ht="13.5" customHeight="1">
      <c r="A36" s="52" t="s">
        <v>47</v>
      </c>
      <c r="B36" s="25"/>
      <c r="C36" s="25"/>
      <c r="D36" s="46"/>
      <c r="E36" s="47">
        <v>1</v>
      </c>
      <c r="F36" s="54" t="s">
        <v>42</v>
      </c>
      <c r="G36" s="49">
        <v>220</v>
      </c>
      <c r="H36" s="49">
        <f>IF(E36*G36,+E36*G36,"        ")</f>
        <v>220</v>
      </c>
      <c r="I36" s="55">
        <f>E36/B$10</f>
        <v>0.025</v>
      </c>
      <c r="J36" s="56">
        <f t="shared" si="3"/>
        <v>0.029380604384028466</v>
      </c>
    </row>
    <row r="37" spans="1:10" ht="12.75">
      <c r="A37" s="59"/>
      <c r="B37" s="25"/>
      <c r="C37" s="53"/>
      <c r="D37" s="46"/>
      <c r="E37" s="47"/>
      <c r="F37" s="48"/>
      <c r="G37" s="60"/>
      <c r="H37" s="49"/>
      <c r="I37" s="55"/>
      <c r="J37" s="56"/>
    </row>
    <row r="38" spans="1:10" ht="12.75">
      <c r="A38" s="52" t="s">
        <v>48</v>
      </c>
      <c r="B38" s="25"/>
      <c r="C38" s="53"/>
      <c r="D38" s="46"/>
      <c r="E38" s="47">
        <v>1</v>
      </c>
      <c r="F38" s="54" t="s">
        <v>42</v>
      </c>
      <c r="G38" s="49">
        <v>200</v>
      </c>
      <c r="H38" s="49">
        <f>IF(E38*G38,+E38*G38,"        ")</f>
        <v>200</v>
      </c>
      <c r="I38" s="55">
        <f>E38/B$10</f>
        <v>0.025</v>
      </c>
      <c r="J38" s="56">
        <f t="shared" si="3"/>
        <v>0.026709640349116787</v>
      </c>
    </row>
    <row r="39" spans="1:11" ht="12.75">
      <c r="A39" s="59"/>
      <c r="B39" s="25"/>
      <c r="C39" s="25"/>
      <c r="D39" s="46"/>
      <c r="E39" s="61"/>
      <c r="F39" s="48"/>
      <c r="G39" s="60"/>
      <c r="H39" s="61"/>
      <c r="I39" s="55"/>
      <c r="J39" s="56"/>
      <c r="K39" s="16"/>
    </row>
    <row r="40" spans="1:10" ht="12.75">
      <c r="A40" s="52" t="s">
        <v>49</v>
      </c>
      <c r="B40" s="25"/>
      <c r="C40" s="25"/>
      <c r="D40" s="46"/>
      <c r="E40" s="47">
        <v>0.4344</v>
      </c>
      <c r="F40" s="54" t="s">
        <v>50</v>
      </c>
      <c r="G40" s="49">
        <f>+$B$14</f>
        <v>500</v>
      </c>
      <c r="H40" s="49">
        <f>IF(E40*G40,+E40*G40,"        ")</f>
        <v>217.20000000000002</v>
      </c>
      <c r="I40" s="55">
        <f>E40/B$10</f>
        <v>0.01086</v>
      </c>
      <c r="J40" s="56">
        <f>H40/H$99</f>
        <v>0.029006669419140835</v>
      </c>
    </row>
    <row r="41" spans="1:10" ht="12.75">
      <c r="A41" s="59"/>
      <c r="B41" s="25"/>
      <c r="C41" s="25"/>
      <c r="D41" s="46"/>
      <c r="E41" s="61"/>
      <c r="F41" s="48"/>
      <c r="G41" s="60"/>
      <c r="H41" s="61"/>
      <c r="I41" s="55"/>
      <c r="J41" s="56"/>
    </row>
    <row r="42" spans="1:10" ht="12.75">
      <c r="A42" s="52" t="s">
        <v>51</v>
      </c>
      <c r="B42" s="25"/>
      <c r="C42" s="25"/>
      <c r="D42" s="46"/>
      <c r="E42" s="61"/>
      <c r="F42" s="48"/>
      <c r="G42" s="49"/>
      <c r="H42" s="49"/>
      <c r="I42" s="55"/>
      <c r="J42" s="56"/>
    </row>
    <row r="43" spans="1:10" ht="12.75">
      <c r="A43" s="52" t="s">
        <v>94</v>
      </c>
      <c r="B43" s="25"/>
      <c r="C43" s="25"/>
      <c r="D43" s="46"/>
      <c r="E43" s="47">
        <v>0.4072</v>
      </c>
      <c r="F43" s="54" t="s">
        <v>50</v>
      </c>
      <c r="G43" s="60">
        <f>+$B$14</f>
        <v>500</v>
      </c>
      <c r="H43" s="49">
        <f>IF(E43*G43,+E43*G43,"        ")</f>
        <v>203.6</v>
      </c>
      <c r="I43" s="55">
        <f>E43/B$10</f>
        <v>0.01018</v>
      </c>
      <c r="J43" s="56">
        <f>H43/H$99</f>
        <v>0.02719041387540089</v>
      </c>
    </row>
    <row r="44" spans="1:10" ht="12.75">
      <c r="A44" s="52"/>
      <c r="B44" s="25"/>
      <c r="C44" s="25"/>
      <c r="D44" s="46"/>
      <c r="E44" s="47"/>
      <c r="F44" s="54"/>
      <c r="G44" s="49"/>
      <c r="H44" s="49"/>
      <c r="I44" s="55"/>
      <c r="J44" s="56"/>
    </row>
    <row r="45" spans="1:10" ht="12.75">
      <c r="A45" s="52" t="s">
        <v>52</v>
      </c>
      <c r="B45" s="25"/>
      <c r="C45" s="25"/>
      <c r="D45" s="46"/>
      <c r="E45" s="47">
        <v>0.4524</v>
      </c>
      <c r="F45" s="54" t="s">
        <v>50</v>
      </c>
      <c r="G45" s="60">
        <f>+$B$14</f>
        <v>500</v>
      </c>
      <c r="H45" s="49">
        <f>IF(E45*G45,+E45*G45,"        ")</f>
        <v>226.20000000000002</v>
      </c>
      <c r="I45" s="55">
        <f>E45/B$10</f>
        <v>0.01131</v>
      </c>
      <c r="J45" s="56">
        <f>H45/H$99</f>
        <v>0.03020860323485109</v>
      </c>
    </row>
    <row r="46" spans="1:10" ht="8.25" customHeight="1">
      <c r="A46" s="59"/>
      <c r="B46" s="25"/>
      <c r="C46" s="25"/>
      <c r="D46" s="46"/>
      <c r="E46" s="61"/>
      <c r="F46" s="48"/>
      <c r="G46" s="49"/>
      <c r="H46" s="61"/>
      <c r="I46" s="55"/>
      <c r="J46" s="56"/>
    </row>
    <row r="47" spans="1:10" ht="17.25" customHeight="1">
      <c r="A47" s="52" t="s">
        <v>53</v>
      </c>
      <c r="B47" s="25"/>
      <c r="C47" s="58"/>
      <c r="D47" s="46"/>
      <c r="E47" s="47">
        <v>0.41</v>
      </c>
      <c r="F47" s="54" t="s">
        <v>50</v>
      </c>
      <c r="G47" s="49">
        <f>+$B$14</f>
        <v>500</v>
      </c>
      <c r="H47" s="49">
        <f>IF(E47*G47,+E47*G47,"        ")</f>
        <v>205</v>
      </c>
      <c r="I47" s="55">
        <f>E47/B$10</f>
        <v>0.010249999999999999</v>
      </c>
      <c r="J47" s="56">
        <f>H47/H$99</f>
        <v>0.027377381357844708</v>
      </c>
    </row>
    <row r="48" spans="1:10" ht="8.25" customHeight="1">
      <c r="A48" s="59"/>
      <c r="B48" s="25"/>
      <c r="C48" s="25"/>
      <c r="D48" s="46"/>
      <c r="E48" s="61"/>
      <c r="F48" s="48"/>
      <c r="G48" s="61"/>
      <c r="H48" s="61"/>
      <c r="I48" s="55"/>
      <c r="J48" s="56"/>
    </row>
    <row r="49" spans="1:10" ht="12.75">
      <c r="A49" s="52" t="s">
        <v>54</v>
      </c>
      <c r="B49" s="25"/>
      <c r="C49" s="58"/>
      <c r="D49" s="46"/>
      <c r="E49" s="47">
        <v>0.54</v>
      </c>
      <c r="F49" s="54" t="s">
        <v>50</v>
      </c>
      <c r="G49" s="49">
        <f>+$B$14</f>
        <v>500</v>
      </c>
      <c r="H49" s="49">
        <f>IF(E49*G49,+E49*G49,"        ")</f>
        <v>270</v>
      </c>
      <c r="I49" s="55">
        <f>E49/B$10</f>
        <v>0.013500000000000002</v>
      </c>
      <c r="J49" s="56">
        <f>H49/H$99</f>
        <v>0.036058014471307666</v>
      </c>
    </row>
    <row r="50" spans="1:10" ht="6.75" customHeight="1" thickBot="1">
      <c r="A50" s="62"/>
      <c r="B50" s="63"/>
      <c r="C50" s="63"/>
      <c r="D50" s="64"/>
      <c r="E50" s="65"/>
      <c r="F50" s="66"/>
      <c r="G50" s="65"/>
      <c r="H50" s="65"/>
      <c r="I50" s="67"/>
      <c r="J50" s="68"/>
    </row>
    <row r="51" spans="1:10" ht="17.25" customHeight="1">
      <c r="A51" s="1"/>
      <c r="B51" s="1"/>
      <c r="C51" s="1"/>
      <c r="D51" s="7"/>
      <c r="E51" s="1"/>
      <c r="F51" s="8"/>
      <c r="G51" s="1"/>
      <c r="H51" s="1"/>
      <c r="I51" s="5"/>
      <c r="J51" s="6"/>
    </row>
    <row r="52" spans="1:10" s="1" customFormat="1" ht="27.75" customHeight="1" thickBot="1">
      <c r="A52" s="162" t="s">
        <v>105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ht="12.75">
      <c r="A53" s="70" t="s">
        <v>55</v>
      </c>
      <c r="B53" s="71"/>
      <c r="C53" s="71"/>
      <c r="D53" s="72"/>
      <c r="E53" s="73">
        <v>0.46</v>
      </c>
      <c r="F53" s="74" t="s">
        <v>50</v>
      </c>
      <c r="G53" s="75">
        <f>+$B$14</f>
        <v>500</v>
      </c>
      <c r="H53" s="76">
        <f>IF(E53*G53,+E53*G53,"        ")</f>
        <v>230</v>
      </c>
      <c r="I53" s="77">
        <f>E53/B$10</f>
        <v>0.0115</v>
      </c>
      <c r="J53" s="78">
        <f>H53/H$99</f>
        <v>0.030716086401484308</v>
      </c>
    </row>
    <row r="54" spans="1:10" ht="12.75">
      <c r="A54" s="59"/>
      <c r="B54" s="25"/>
      <c r="C54" s="25"/>
      <c r="D54" s="46"/>
      <c r="E54" s="61"/>
      <c r="F54" s="48"/>
      <c r="G54" s="49"/>
      <c r="H54" s="61"/>
      <c r="I54" s="55"/>
      <c r="J54" s="56"/>
    </row>
    <row r="55" spans="1:10" ht="12.75">
      <c r="A55" s="52" t="s">
        <v>56</v>
      </c>
      <c r="B55" s="25"/>
      <c r="C55" s="25"/>
      <c r="D55" s="46"/>
      <c r="E55" s="47"/>
      <c r="F55" s="48"/>
      <c r="G55" s="60"/>
      <c r="H55" s="49"/>
      <c r="I55" s="55"/>
      <c r="J55" s="56"/>
    </row>
    <row r="56" spans="1:10" ht="12.75">
      <c r="A56" s="52" t="s">
        <v>88</v>
      </c>
      <c r="B56" s="25"/>
      <c r="C56" s="53"/>
      <c r="D56" s="46"/>
      <c r="E56" s="47">
        <v>0.288</v>
      </c>
      <c r="F56" s="54" t="s">
        <v>50</v>
      </c>
      <c r="G56" s="49">
        <f>+$B$14</f>
        <v>500</v>
      </c>
      <c r="H56" s="49">
        <f>IF(E56*G56,+E56*G56,"        ")</f>
        <v>144</v>
      </c>
      <c r="I56" s="55">
        <f>E56/B$10</f>
        <v>0.0072</v>
      </c>
      <c r="J56" s="56">
        <f>H56/H$99</f>
        <v>0.019230941051364088</v>
      </c>
    </row>
    <row r="57" spans="1:10" ht="12.75">
      <c r="A57" s="59"/>
      <c r="B57" s="25"/>
      <c r="C57" s="25"/>
      <c r="D57" s="46"/>
      <c r="E57" s="61"/>
      <c r="F57" s="48"/>
      <c r="G57" s="49"/>
      <c r="H57" s="61"/>
      <c r="I57" s="55"/>
      <c r="J57" s="56"/>
    </row>
    <row r="58" spans="1:10" ht="12.75">
      <c r="A58" s="52" t="s">
        <v>57</v>
      </c>
      <c r="B58" s="25"/>
      <c r="C58" s="25"/>
      <c r="D58" s="46"/>
      <c r="E58" s="47">
        <v>0.494</v>
      </c>
      <c r="F58" s="54" t="s">
        <v>50</v>
      </c>
      <c r="G58" s="60">
        <f>+$B$14</f>
        <v>500</v>
      </c>
      <c r="H58" s="49">
        <f>IF(E58*G58,+E58*G58,"        ")</f>
        <v>247</v>
      </c>
      <c r="I58" s="55">
        <f>E58/B$10</f>
        <v>0.01235</v>
      </c>
      <c r="J58" s="56">
        <f>H58/H$99</f>
        <v>0.032986405831159235</v>
      </c>
    </row>
    <row r="59" spans="1:10" ht="12.75">
      <c r="A59" s="59"/>
      <c r="B59" s="25"/>
      <c r="C59" s="25"/>
      <c r="D59" s="46"/>
      <c r="E59" s="61"/>
      <c r="F59" s="48"/>
      <c r="G59" s="49"/>
      <c r="H59" s="61"/>
      <c r="I59" s="55"/>
      <c r="J59" s="56"/>
    </row>
    <row r="60" spans="1:10" ht="12.75">
      <c r="A60" s="52" t="s">
        <v>58</v>
      </c>
      <c r="B60" s="25"/>
      <c r="C60" s="25"/>
      <c r="D60" s="46"/>
      <c r="E60" s="47">
        <v>0.8032</v>
      </c>
      <c r="F60" s="54" t="s">
        <v>50</v>
      </c>
      <c r="G60" s="49">
        <f>+$B$14</f>
        <v>500</v>
      </c>
      <c r="H60" s="49">
        <f>IF(E60*G60,+E60*G60,"        ")</f>
        <v>401.6</v>
      </c>
      <c r="I60" s="55">
        <f>E60/B$10</f>
        <v>0.02008</v>
      </c>
      <c r="J60" s="56">
        <f>H60/H$99</f>
        <v>0.05363295782102651</v>
      </c>
    </row>
    <row r="61" spans="1:10" ht="12.75">
      <c r="A61" s="59"/>
      <c r="B61" s="25"/>
      <c r="C61" s="25"/>
      <c r="D61" s="46"/>
      <c r="E61" s="61"/>
      <c r="F61" s="48"/>
      <c r="G61" s="49"/>
      <c r="H61" s="61"/>
      <c r="I61" s="55"/>
      <c r="J61" s="56"/>
    </row>
    <row r="62" spans="1:10" ht="12.75">
      <c r="A62" s="52" t="s">
        <v>59</v>
      </c>
      <c r="B62" s="25"/>
      <c r="C62" s="25"/>
      <c r="D62" s="46"/>
      <c r="E62" s="61"/>
      <c r="F62" s="48"/>
      <c r="G62" s="49"/>
      <c r="H62" s="49"/>
      <c r="I62" s="55"/>
      <c r="J62" s="56"/>
    </row>
    <row r="63" spans="1:10" ht="12.75">
      <c r="A63" s="52" t="s">
        <v>95</v>
      </c>
      <c r="B63" s="25"/>
      <c r="C63" s="25"/>
      <c r="D63" s="46"/>
      <c r="E63" s="47">
        <v>0.214</v>
      </c>
      <c r="F63" s="54" t="s">
        <v>50</v>
      </c>
      <c r="G63" s="49">
        <f>+$B$14</f>
        <v>500</v>
      </c>
      <c r="H63" s="49">
        <f>IF(E63*G63,+E63*G63,"        ")</f>
        <v>107</v>
      </c>
      <c r="I63" s="55">
        <f>E63/B$10</f>
        <v>0.00535</v>
      </c>
      <c r="J63" s="56">
        <f>H63/H$99</f>
        <v>0.014289657586777482</v>
      </c>
    </row>
    <row r="64" spans="1:10" ht="12.75">
      <c r="A64" s="52" t="s">
        <v>60</v>
      </c>
      <c r="B64" s="25"/>
      <c r="C64" s="25"/>
      <c r="D64" s="46"/>
      <c r="E64" s="61"/>
      <c r="F64" s="48"/>
      <c r="G64" s="61"/>
      <c r="H64" s="61"/>
      <c r="I64" s="55"/>
      <c r="J64" s="56"/>
    </row>
    <row r="65" spans="1:10" ht="12.75">
      <c r="A65" s="59"/>
      <c r="B65" s="25"/>
      <c r="C65" s="25"/>
      <c r="D65" s="46"/>
      <c r="E65" s="61"/>
      <c r="F65" s="48"/>
      <c r="G65" s="61"/>
      <c r="H65" s="61"/>
      <c r="I65" s="55"/>
      <c r="J65" s="56"/>
    </row>
    <row r="66" spans="1:10" ht="12.75">
      <c r="A66" s="52" t="s">
        <v>61</v>
      </c>
      <c r="B66" s="25"/>
      <c r="C66" s="58"/>
      <c r="D66" s="46"/>
      <c r="E66" s="47">
        <v>0.494</v>
      </c>
      <c r="F66" s="54" t="s">
        <v>50</v>
      </c>
      <c r="G66" s="49">
        <f>+$B$14</f>
        <v>500</v>
      </c>
      <c r="H66" s="49">
        <f>IF(E66*G66,+E66*G66,"        ")</f>
        <v>247</v>
      </c>
      <c r="I66" s="55">
        <f>E66/B$10</f>
        <v>0.01235</v>
      </c>
      <c r="J66" s="56">
        <f>H66/H$99</f>
        <v>0.032986405831159235</v>
      </c>
    </row>
    <row r="67" spans="1:10" ht="12.75">
      <c r="A67" s="59"/>
      <c r="B67" s="25"/>
      <c r="C67" s="25"/>
      <c r="D67" s="46"/>
      <c r="E67" s="61"/>
      <c r="F67" s="48"/>
      <c r="G67" s="61"/>
      <c r="H67" s="61"/>
      <c r="I67" s="55"/>
      <c r="J67" s="56"/>
    </row>
    <row r="68" spans="1:10" ht="12.75">
      <c r="A68" s="52" t="s">
        <v>62</v>
      </c>
      <c r="B68" s="25"/>
      <c r="C68" s="58"/>
      <c r="D68" s="46"/>
      <c r="E68" s="61"/>
      <c r="F68" s="48"/>
      <c r="G68" s="69"/>
      <c r="H68" s="49"/>
      <c r="I68" s="55"/>
      <c r="J68" s="56"/>
    </row>
    <row r="69" spans="1:10" ht="12.75">
      <c r="A69" s="52" t="s">
        <v>96</v>
      </c>
      <c r="B69" s="25"/>
      <c r="C69" s="25"/>
      <c r="D69" s="46"/>
      <c r="E69" s="47">
        <v>0.288</v>
      </c>
      <c r="F69" s="54" t="s">
        <v>50</v>
      </c>
      <c r="G69" s="49">
        <f>+$B$14</f>
        <v>500</v>
      </c>
      <c r="H69" s="49">
        <f>IF(E69*G69,+E69*G69,"        ")</f>
        <v>144</v>
      </c>
      <c r="I69" s="55">
        <f>E69/B$10</f>
        <v>0.0072</v>
      </c>
      <c r="J69" s="56">
        <f>H69/H$99</f>
        <v>0.019230941051364088</v>
      </c>
    </row>
    <row r="70" spans="1:10" ht="12.75">
      <c r="A70" s="52" t="s">
        <v>63</v>
      </c>
      <c r="B70" s="25"/>
      <c r="C70" s="58"/>
      <c r="D70" s="46"/>
      <c r="E70" s="61"/>
      <c r="F70" s="48"/>
      <c r="G70" s="61"/>
      <c r="H70" s="61"/>
      <c r="I70" s="55"/>
      <c r="J70" s="56"/>
    </row>
    <row r="71" spans="1:10" ht="12.75">
      <c r="A71" s="59"/>
      <c r="B71" s="25"/>
      <c r="C71" s="25"/>
      <c r="D71" s="46"/>
      <c r="E71" s="61"/>
      <c r="F71" s="48"/>
      <c r="G71" s="61"/>
      <c r="H71" s="61"/>
      <c r="I71" s="55"/>
      <c r="J71" s="56"/>
    </row>
    <row r="72" spans="1:10" ht="18" customHeight="1">
      <c r="A72" s="52" t="s">
        <v>64</v>
      </c>
      <c r="B72" s="25"/>
      <c r="C72" s="58"/>
      <c r="D72" s="46"/>
      <c r="E72" s="47"/>
      <c r="F72" s="48"/>
      <c r="G72" s="49"/>
      <c r="H72" s="49"/>
      <c r="I72" s="55"/>
      <c r="J72" s="56"/>
    </row>
    <row r="73" spans="1:10" ht="12.75">
      <c r="A73" s="52" t="s">
        <v>89</v>
      </c>
      <c r="B73" s="25"/>
      <c r="C73" s="25"/>
      <c r="D73" s="46"/>
      <c r="E73" s="47">
        <v>0.496</v>
      </c>
      <c r="F73" s="54" t="s">
        <v>50</v>
      </c>
      <c r="G73" s="49">
        <f>+$B$14</f>
        <v>500</v>
      </c>
      <c r="H73" s="49">
        <f>IF(E73*G73,+E73*G73,"        ")</f>
        <v>248</v>
      </c>
      <c r="I73" s="55">
        <f>E73/B$10</f>
        <v>0.0124</v>
      </c>
      <c r="J73" s="56">
        <f>H73/H$99</f>
        <v>0.03311995403290482</v>
      </c>
    </row>
    <row r="74" spans="1:10" ht="19.5" customHeight="1">
      <c r="A74" s="59"/>
      <c r="B74" s="25"/>
      <c r="C74" s="25"/>
      <c r="D74" s="46"/>
      <c r="E74" s="61"/>
      <c r="F74" s="48"/>
      <c r="G74" s="61"/>
      <c r="H74" s="61"/>
      <c r="I74" s="55"/>
      <c r="J74" s="56"/>
    </row>
    <row r="75" spans="1:10" ht="12.75">
      <c r="A75" s="52" t="s">
        <v>65</v>
      </c>
      <c r="B75" s="25"/>
      <c r="C75" s="58"/>
      <c r="D75" s="46"/>
      <c r="E75" s="61"/>
      <c r="F75" s="48"/>
      <c r="G75" s="69"/>
      <c r="H75" s="49"/>
      <c r="I75" s="55"/>
      <c r="J75" s="56"/>
    </row>
    <row r="76" spans="1:10" ht="12.75">
      <c r="A76" s="52" t="s">
        <v>96</v>
      </c>
      <c r="B76" s="25"/>
      <c r="C76" s="25"/>
      <c r="D76" s="46"/>
      <c r="E76" s="47">
        <v>0.246</v>
      </c>
      <c r="F76" s="54" t="s">
        <v>50</v>
      </c>
      <c r="G76" s="49">
        <f>+$B$14</f>
        <v>500</v>
      </c>
      <c r="H76" s="49">
        <f>IF(E76*G76,+E76*G76,"        ")</f>
        <v>123</v>
      </c>
      <c r="I76" s="55">
        <f>E76/B$10</f>
        <v>0.00615</v>
      </c>
      <c r="J76" s="56">
        <f>H76/H$99</f>
        <v>0.016426428814706826</v>
      </c>
    </row>
    <row r="77" spans="1:10" ht="12.75">
      <c r="A77" s="52" t="s">
        <v>63</v>
      </c>
      <c r="B77" s="25"/>
      <c r="C77" s="58"/>
      <c r="D77" s="46"/>
      <c r="E77" s="61"/>
      <c r="F77" s="48"/>
      <c r="G77" s="61"/>
      <c r="H77" s="61"/>
      <c r="I77" s="55"/>
      <c r="J77" s="56"/>
    </row>
    <row r="78" spans="1:10" ht="8.25" customHeight="1">
      <c r="A78" s="59"/>
      <c r="B78" s="25"/>
      <c r="C78" s="25"/>
      <c r="D78" s="46"/>
      <c r="E78" s="61"/>
      <c r="F78" s="48"/>
      <c r="G78" s="61"/>
      <c r="H78" s="61"/>
      <c r="I78" s="55"/>
      <c r="J78" s="56"/>
    </row>
    <row r="79" spans="1:10" ht="16.5" customHeight="1">
      <c r="A79" s="52" t="s">
        <v>66</v>
      </c>
      <c r="B79" s="25"/>
      <c r="C79" s="25"/>
      <c r="D79" s="46"/>
      <c r="E79" s="47">
        <v>0.494</v>
      </c>
      <c r="F79" s="54" t="s">
        <v>50</v>
      </c>
      <c r="G79" s="49">
        <f>+$B$14</f>
        <v>500</v>
      </c>
      <c r="H79" s="49">
        <f>IF(E79*G79,+E79*G79,"        ")</f>
        <v>247</v>
      </c>
      <c r="I79" s="55">
        <f>E79/B$10</f>
        <v>0.01235</v>
      </c>
      <c r="J79" s="56">
        <f>H79/H$99</f>
        <v>0.032986405831159235</v>
      </c>
    </row>
    <row r="80" spans="1:10" ht="6.75" customHeight="1">
      <c r="A80" s="59"/>
      <c r="B80" s="25"/>
      <c r="C80" s="25"/>
      <c r="D80" s="46"/>
      <c r="E80" s="61"/>
      <c r="F80" s="48"/>
      <c r="G80" s="61"/>
      <c r="H80" s="61"/>
      <c r="I80" s="55"/>
      <c r="J80" s="56"/>
    </row>
    <row r="81" spans="1:10" ht="13.5" thickBot="1">
      <c r="A81" s="62"/>
      <c r="B81" s="63"/>
      <c r="C81" s="63"/>
      <c r="D81" s="64"/>
      <c r="E81" s="65"/>
      <c r="F81" s="66"/>
      <c r="G81" s="65"/>
      <c r="H81" s="65"/>
      <c r="I81" s="67"/>
      <c r="J81" s="68"/>
    </row>
    <row r="82" spans="1:10" ht="12.75">
      <c r="A82" s="1"/>
      <c r="B82" s="1"/>
      <c r="C82" s="1"/>
      <c r="D82" s="7"/>
      <c r="E82" s="1"/>
      <c r="F82" s="8"/>
      <c r="G82" s="1"/>
      <c r="H82" s="1"/>
      <c r="I82" s="5"/>
      <c r="J82" s="6"/>
    </row>
    <row r="83" spans="1:10" ht="22.5" customHeight="1">
      <c r="A83" s="162" t="s">
        <v>107</v>
      </c>
      <c r="B83" s="162"/>
      <c r="C83" s="162"/>
      <c r="D83" s="162"/>
      <c r="E83" s="162"/>
      <c r="F83" s="162"/>
      <c r="G83" s="162"/>
      <c r="H83" s="162"/>
      <c r="I83" s="162"/>
      <c r="J83" s="162"/>
    </row>
    <row r="84" spans="1:10" s="1" customFormat="1" ht="14.25" thickBot="1">
      <c r="A84" s="9"/>
      <c r="B84" s="9"/>
      <c r="C84" s="9"/>
      <c r="D84" s="9"/>
      <c r="E84" s="9"/>
      <c r="F84" s="9"/>
      <c r="G84" s="9"/>
      <c r="H84" s="9"/>
      <c r="I84" s="5"/>
      <c r="J84" s="13"/>
    </row>
    <row r="85" spans="1:10" ht="12.75">
      <c r="A85" s="70" t="s">
        <v>67</v>
      </c>
      <c r="B85" s="71"/>
      <c r="C85" s="84"/>
      <c r="D85" s="72"/>
      <c r="E85" s="85"/>
      <c r="F85" s="86"/>
      <c r="G85" s="85"/>
      <c r="H85" s="76"/>
      <c r="I85" s="77"/>
      <c r="J85" s="78"/>
    </row>
    <row r="86" spans="1:10" ht="12.75">
      <c r="A86" s="52" t="s">
        <v>95</v>
      </c>
      <c r="B86" s="25"/>
      <c r="C86" s="25"/>
      <c r="D86" s="46"/>
      <c r="E86" s="47">
        <v>0.434</v>
      </c>
      <c r="F86" s="54" t="s">
        <v>50</v>
      </c>
      <c r="G86" s="49">
        <f>+$B$14</f>
        <v>500</v>
      </c>
      <c r="H86" s="49">
        <f>IF(E86*G86,+E86*G86,"        ")</f>
        <v>217</v>
      </c>
      <c r="I86" s="55">
        <f>E86/B$10</f>
        <v>0.01085</v>
      </c>
      <c r="J86" s="56">
        <f>H86/H$99</f>
        <v>0.028979959778791715</v>
      </c>
    </row>
    <row r="87" spans="1:10" ht="12.75">
      <c r="A87" s="52" t="s">
        <v>63</v>
      </c>
      <c r="B87" s="25"/>
      <c r="C87" s="58"/>
      <c r="D87" s="46"/>
      <c r="E87" s="61"/>
      <c r="F87" s="48"/>
      <c r="G87" s="61"/>
      <c r="H87" s="61"/>
      <c r="I87" s="55"/>
      <c r="J87" s="56"/>
    </row>
    <row r="88" spans="1:10" ht="12.75">
      <c r="A88" s="59"/>
      <c r="B88" s="25"/>
      <c r="C88" s="25"/>
      <c r="D88" s="46"/>
      <c r="E88" s="61"/>
      <c r="F88" s="48"/>
      <c r="G88" s="61"/>
      <c r="H88" s="61"/>
      <c r="I88" s="55"/>
      <c r="J88" s="56"/>
    </row>
    <row r="89" spans="1:10" ht="12.75">
      <c r="A89" s="52" t="s">
        <v>68</v>
      </c>
      <c r="B89" s="58"/>
      <c r="C89" s="25"/>
      <c r="D89" s="46"/>
      <c r="E89" s="47"/>
      <c r="F89" s="48"/>
      <c r="G89" s="49"/>
      <c r="H89" s="49"/>
      <c r="I89" s="55"/>
      <c r="J89" s="56"/>
    </row>
    <row r="90" spans="1:10" ht="12.75">
      <c r="A90" s="52" t="s">
        <v>96</v>
      </c>
      <c r="B90" s="25"/>
      <c r="C90" s="25"/>
      <c r="D90" s="46"/>
      <c r="E90" s="47">
        <v>0.414</v>
      </c>
      <c r="F90" s="54" t="s">
        <v>50</v>
      </c>
      <c r="G90" s="49">
        <f>+$B$14</f>
        <v>500</v>
      </c>
      <c r="H90" s="49">
        <f>IF(E90*G90,+E90*G90,"        ")</f>
        <v>207</v>
      </c>
      <c r="I90" s="55">
        <f>E90/B$10</f>
        <v>0.01035</v>
      </c>
      <c r="J90" s="56">
        <f>H90/H$99</f>
        <v>0.027644477761335877</v>
      </c>
    </row>
    <row r="91" spans="1:10" ht="12.75">
      <c r="A91" s="52" t="s">
        <v>63</v>
      </c>
      <c r="B91" s="58"/>
      <c r="C91" s="25"/>
      <c r="D91" s="46"/>
      <c r="E91" s="61"/>
      <c r="F91" s="48"/>
      <c r="G91" s="61"/>
      <c r="H91" s="61"/>
      <c r="I91" s="55"/>
      <c r="J91" s="56"/>
    </row>
    <row r="92" spans="1:10" ht="12.75">
      <c r="A92" s="59"/>
      <c r="B92" s="25"/>
      <c r="C92" s="25"/>
      <c r="D92" s="46"/>
      <c r="E92" s="61"/>
      <c r="F92" s="48"/>
      <c r="G92" s="61"/>
      <c r="H92" s="61"/>
      <c r="I92" s="55"/>
      <c r="J92" s="56"/>
    </row>
    <row r="93" spans="1:10" ht="12.75">
      <c r="A93" s="52" t="s">
        <v>69</v>
      </c>
      <c r="B93" s="25"/>
      <c r="C93" s="25"/>
      <c r="D93" s="46"/>
      <c r="E93" s="47">
        <v>1.058</v>
      </c>
      <c r="F93" s="54" t="s">
        <v>50</v>
      </c>
      <c r="G93" s="49">
        <f>+$B$14</f>
        <v>500</v>
      </c>
      <c r="H93" s="49">
        <f>IF(E93*G93,+E93*G93,"        ")</f>
        <v>529</v>
      </c>
      <c r="I93" s="55">
        <f>E93/B$10</f>
        <v>0.02645</v>
      </c>
      <c r="J93" s="56">
        <f>H93/H$99</f>
        <v>0.0706469987234139</v>
      </c>
    </row>
    <row r="94" spans="1:10" ht="13.5" thickBot="1">
      <c r="A94" s="79"/>
      <c r="B94" s="80"/>
      <c r="C94" s="80"/>
      <c r="D94" s="81"/>
      <c r="E94" s="81"/>
      <c r="F94" s="82"/>
      <c r="G94" s="81"/>
      <c r="H94" s="81"/>
      <c r="I94" s="67"/>
      <c r="J94" s="83"/>
    </row>
    <row r="95" spans="1:10" s="1" customFormat="1" ht="13.5" thickBot="1">
      <c r="A95" s="10"/>
      <c r="B95" s="10"/>
      <c r="C95" s="10"/>
      <c r="D95" s="10"/>
      <c r="E95" s="10"/>
      <c r="F95" s="11"/>
      <c r="G95" s="10"/>
      <c r="H95" s="10"/>
      <c r="I95" s="105"/>
      <c r="J95" s="25"/>
    </row>
    <row r="96" spans="1:10" ht="12.75">
      <c r="A96" s="87" t="s">
        <v>70</v>
      </c>
      <c r="B96" s="88"/>
      <c r="C96" s="89"/>
      <c r="D96" s="90"/>
      <c r="E96" s="91"/>
      <c r="F96" s="92"/>
      <c r="G96" s="93"/>
      <c r="H96" s="94">
        <f>SUM(H22:H93)</f>
        <v>7104.530030173465</v>
      </c>
      <c r="I96" s="166"/>
      <c r="J96" s="108"/>
    </row>
    <row r="97" spans="1:10" ht="12.75">
      <c r="A97" s="52" t="s">
        <v>80</v>
      </c>
      <c r="B97" s="25"/>
      <c r="C97" s="42"/>
      <c r="D97" s="42"/>
      <c r="E97" s="42"/>
      <c r="F97" s="43"/>
      <c r="G97" s="95"/>
      <c r="H97" s="96">
        <f>H96*2/100</f>
        <v>142.0906006034693</v>
      </c>
      <c r="I97" s="167"/>
      <c r="J97" s="108"/>
    </row>
    <row r="98" spans="1:10" ht="12.75">
      <c r="A98" s="52" t="s">
        <v>108</v>
      </c>
      <c r="B98" s="25"/>
      <c r="C98" s="25"/>
      <c r="D98" s="25"/>
      <c r="E98" s="25"/>
      <c r="F98" s="97"/>
      <c r="G98" s="25"/>
      <c r="H98" s="96">
        <f>(H96+H97)*0.0333</f>
        <v>241.31246700487193</v>
      </c>
      <c r="I98" s="104">
        <f>+H97+H98</f>
        <v>383.40306760834125</v>
      </c>
      <c r="J98" s="108"/>
    </row>
    <row r="99" spans="1:10" ht="13.5" thickBot="1">
      <c r="A99" s="129" t="s">
        <v>71</v>
      </c>
      <c r="B99" s="130"/>
      <c r="C99" s="130"/>
      <c r="D99" s="130"/>
      <c r="E99" s="130"/>
      <c r="F99" s="131"/>
      <c r="G99" s="132"/>
      <c r="H99" s="133">
        <f>SUM(H96:H98)</f>
        <v>7487.933097781806</v>
      </c>
      <c r="I99" s="167"/>
      <c r="J99" s="106">
        <v>0.6666666666666666</v>
      </c>
    </row>
    <row r="100" spans="1:10" s="1" customFormat="1" ht="12.75">
      <c r="A100" s="14"/>
      <c r="B100" s="10"/>
      <c r="C100" s="10"/>
      <c r="D100" s="10"/>
      <c r="E100" s="10"/>
      <c r="F100" s="11"/>
      <c r="G100" s="12"/>
      <c r="H100" s="15">
        <f>SUM(H97:H98)</f>
        <v>383.40306760834125</v>
      </c>
      <c r="I100" s="103"/>
      <c r="J100" s="105">
        <f>+J99*5</f>
        <v>3.333333333333333</v>
      </c>
    </row>
    <row r="101" spans="1:10" s="1" customFormat="1" ht="13.5" thickBot="1">
      <c r="A101" s="10"/>
      <c r="B101" s="10"/>
      <c r="C101" s="10"/>
      <c r="D101" s="10"/>
      <c r="E101" s="10"/>
      <c r="F101" s="11"/>
      <c r="G101" s="10"/>
      <c r="H101" s="10"/>
      <c r="I101" s="25"/>
      <c r="J101" s="25"/>
    </row>
    <row r="102" spans="1:10" ht="18" customHeight="1">
      <c r="A102" s="134" t="s">
        <v>72</v>
      </c>
      <c r="B102" s="135"/>
      <c r="C102" s="136">
        <v>0</v>
      </c>
      <c r="D102" s="137">
        <f>(C102/H96)</f>
        <v>0</v>
      </c>
      <c r="E102" s="138" t="s">
        <v>73</v>
      </c>
      <c r="F102" s="139"/>
      <c r="G102" s="140">
        <f>SUM(H38:H93)</f>
        <v>4413.6</v>
      </c>
      <c r="H102" s="141">
        <f>(G102/H96)</f>
        <v>0.6212374331947524</v>
      </c>
      <c r="I102" s="103"/>
      <c r="J102" s="27"/>
    </row>
    <row r="103" spans="1:10" ht="18" customHeight="1" thickBot="1">
      <c r="A103" s="142" t="s">
        <v>74</v>
      </c>
      <c r="B103" s="143"/>
      <c r="C103" s="144">
        <f>SUM(H33:H36)</f>
        <v>870</v>
      </c>
      <c r="D103" s="145">
        <f>ROUND((C103/H96),7)</f>
        <v>0.1224571</v>
      </c>
      <c r="E103" s="146" t="s">
        <v>75</v>
      </c>
      <c r="F103" s="147"/>
      <c r="G103" s="148">
        <f>SUM(H22:H30)</f>
        <v>1820.9300301734652</v>
      </c>
      <c r="H103" s="149">
        <f>(G103/H96)</f>
        <v>0.2563054871243897</v>
      </c>
      <c r="I103" s="103"/>
      <c r="J103" s="27"/>
    </row>
    <row r="104" spans="1:10" ht="13.5">
      <c r="A104" s="150" t="s">
        <v>102</v>
      </c>
      <c r="B104" s="150"/>
      <c r="C104" s="150"/>
      <c r="D104" s="150"/>
      <c r="E104" s="150"/>
      <c r="F104" s="150"/>
      <c r="G104" s="150"/>
      <c r="H104" s="150"/>
      <c r="I104" s="150"/>
      <c r="J104" s="150"/>
    </row>
    <row r="105" spans="1:10" ht="38.25" customHeight="1">
      <c r="A105" s="153" t="s">
        <v>109</v>
      </c>
      <c r="B105" s="153"/>
      <c r="C105" s="153"/>
      <c r="D105" s="153"/>
      <c r="E105" s="153"/>
      <c r="F105" s="153"/>
      <c r="G105" s="153"/>
      <c r="H105" s="153"/>
      <c r="I105" s="153"/>
      <c r="J105" s="153"/>
    </row>
    <row r="106" spans="1:10" s="3" customFormat="1" ht="15.75" customHeight="1">
      <c r="A106" s="150" t="s">
        <v>101</v>
      </c>
      <c r="B106" s="150"/>
      <c r="C106" s="150"/>
      <c r="D106" s="150"/>
      <c r="E106" s="150"/>
      <c r="F106" s="150"/>
      <c r="G106" s="150"/>
      <c r="H106" s="150"/>
      <c r="I106" s="150"/>
      <c r="J106" s="150"/>
    </row>
    <row r="107" spans="1:10" s="3" customFormat="1" ht="14.25" customHeight="1">
      <c r="A107" s="152" t="s">
        <v>99</v>
      </c>
      <c r="B107" s="152"/>
      <c r="C107" s="152"/>
      <c r="D107" s="152"/>
      <c r="E107" s="152"/>
      <c r="F107" s="152"/>
      <c r="G107" s="152"/>
      <c r="H107" s="152"/>
      <c r="I107" s="152"/>
      <c r="J107" s="152"/>
    </row>
    <row r="108" spans="1:10" s="3" customFormat="1" ht="12.75" customHeight="1">
      <c r="A108" s="18" t="s">
        <v>100</v>
      </c>
      <c r="B108" s="18"/>
      <c r="C108" s="19"/>
      <c r="D108" s="20"/>
      <c r="E108" s="18"/>
      <c r="F108" s="18"/>
      <c r="G108" s="19"/>
      <c r="H108" s="20"/>
      <c r="I108" s="21"/>
      <c r="J108" s="18"/>
    </row>
    <row r="109" spans="1:10" s="3" customFormat="1" ht="13.5">
      <c r="A109" s="18" t="s">
        <v>104</v>
      </c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s="3" customFormat="1" ht="13.5">
      <c r="A110" s="18" t="s">
        <v>103</v>
      </c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25"/>
      <c r="B111" s="25"/>
      <c r="C111" s="25"/>
      <c r="D111" s="25"/>
      <c r="E111" s="25"/>
      <c r="F111" s="97"/>
      <c r="G111" s="25"/>
      <c r="H111" s="25"/>
      <c r="I111" s="25"/>
      <c r="J111" s="27"/>
    </row>
    <row r="112" spans="1:10" ht="12.75">
      <c r="A112" s="25"/>
      <c r="B112" s="25"/>
      <c r="C112" s="25"/>
      <c r="D112" s="25"/>
      <c r="E112" s="25"/>
      <c r="F112" s="97"/>
      <c r="G112" s="25"/>
      <c r="H112" s="25"/>
      <c r="I112" s="25"/>
      <c r="J112" s="27"/>
    </row>
    <row r="113" spans="1:10" ht="12.75">
      <c r="A113" s="25"/>
      <c r="B113" s="25"/>
      <c r="C113" s="25"/>
      <c r="D113" s="25"/>
      <c r="E113" s="25"/>
      <c r="F113" s="97"/>
      <c r="G113" s="25"/>
      <c r="H113" s="25"/>
      <c r="I113" s="25"/>
      <c r="J113" s="27"/>
    </row>
    <row r="114" spans="1:10" ht="13.5">
      <c r="A114" s="154" t="s">
        <v>106</v>
      </c>
      <c r="B114" s="154"/>
      <c r="C114" s="154"/>
      <c r="D114" s="154"/>
      <c r="E114" s="154"/>
      <c r="F114" s="154"/>
      <c r="G114" s="154"/>
      <c r="H114" s="154"/>
      <c r="I114" s="154"/>
      <c r="J114" s="154"/>
    </row>
    <row r="115" spans="1:10" ht="12.7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</row>
  </sheetData>
  <sheetProtection/>
  <mergeCells count="12">
    <mergeCell ref="I16:I20"/>
    <mergeCell ref="J16:J20"/>
    <mergeCell ref="A1:J1"/>
    <mergeCell ref="A52:J52"/>
    <mergeCell ref="A16:H16"/>
    <mergeCell ref="A83:J83"/>
    <mergeCell ref="A106:J106"/>
    <mergeCell ref="A115:J115"/>
    <mergeCell ref="A107:J107"/>
    <mergeCell ref="A105:J105"/>
    <mergeCell ref="A104:J104"/>
    <mergeCell ref="A114:J114"/>
  </mergeCells>
  <printOptions/>
  <pageMargins left="0.9055118110236221" right="0.4724409448818898" top="0.66" bottom="0.8267716535433072" header="1.09" footer="0"/>
  <pageSetup horizontalDpi="300" verticalDpi="300" orientation="portrait" scale="90" r:id="rId1"/>
  <rowBreaks count="2" manualBreakCount="2">
    <brk id="52" max="255" man="1"/>
    <brk id="8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6" sqref="A106:J10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6" sqref="A106:J10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2017-04-25T15:02:45Z</cp:lastPrinted>
  <dcterms:created xsi:type="dcterms:W3CDTF">1999-01-20T14:46:30Z</dcterms:created>
  <dcterms:modified xsi:type="dcterms:W3CDTF">2019-09-04T15:20:05Z</dcterms:modified>
  <cp:category/>
  <cp:version/>
  <cp:contentType/>
  <cp:contentStatus/>
</cp:coreProperties>
</file>