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'Hoja1'!$A$1:$J$145</definedName>
    <definedName name="_xlnm.Print_Titles" localSheetId="0">'Hoja1'!$1:$19</definedName>
  </definedNames>
  <calcPr fullCalcOnLoad="1"/>
</workbook>
</file>

<file path=xl/sharedStrings.xml><?xml version="1.0" encoding="utf-8"?>
<sst xmlns="http://schemas.openxmlformats.org/spreadsheetml/2006/main" count="184" uniqueCount="138">
  <si>
    <t>IV. Insumos      :</t>
  </si>
  <si>
    <t>II.Preparación de terreno:</t>
  </si>
  <si>
    <t>III. Mano de Obra:</t>
  </si>
  <si>
    <t>I. Semillero             :</t>
  </si>
  <si>
    <t>TOTAL</t>
  </si>
  <si>
    <t>GASTO SEGURO AGRICOLA</t>
  </si>
  <si>
    <t>GASTOS ADMINISTRATIVOS</t>
  </si>
  <si>
    <t>SUBTOTAL</t>
  </si>
  <si>
    <t>Hom-Día</t>
  </si>
  <si>
    <t>V</t>
  </si>
  <si>
    <t>21. Cosecha (8 Recolecciones)</t>
  </si>
  <si>
    <t>20. Aplicación Agroquimicos</t>
  </si>
  <si>
    <t>19. Amarre Tutores</t>
  </si>
  <si>
    <t>18. Deschuponado</t>
  </si>
  <si>
    <t xml:space="preserve">     Antracol +0.2172 Lb Fertisol)</t>
  </si>
  <si>
    <t>17. Aplicación Agroquimicos</t>
  </si>
  <si>
    <t>16. Desyerbo</t>
  </si>
  <si>
    <t>IV</t>
  </si>
  <si>
    <t>15. Riego (3 Aplic.)</t>
  </si>
  <si>
    <t>14. Amarre de Tutores</t>
  </si>
  <si>
    <t>13. Postura de Tutores</t>
  </si>
  <si>
    <t>12. Desyerbo</t>
  </si>
  <si>
    <t>11. Aplicación Fertilizante</t>
  </si>
  <si>
    <t xml:space="preserve">    Antracol + 0.2145 Lb Fertisol)</t>
  </si>
  <si>
    <t>10. Aplicación Agroquimicos</t>
  </si>
  <si>
    <t>III</t>
  </si>
  <si>
    <t>9.  Riego (3 Aplic.)</t>
  </si>
  <si>
    <t xml:space="preserve">8.  Desyerbo </t>
  </si>
  <si>
    <t>7.  Aplicación Fertilizante</t>
  </si>
  <si>
    <t>6.  Aplicación Agroquimicos</t>
  </si>
  <si>
    <t>5.  Riego (3 Aplic.)</t>
  </si>
  <si>
    <t>II</t>
  </si>
  <si>
    <t>4.  Trasplante</t>
  </si>
  <si>
    <t>Tarea</t>
  </si>
  <si>
    <t xml:space="preserve">   .4 Surqueo (Mecanizado)</t>
  </si>
  <si>
    <t xml:space="preserve">   .3 Rastra (Mecanizado)</t>
  </si>
  <si>
    <t xml:space="preserve">   .2 Cruce (Mecanizado)</t>
  </si>
  <si>
    <t xml:space="preserve">   .1 Corte (Mecanizado)</t>
  </si>
  <si>
    <t>3.  Preparación del Terreno</t>
  </si>
  <si>
    <t xml:space="preserve">   .9 Aporque</t>
  </si>
  <si>
    <t xml:space="preserve">   .8 Desyerbo </t>
  </si>
  <si>
    <t xml:space="preserve">   .7 Aplicación Fertilizante</t>
  </si>
  <si>
    <t xml:space="preserve">   .6 Riegos (14 Aplic.)</t>
  </si>
  <si>
    <t xml:space="preserve">     Dithane + 0.2172 Lb Fertisol)</t>
  </si>
  <si>
    <t xml:space="preserve">   .5 Aplicación Agroquímicos </t>
  </si>
  <si>
    <t>I</t>
  </si>
  <si>
    <t xml:space="preserve">   .4 Regada de Semillas</t>
  </si>
  <si>
    <t xml:space="preserve">   .3 Construcción de Canteros</t>
  </si>
  <si>
    <t>2.  Preparación del Semillero</t>
  </si>
  <si>
    <t xml:space="preserve">   .13 Pago Agua INDRHI (5 Meses)</t>
  </si>
  <si>
    <t xml:space="preserve">   .12 Transporte Insumos</t>
  </si>
  <si>
    <t>Millar</t>
  </si>
  <si>
    <t xml:space="preserve">   .11 Varas (Tutores)</t>
  </si>
  <si>
    <t>Libra</t>
  </si>
  <si>
    <t>Litro</t>
  </si>
  <si>
    <t xml:space="preserve">   .8  Insecticida (Decis)</t>
  </si>
  <si>
    <t>Kilo</t>
  </si>
  <si>
    <t xml:space="preserve">   .6  Fungicida (Antracol)</t>
  </si>
  <si>
    <t xml:space="preserve">   .5  Fungicida (Dithane M-45)</t>
  </si>
  <si>
    <t xml:space="preserve">   .4  Fertilizante (Fertisol)</t>
  </si>
  <si>
    <t>Quintal</t>
  </si>
  <si>
    <t xml:space="preserve">   .2  Fertilizante (15-15-15)</t>
  </si>
  <si>
    <t xml:space="preserve">   .1  Semilla</t>
  </si>
  <si>
    <t>1. 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</si>
  <si>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</si>
  <si>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</si>
  <si>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</si>
  <si>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</si>
  <si>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</si>
  <si>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</si>
  <si>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</si>
  <si>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</si>
  <si>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Tutores</t>
  </si>
  <si>
    <t>JORNAL DIARIO :</t>
  </si>
  <si>
    <t>Amarrado a</t>
  </si>
  <si>
    <t>FECHA     :</t>
  </si>
  <si>
    <t>8 Horas</t>
  </si>
  <si>
    <t>HOMBRE-DIA</t>
  </si>
  <si>
    <t>A</t>
  </si>
  <si>
    <t>Semi-Mec.</t>
  </si>
  <si>
    <t>Floradel</t>
  </si>
  <si>
    <t>Alto</t>
  </si>
  <si>
    <t>Riego-Grav.</t>
  </si>
  <si>
    <t>RENDIMIENTO</t>
  </si>
  <si>
    <t>VARIEDAD</t>
  </si>
  <si>
    <t>Trasplante</t>
  </si>
  <si>
    <t>0-40-1233A*</t>
  </si>
  <si>
    <t>ENTREVISTAS...</t>
  </si>
  <si>
    <t>Nacional</t>
  </si>
  <si>
    <t>AREA APLIC....</t>
  </si>
  <si>
    <t>Tomate Ens.</t>
  </si>
  <si>
    <t>Cant.</t>
  </si>
  <si>
    <t>Unidad</t>
  </si>
  <si>
    <t>Costo/</t>
  </si>
  <si>
    <t xml:space="preserve"> RUBRO</t>
  </si>
  <si>
    <t xml:space="preserve"> CICLO</t>
  </si>
  <si>
    <t>5 Meses</t>
  </si>
  <si>
    <t xml:space="preserve"> COSTO CODIGO</t>
  </si>
  <si>
    <t xml:space="preserve"> METODO SIEMBRA</t>
  </si>
  <si>
    <t xml:space="preserve"> NIVEL INSUMOS</t>
  </si>
  <si>
    <t xml:space="preserve"> PREP. TERRENO</t>
  </si>
  <si>
    <t xml:space="preserve"> CLASIF. TERRENO</t>
  </si>
  <si>
    <t xml:space="preserve"> CARAC. ESPECIAL</t>
  </si>
  <si>
    <t>ORIGEN DE AGUAS</t>
  </si>
  <si>
    <t xml:space="preserve">   .10 Insecticida (Karate)</t>
  </si>
  <si>
    <t>Coeficiente Técnico por Actividad</t>
  </si>
  <si>
    <t>Participación (%) por Actividad</t>
  </si>
  <si>
    <t>....................................................</t>
  </si>
  <si>
    <t xml:space="preserve">   .3  Fertilizante (12-24-12)</t>
  </si>
  <si>
    <t xml:space="preserve">   .7  Fungicida (Acrobat)</t>
  </si>
  <si>
    <t xml:space="preserve">    (0.2297 QQ 15-15-15)</t>
  </si>
  <si>
    <t xml:space="preserve">     (0.2297 QQ 15-15-15)</t>
  </si>
  <si>
    <t xml:space="preserve">    (0.5300 QQ 12-24-12)</t>
  </si>
  <si>
    <t xml:space="preserve">    Acrobat + 0.2145 Lb Fertisol)</t>
  </si>
  <si>
    <t xml:space="preserve">    Acrobat + 0.2172 Lb Fertisol)</t>
  </si>
  <si>
    <t xml:space="preserve">    (0.1323 Lt.MTD 60 + 0.0895 Kg</t>
  </si>
  <si>
    <t xml:space="preserve">    (0.0133 Lt Karate + 0.0547 Kg</t>
  </si>
  <si>
    <t xml:space="preserve">    (0.0047 Lt Decis + 0.0547 Kg</t>
  </si>
  <si>
    <t xml:space="preserve">     (0.0047 Lt Decist + 0.0313</t>
  </si>
  <si>
    <t xml:space="preserve">    (0.0047 Lt Decis + 0.0313 Lt.</t>
  </si>
  <si>
    <t>QQ</t>
  </si>
  <si>
    <t xml:space="preserve"> MINISTERIO DE AGRICULTURA</t>
  </si>
  <si>
    <t xml:space="preserve">                                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</si>
  <si>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</si>
  <si>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</si>
  <si>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</si>
  <si>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</si>
  <si>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</si>
  <si>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</si>
  <si>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Página 78</t>
  </si>
  <si>
    <t>Página 79</t>
  </si>
  <si>
    <t>Página 80</t>
  </si>
  <si>
    <t>Página 81</t>
  </si>
  <si>
    <t xml:space="preserve">   .1 Corte </t>
  </si>
  <si>
    <t xml:space="preserve">   .2 Cruce </t>
  </si>
  <si>
    <t>PAGO INTERESES 8.0% ANUAL ( 5 meses 3.33%)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</si>
  <si>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2019.</t>
  </si>
  <si>
    <t xml:space="preserve">   .9  Insecticida (Orthene)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</si>
</sst>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_)"/>
    <numFmt numFmtId="187" formatCode="0.00_)"/>
    <numFmt numFmtId="188" formatCode="0.0000_)"/>
    <numFmt numFmtId="189" formatCode="#,##0.0000_);\(#,##0.0000\)"/>
    <numFmt numFmtId="190" formatCode="0.0000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_);_(* \(#,##0.0000\);_(* &quot;-&quot;????_);_(@_)"/>
    <numFmt numFmtId="197" formatCode="#,##0.0_);\(#,##0.0\)"/>
    <numFmt numFmtId="198" formatCode="&quot;RD$&quot;#,##0.00"/>
    <numFmt numFmtId="199" formatCode="_-* #,##0.00_-;\-* #,##0.00_-;_-* &quot;-&quot;??_-;_-@_-"/>
    <numFmt numFmtId="200" formatCode="_-* #,##0_-;\-* #,##0_-;_-* &quot;-&quot;??_-;_-@_-"/>
    <numFmt numFmtId="201" formatCode="#,##0.00_ ;\-#,##0.00\ "/>
    <numFmt numFmtId="202" formatCode="_-* #,##0.0_-;\-* #,##0.0_-;_-* &quot;-&quot;??_-;_-@_-"/>
  </numFmts>
  <fonts count="48">
    <font>
      <sz val="10"/>
      <name val="Arial"/>
      <family val="0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0" xfId="47" applyFont="1" applyAlignment="1">
      <alignment/>
    </xf>
    <xf numFmtId="7" fontId="2" fillId="0" borderId="0" xfId="0" applyNumberFormat="1" applyFont="1" applyBorder="1" applyAlignment="1" applyProtection="1">
      <alignment/>
      <protection/>
    </xf>
    <xf numFmtId="188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39" fontId="2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39" fontId="6" fillId="0" borderId="0" xfId="0" applyNumberFormat="1" applyFont="1" applyBorder="1" applyAlignment="1" applyProtection="1">
      <alignment/>
      <protection/>
    </xf>
    <xf numFmtId="201" fontId="2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201" fontId="45" fillId="0" borderId="0" xfId="0" applyNumberFormat="1" applyFont="1" applyBorder="1" applyAlignment="1">
      <alignment/>
    </xf>
    <xf numFmtId="0" fontId="2" fillId="33" borderId="0" xfId="0" applyFont="1" applyFill="1" applyAlignment="1">
      <alignment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7" fontId="3" fillId="33" borderId="0" xfId="0" applyNumberFormat="1" applyFont="1" applyFill="1" applyAlignment="1" applyProtection="1">
      <alignment/>
      <protection/>
    </xf>
    <xf numFmtId="10" fontId="3" fillId="33" borderId="0" xfId="0" applyNumberFormat="1" applyFont="1" applyFill="1" applyAlignment="1" applyProtection="1">
      <alignment/>
      <protection/>
    </xf>
    <xf numFmtId="186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189" fontId="2" fillId="33" borderId="0" xfId="0" applyNumberFormat="1" applyFont="1" applyFill="1" applyAlignment="1" applyProtection="1">
      <alignment horizontal="left"/>
      <protection/>
    </xf>
    <xf numFmtId="189" fontId="2" fillId="33" borderId="0" xfId="0" applyNumberFormat="1" applyFont="1" applyFill="1" applyAlignment="1" applyProtection="1">
      <alignment horizontal="center"/>
      <protection/>
    </xf>
    <xf numFmtId="39" fontId="2" fillId="33" borderId="0" xfId="0" applyNumberFormat="1" applyFont="1" applyFill="1" applyAlignment="1" applyProtection="1">
      <alignment horizontal="center"/>
      <protection/>
    </xf>
    <xf numFmtId="186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198" fontId="2" fillId="33" borderId="0" xfId="0" applyNumberFormat="1" applyFont="1" applyFill="1" applyAlignment="1" applyProtection="1" quotePrefix="1">
      <alignment horizontal="left"/>
      <protection/>
    </xf>
    <xf numFmtId="0" fontId="2" fillId="33" borderId="0" xfId="0" applyFont="1" applyFill="1" applyBorder="1" applyAlignment="1" applyProtection="1">
      <alignment horizontal="fill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 applyProtection="1">
      <alignment horizontal="fill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>
      <alignment/>
    </xf>
    <xf numFmtId="9" fontId="2" fillId="33" borderId="13" xfId="54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88" fontId="2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horizontal="center"/>
    </xf>
    <xf numFmtId="39" fontId="2" fillId="33" borderId="11" xfId="0" applyNumberFormat="1" applyFont="1" applyFill="1" applyBorder="1" applyAlignment="1" applyProtection="1">
      <alignment/>
      <protection/>
    </xf>
    <xf numFmtId="187" fontId="2" fillId="33" borderId="0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39" fontId="46" fillId="33" borderId="11" xfId="0" applyNumberFormat="1" applyFont="1" applyFill="1" applyBorder="1" applyAlignment="1" applyProtection="1">
      <alignment/>
      <protection/>
    </xf>
    <xf numFmtId="43" fontId="2" fillId="33" borderId="11" xfId="47" applyFont="1" applyFill="1" applyBorder="1" applyAlignment="1">
      <alignment/>
    </xf>
    <xf numFmtId="190" fontId="2" fillId="33" borderId="11" xfId="0" applyNumberFormat="1" applyFont="1" applyFill="1" applyBorder="1" applyAlignment="1">
      <alignment/>
    </xf>
    <xf numFmtId="194" fontId="2" fillId="33" borderId="11" xfId="47" applyNumberFormat="1" applyFont="1" applyFill="1" applyBorder="1" applyAlignment="1" applyProtection="1">
      <alignment horizontal="center"/>
      <protection/>
    </xf>
    <xf numFmtId="194" fontId="2" fillId="33" borderId="11" xfId="0" applyNumberFormat="1" applyFont="1" applyFill="1" applyBorder="1" applyAlignment="1">
      <alignment/>
    </xf>
    <xf numFmtId="7" fontId="2" fillId="33" borderId="0" xfId="0" applyNumberFormat="1" applyFont="1" applyFill="1" applyBorder="1" applyAlignment="1" applyProtection="1">
      <alignment/>
      <protection/>
    </xf>
    <xf numFmtId="194" fontId="2" fillId="33" borderId="11" xfId="47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10" fontId="2" fillId="33" borderId="11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7" fontId="2" fillId="33" borderId="15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188" fontId="2" fillId="33" borderId="16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 horizontal="center"/>
    </xf>
    <xf numFmtId="39" fontId="47" fillId="33" borderId="16" xfId="0" applyNumberFormat="1" applyFont="1" applyFill="1" applyBorder="1" applyAlignment="1" applyProtection="1">
      <alignment/>
      <protection/>
    </xf>
    <xf numFmtId="39" fontId="2" fillId="33" borderId="16" xfId="0" applyNumberFormat="1" applyFont="1" applyFill="1" applyBorder="1" applyAlignment="1" applyProtection="1">
      <alignment/>
      <protection/>
    </xf>
    <xf numFmtId="43" fontId="2" fillId="33" borderId="16" xfId="47" applyFont="1" applyFill="1" applyBorder="1" applyAlignment="1">
      <alignment/>
    </xf>
    <xf numFmtId="9" fontId="2" fillId="33" borderId="17" xfId="54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7" fontId="2" fillId="33" borderId="19" xfId="0" applyNumberFormat="1" applyFont="1" applyFill="1" applyBorder="1" applyAlignment="1" applyProtection="1">
      <alignment/>
      <protection/>
    </xf>
    <xf numFmtId="188" fontId="2" fillId="33" borderId="12" xfId="0" applyNumberFormat="1" applyFont="1" applyFill="1" applyBorder="1" applyAlignment="1" applyProtection="1">
      <alignment/>
      <protection/>
    </xf>
    <xf numFmtId="0" fontId="2" fillId="33" borderId="12" xfId="0" applyFont="1" applyFill="1" applyBorder="1" applyAlignment="1">
      <alignment horizontal="center"/>
    </xf>
    <xf numFmtId="39" fontId="2" fillId="33" borderId="12" xfId="0" applyNumberFormat="1" applyFont="1" applyFill="1" applyBorder="1" applyAlignment="1" applyProtection="1">
      <alignment/>
      <protection/>
    </xf>
    <xf numFmtId="43" fontId="2" fillId="33" borderId="12" xfId="47" applyFont="1" applyFill="1" applyBorder="1" applyAlignment="1">
      <alignment/>
    </xf>
    <xf numFmtId="9" fontId="2" fillId="33" borderId="20" xfId="54" applyFont="1" applyFill="1" applyBorder="1" applyAlignment="1">
      <alignment horizontal="center"/>
    </xf>
    <xf numFmtId="39" fontId="47" fillId="33" borderId="11" xfId="0" applyNumberFormat="1" applyFont="1" applyFill="1" applyBorder="1" applyAlignment="1" applyProtection="1">
      <alignment/>
      <protection/>
    </xf>
    <xf numFmtId="7" fontId="47" fillId="33" borderId="11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left"/>
      <protection/>
    </xf>
    <xf numFmtId="187" fontId="2" fillId="33" borderId="15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10" fontId="2" fillId="33" borderId="12" xfId="0" applyNumberFormat="1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fill"/>
      <protection/>
    </xf>
    <xf numFmtId="0" fontId="2" fillId="33" borderId="15" xfId="0" applyFont="1" applyFill="1" applyBorder="1" applyAlignment="1" applyProtection="1">
      <alignment horizontal="fill"/>
      <protection/>
    </xf>
    <xf numFmtId="0" fontId="2" fillId="33" borderId="16" xfId="0" applyFont="1" applyFill="1" applyBorder="1" applyAlignment="1" applyProtection="1">
      <alignment horizontal="fill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fill"/>
      <protection/>
    </xf>
    <xf numFmtId="187" fontId="2" fillId="33" borderId="19" xfId="0" applyNumberFormat="1" applyFont="1" applyFill="1" applyBorder="1" applyAlignment="1" applyProtection="1">
      <alignment horizontal="fill"/>
      <protection/>
    </xf>
    <xf numFmtId="10" fontId="2" fillId="33" borderId="19" xfId="0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/>
      <protection/>
    </xf>
    <xf numFmtId="39" fontId="5" fillId="33" borderId="20" xfId="0" applyNumberFormat="1" applyFont="1" applyFill="1" applyBorder="1" applyAlignment="1" applyProtection="1">
      <alignment/>
      <protection/>
    </xf>
    <xf numFmtId="187" fontId="2" fillId="33" borderId="13" xfId="0" applyNumberFormat="1" applyFont="1" applyFill="1" applyBorder="1" applyAlignment="1" applyProtection="1">
      <alignment/>
      <protection/>
    </xf>
    <xf numFmtId="39" fontId="2" fillId="33" borderId="13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43" fontId="2" fillId="0" borderId="0" xfId="47" applyFont="1" applyBorder="1" applyAlignment="1">
      <alignment/>
    </xf>
    <xf numFmtId="0" fontId="3" fillId="33" borderId="0" xfId="0" applyFont="1" applyFill="1" applyAlignment="1" applyProtection="1">
      <alignment horizontal="left"/>
      <protection/>
    </xf>
    <xf numFmtId="0" fontId="47" fillId="0" borderId="0" xfId="0" applyFont="1" applyAlignment="1">
      <alignment/>
    </xf>
    <xf numFmtId="0" fontId="7" fillId="34" borderId="0" xfId="0" applyFont="1" applyFill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Continuous" vertical="center"/>
      <protection/>
    </xf>
    <xf numFmtId="0" fontId="2" fillId="34" borderId="22" xfId="0" applyFont="1" applyFill="1" applyBorder="1" applyAlignment="1" applyProtection="1">
      <alignment horizontal="centerContinuous" vertical="center"/>
      <protection/>
    </xf>
    <xf numFmtId="0" fontId="2" fillId="34" borderId="23" xfId="0" applyFont="1" applyFill="1" applyBorder="1" applyAlignment="1" applyProtection="1">
      <alignment horizontal="centerContinuous" vertical="center"/>
      <protection/>
    </xf>
    <xf numFmtId="0" fontId="5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4" xfId="0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2" fillId="34" borderId="14" xfId="0" applyFont="1" applyFill="1" applyBorder="1" applyAlignment="1" applyProtection="1">
      <alignment horizontal="fill"/>
      <protection/>
    </xf>
    <xf numFmtId="0" fontId="2" fillId="34" borderId="15" xfId="0" applyFont="1" applyFill="1" applyBorder="1" applyAlignment="1" applyProtection="1">
      <alignment horizontal="fill"/>
      <protection/>
    </xf>
    <xf numFmtId="0" fontId="2" fillId="34" borderId="16" xfId="0" applyFont="1" applyFill="1" applyBorder="1" applyAlignment="1" applyProtection="1">
      <alignment horizontal="fill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>
      <alignment/>
    </xf>
    <xf numFmtId="39" fontId="5" fillId="34" borderId="17" xfId="0" applyNumberFormat="1" applyFont="1" applyFill="1" applyBorder="1" applyAlignment="1" applyProtection="1">
      <alignment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25" xfId="0" applyFont="1" applyFill="1" applyBorder="1" applyAlignment="1">
      <alignment/>
    </xf>
    <xf numFmtId="7" fontId="2" fillId="34" borderId="12" xfId="0" applyNumberFormat="1" applyFont="1" applyFill="1" applyBorder="1" applyAlignment="1" applyProtection="1">
      <alignment/>
      <protection/>
    </xf>
    <xf numFmtId="10" fontId="2" fillId="34" borderId="12" xfId="0" applyNumberFormat="1" applyFont="1" applyFill="1" applyBorder="1" applyAlignment="1" applyProtection="1">
      <alignment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2" fillId="34" borderId="25" xfId="0" applyFont="1" applyFill="1" applyBorder="1" applyAlignment="1">
      <alignment horizontal="center"/>
    </xf>
    <xf numFmtId="10" fontId="2" fillId="34" borderId="2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>
      <alignment/>
    </xf>
    <xf numFmtId="7" fontId="2" fillId="34" borderId="11" xfId="0" applyNumberFormat="1" applyFont="1" applyFill="1" applyBorder="1" applyAlignment="1" applyProtection="1">
      <alignment/>
      <protection/>
    </xf>
    <xf numFmtId="10" fontId="2" fillId="34" borderId="11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left"/>
      <protection/>
    </xf>
    <xf numFmtId="0" fontId="2" fillId="34" borderId="26" xfId="0" applyFont="1" applyFill="1" applyBorder="1" applyAlignment="1">
      <alignment horizontal="center"/>
    </xf>
    <xf numFmtId="10" fontId="2" fillId="34" borderId="13" xfId="0" applyNumberFormat="1" applyFont="1" applyFill="1" applyBorder="1" applyAlignment="1" applyProtection="1">
      <alignment/>
      <protection/>
    </xf>
    <xf numFmtId="0" fontId="2" fillId="34" borderId="27" xfId="0" applyFont="1" applyFill="1" applyBorder="1" applyAlignment="1" applyProtection="1">
      <alignment horizontal="fill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 applyProtection="1">
      <alignment horizontal="fill"/>
      <protection/>
    </xf>
    <xf numFmtId="0" fontId="3" fillId="0" borderId="0" xfId="0" applyFont="1" applyBorder="1" applyAlignment="1">
      <alignment horizontal="center"/>
    </xf>
    <xf numFmtId="0" fontId="2" fillId="34" borderId="28" xfId="0" applyFont="1" applyFill="1" applyBorder="1" applyAlignment="1">
      <alignment horizontal="center" vertical="justify"/>
    </xf>
    <xf numFmtId="0" fontId="2" fillId="34" borderId="29" xfId="0" applyFont="1" applyFill="1" applyBorder="1" applyAlignment="1">
      <alignment horizontal="center" vertical="justify"/>
    </xf>
    <xf numFmtId="0" fontId="2" fillId="34" borderId="30" xfId="0" applyFont="1" applyFill="1" applyBorder="1" applyAlignment="1">
      <alignment horizontal="center" vertical="justify"/>
    </xf>
    <xf numFmtId="0" fontId="2" fillId="34" borderId="31" xfId="0" applyFont="1" applyFill="1" applyBorder="1" applyAlignment="1">
      <alignment horizontal="center" vertical="justify"/>
    </xf>
    <xf numFmtId="0" fontId="2" fillId="34" borderId="32" xfId="0" applyFont="1" applyFill="1" applyBorder="1" applyAlignment="1">
      <alignment horizontal="center" vertical="justify"/>
    </xf>
    <xf numFmtId="0" fontId="2" fillId="34" borderId="33" xfId="0" applyFont="1" applyFill="1" applyBorder="1" applyAlignment="1">
      <alignment horizontal="center" vertical="justify"/>
    </xf>
    <xf numFmtId="0" fontId="7" fillId="33" borderId="0" xfId="0" applyFont="1" applyFill="1" applyAlignment="1" applyProtection="1">
      <alignment horizontal="center" vertical="center"/>
      <protection/>
    </xf>
    <xf numFmtId="0" fontId="8" fillId="34" borderId="18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>
      <alignment horizontal="left" wrapText="1"/>
    </xf>
    <xf numFmtId="0" fontId="47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09">
      <selection activeCell="A118" sqref="A118:K118"/>
    </sheetView>
  </sheetViews>
  <sheetFormatPr defaultColWidth="11.140625" defaultRowHeight="12.75"/>
  <cols>
    <col min="1" max="1" width="14.00390625" style="2" customWidth="1"/>
    <col min="2" max="2" width="11.421875" style="2" customWidth="1"/>
    <col min="3" max="3" width="8.140625" style="2" customWidth="1"/>
    <col min="4" max="4" width="9.421875" style="2" customWidth="1"/>
    <col min="5" max="5" width="7.00390625" style="2" customWidth="1"/>
    <col min="6" max="6" width="7.8515625" style="16" customWidth="1"/>
    <col min="7" max="7" width="8.7109375" style="2" customWidth="1"/>
    <col min="8" max="8" width="8.00390625" style="2" customWidth="1"/>
    <col min="9" max="9" width="10.140625" style="2" customWidth="1"/>
    <col min="10" max="10" width="11.140625" style="2" customWidth="1"/>
    <col min="11" max="11" width="24.28125" style="2" customWidth="1"/>
    <col min="12" max="16384" width="11.140625" style="2" customWidth="1"/>
  </cols>
  <sheetData>
    <row r="1" spans="1:10" s="1" customFormat="1" ht="30.75" customHeight="1">
      <c r="A1" s="150" t="s">
        <v>121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1" customFormat="1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2.75">
      <c r="A3" s="21"/>
      <c r="B3" s="21"/>
      <c r="C3" s="21"/>
      <c r="D3" s="21"/>
      <c r="E3" s="21"/>
      <c r="F3" s="24"/>
      <c r="G3" s="21"/>
      <c r="H3" s="21"/>
      <c r="I3" s="21"/>
      <c r="J3" s="21"/>
    </row>
    <row r="4" spans="1:10" ht="13.5">
      <c r="A4" s="30"/>
      <c r="B4" s="30"/>
      <c r="C4" s="21"/>
      <c r="D4" s="21"/>
      <c r="E4" s="21"/>
      <c r="F4" s="29" t="s">
        <v>94</v>
      </c>
      <c r="G4" s="25"/>
      <c r="H4" s="21" t="s">
        <v>107</v>
      </c>
      <c r="I4" s="21"/>
      <c r="J4" s="31" t="s">
        <v>90</v>
      </c>
    </row>
    <row r="5" spans="1:10" ht="13.5">
      <c r="A5" s="30" t="s">
        <v>89</v>
      </c>
      <c r="B5" s="30" t="s">
        <v>88</v>
      </c>
      <c r="C5" s="21"/>
      <c r="D5" s="21"/>
      <c r="E5" s="21"/>
      <c r="F5" s="29" t="s">
        <v>95</v>
      </c>
      <c r="G5" s="25"/>
      <c r="H5" s="21" t="s">
        <v>107</v>
      </c>
      <c r="I5" s="21"/>
      <c r="J5" s="32" t="s">
        <v>96</v>
      </c>
    </row>
    <row r="6" spans="1:10" ht="13.5">
      <c r="A6" s="30" t="s">
        <v>87</v>
      </c>
      <c r="B6" s="21"/>
      <c r="C6" s="21"/>
      <c r="D6" s="21"/>
      <c r="E6" s="21"/>
      <c r="F6" s="29" t="s">
        <v>97</v>
      </c>
      <c r="G6" s="25"/>
      <c r="H6" s="21" t="s">
        <v>107</v>
      </c>
      <c r="I6" s="21"/>
      <c r="J6" s="29" t="s">
        <v>86</v>
      </c>
    </row>
    <row r="7" spans="1:10" ht="13.5">
      <c r="A7" s="21"/>
      <c r="B7" s="21"/>
      <c r="C7" s="21"/>
      <c r="D7" s="33" t="s">
        <v>93</v>
      </c>
      <c r="E7" s="21"/>
      <c r="F7" s="29"/>
      <c r="G7" s="25"/>
      <c r="H7" s="21"/>
      <c r="I7" s="21"/>
      <c r="J7" s="29"/>
    </row>
    <row r="8" spans="1:10" ht="13.5">
      <c r="A8" s="34" t="s">
        <v>84</v>
      </c>
      <c r="B8" s="33" t="s">
        <v>83</v>
      </c>
      <c r="C8" s="35" t="s">
        <v>92</v>
      </c>
      <c r="D8" s="36" t="s">
        <v>92</v>
      </c>
      <c r="E8" s="21"/>
      <c r="F8" s="29" t="s">
        <v>98</v>
      </c>
      <c r="G8" s="25"/>
      <c r="H8" s="21" t="s">
        <v>107</v>
      </c>
      <c r="I8" s="21"/>
      <c r="J8" s="29" t="s">
        <v>85</v>
      </c>
    </row>
    <row r="9" spans="1:10" ht="13.5" customHeight="1">
      <c r="A9" s="21"/>
      <c r="B9" s="33"/>
      <c r="C9" s="21"/>
      <c r="D9" s="21"/>
      <c r="E9" s="25"/>
      <c r="F9" s="29" t="s">
        <v>103</v>
      </c>
      <c r="G9" s="25"/>
      <c r="H9" s="21" t="s">
        <v>107</v>
      </c>
      <c r="I9" s="21"/>
      <c r="J9" s="29" t="s">
        <v>82</v>
      </c>
    </row>
    <row r="10" spans="1:10" ht="13.5">
      <c r="A10" s="37" t="s">
        <v>80</v>
      </c>
      <c r="B10" s="33">
        <v>19.64</v>
      </c>
      <c r="C10" s="38" t="s">
        <v>120</v>
      </c>
      <c r="D10" s="39">
        <f>(H116/B10)</f>
        <v>501.8457609530301</v>
      </c>
      <c r="E10" s="21"/>
      <c r="F10" s="29" t="s">
        <v>99</v>
      </c>
      <c r="G10" s="25"/>
      <c r="H10" s="21" t="s">
        <v>107</v>
      </c>
      <c r="I10" s="21"/>
      <c r="J10" s="29" t="s">
        <v>81</v>
      </c>
    </row>
    <row r="11" spans="1:10" ht="13.5">
      <c r="A11" s="21"/>
      <c r="B11" s="33"/>
      <c r="C11" s="21"/>
      <c r="D11" s="21"/>
      <c r="E11" s="21"/>
      <c r="F11" s="29" t="s">
        <v>100</v>
      </c>
      <c r="G11" s="25"/>
      <c r="H11" s="21" t="s">
        <v>107</v>
      </c>
      <c r="I11" s="21"/>
      <c r="J11" s="29" t="s">
        <v>79</v>
      </c>
    </row>
    <row r="12" spans="1:10" ht="15.75">
      <c r="A12" s="30" t="s">
        <v>77</v>
      </c>
      <c r="B12" s="40" t="s">
        <v>76</v>
      </c>
      <c r="C12" s="31" t="s">
        <v>75</v>
      </c>
      <c r="D12" s="41">
        <v>2019</v>
      </c>
      <c r="E12" s="21"/>
      <c r="F12" s="29" t="s">
        <v>101</v>
      </c>
      <c r="G12" s="25"/>
      <c r="H12" s="21" t="s">
        <v>107</v>
      </c>
      <c r="I12" s="21"/>
      <c r="J12" s="29" t="s">
        <v>78</v>
      </c>
    </row>
    <row r="13" spans="1:10" ht="13.5">
      <c r="A13" s="30" t="s">
        <v>73</v>
      </c>
      <c r="B13" s="42">
        <v>500</v>
      </c>
      <c r="C13" s="21"/>
      <c r="D13" s="21"/>
      <c r="E13" s="21"/>
      <c r="F13" s="29" t="s">
        <v>102</v>
      </c>
      <c r="G13" s="25"/>
      <c r="H13" s="21" t="s">
        <v>107</v>
      </c>
      <c r="I13" s="21"/>
      <c r="J13" s="29" t="s">
        <v>74</v>
      </c>
    </row>
    <row r="14" spans="1:10" ht="10.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105" t="s">
        <v>72</v>
      </c>
    </row>
    <row r="15" spans="1:10" s="6" customFormat="1" ht="20.25" customHeight="1">
      <c r="A15" s="151" t="s">
        <v>71</v>
      </c>
      <c r="B15" s="152"/>
      <c r="C15" s="152"/>
      <c r="D15" s="152"/>
      <c r="E15" s="152"/>
      <c r="F15" s="152"/>
      <c r="G15" s="152"/>
      <c r="H15" s="153"/>
      <c r="I15" s="144" t="s">
        <v>105</v>
      </c>
      <c r="J15" s="147" t="s">
        <v>106</v>
      </c>
    </row>
    <row r="16" spans="1:10" s="6" customFormat="1" ht="3" customHeight="1">
      <c r="A16" s="108"/>
      <c r="B16" s="109"/>
      <c r="C16" s="109"/>
      <c r="D16" s="109"/>
      <c r="E16" s="109"/>
      <c r="F16" s="109"/>
      <c r="G16" s="109"/>
      <c r="H16" s="110"/>
      <c r="I16" s="145"/>
      <c r="J16" s="148"/>
    </row>
    <row r="17" spans="1:10" s="7" customFormat="1" ht="12.75">
      <c r="A17" s="111"/>
      <c r="B17" s="112"/>
      <c r="C17" s="112"/>
      <c r="D17" s="113"/>
      <c r="E17" s="113"/>
      <c r="F17" s="114"/>
      <c r="G17" s="115" t="s">
        <v>70</v>
      </c>
      <c r="H17" s="115" t="s">
        <v>69</v>
      </c>
      <c r="I17" s="145"/>
      <c r="J17" s="148"/>
    </row>
    <row r="18" spans="1:10" s="7" customFormat="1" ht="12.75">
      <c r="A18" s="116" t="s">
        <v>68</v>
      </c>
      <c r="B18" s="112"/>
      <c r="C18" s="112"/>
      <c r="D18" s="117" t="s">
        <v>67</v>
      </c>
      <c r="E18" s="117" t="s">
        <v>91</v>
      </c>
      <c r="F18" s="117" t="s">
        <v>66</v>
      </c>
      <c r="G18" s="117" t="s">
        <v>65</v>
      </c>
      <c r="H18" s="117" t="s">
        <v>64</v>
      </c>
      <c r="I18" s="145"/>
      <c r="J18" s="148"/>
    </row>
    <row r="19" spans="1:10" ht="6" customHeight="1" thickBot="1">
      <c r="A19" s="118"/>
      <c r="B19" s="119"/>
      <c r="C19" s="119"/>
      <c r="D19" s="120"/>
      <c r="E19" s="120"/>
      <c r="F19" s="121"/>
      <c r="G19" s="121"/>
      <c r="H19" s="121"/>
      <c r="I19" s="146"/>
      <c r="J19" s="149"/>
    </row>
    <row r="20" spans="1:10" ht="6" customHeight="1">
      <c r="A20" s="45"/>
      <c r="B20" s="43"/>
      <c r="C20" s="43"/>
      <c r="D20" s="46"/>
      <c r="E20" s="46"/>
      <c r="F20" s="47"/>
      <c r="G20" s="46"/>
      <c r="H20" s="46"/>
      <c r="I20" s="48"/>
      <c r="J20" s="49"/>
    </row>
    <row r="21" spans="1:10" ht="12.75">
      <c r="A21" s="50" t="s">
        <v>63</v>
      </c>
      <c r="B21" s="51"/>
      <c r="C21" s="51"/>
      <c r="D21" s="52"/>
      <c r="E21" s="53"/>
      <c r="F21" s="54"/>
      <c r="G21" s="55"/>
      <c r="H21" s="55"/>
      <c r="I21" s="52"/>
      <c r="J21" s="49"/>
    </row>
    <row r="22" spans="1:10" ht="12.75">
      <c r="A22" s="50" t="s">
        <v>62</v>
      </c>
      <c r="B22" s="51"/>
      <c r="C22" s="56"/>
      <c r="D22" s="57"/>
      <c r="E22" s="53">
        <f>5/50</f>
        <v>0.1</v>
      </c>
      <c r="F22" s="47" t="s">
        <v>53</v>
      </c>
      <c r="G22" s="58">
        <v>2128</v>
      </c>
      <c r="H22" s="55">
        <f aca="true" t="shared" si="0" ref="H22:H34">IF(E22*G22,+E22*G22,"        ")</f>
        <v>212.8</v>
      </c>
      <c r="I22" s="59">
        <f aca="true" t="shared" si="1" ref="I22:I34">E22/B$10</f>
        <v>0.0050916496945010185</v>
      </c>
      <c r="J22" s="49">
        <f aca="true" t="shared" si="2" ref="J22:J34">H22/H$116</f>
        <v>0.021590359813584765</v>
      </c>
    </row>
    <row r="23" spans="1:10" ht="12.75">
      <c r="A23" s="50" t="s">
        <v>61</v>
      </c>
      <c r="B23" s="51"/>
      <c r="C23" s="51"/>
      <c r="D23" s="60"/>
      <c r="E23" s="53">
        <f>11.86/25.82</f>
        <v>0.4593338497288923</v>
      </c>
      <c r="F23" s="47" t="s">
        <v>60</v>
      </c>
      <c r="G23" s="55">
        <v>1181.625</v>
      </c>
      <c r="H23" s="55">
        <f t="shared" si="0"/>
        <v>542.7603601859024</v>
      </c>
      <c r="I23" s="59">
        <f t="shared" si="1"/>
        <v>0.02338767055646091</v>
      </c>
      <c r="J23" s="49">
        <f t="shared" si="2"/>
        <v>0.055067629083479785</v>
      </c>
    </row>
    <row r="24" spans="1:11" ht="12.75">
      <c r="A24" s="50" t="s">
        <v>108</v>
      </c>
      <c r="B24" s="51"/>
      <c r="C24" s="51"/>
      <c r="D24" s="60"/>
      <c r="E24" s="53">
        <f>15.18/28.64</f>
        <v>0.5300279329608938</v>
      </c>
      <c r="F24" s="47" t="s">
        <v>60</v>
      </c>
      <c r="G24" s="58">
        <v>1451.6666666666667</v>
      </c>
      <c r="H24" s="55">
        <f t="shared" si="0"/>
        <v>769.4238826815642</v>
      </c>
      <c r="I24" s="59">
        <f t="shared" si="1"/>
        <v>0.02698716562937341</v>
      </c>
      <c r="J24" s="49">
        <f t="shared" si="2"/>
        <v>0.07806456050874248</v>
      </c>
      <c r="K24" s="18"/>
    </row>
    <row r="25" spans="1:10" ht="12.75">
      <c r="A25" s="50" t="s">
        <v>59</v>
      </c>
      <c r="B25" s="51"/>
      <c r="C25" s="51"/>
      <c r="D25" s="52"/>
      <c r="E25" s="61">
        <v>1.086</v>
      </c>
      <c r="F25" s="47" t="s">
        <v>53</v>
      </c>
      <c r="G25" s="55">
        <v>82.5</v>
      </c>
      <c r="H25" s="55">
        <v>246.67</v>
      </c>
      <c r="I25" s="59">
        <f t="shared" si="1"/>
        <v>0.05529531568228106</v>
      </c>
      <c r="J25" s="49">
        <f t="shared" si="2"/>
        <v>0.025026757778275156</v>
      </c>
    </row>
    <row r="26" spans="1:10" ht="12.75">
      <c r="A26" s="50" t="s">
        <v>58</v>
      </c>
      <c r="B26" s="51"/>
      <c r="C26" s="51"/>
      <c r="D26" s="52"/>
      <c r="E26" s="61">
        <v>0.0895</v>
      </c>
      <c r="F26" s="47" t="s">
        <v>56</v>
      </c>
      <c r="G26" s="55">
        <v>336.6666666666667</v>
      </c>
      <c r="H26" s="55">
        <f t="shared" si="0"/>
        <v>30.131666666666668</v>
      </c>
      <c r="I26" s="59">
        <f t="shared" si="1"/>
        <v>0.004557026476578411</v>
      </c>
      <c r="J26" s="49">
        <f t="shared" si="2"/>
        <v>0.003057112430057949</v>
      </c>
    </row>
    <row r="27" spans="1:10" ht="12.75">
      <c r="A27" s="50" t="s">
        <v>57</v>
      </c>
      <c r="B27" s="51"/>
      <c r="C27" s="51"/>
      <c r="D27" s="62"/>
      <c r="E27" s="61">
        <f>2.45/22.4</f>
        <v>0.10937500000000001</v>
      </c>
      <c r="F27" s="47" t="s">
        <v>56</v>
      </c>
      <c r="G27" s="55">
        <v>475.6666666666667</v>
      </c>
      <c r="H27" s="55">
        <f t="shared" si="0"/>
        <v>52.02604166666668</v>
      </c>
      <c r="I27" s="59">
        <f t="shared" si="1"/>
        <v>0.00556899185336049</v>
      </c>
      <c r="J27" s="49">
        <f t="shared" si="2"/>
        <v>0.005278481951409242</v>
      </c>
    </row>
    <row r="28" spans="1:10" ht="12.75">
      <c r="A28" s="50" t="s">
        <v>109</v>
      </c>
      <c r="B28" s="51"/>
      <c r="C28" s="63"/>
      <c r="D28" s="62"/>
      <c r="E28" s="61">
        <f>1.4/22.4</f>
        <v>0.0625</v>
      </c>
      <c r="F28" s="47" t="s">
        <v>54</v>
      </c>
      <c r="G28" s="55">
        <v>1169.4</v>
      </c>
      <c r="H28" s="55">
        <f t="shared" si="0"/>
        <v>73.0875</v>
      </c>
      <c r="I28" s="59">
        <f t="shared" si="1"/>
        <v>0.0031822810590631362</v>
      </c>
      <c r="J28" s="49">
        <f t="shared" si="2"/>
        <v>0.0074153450323091</v>
      </c>
    </row>
    <row r="29" spans="1:10" ht="12.75">
      <c r="A29" s="50" t="s">
        <v>55</v>
      </c>
      <c r="B29" s="51"/>
      <c r="C29" s="51"/>
      <c r="D29" s="64"/>
      <c r="E29" s="53">
        <f>0.19/13.5</f>
        <v>0.014074074074074074</v>
      </c>
      <c r="F29" s="47" t="s">
        <v>54</v>
      </c>
      <c r="G29" s="55">
        <v>1820</v>
      </c>
      <c r="H29" s="55">
        <f t="shared" si="0"/>
        <v>25.614814814814814</v>
      </c>
      <c r="I29" s="59">
        <f t="shared" si="1"/>
        <v>0.0007166025495964396</v>
      </c>
      <c r="J29" s="49">
        <f t="shared" si="2"/>
        <v>0.0025988396071907585</v>
      </c>
    </row>
    <row r="30" spans="1:12" ht="12.75">
      <c r="A30" s="50" t="s">
        <v>137</v>
      </c>
      <c r="B30" s="51"/>
      <c r="C30" s="51"/>
      <c r="D30" s="52"/>
      <c r="E30" s="61">
        <v>0.03125</v>
      </c>
      <c r="F30" s="47" t="s">
        <v>54</v>
      </c>
      <c r="G30" s="55">
        <v>1532.5</v>
      </c>
      <c r="H30" s="55">
        <f t="shared" si="0"/>
        <v>47.890625</v>
      </c>
      <c r="I30" s="59">
        <f t="shared" si="1"/>
        <v>0.0015911405295315681</v>
      </c>
      <c r="J30" s="49">
        <f t="shared" si="2"/>
        <v>0.0048589089541703845</v>
      </c>
      <c r="L30" s="2" t="s">
        <v>122</v>
      </c>
    </row>
    <row r="31" spans="1:10" ht="12.75">
      <c r="A31" s="50" t="s">
        <v>104</v>
      </c>
      <c r="B31" s="51"/>
      <c r="C31" s="51"/>
      <c r="D31" s="52"/>
      <c r="E31" s="53">
        <f>0.2/15</f>
        <v>0.013333333333333334</v>
      </c>
      <c r="F31" s="47" t="s">
        <v>54</v>
      </c>
      <c r="G31" s="55">
        <v>1205</v>
      </c>
      <c r="H31" s="55">
        <f t="shared" si="0"/>
        <v>16.066666666666666</v>
      </c>
      <c r="I31" s="59">
        <f t="shared" si="1"/>
        <v>0.0006788866259334691</v>
      </c>
      <c r="J31" s="49">
        <f t="shared" si="2"/>
        <v>0.0016300992215143885</v>
      </c>
    </row>
    <row r="32" spans="1:10" s="106" customFormat="1" ht="12.75">
      <c r="A32" s="50" t="s">
        <v>52</v>
      </c>
      <c r="B32" s="51"/>
      <c r="C32" s="51"/>
      <c r="D32" s="52"/>
      <c r="E32" s="53">
        <v>0.6183</v>
      </c>
      <c r="F32" s="47" t="s">
        <v>51</v>
      </c>
      <c r="G32" s="55">
        <v>1650</v>
      </c>
      <c r="H32" s="55">
        <f t="shared" si="0"/>
        <v>1020.1949999999999</v>
      </c>
      <c r="I32" s="59">
        <f t="shared" si="1"/>
        <v>0.031481670061099795</v>
      </c>
      <c r="J32" s="49">
        <f t="shared" si="2"/>
        <v>0.10350741132528245</v>
      </c>
    </row>
    <row r="33" spans="1:11" ht="12.75">
      <c r="A33" s="50" t="s">
        <v>50</v>
      </c>
      <c r="B33" s="51"/>
      <c r="C33" s="51"/>
      <c r="D33" s="52"/>
      <c r="E33" s="53">
        <v>1</v>
      </c>
      <c r="F33" s="47" t="s">
        <v>33</v>
      </c>
      <c r="G33" s="55">
        <v>150</v>
      </c>
      <c r="H33" s="55">
        <f t="shared" si="0"/>
        <v>150</v>
      </c>
      <c r="I33" s="59">
        <f t="shared" si="1"/>
        <v>0.05091649694501018</v>
      </c>
      <c r="J33" s="49">
        <f t="shared" si="2"/>
        <v>0.015218768665590764</v>
      </c>
      <c r="K33" s="18"/>
    </row>
    <row r="34" spans="1:11" ht="12.75">
      <c r="A34" s="50" t="s">
        <v>49</v>
      </c>
      <c r="B34" s="51"/>
      <c r="C34" s="51"/>
      <c r="D34" s="52"/>
      <c r="E34" s="61">
        <v>1</v>
      </c>
      <c r="F34" s="47" t="s">
        <v>33</v>
      </c>
      <c r="G34" s="55">
        <f>+(80.49/12)*5</f>
        <v>33.537499999999994</v>
      </c>
      <c r="H34" s="55">
        <f t="shared" si="0"/>
        <v>33.537499999999994</v>
      </c>
      <c r="I34" s="59">
        <f t="shared" si="1"/>
        <v>0.05091649694501018</v>
      </c>
      <c r="J34" s="49">
        <f t="shared" si="2"/>
        <v>0.0034026630274816678</v>
      </c>
      <c r="K34" s="18"/>
    </row>
    <row r="35" spans="1:10" ht="8.25" customHeight="1">
      <c r="A35" s="65"/>
      <c r="B35" s="51"/>
      <c r="C35" s="51"/>
      <c r="D35" s="52"/>
      <c r="E35" s="53"/>
      <c r="F35" s="54"/>
      <c r="G35" s="55"/>
      <c r="H35" s="55"/>
      <c r="I35" s="59"/>
      <c r="J35" s="49"/>
    </row>
    <row r="36" spans="1:10" ht="12.75">
      <c r="A36" s="66" t="s">
        <v>48</v>
      </c>
      <c r="B36" s="51"/>
      <c r="C36" s="56"/>
      <c r="D36" s="52"/>
      <c r="E36" s="53"/>
      <c r="F36" s="54"/>
      <c r="G36" s="55"/>
      <c r="H36" s="55"/>
      <c r="I36" s="59"/>
      <c r="J36" s="49"/>
    </row>
    <row r="37" spans="1:11" ht="12.75">
      <c r="A37" s="50" t="s">
        <v>133</v>
      </c>
      <c r="B37" s="51"/>
      <c r="C37" s="51"/>
      <c r="D37" s="52"/>
      <c r="E37" s="53">
        <v>0.0611</v>
      </c>
      <c r="F37" s="47" t="s">
        <v>33</v>
      </c>
      <c r="G37" s="55">
        <v>250</v>
      </c>
      <c r="H37" s="55">
        <f>IF(E37*G37,+E37*G37,"        ")</f>
        <v>15.275</v>
      </c>
      <c r="I37" s="59">
        <f>E37/B$10</f>
        <v>0.003110997963340122</v>
      </c>
      <c r="J37" s="49">
        <f>H37/H$116</f>
        <v>0.0015497779424459928</v>
      </c>
      <c r="K37" s="18"/>
    </row>
    <row r="38" spans="1:11" ht="12.75">
      <c r="A38" s="50" t="s">
        <v>134</v>
      </c>
      <c r="B38" s="51"/>
      <c r="C38" s="56"/>
      <c r="D38" s="52"/>
      <c r="E38" s="53">
        <v>0.0611</v>
      </c>
      <c r="F38" s="47" t="s">
        <v>33</v>
      </c>
      <c r="G38" s="55">
        <v>200</v>
      </c>
      <c r="H38" s="55">
        <f>IF(E38*G38,+E38*G38,"        ")</f>
        <v>12.22</v>
      </c>
      <c r="I38" s="59">
        <f>E38/B$10</f>
        <v>0.003110997963340122</v>
      </c>
      <c r="J38" s="49">
        <f>H38/H$116</f>
        <v>0.0012398223539567942</v>
      </c>
      <c r="K38" s="18"/>
    </row>
    <row r="39" spans="1:10" ht="12.75">
      <c r="A39" s="50" t="s">
        <v>47</v>
      </c>
      <c r="B39" s="51"/>
      <c r="C39" s="51"/>
      <c r="D39" s="52"/>
      <c r="E39" s="53">
        <v>0.18</v>
      </c>
      <c r="F39" s="47" t="s">
        <v>8</v>
      </c>
      <c r="G39" s="55">
        <f>+$B$13</f>
        <v>500</v>
      </c>
      <c r="H39" s="55">
        <f>IF(E39*G39,+E39*G39,"        ")</f>
        <v>90</v>
      </c>
      <c r="I39" s="59">
        <f>E39/B$10</f>
        <v>0.009164969450101833</v>
      </c>
      <c r="J39" s="49">
        <f>H39/H$116</f>
        <v>0.009131261199354458</v>
      </c>
    </row>
    <row r="40" spans="1:10" ht="12.75">
      <c r="A40" s="50" t="s">
        <v>46</v>
      </c>
      <c r="B40" s="51"/>
      <c r="C40" s="51"/>
      <c r="D40" s="47" t="s">
        <v>45</v>
      </c>
      <c r="E40" s="53">
        <v>0.064</v>
      </c>
      <c r="F40" s="47" t="s">
        <v>8</v>
      </c>
      <c r="G40" s="55">
        <f>+$B$13</f>
        <v>500</v>
      </c>
      <c r="H40" s="55">
        <f>IF(E40*G40,+E40*G40,"        ")</f>
        <v>32</v>
      </c>
      <c r="I40" s="59">
        <f>E40/B$10</f>
        <v>0.003258655804480652</v>
      </c>
      <c r="J40" s="49">
        <f>H40/H$116</f>
        <v>0.003246670648659363</v>
      </c>
    </row>
    <row r="41" spans="1:10" ht="12.75">
      <c r="A41" s="50" t="s">
        <v>44</v>
      </c>
      <c r="B41" s="51"/>
      <c r="C41" s="51"/>
      <c r="D41" s="52"/>
      <c r="E41" s="53"/>
      <c r="F41" s="54"/>
      <c r="G41" s="55"/>
      <c r="H41" s="55"/>
      <c r="I41" s="59"/>
      <c r="J41" s="49"/>
    </row>
    <row r="42" spans="1:10" ht="12.75">
      <c r="A42" s="50" t="s">
        <v>115</v>
      </c>
      <c r="B42" s="51"/>
      <c r="C42" s="51"/>
      <c r="D42" s="52"/>
      <c r="E42" s="53"/>
      <c r="F42" s="54"/>
      <c r="G42" s="55"/>
      <c r="H42" s="55"/>
      <c r="I42" s="59"/>
      <c r="J42" s="49"/>
    </row>
    <row r="43" spans="1:10" ht="12.75">
      <c r="A43" s="50" t="s">
        <v>43</v>
      </c>
      <c r="B43" s="51"/>
      <c r="C43" s="51"/>
      <c r="D43" s="52"/>
      <c r="E43" s="53">
        <v>0.088</v>
      </c>
      <c r="F43" s="47" t="s">
        <v>8</v>
      </c>
      <c r="G43" s="55">
        <f>+$B$13</f>
        <v>500</v>
      </c>
      <c r="H43" s="55">
        <f>IF(E43*G43,+E43*G43,"        ")</f>
        <v>44</v>
      </c>
      <c r="I43" s="59">
        <f>E43/B$10</f>
        <v>0.004480651731160896</v>
      </c>
      <c r="J43" s="49">
        <f>H43/H$116</f>
        <v>0.004464172141906624</v>
      </c>
    </row>
    <row r="44" spans="1:10" ht="9.75" customHeight="1">
      <c r="A44" s="50"/>
      <c r="B44" s="51"/>
      <c r="C44" s="51"/>
      <c r="D44" s="52"/>
      <c r="E44" s="53"/>
      <c r="F44" s="47"/>
      <c r="G44" s="55"/>
      <c r="H44" s="55"/>
      <c r="I44" s="59"/>
      <c r="J44" s="49"/>
    </row>
    <row r="45" spans="1:10" ht="12.75">
      <c r="A45" s="50" t="s">
        <v>42</v>
      </c>
      <c r="B45" s="51"/>
      <c r="C45" s="63"/>
      <c r="D45" s="67"/>
      <c r="E45" s="53">
        <v>0.446</v>
      </c>
      <c r="F45" s="47" t="s">
        <v>8</v>
      </c>
      <c r="G45" s="55">
        <f>+$B$13</f>
        <v>500</v>
      </c>
      <c r="H45" s="55">
        <f>IF(E45*G45,+E45*G45,"        ")</f>
        <v>223</v>
      </c>
      <c r="I45" s="59">
        <f>E45/B$10</f>
        <v>0.02270875763747454</v>
      </c>
      <c r="J45" s="49">
        <f>H45/H$116</f>
        <v>0.022625236082844936</v>
      </c>
    </row>
    <row r="46" spans="1:10" ht="12.75">
      <c r="A46" s="50" t="s">
        <v>41</v>
      </c>
      <c r="B46" s="51"/>
      <c r="C46" s="51"/>
      <c r="D46" s="52"/>
      <c r="E46" s="53"/>
      <c r="F46" s="54"/>
      <c r="G46" s="55"/>
      <c r="H46" s="55"/>
      <c r="I46" s="59"/>
      <c r="J46" s="49"/>
    </row>
    <row r="47" spans="1:10" ht="12.75">
      <c r="A47" s="50" t="s">
        <v>110</v>
      </c>
      <c r="B47" s="51"/>
      <c r="C47" s="51"/>
      <c r="D47" s="52"/>
      <c r="E47" s="53">
        <v>0.028</v>
      </c>
      <c r="F47" s="47" t="s">
        <v>8</v>
      </c>
      <c r="G47" s="55">
        <f>+$B$13</f>
        <v>500</v>
      </c>
      <c r="H47" s="55">
        <f>IF(E47*G47,+E47*G47,"        ")</f>
        <v>14</v>
      </c>
      <c r="I47" s="59">
        <f>E47/B$10</f>
        <v>0.0014256619144602852</v>
      </c>
      <c r="J47" s="49">
        <f>H47/H$116</f>
        <v>0.0014204184087884713</v>
      </c>
    </row>
    <row r="48" spans="1:10" ht="7.5" customHeight="1">
      <c r="A48" s="50"/>
      <c r="B48" s="51"/>
      <c r="C48" s="51"/>
      <c r="D48" s="52"/>
      <c r="E48" s="53"/>
      <c r="F48" s="47"/>
      <c r="G48" s="55"/>
      <c r="H48" s="55"/>
      <c r="I48" s="59"/>
      <c r="J48" s="49"/>
    </row>
    <row r="49" spans="1:10" ht="12.75">
      <c r="A49" s="50" t="s">
        <v>40</v>
      </c>
      <c r="B49" s="51"/>
      <c r="C49" s="51"/>
      <c r="D49" s="52"/>
      <c r="E49" s="53">
        <v>0.09</v>
      </c>
      <c r="F49" s="47" t="s">
        <v>8</v>
      </c>
      <c r="G49" s="55">
        <f>+$B$13</f>
        <v>500</v>
      </c>
      <c r="H49" s="55">
        <f>IF(E49*G49,+E49*G49,"        ")</f>
        <v>45</v>
      </c>
      <c r="I49" s="59">
        <f>E49/B$10</f>
        <v>0.004582484725050916</v>
      </c>
      <c r="J49" s="49">
        <f>H49/H$116</f>
        <v>0.004565630599677229</v>
      </c>
    </row>
    <row r="50" spans="1:10" ht="12.75">
      <c r="A50" s="50"/>
      <c r="B50" s="51"/>
      <c r="C50" s="51"/>
      <c r="D50" s="52"/>
      <c r="E50" s="53"/>
      <c r="F50" s="47"/>
      <c r="G50" s="55"/>
      <c r="H50" s="55"/>
      <c r="I50" s="59"/>
      <c r="J50" s="49"/>
    </row>
    <row r="51" spans="1:10" ht="12.75">
      <c r="A51" s="50" t="s">
        <v>39</v>
      </c>
      <c r="B51" s="51"/>
      <c r="C51" s="51"/>
      <c r="D51" s="52"/>
      <c r="E51" s="53">
        <v>0.07</v>
      </c>
      <c r="F51" s="47" t="s">
        <v>8</v>
      </c>
      <c r="G51" s="55">
        <f>+$B$13</f>
        <v>500</v>
      </c>
      <c r="H51" s="55">
        <f>IF(E51*G51,+E51*G51,"        ")</f>
        <v>35</v>
      </c>
      <c r="I51" s="59">
        <f>E51/B$10</f>
        <v>0.003564154786150713</v>
      </c>
      <c r="J51" s="49">
        <f>H51/H$116</f>
        <v>0.0035510460219711783</v>
      </c>
    </row>
    <row r="52" spans="1:10" ht="13.5" thickBot="1">
      <c r="A52" s="68"/>
      <c r="B52" s="69"/>
      <c r="C52" s="70"/>
      <c r="D52" s="71"/>
      <c r="E52" s="72"/>
      <c r="F52" s="73"/>
      <c r="G52" s="74"/>
      <c r="H52" s="75"/>
      <c r="I52" s="76"/>
      <c r="J52" s="77"/>
    </row>
    <row r="53" spans="1:10" ht="21" customHeight="1">
      <c r="A53" s="8"/>
      <c r="B53" s="8"/>
      <c r="C53" s="10"/>
      <c r="D53" s="8"/>
      <c r="E53" s="11"/>
      <c r="F53" s="12"/>
      <c r="G53" s="13"/>
      <c r="H53" s="13"/>
      <c r="I53" s="9"/>
      <c r="J53" s="9"/>
    </row>
    <row r="54" spans="1:10" ht="29.25" customHeight="1" thickBot="1">
      <c r="A54" s="143" t="s">
        <v>129</v>
      </c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ht="12.75">
      <c r="A55" s="78"/>
      <c r="B55" s="79"/>
      <c r="C55" s="80"/>
      <c r="D55" s="48"/>
      <c r="E55" s="81"/>
      <c r="F55" s="82"/>
      <c r="G55" s="83"/>
      <c r="H55" s="83"/>
      <c r="I55" s="84"/>
      <c r="J55" s="85"/>
    </row>
    <row r="56" spans="1:10" ht="12.75">
      <c r="A56" s="66" t="s">
        <v>38</v>
      </c>
      <c r="B56" s="51"/>
      <c r="C56" s="63"/>
      <c r="D56" s="52"/>
      <c r="E56" s="53"/>
      <c r="F56" s="54"/>
      <c r="G56" s="55"/>
      <c r="H56" s="55"/>
      <c r="I56" s="59"/>
      <c r="J56" s="49"/>
    </row>
    <row r="57" spans="1:10" ht="12.75">
      <c r="A57" s="50" t="s">
        <v>37</v>
      </c>
      <c r="B57" s="51"/>
      <c r="C57" s="63"/>
      <c r="D57" s="52"/>
      <c r="E57" s="53">
        <v>1</v>
      </c>
      <c r="F57" s="47" t="s">
        <v>33</v>
      </c>
      <c r="G57" s="55">
        <v>250</v>
      </c>
      <c r="H57" s="55">
        <f>IF(E57*G57,+E57*G57,"        ")</f>
        <v>250</v>
      </c>
      <c r="I57" s="59">
        <f>E57/B$10</f>
        <v>0.05091649694501018</v>
      </c>
      <c r="J57" s="49">
        <f>H57/H$116</f>
        <v>0.025364614442651274</v>
      </c>
    </row>
    <row r="58" spans="1:11" ht="12.75">
      <c r="A58" s="50" t="s">
        <v>36</v>
      </c>
      <c r="B58" s="51"/>
      <c r="C58" s="51"/>
      <c r="D58" s="52"/>
      <c r="E58" s="53">
        <v>1</v>
      </c>
      <c r="F58" s="47" t="s">
        <v>33</v>
      </c>
      <c r="G58" s="55">
        <v>200</v>
      </c>
      <c r="H58" s="55">
        <f>IF(E58*G58,+E58*G58,"        ")</f>
        <v>200</v>
      </c>
      <c r="I58" s="59">
        <f>E58/B$10</f>
        <v>0.05091649694501018</v>
      </c>
      <c r="J58" s="49">
        <f>H58/H$116</f>
        <v>0.020291691554121017</v>
      </c>
      <c r="K58" s="18"/>
    </row>
    <row r="59" spans="1:10" ht="12.75">
      <c r="A59" s="50" t="s">
        <v>35</v>
      </c>
      <c r="B59" s="51"/>
      <c r="C59" s="51"/>
      <c r="D59" s="52"/>
      <c r="E59" s="53">
        <v>1</v>
      </c>
      <c r="F59" s="47" t="s">
        <v>33</v>
      </c>
      <c r="G59" s="55">
        <v>200</v>
      </c>
      <c r="H59" s="55">
        <f>IF(E59*G59,+E59*G59,"        ")</f>
        <v>200</v>
      </c>
      <c r="I59" s="59">
        <f>E59/B$10</f>
        <v>0.05091649694501018</v>
      </c>
      <c r="J59" s="49">
        <f>H59/H$116</f>
        <v>0.020291691554121017</v>
      </c>
    </row>
    <row r="60" spans="1:10" ht="12.75">
      <c r="A60" s="50" t="s">
        <v>34</v>
      </c>
      <c r="B60" s="51"/>
      <c r="C60" s="63"/>
      <c r="D60" s="52"/>
      <c r="E60" s="53">
        <v>1</v>
      </c>
      <c r="F60" s="47" t="s">
        <v>33</v>
      </c>
      <c r="G60" s="55">
        <v>220</v>
      </c>
      <c r="H60" s="55">
        <f>IF(E60*G60,+E60*G60,"        ")</f>
        <v>220</v>
      </c>
      <c r="I60" s="59">
        <f>E60/B$10</f>
        <v>0.05091649694501018</v>
      </c>
      <c r="J60" s="49">
        <f>H60/H$116</f>
        <v>0.02232086070953312</v>
      </c>
    </row>
    <row r="61" spans="1:10" ht="12.75">
      <c r="A61" s="50"/>
      <c r="B61" s="51"/>
      <c r="C61" s="63"/>
      <c r="D61" s="52"/>
      <c r="E61" s="53"/>
      <c r="F61" s="47"/>
      <c r="G61" s="55"/>
      <c r="H61" s="55"/>
      <c r="I61" s="59"/>
      <c r="J61" s="49"/>
    </row>
    <row r="62" spans="1:11" ht="12.75">
      <c r="A62" s="50" t="s">
        <v>32</v>
      </c>
      <c r="B62" s="51"/>
      <c r="C62" s="63"/>
      <c r="D62" s="47" t="s">
        <v>31</v>
      </c>
      <c r="E62" s="53">
        <v>0.566</v>
      </c>
      <c r="F62" s="47" t="s">
        <v>8</v>
      </c>
      <c r="G62" s="55">
        <f>+$B$13</f>
        <v>500</v>
      </c>
      <c r="H62" s="55">
        <f>IF(E62*G62,+E62*G62,"        ")</f>
        <v>283</v>
      </c>
      <c r="I62" s="59">
        <f>E62/B$10</f>
        <v>0.02881873727087576</v>
      </c>
      <c r="J62" s="49">
        <f>H62/H$116</f>
        <v>0.02871274354908124</v>
      </c>
      <c r="K62" s="18"/>
    </row>
    <row r="63" spans="1:10" ht="12.75">
      <c r="A63" s="65"/>
      <c r="B63" s="51"/>
      <c r="C63" s="51"/>
      <c r="D63" s="52"/>
      <c r="E63" s="53"/>
      <c r="F63" s="54"/>
      <c r="G63" s="55"/>
      <c r="H63" s="55"/>
      <c r="I63" s="59"/>
      <c r="J63" s="49"/>
    </row>
    <row r="64" spans="1:10" s="8" customFormat="1" ht="12.75">
      <c r="A64" s="65"/>
      <c r="B64" s="51"/>
      <c r="C64" s="51"/>
      <c r="D64" s="52"/>
      <c r="E64" s="53"/>
      <c r="F64" s="54"/>
      <c r="G64" s="55"/>
      <c r="H64" s="55"/>
      <c r="I64" s="59"/>
      <c r="J64" s="49"/>
    </row>
    <row r="65" spans="1:10" ht="12.75">
      <c r="A65" s="50" t="s">
        <v>30</v>
      </c>
      <c r="B65" s="51"/>
      <c r="C65" s="63"/>
      <c r="D65" s="52"/>
      <c r="E65" s="53">
        <v>0.428</v>
      </c>
      <c r="F65" s="47" t="s">
        <v>8</v>
      </c>
      <c r="G65" s="55">
        <f>+$B$13</f>
        <v>500</v>
      </c>
      <c r="H65" s="55">
        <f>IF(E65*G65,+E65*G65,"        ")</f>
        <v>214</v>
      </c>
      <c r="I65" s="59">
        <f>E65/B$10</f>
        <v>0.021792260692464357</v>
      </c>
      <c r="J65" s="49">
        <f>H65/H$116</f>
        <v>0.02171210996290949</v>
      </c>
    </row>
    <row r="66" spans="1:10" ht="12.75">
      <c r="A66" s="65"/>
      <c r="B66" s="51"/>
      <c r="C66" s="63"/>
      <c r="D66" s="52"/>
      <c r="E66" s="53"/>
      <c r="F66" s="54"/>
      <c r="G66" s="55"/>
      <c r="H66" s="55"/>
      <c r="I66" s="59"/>
      <c r="J66" s="49"/>
    </row>
    <row r="67" spans="1:10" ht="12.75">
      <c r="A67" s="50" t="s">
        <v>29</v>
      </c>
      <c r="B67" s="51"/>
      <c r="C67" s="51"/>
      <c r="D67" s="52"/>
      <c r="E67" s="53"/>
      <c r="F67" s="54"/>
      <c r="G67" s="55"/>
      <c r="H67" s="55"/>
      <c r="I67" s="59"/>
      <c r="J67" s="49"/>
    </row>
    <row r="68" spans="1:10" ht="12.75">
      <c r="A68" s="50" t="s">
        <v>119</v>
      </c>
      <c r="B68" s="51"/>
      <c r="C68" s="56"/>
      <c r="D68" s="57"/>
      <c r="E68" s="53"/>
      <c r="F68" s="54"/>
      <c r="G68" s="55"/>
      <c r="H68" s="55"/>
      <c r="I68" s="59"/>
      <c r="J68" s="49"/>
    </row>
    <row r="69" spans="1:10" ht="12.75">
      <c r="A69" s="50" t="s">
        <v>113</v>
      </c>
      <c r="B69" s="51"/>
      <c r="C69" s="51"/>
      <c r="D69" s="52"/>
      <c r="E69" s="53">
        <v>0.288</v>
      </c>
      <c r="F69" s="47" t="s">
        <v>8</v>
      </c>
      <c r="G69" s="55">
        <f>+$B$13</f>
        <v>500</v>
      </c>
      <c r="H69" s="55">
        <f>IF(E69*G69,+E69*G69,"        ")</f>
        <v>144</v>
      </c>
      <c r="I69" s="59">
        <f>E69/B$10</f>
        <v>0.014663951120162931</v>
      </c>
      <c r="J69" s="49">
        <f>H69/H$116</f>
        <v>0.014610017918967133</v>
      </c>
    </row>
    <row r="70" spans="1:10" ht="12.75">
      <c r="A70" s="65"/>
      <c r="B70" s="51"/>
      <c r="C70" s="63"/>
      <c r="D70" s="52"/>
      <c r="E70" s="53"/>
      <c r="F70" s="54"/>
      <c r="G70" s="55"/>
      <c r="H70" s="55"/>
      <c r="I70" s="59"/>
      <c r="J70" s="49"/>
    </row>
    <row r="71" spans="1:10" ht="12.75">
      <c r="A71" s="50" t="s">
        <v>28</v>
      </c>
      <c r="B71" s="51"/>
      <c r="C71" s="56"/>
      <c r="D71" s="52"/>
      <c r="E71" s="53"/>
      <c r="F71" s="54"/>
      <c r="G71" s="55"/>
      <c r="H71" s="55"/>
      <c r="I71" s="59"/>
      <c r="J71" s="49"/>
    </row>
    <row r="72" spans="1:10" ht="12.75">
      <c r="A72" s="50" t="s">
        <v>111</v>
      </c>
      <c r="B72" s="51"/>
      <c r="C72" s="51"/>
      <c r="D72" s="52"/>
      <c r="E72" s="53">
        <v>0.358</v>
      </c>
      <c r="F72" s="47" t="s">
        <v>8</v>
      </c>
      <c r="G72" s="55">
        <f>+$B$13</f>
        <v>500</v>
      </c>
      <c r="H72" s="55">
        <f>IF(E72*G72,+E72*G72,"        ")</f>
        <v>179</v>
      </c>
      <c r="I72" s="59">
        <f>E72/B$10</f>
        <v>0.018228105906313644</v>
      </c>
      <c r="J72" s="49">
        <f>H72/H$116</f>
        <v>0.01816106394093831</v>
      </c>
    </row>
    <row r="73" spans="1:10" ht="12.75">
      <c r="A73" s="65"/>
      <c r="B73" s="51"/>
      <c r="C73" s="51"/>
      <c r="D73" s="52"/>
      <c r="E73" s="52"/>
      <c r="F73" s="54"/>
      <c r="G73" s="55"/>
      <c r="H73" s="55"/>
      <c r="I73" s="59"/>
      <c r="J73" s="49"/>
    </row>
    <row r="74" spans="1:10" ht="12.75">
      <c r="A74" s="50" t="s">
        <v>27</v>
      </c>
      <c r="B74" s="51"/>
      <c r="C74" s="51"/>
      <c r="D74" s="52"/>
      <c r="E74" s="53">
        <v>0.616</v>
      </c>
      <c r="F74" s="47" t="s">
        <v>8</v>
      </c>
      <c r="G74" s="55">
        <f>+$B$13</f>
        <v>500</v>
      </c>
      <c r="H74" s="55">
        <f>IF(E74*G74,+E74*G74,"        ")</f>
        <v>308</v>
      </c>
      <c r="I74" s="59">
        <f>E74/B$10</f>
        <v>0.03136456211812627</v>
      </c>
      <c r="J74" s="49">
        <f>H74/H$116</f>
        <v>0.031249204993346366</v>
      </c>
    </row>
    <row r="75" spans="1:10" ht="15" customHeight="1">
      <c r="A75" s="65"/>
      <c r="B75" s="51"/>
      <c r="C75" s="51"/>
      <c r="D75" s="52"/>
      <c r="E75" s="53"/>
      <c r="F75" s="54"/>
      <c r="G75" s="86"/>
      <c r="H75" s="55"/>
      <c r="I75" s="59"/>
      <c r="J75" s="49"/>
    </row>
    <row r="76" spans="1:10" ht="12.75">
      <c r="A76" s="50" t="s">
        <v>26</v>
      </c>
      <c r="B76" s="51"/>
      <c r="C76" s="63"/>
      <c r="D76" s="47" t="s">
        <v>25</v>
      </c>
      <c r="E76" s="53">
        <v>0.428</v>
      </c>
      <c r="F76" s="47" t="s">
        <v>8</v>
      </c>
      <c r="G76" s="58">
        <v>450</v>
      </c>
      <c r="H76" s="55">
        <f>IF(E76*G76,+E76*G76,"        ")</f>
        <v>192.6</v>
      </c>
      <c r="I76" s="59">
        <f>E76/B$10</f>
        <v>0.021792260692464357</v>
      </c>
      <c r="J76" s="49">
        <f>H76/H$116</f>
        <v>0.01954089896661854</v>
      </c>
    </row>
    <row r="77" spans="1:10" ht="9" customHeight="1">
      <c r="A77" s="65"/>
      <c r="B77" s="51"/>
      <c r="C77" s="63"/>
      <c r="D77" s="67"/>
      <c r="E77" s="52"/>
      <c r="F77" s="54"/>
      <c r="G77" s="87"/>
      <c r="H77" s="55"/>
      <c r="I77" s="59"/>
      <c r="J77" s="49"/>
    </row>
    <row r="78" spans="1:10" ht="12.75">
      <c r="A78" s="50" t="s">
        <v>24</v>
      </c>
      <c r="B78" s="51"/>
      <c r="C78" s="51"/>
      <c r="D78" s="52"/>
      <c r="E78" s="53"/>
      <c r="F78" s="54"/>
      <c r="G78" s="86"/>
      <c r="H78" s="55"/>
      <c r="I78" s="59"/>
      <c r="J78" s="49"/>
    </row>
    <row r="79" spans="1:10" ht="12.75">
      <c r="A79" s="50" t="s">
        <v>116</v>
      </c>
      <c r="B79" s="51"/>
      <c r="C79" s="56"/>
      <c r="D79" s="57"/>
      <c r="E79" s="53"/>
      <c r="F79" s="54"/>
      <c r="G79" s="86"/>
      <c r="H79" s="55"/>
      <c r="I79" s="59"/>
      <c r="J79" s="49"/>
    </row>
    <row r="80" spans="1:10" ht="12.75">
      <c r="A80" s="50" t="s">
        <v>23</v>
      </c>
      <c r="B80" s="51"/>
      <c r="C80" s="51"/>
      <c r="D80" s="52"/>
      <c r="E80" s="53">
        <v>0.288</v>
      </c>
      <c r="F80" s="47" t="s">
        <v>8</v>
      </c>
      <c r="G80" s="55">
        <f>+$B$13</f>
        <v>500</v>
      </c>
      <c r="H80" s="55">
        <f>IF(E80*G80,+E80*G80,"        ")</f>
        <v>144</v>
      </c>
      <c r="I80" s="59">
        <f>E80/B$10</f>
        <v>0.014663951120162931</v>
      </c>
      <c r="J80" s="49">
        <f>H80/H$116</f>
        <v>0.014610017918967133</v>
      </c>
    </row>
    <row r="81" spans="1:10" ht="12.75">
      <c r="A81" s="65"/>
      <c r="B81" s="51"/>
      <c r="C81" s="63"/>
      <c r="D81" s="67"/>
      <c r="E81" s="52"/>
      <c r="F81" s="54"/>
      <c r="G81" s="55"/>
      <c r="H81" s="55"/>
      <c r="I81" s="59"/>
      <c r="J81" s="49"/>
    </row>
    <row r="82" spans="1:10" ht="12.75">
      <c r="A82" s="50" t="s">
        <v>22</v>
      </c>
      <c r="B82" s="51"/>
      <c r="C82" s="56"/>
      <c r="D82" s="52"/>
      <c r="E82" s="53"/>
      <c r="F82" s="54"/>
      <c r="G82" s="55"/>
      <c r="H82" s="55"/>
      <c r="I82" s="59"/>
      <c r="J82" s="49"/>
    </row>
    <row r="83" spans="1:10" ht="12.75">
      <c r="A83" s="50" t="s">
        <v>112</v>
      </c>
      <c r="B83" s="51"/>
      <c r="C83" s="51"/>
      <c r="D83" s="52"/>
      <c r="E83" s="53">
        <v>0.358</v>
      </c>
      <c r="F83" s="47" t="s">
        <v>8</v>
      </c>
      <c r="G83" s="55">
        <f>+$B$13</f>
        <v>500</v>
      </c>
      <c r="H83" s="55">
        <f>IF(E83*G83,+E83*G83,"        ")</f>
        <v>179</v>
      </c>
      <c r="I83" s="59">
        <f>E83/B$10</f>
        <v>0.018228105906313644</v>
      </c>
      <c r="J83" s="49">
        <f>H83/H$116</f>
        <v>0.01816106394093831</v>
      </c>
    </row>
    <row r="84" spans="1:10" ht="18" customHeight="1">
      <c r="A84" s="65"/>
      <c r="B84" s="51"/>
      <c r="C84" s="51"/>
      <c r="D84" s="52"/>
      <c r="E84" s="53"/>
      <c r="F84" s="54"/>
      <c r="G84" s="55"/>
      <c r="H84" s="55"/>
      <c r="I84" s="59"/>
      <c r="J84" s="49"/>
    </row>
    <row r="85" spans="1:10" ht="13.5" thickBot="1">
      <c r="A85" s="88" t="s">
        <v>21</v>
      </c>
      <c r="B85" s="69"/>
      <c r="C85" s="89"/>
      <c r="D85" s="71"/>
      <c r="E85" s="72">
        <v>0.714</v>
      </c>
      <c r="F85" s="90" t="s">
        <v>8</v>
      </c>
      <c r="G85" s="75">
        <f>+$B$13</f>
        <v>500</v>
      </c>
      <c r="H85" s="75">
        <f>IF(E85*G85,+E85*G85,"        ")</f>
        <v>357</v>
      </c>
      <c r="I85" s="76">
        <f>E85/B$10</f>
        <v>0.036354378818737265</v>
      </c>
      <c r="J85" s="77">
        <f>H85/H$116</f>
        <v>0.03622066942410602</v>
      </c>
    </row>
    <row r="86" spans="1:10" ht="12.75">
      <c r="A86" s="8"/>
      <c r="B86" s="8"/>
      <c r="C86" s="10"/>
      <c r="D86" s="14"/>
      <c r="E86" s="8"/>
      <c r="F86" s="12"/>
      <c r="G86" s="10"/>
      <c r="H86" s="13"/>
      <c r="I86" s="104"/>
      <c r="J86" s="104"/>
    </row>
    <row r="87" spans="1:10" s="8" customFormat="1" ht="40.5" customHeight="1" thickBot="1">
      <c r="A87" s="143" t="s">
        <v>130</v>
      </c>
      <c r="B87" s="143"/>
      <c r="C87" s="143"/>
      <c r="D87" s="143"/>
      <c r="E87" s="143"/>
      <c r="F87" s="143"/>
      <c r="G87" s="143"/>
      <c r="H87" s="143"/>
      <c r="I87" s="143"/>
      <c r="J87" s="143"/>
    </row>
    <row r="88" spans="1:10" ht="12.75">
      <c r="A88" s="78"/>
      <c r="B88" s="79"/>
      <c r="C88" s="80"/>
      <c r="D88" s="91"/>
      <c r="E88" s="48"/>
      <c r="F88" s="82"/>
      <c r="G88" s="83"/>
      <c r="H88" s="83"/>
      <c r="I88" s="84"/>
      <c r="J88" s="85"/>
    </row>
    <row r="89" spans="1:10" ht="12.75">
      <c r="A89" s="50" t="s">
        <v>20</v>
      </c>
      <c r="B89" s="51"/>
      <c r="C89" s="51"/>
      <c r="D89" s="52"/>
      <c r="E89" s="53">
        <v>0.646</v>
      </c>
      <c r="F89" s="47" t="s">
        <v>8</v>
      </c>
      <c r="G89" s="55">
        <f>+$B$13</f>
        <v>500</v>
      </c>
      <c r="H89" s="55">
        <f>IF(E89*G89,+E89*G89,"        ")</f>
        <v>323</v>
      </c>
      <c r="I89" s="59">
        <f>E89/B$10</f>
        <v>0.03289205702647658</v>
      </c>
      <c r="J89" s="49">
        <f>H89/H$116</f>
        <v>0.032771081859905446</v>
      </c>
    </row>
    <row r="90" spans="1:10" ht="12.75">
      <c r="A90" s="65"/>
      <c r="B90" s="51"/>
      <c r="C90" s="63"/>
      <c r="D90" s="67"/>
      <c r="E90" s="52"/>
      <c r="F90" s="54"/>
      <c r="G90" s="55"/>
      <c r="H90" s="55"/>
      <c r="I90" s="59"/>
      <c r="J90" s="49"/>
    </row>
    <row r="91" spans="1:10" ht="12.75">
      <c r="A91" s="50" t="s">
        <v>19</v>
      </c>
      <c r="B91" s="51"/>
      <c r="C91" s="51"/>
      <c r="D91" s="52"/>
      <c r="E91" s="53">
        <v>0.72</v>
      </c>
      <c r="F91" s="47" t="s">
        <v>8</v>
      </c>
      <c r="G91" s="55">
        <f>+$B$13</f>
        <v>500</v>
      </c>
      <c r="H91" s="55">
        <f>IF(E91*G91,+E91*G91,"        ")</f>
        <v>360</v>
      </c>
      <c r="I91" s="59">
        <f>E91/B$10</f>
        <v>0.03665987780040733</v>
      </c>
      <c r="J91" s="49">
        <f>H91/H$116</f>
        <v>0.03652504479741783</v>
      </c>
    </row>
    <row r="92" spans="1:10" ht="12.75">
      <c r="A92" s="65"/>
      <c r="B92" s="51"/>
      <c r="C92" s="63"/>
      <c r="D92" s="67"/>
      <c r="E92" s="52"/>
      <c r="F92" s="54"/>
      <c r="G92" s="55"/>
      <c r="H92" s="55"/>
      <c r="I92" s="59"/>
      <c r="J92" s="49"/>
    </row>
    <row r="93" spans="1:10" ht="12.75">
      <c r="A93" s="50" t="s">
        <v>18</v>
      </c>
      <c r="B93" s="51"/>
      <c r="C93" s="51"/>
      <c r="D93" s="47" t="s">
        <v>17</v>
      </c>
      <c r="E93" s="53">
        <v>0.428</v>
      </c>
      <c r="F93" s="47" t="s">
        <v>8</v>
      </c>
      <c r="G93" s="55">
        <f>+$B$13</f>
        <v>500</v>
      </c>
      <c r="H93" s="55">
        <f>IF(E93*G93,+E93*G93,"        ")</f>
        <v>214</v>
      </c>
      <c r="I93" s="59">
        <f>E93/B$10</f>
        <v>0.021792260692464357</v>
      </c>
      <c r="J93" s="49">
        <f>H93/H$116</f>
        <v>0.02171210996290949</v>
      </c>
    </row>
    <row r="94" spans="1:10" ht="12.75">
      <c r="A94" s="65"/>
      <c r="B94" s="51"/>
      <c r="C94" s="63"/>
      <c r="D94" s="52"/>
      <c r="E94" s="53"/>
      <c r="F94" s="54"/>
      <c r="G94" s="55"/>
      <c r="H94" s="55"/>
      <c r="I94" s="59"/>
      <c r="J94" s="49"/>
    </row>
    <row r="95" spans="1:10" ht="12.75">
      <c r="A95" s="50" t="s">
        <v>16</v>
      </c>
      <c r="B95" s="51"/>
      <c r="C95" s="63"/>
      <c r="D95" s="67"/>
      <c r="E95" s="53">
        <v>0.7</v>
      </c>
      <c r="F95" s="47" t="s">
        <v>8</v>
      </c>
      <c r="G95" s="55">
        <f>+$B$13</f>
        <v>500</v>
      </c>
      <c r="H95" s="55">
        <f>IF(E95*G95,+E95*G95,"        ")</f>
        <v>350</v>
      </c>
      <c r="I95" s="59">
        <f>E95/B$10</f>
        <v>0.035641547861507125</v>
      </c>
      <c r="J95" s="49">
        <f>H95/H$116</f>
        <v>0.035510460219711784</v>
      </c>
    </row>
    <row r="96" spans="1:10" s="8" customFormat="1" ht="12.75">
      <c r="A96" s="65"/>
      <c r="B96" s="51"/>
      <c r="C96" s="51"/>
      <c r="D96" s="52"/>
      <c r="E96" s="53"/>
      <c r="F96" s="54"/>
      <c r="G96" s="55"/>
      <c r="H96" s="55"/>
      <c r="I96" s="59"/>
      <c r="J96" s="49"/>
    </row>
    <row r="97" spans="1:10" ht="12.75">
      <c r="A97" s="50" t="s">
        <v>15</v>
      </c>
      <c r="B97" s="51"/>
      <c r="C97" s="51"/>
      <c r="D97" s="52"/>
      <c r="E97" s="53"/>
      <c r="F97" s="54"/>
      <c r="G97" s="55"/>
      <c r="H97" s="55"/>
      <c r="I97" s="59"/>
      <c r="J97" s="49"/>
    </row>
    <row r="98" spans="1:10" ht="12.75">
      <c r="A98" s="50" t="s">
        <v>117</v>
      </c>
      <c r="B98" s="51"/>
      <c r="C98" s="51"/>
      <c r="D98" s="57"/>
      <c r="E98" s="53"/>
      <c r="F98" s="54"/>
      <c r="G98" s="55"/>
      <c r="H98" s="55"/>
      <c r="I98" s="59"/>
      <c r="J98" s="49"/>
    </row>
    <row r="99" spans="1:10" ht="12.75">
      <c r="A99" s="50" t="s">
        <v>14</v>
      </c>
      <c r="B99" s="51"/>
      <c r="C99" s="51"/>
      <c r="D99" s="57"/>
      <c r="E99" s="53">
        <v>0.088</v>
      </c>
      <c r="F99" s="47" t="s">
        <v>8</v>
      </c>
      <c r="G99" s="55">
        <f>+$B$13</f>
        <v>500</v>
      </c>
      <c r="H99" s="55">
        <f>IF(E99*G99,+E99*G99,"        ")</f>
        <v>44</v>
      </c>
      <c r="I99" s="59">
        <f>E99/B$10</f>
        <v>0.004480651731160896</v>
      </c>
      <c r="J99" s="49">
        <f>H99/H$116</f>
        <v>0.004464172141906624</v>
      </c>
    </row>
    <row r="100" spans="1:10" ht="12.75">
      <c r="A100" s="65"/>
      <c r="B100" s="51"/>
      <c r="C100" s="51"/>
      <c r="D100" s="52"/>
      <c r="E100" s="53"/>
      <c r="F100" s="54"/>
      <c r="G100" s="55"/>
      <c r="H100" s="55"/>
      <c r="I100" s="59"/>
      <c r="J100" s="49"/>
    </row>
    <row r="101" spans="1:10" ht="12.75">
      <c r="A101" s="50" t="s">
        <v>13</v>
      </c>
      <c r="B101" s="51"/>
      <c r="C101" s="51"/>
      <c r="D101" s="52"/>
      <c r="E101" s="53">
        <v>0.35</v>
      </c>
      <c r="F101" s="47" t="s">
        <v>8</v>
      </c>
      <c r="G101" s="55">
        <f>+$B$13</f>
        <v>500</v>
      </c>
      <c r="H101" s="55">
        <f>IF(E101*G101,+E101*G101,"        ")</f>
        <v>175</v>
      </c>
      <c r="I101" s="59">
        <f>E101/B$10</f>
        <v>0.017820773930753563</v>
      </c>
      <c r="J101" s="49">
        <f>H101/H$116</f>
        <v>0.017755230109855892</v>
      </c>
    </row>
    <row r="102" spans="1:10" ht="12.75">
      <c r="A102" s="65"/>
      <c r="B102" s="51"/>
      <c r="C102" s="51"/>
      <c r="D102" s="52"/>
      <c r="E102" s="52"/>
      <c r="F102" s="54"/>
      <c r="G102" s="55"/>
      <c r="H102" s="55"/>
      <c r="I102" s="59"/>
      <c r="J102" s="49"/>
    </row>
    <row r="103" spans="1:10" ht="12.75">
      <c r="A103" s="50" t="s">
        <v>12</v>
      </c>
      <c r="B103" s="51"/>
      <c r="C103" s="51"/>
      <c r="D103" s="52"/>
      <c r="E103" s="53">
        <v>0.73</v>
      </c>
      <c r="F103" s="47" t="s">
        <v>8</v>
      </c>
      <c r="G103" s="55">
        <f>+$B$13</f>
        <v>500</v>
      </c>
      <c r="H103" s="55">
        <f>IF(E103*G103,+E103*G103,"        ")</f>
        <v>365</v>
      </c>
      <c r="I103" s="59">
        <f>E103/B$10</f>
        <v>0.037169042769857434</v>
      </c>
      <c r="J103" s="49">
        <f>H103/H$116</f>
        <v>0.03703233708627086</v>
      </c>
    </row>
    <row r="104" spans="1:10" s="8" customFormat="1" ht="12.75">
      <c r="A104" s="65"/>
      <c r="B104" s="51"/>
      <c r="C104" s="51"/>
      <c r="D104" s="52"/>
      <c r="E104" s="52"/>
      <c r="F104" s="54"/>
      <c r="G104" s="55"/>
      <c r="H104" s="55"/>
      <c r="I104" s="59"/>
      <c r="J104" s="49"/>
    </row>
    <row r="105" spans="1:10" ht="12.75">
      <c r="A105" s="50" t="s">
        <v>11</v>
      </c>
      <c r="B105" s="51"/>
      <c r="C105" s="51"/>
      <c r="D105" s="52"/>
      <c r="E105" s="53"/>
      <c r="F105" s="54"/>
      <c r="G105" s="55"/>
      <c r="H105" s="55"/>
      <c r="I105" s="59"/>
      <c r="J105" s="49"/>
    </row>
    <row r="106" spans="1:10" ht="12.75">
      <c r="A106" s="50" t="s">
        <v>118</v>
      </c>
      <c r="B106" s="51"/>
      <c r="C106" s="51"/>
      <c r="D106" s="52"/>
      <c r="E106" s="53"/>
      <c r="F106" s="54"/>
      <c r="G106" s="55"/>
      <c r="H106" s="55"/>
      <c r="I106" s="59"/>
      <c r="J106" s="49"/>
    </row>
    <row r="107" spans="1:10" ht="12.75">
      <c r="A107" s="50" t="s">
        <v>114</v>
      </c>
      <c r="B107" s="51"/>
      <c r="C107" s="56"/>
      <c r="D107" s="52"/>
      <c r="E107" s="53">
        <v>0.088</v>
      </c>
      <c r="F107" s="47" t="s">
        <v>8</v>
      </c>
      <c r="G107" s="55">
        <f>+$B$13</f>
        <v>500</v>
      </c>
      <c r="H107" s="55">
        <f>IF(E107*G107,+E107*G107,"        ")</f>
        <v>44</v>
      </c>
      <c r="I107" s="59">
        <f>E107/B$10</f>
        <v>0.004480651731160896</v>
      </c>
      <c r="J107" s="49">
        <f>H107/H$116</f>
        <v>0.004464172141906624</v>
      </c>
    </row>
    <row r="108" spans="1:10" ht="12.75">
      <c r="A108" s="65"/>
      <c r="B108" s="51"/>
      <c r="C108" s="51"/>
      <c r="D108" s="52"/>
      <c r="E108" s="53"/>
      <c r="F108" s="54"/>
      <c r="G108" s="55"/>
      <c r="H108" s="55"/>
      <c r="I108" s="59"/>
      <c r="J108" s="49"/>
    </row>
    <row r="109" spans="1:10" ht="12.75">
      <c r="A109" s="50" t="s">
        <v>10</v>
      </c>
      <c r="B109" s="51"/>
      <c r="C109" s="51"/>
      <c r="D109" s="47" t="s">
        <v>9</v>
      </c>
      <c r="E109" s="53">
        <v>1.756</v>
      </c>
      <c r="F109" s="47" t="s">
        <v>8</v>
      </c>
      <c r="G109" s="55">
        <f>+$B$13</f>
        <v>500</v>
      </c>
      <c r="H109" s="55">
        <f>IF(E109*G109,+E109*G109,"        ")</f>
        <v>878</v>
      </c>
      <c r="I109" s="59">
        <f>E109/B$10</f>
        <v>0.08940936863543789</v>
      </c>
      <c r="J109" s="49">
        <f>H109/H$116</f>
        <v>0.08908052592259127</v>
      </c>
    </row>
    <row r="110" spans="1:10" ht="13.5" thickBot="1">
      <c r="A110" s="92"/>
      <c r="B110" s="93"/>
      <c r="C110" s="93"/>
      <c r="D110" s="94"/>
      <c r="E110" s="94"/>
      <c r="F110" s="90"/>
      <c r="G110" s="94"/>
      <c r="H110" s="94"/>
      <c r="I110" s="76"/>
      <c r="J110" s="77"/>
    </row>
    <row r="111" spans="1:8" ht="13.5" thickBot="1">
      <c r="A111" s="4"/>
      <c r="B111" s="4"/>
      <c r="C111" s="4"/>
      <c r="D111" s="4"/>
      <c r="E111" s="4"/>
      <c r="F111" s="5"/>
      <c r="G111" s="4"/>
      <c r="H111" s="4"/>
    </row>
    <row r="112" spans="1:10" s="8" customFormat="1" ht="12.75">
      <c r="A112" s="95" t="s">
        <v>7</v>
      </c>
      <c r="B112" s="96"/>
      <c r="C112" s="97"/>
      <c r="D112" s="98"/>
      <c r="E112" s="79"/>
      <c r="F112" s="99"/>
      <c r="G112" s="80"/>
      <c r="H112" s="100">
        <f>SUM(H22:H109)</f>
        <v>9354.299057682281</v>
      </c>
      <c r="I112" s="157"/>
      <c r="J112" s="19"/>
    </row>
    <row r="113" spans="1:10" s="8" customFormat="1" ht="12.75">
      <c r="A113" s="50" t="s">
        <v>6</v>
      </c>
      <c r="B113" s="51"/>
      <c r="C113" s="43"/>
      <c r="D113" s="43"/>
      <c r="E113" s="43"/>
      <c r="F113" s="44"/>
      <c r="G113" s="51"/>
      <c r="H113" s="101">
        <f>(H112*0.02)</f>
        <v>187.08598115364563</v>
      </c>
      <c r="I113" s="157"/>
      <c r="J113" s="20"/>
    </row>
    <row r="114" spans="1:10" s="8" customFormat="1" ht="12.75">
      <c r="A114" s="50" t="s">
        <v>5</v>
      </c>
      <c r="B114" s="51"/>
      <c r="C114" s="43"/>
      <c r="D114" s="43"/>
      <c r="E114" s="43"/>
      <c r="F114" s="44"/>
      <c r="G114" s="51"/>
      <c r="H114" s="102">
        <v>0</v>
      </c>
      <c r="I114" s="157"/>
      <c r="J114" s="19"/>
    </row>
    <row r="115" spans="1:10" s="8" customFormat="1" ht="12.75">
      <c r="A115" s="50" t="s">
        <v>135</v>
      </c>
      <c r="B115" s="51"/>
      <c r="C115" s="51"/>
      <c r="D115" s="51"/>
      <c r="E115" s="51"/>
      <c r="F115" s="103"/>
      <c r="G115" s="51"/>
      <c r="H115" s="102">
        <f>SUM(H112:H114)*0.033</f>
        <v>314.8657062815856</v>
      </c>
      <c r="I115" s="20">
        <f>+H113+H115</f>
        <v>501.9516874352312</v>
      </c>
      <c r="J115" s="19"/>
    </row>
    <row r="116" spans="1:10" s="8" customFormat="1" ht="13.5" thickBot="1">
      <c r="A116" s="122" t="s">
        <v>4</v>
      </c>
      <c r="B116" s="119"/>
      <c r="C116" s="119"/>
      <c r="D116" s="119"/>
      <c r="E116" s="119"/>
      <c r="F116" s="123"/>
      <c r="G116" s="124"/>
      <c r="H116" s="125">
        <f>SUM(H112:H115)</f>
        <v>9856.250745117512</v>
      </c>
      <c r="I116" s="19"/>
      <c r="J116" s="19">
        <f>+(8/12)*5</f>
        <v>3.333333333333333</v>
      </c>
    </row>
    <row r="117" spans="1:10" s="8" customFormat="1" ht="12.75">
      <c r="A117" s="15"/>
      <c r="B117" s="4"/>
      <c r="C117" s="4"/>
      <c r="D117" s="4"/>
      <c r="E117" s="4"/>
      <c r="F117" s="5"/>
      <c r="H117" s="17">
        <f>SUM(H113:H115)</f>
        <v>501.9516874352312</v>
      </c>
      <c r="I117" s="19"/>
      <c r="J117" s="19"/>
    </row>
    <row r="118" spans="1:10" s="8" customFormat="1" ht="13.5">
      <c r="A118" s="143" t="s">
        <v>131</v>
      </c>
      <c r="B118" s="143"/>
      <c r="C118" s="143"/>
      <c r="D118" s="143"/>
      <c r="E118" s="143"/>
      <c r="F118" s="143"/>
      <c r="G118" s="143"/>
      <c r="H118" s="143"/>
      <c r="I118" s="143"/>
      <c r="J118" s="143"/>
    </row>
    <row r="119" spans="1:8" s="8" customFormat="1" ht="12.75">
      <c r="A119" s="15"/>
      <c r="B119" s="4"/>
      <c r="C119" s="4"/>
      <c r="D119" s="4"/>
      <c r="E119" s="4"/>
      <c r="F119" s="5"/>
      <c r="H119" s="13"/>
    </row>
    <row r="120" s="8" customFormat="1" ht="12.75"/>
    <row r="121" spans="1:8" s="8" customFormat="1" ht="13.5" thickBot="1">
      <c r="A121" s="4"/>
      <c r="B121" s="4"/>
      <c r="C121" s="4"/>
      <c r="D121" s="4"/>
      <c r="E121" s="4"/>
      <c r="F121" s="5"/>
      <c r="G121" s="4"/>
      <c r="H121" s="4"/>
    </row>
    <row r="122" spans="1:8" ht="18" customHeight="1">
      <c r="A122" s="126" t="s">
        <v>3</v>
      </c>
      <c r="B122" s="127"/>
      <c r="C122" s="128">
        <f>SUM(H37:H51)</f>
        <v>510.495</v>
      </c>
      <c r="D122" s="129">
        <f>(C122/H116)</f>
        <v>0.051794035399605046</v>
      </c>
      <c r="E122" s="130" t="s">
        <v>2</v>
      </c>
      <c r="F122" s="131"/>
      <c r="G122" s="128">
        <f>SUM(H62:H109)</f>
        <v>4753.6</v>
      </c>
      <c r="H122" s="132">
        <f>(G122/H116)</f>
        <v>0.4822929248583484</v>
      </c>
    </row>
    <row r="123" spans="1:8" ht="14.25" customHeight="1">
      <c r="A123" s="133" t="s">
        <v>1</v>
      </c>
      <c r="B123" s="134"/>
      <c r="C123" s="135">
        <f>SUM(H57:H60)</f>
        <v>870</v>
      </c>
      <c r="D123" s="136">
        <f>(C123/H116)</f>
        <v>0.08826885826042642</v>
      </c>
      <c r="E123" s="137" t="s">
        <v>0</v>
      </c>
      <c r="F123" s="138"/>
      <c r="G123" s="135">
        <f>SUM(H22:H34)</f>
        <v>3220.2040576822815</v>
      </c>
      <c r="H123" s="139">
        <f>(G123/H116)</f>
        <v>0.3267169373990889</v>
      </c>
    </row>
    <row r="124" spans="1:8" ht="4.5" customHeight="1" thickBot="1">
      <c r="A124" s="118"/>
      <c r="B124" s="140"/>
      <c r="C124" s="120"/>
      <c r="D124" s="120"/>
      <c r="E124" s="119"/>
      <c r="F124" s="141"/>
      <c r="G124" s="120"/>
      <c r="H124" s="142"/>
    </row>
    <row r="125" spans="1:10" ht="12.75">
      <c r="A125" s="21" t="s">
        <v>126</v>
      </c>
      <c r="B125" s="21"/>
      <c r="C125" s="22"/>
      <c r="D125" s="23"/>
      <c r="E125" s="21"/>
      <c r="F125" s="24"/>
      <c r="G125" s="22"/>
      <c r="H125" s="23"/>
      <c r="I125" s="21"/>
      <c r="J125" s="21"/>
    </row>
    <row r="126" spans="1:10" ht="38.25" customHeight="1">
      <c r="A126" s="156" t="s">
        <v>136</v>
      </c>
      <c r="B126" s="156"/>
      <c r="C126" s="156"/>
      <c r="D126" s="156"/>
      <c r="E126" s="156"/>
      <c r="F126" s="156"/>
      <c r="G126" s="156"/>
      <c r="H126" s="156"/>
      <c r="I126" s="156"/>
      <c r="J126" s="156"/>
    </row>
    <row r="127" spans="1:10" s="3" customFormat="1" ht="15.75" customHeight="1">
      <c r="A127" s="154" t="s">
        <v>125</v>
      </c>
      <c r="B127" s="154"/>
      <c r="C127" s="154"/>
      <c r="D127" s="154"/>
      <c r="E127" s="154"/>
      <c r="F127" s="154"/>
      <c r="G127" s="154"/>
      <c r="H127" s="154"/>
      <c r="I127" s="154"/>
      <c r="J127" s="154"/>
    </row>
    <row r="128" spans="1:10" s="3" customFormat="1" ht="15.75" customHeight="1">
      <c r="A128" s="155" t="s">
        <v>123</v>
      </c>
      <c r="B128" s="155"/>
      <c r="C128" s="155"/>
      <c r="D128" s="155"/>
      <c r="E128" s="155"/>
      <c r="F128" s="155"/>
      <c r="G128" s="155"/>
      <c r="H128" s="155"/>
      <c r="I128" s="155"/>
      <c r="J128" s="155"/>
    </row>
    <row r="129" spans="1:10" s="3" customFormat="1" ht="12.75" customHeight="1">
      <c r="A129" s="25" t="s">
        <v>124</v>
      </c>
      <c r="B129" s="25"/>
      <c r="C129" s="26"/>
      <c r="D129" s="27"/>
      <c r="E129" s="25"/>
      <c r="F129" s="25"/>
      <c r="G129" s="26"/>
      <c r="H129" s="27"/>
      <c r="I129" s="28"/>
      <c r="J129" s="25"/>
    </row>
    <row r="130" spans="1:10" s="3" customFormat="1" ht="13.5">
      <c r="A130" s="25" t="s">
        <v>128</v>
      </c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s="3" customFormat="1" ht="13.5">
      <c r="A131" s="25" t="s">
        <v>127</v>
      </c>
      <c r="B131" s="25"/>
      <c r="C131" s="25"/>
      <c r="D131" s="25"/>
      <c r="E131" s="25"/>
      <c r="F131" s="25"/>
      <c r="G131" s="25"/>
      <c r="H131" s="25"/>
      <c r="I131" s="25"/>
      <c r="J131" s="25"/>
    </row>
    <row r="145" spans="1:10" ht="13.5">
      <c r="A145" s="143" t="s">
        <v>132</v>
      </c>
      <c r="B145" s="143"/>
      <c r="C145" s="143"/>
      <c r="D145" s="143"/>
      <c r="E145" s="143"/>
      <c r="F145" s="143"/>
      <c r="G145" s="143"/>
      <c r="H145" s="143"/>
      <c r="I145" s="143"/>
      <c r="J145" s="143"/>
    </row>
  </sheetData>
  <sheetProtection/>
  <mergeCells count="11">
    <mergeCell ref="A118:J118"/>
    <mergeCell ref="A145:J145"/>
    <mergeCell ref="I15:I19"/>
    <mergeCell ref="J15:J19"/>
    <mergeCell ref="A1:J1"/>
    <mergeCell ref="A54:J54"/>
    <mergeCell ref="A15:H15"/>
    <mergeCell ref="A87:J87"/>
    <mergeCell ref="A127:J127"/>
    <mergeCell ref="A128:J128"/>
    <mergeCell ref="A126:J126"/>
  </mergeCells>
  <printOptions/>
  <pageMargins left="0.96" right="0.31496062992125984" top="0.74" bottom="0.5905511811023623" header="0" footer="0"/>
  <pageSetup horizontalDpi="300" verticalDpi="300" orientation="portrait" scale="95" r:id="rId1"/>
  <rowBreaks count="3" manualBreakCount="3">
    <brk id="54" max="9" man="1"/>
    <brk id="87" max="9" man="1"/>
    <brk id="1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2017-04-18T18:09:46Z</cp:lastPrinted>
  <dcterms:created xsi:type="dcterms:W3CDTF">1999-01-27T16:36:45Z</dcterms:created>
  <dcterms:modified xsi:type="dcterms:W3CDTF">2019-09-04T15:19:56Z</dcterms:modified>
  <cp:category/>
  <cp:version/>
  <cp:contentType/>
  <cp:contentStatus/>
</cp:coreProperties>
</file>