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'Hoja1'!$1:$20</definedName>
  </definedNames>
  <calcPr fullCalcOnLoad="1"/>
</workbook>
</file>

<file path=xl/sharedStrings.xml><?xml version="1.0" encoding="utf-8"?>
<sst xmlns="http://schemas.openxmlformats.org/spreadsheetml/2006/main" count="128" uniqueCount="102">
  <si>
    <t>IV. Insumos      :</t>
  </si>
  <si>
    <t>II.Preparación de terreno:</t>
  </si>
  <si>
    <t>III. Mano de Obra:</t>
  </si>
  <si>
    <t>I. Semillero             :</t>
  </si>
  <si>
    <t>TOTAL</t>
  </si>
  <si>
    <t>SUBTOTAL</t>
  </si>
  <si>
    <t>Quintal</t>
  </si>
  <si>
    <t>13. Transporte Interno</t>
  </si>
  <si>
    <t>IV</t>
  </si>
  <si>
    <t>12. Cosecha</t>
  </si>
  <si>
    <t xml:space="preserve">    Dithane + 0.0471 Lb Fertisol)</t>
  </si>
  <si>
    <t>Hom-Día</t>
  </si>
  <si>
    <t>III</t>
  </si>
  <si>
    <t xml:space="preserve">    (0.1746 Lt Azodrin + 0.0942 Kg</t>
  </si>
  <si>
    <t>11. Aplicación Agroquímicos (2 Apl.)</t>
  </si>
  <si>
    <t>10. Pase de Cultivador</t>
  </si>
  <si>
    <t>9.  Desyerbo</t>
  </si>
  <si>
    <t>II</t>
  </si>
  <si>
    <t xml:space="preserve">    (0.0752 Lt Nuvacrón + 0.0942 Kg</t>
  </si>
  <si>
    <t>8.  Aplicación Agroquímicos</t>
  </si>
  <si>
    <t>7.  Pase de Cultivador</t>
  </si>
  <si>
    <t>6.  Desyerbo</t>
  </si>
  <si>
    <t xml:space="preserve">    (0.1746 Lt Azodrín + 0.0942 Kg</t>
  </si>
  <si>
    <t>5.  Aplicación Agroquímicos</t>
  </si>
  <si>
    <t xml:space="preserve">    (0.3148 QQ Urea)</t>
  </si>
  <si>
    <t>4.  Aplicación Fertilizante</t>
  </si>
  <si>
    <t>Tarea</t>
  </si>
  <si>
    <t>I</t>
  </si>
  <si>
    <t>3.  Siembra (Mecanizada)</t>
  </si>
  <si>
    <t xml:space="preserve">   .3 Rastra</t>
  </si>
  <si>
    <t xml:space="preserve">   .2 Cruce</t>
  </si>
  <si>
    <t xml:space="preserve">   .1 Corte</t>
  </si>
  <si>
    <t>2.  Preparación del Terreno</t>
  </si>
  <si>
    <t xml:space="preserve">   .7 Transporte de Insumos</t>
  </si>
  <si>
    <t>Litro</t>
  </si>
  <si>
    <t xml:space="preserve">   .6 Insecticida (Nuvacrón)</t>
  </si>
  <si>
    <t xml:space="preserve">   .5 Insecticida (Azodrín)</t>
  </si>
  <si>
    <t>Kilo</t>
  </si>
  <si>
    <t xml:space="preserve">   .4 Fungicida (Dithane)</t>
  </si>
  <si>
    <t>Libra</t>
  </si>
  <si>
    <t xml:space="preserve">   .3 Fertilizante (Fertisol)</t>
  </si>
  <si>
    <t xml:space="preserve">   .2 Fertilizante (Urea)</t>
  </si>
  <si>
    <t xml:space="preserve">   .1 Semilla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</si>
  <si>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</si>
  <si>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</si>
  <si>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</si>
  <si>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</si>
  <si>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</si>
  <si>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</si>
  <si>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</si>
  <si>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</si>
  <si>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</si>
  <si>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Aérea</t>
  </si>
  <si>
    <t>Fumigación</t>
  </si>
  <si>
    <t xml:space="preserve"> CARAC. ESPECIAL</t>
  </si>
  <si>
    <t>JORNAL DIARIO :</t>
  </si>
  <si>
    <t>A</t>
  </si>
  <si>
    <t xml:space="preserve"> CLASIF. TERRENO</t>
  </si>
  <si>
    <t>8 Horas</t>
  </si>
  <si>
    <t>HOMBRE-DIA</t>
  </si>
  <si>
    <t>Mecanizado</t>
  </si>
  <si>
    <t xml:space="preserve"> PREP. TERRENO..</t>
  </si>
  <si>
    <t>Alto</t>
  </si>
  <si>
    <t xml:space="preserve"> NIVEL INSUMOS...</t>
  </si>
  <si>
    <t>Secano</t>
  </si>
  <si>
    <t xml:space="preserve"> ORIGEN DE AGUAS</t>
  </si>
  <si>
    <t>Directo</t>
  </si>
  <si>
    <t xml:space="preserve"> METODO SIEMBRA.</t>
  </si>
  <si>
    <t>QQ 100 Lb</t>
  </si>
  <si>
    <t>Pioneer</t>
  </si>
  <si>
    <t>RENDIMIENTO</t>
  </si>
  <si>
    <t>VARIEDAD</t>
  </si>
  <si>
    <t>0-12-0034A*</t>
  </si>
  <si>
    <t>ENTREVISTAS...</t>
  </si>
  <si>
    <t>Nacional</t>
  </si>
  <si>
    <t>AREA APLIC....</t>
  </si>
  <si>
    <t>Sorgo</t>
  </si>
  <si>
    <t>Unidad</t>
  </si>
  <si>
    <t>Costo/</t>
  </si>
  <si>
    <t>4 Meses</t>
  </si>
  <si>
    <t>Cant.</t>
  </si>
  <si>
    <t xml:space="preserve"> RUBRO</t>
  </si>
  <si>
    <t xml:space="preserve"> CICLO</t>
  </si>
  <si>
    <t xml:space="preserve"> COSTO CODIG</t>
  </si>
  <si>
    <t>GASTOS ADMINISTRATIVOS 2%</t>
  </si>
  <si>
    <t>....................................................</t>
  </si>
  <si>
    <t>Participación (%) por Actividad</t>
  </si>
  <si>
    <t>Coeficiente Técnico por Actividad</t>
  </si>
  <si>
    <t>FECHA :</t>
  </si>
  <si>
    <t>MINISTERIO  DE AGRICULTURA</t>
  </si>
  <si>
    <t>Estimados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</si>
  <si>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</si>
  <si>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</si>
  <si>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Notas:</t>
  </si>
  <si>
    <t>El uso de una "MARCA DE FABRICA" no constituye una recomendación del producto, sino lo que informaron los productores.</t>
  </si>
  <si>
    <t xml:space="preserve">               Estimados por la División de Estudios Económicos.-</t>
  </si>
  <si>
    <t>Fuente:  Ministerio de Agricultura, Departamento de Economía Agropecuaria.</t>
  </si>
  <si>
    <t>Año Preliminar</t>
  </si>
  <si>
    <t>Página 40</t>
  </si>
  <si>
    <t>Página 41</t>
  </si>
  <si>
    <t>PAGO INTERESES 8.0% ANUAL (4 meses 2.66%)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</si>
  <si>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 de los insumos actualizados a mayo, 2019.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</si>
</sst>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_)"/>
    <numFmt numFmtId="187" formatCode="0.0000_)"/>
    <numFmt numFmtId="188" formatCode="&quot;$&quot;#,##0.00;\-&quot;$&quot;#,##0.00"/>
    <numFmt numFmtId="189" formatCode="0.00_)"/>
    <numFmt numFmtId="190" formatCode="#,##0.0000_);\(#,##0.0000\)"/>
    <numFmt numFmtId="191" formatCode="#,##0.00_ ;\-#,##0.00\ "/>
    <numFmt numFmtId="192" formatCode="_-* #,##0.00_-;\-* #,##0.00_-;_-* &quot;-&quot;??_-;_-@_-"/>
    <numFmt numFmtId="193" formatCode="0.0"/>
  </numFmts>
  <fonts count="50">
    <font>
      <sz val="10"/>
      <name val="Arial"/>
      <family val="0"/>
    </font>
    <font>
      <sz val="10"/>
      <name val="Baskerville Old Face"/>
      <family val="1"/>
    </font>
    <font>
      <sz val="9"/>
      <name val="Baskerville Old Face"/>
      <family val="1"/>
    </font>
    <font>
      <sz val="8"/>
      <name val="Baskerville Old Face"/>
      <family val="1"/>
    </font>
    <font>
      <b/>
      <sz val="10"/>
      <name val="Baskerville Old Face"/>
      <family val="1"/>
    </font>
    <font>
      <sz val="8"/>
      <name val="Arial Narrow"/>
      <family val="2"/>
    </font>
    <font>
      <sz val="10"/>
      <color indexed="9"/>
      <name val="Baskerville Old Face"/>
      <family val="1"/>
    </font>
    <font>
      <sz val="9"/>
      <name val="Arial Narrow"/>
      <family val="2"/>
    </font>
    <font>
      <b/>
      <sz val="12"/>
      <name val="Arial Narrow"/>
      <family val="2"/>
    </font>
    <font>
      <b/>
      <sz val="18"/>
      <name val="Baskerville Old Face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10"/>
      <color theme="1"/>
      <name val="Baskerville Old Fa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  <fill>
      <patternFill patternType="solid">
        <fgColor rgb="FFBBF5BB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191" fontId="1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8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186" fontId="2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189" fontId="1" fillId="33" borderId="0" xfId="0" applyNumberFormat="1" applyFont="1" applyFill="1" applyAlignment="1" applyProtection="1">
      <alignment/>
      <protection/>
    </xf>
    <xf numFmtId="190" fontId="1" fillId="33" borderId="0" xfId="0" applyNumberFormat="1" applyFont="1" applyFill="1" applyAlignment="1" applyProtection="1">
      <alignment horizontal="left"/>
      <protection/>
    </xf>
    <xf numFmtId="39" fontId="1" fillId="33" borderId="0" xfId="0" applyNumberFormat="1" applyFont="1" applyFill="1" applyAlignment="1" applyProtection="1">
      <alignment horizontal="center"/>
      <protection/>
    </xf>
    <xf numFmtId="190" fontId="5" fillId="33" borderId="0" xfId="0" applyNumberFormat="1" applyFont="1" applyFill="1" applyAlignment="1" applyProtection="1">
      <alignment horizontal="center"/>
      <protection/>
    </xf>
    <xf numFmtId="39" fontId="1" fillId="33" borderId="0" xfId="0" applyNumberFormat="1" applyFont="1" applyFill="1" applyAlignment="1" applyProtection="1">
      <alignment/>
      <protection/>
    </xf>
    <xf numFmtId="39" fontId="1" fillId="33" borderId="0" xfId="0" applyNumberFormat="1" applyFont="1" applyFill="1" applyAlignment="1" applyProtection="1">
      <alignment horizontal="left"/>
      <protection/>
    </xf>
    <xf numFmtId="190" fontId="1" fillId="33" borderId="0" xfId="0" applyNumberFormat="1" applyFont="1" applyFill="1" applyAlignment="1" applyProtection="1">
      <alignment/>
      <protection/>
    </xf>
    <xf numFmtId="186" fontId="1" fillId="33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center"/>
      <protection/>
    </xf>
    <xf numFmtId="189" fontId="1" fillId="33" borderId="0" xfId="0" applyNumberFormat="1" applyFont="1" applyFill="1" applyAlignment="1" applyProtection="1" quotePrefix="1">
      <alignment horizontal="left"/>
      <protection/>
    </xf>
    <xf numFmtId="0" fontId="1" fillId="33" borderId="0" xfId="0" applyFont="1" applyFill="1" applyBorder="1" applyAlignment="1" applyProtection="1">
      <alignment horizontal="fill"/>
      <protection/>
    </xf>
    <xf numFmtId="0" fontId="1" fillId="33" borderId="10" xfId="0" applyFont="1" applyFill="1" applyBorder="1" applyAlignment="1" applyProtection="1">
      <alignment horizontal="fill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87" fontId="1" fillId="33" borderId="11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39" fontId="1" fillId="33" borderId="11" xfId="0" applyNumberFormat="1" applyFont="1" applyFill="1" applyBorder="1" applyAlignment="1" applyProtection="1">
      <alignment/>
      <protection/>
    </xf>
    <xf numFmtId="186" fontId="1" fillId="33" borderId="11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189" fontId="1" fillId="33" borderId="0" xfId="0" applyNumberFormat="1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/>
      <protection/>
    </xf>
    <xf numFmtId="43" fontId="1" fillId="33" borderId="11" xfId="47" applyFont="1" applyFill="1" applyBorder="1" applyAlignment="1" applyProtection="1">
      <alignment/>
      <protection/>
    </xf>
    <xf numFmtId="9" fontId="1" fillId="33" borderId="13" xfId="54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88" fontId="1" fillId="33" borderId="0" xfId="0" applyNumberFormat="1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39" fontId="1" fillId="33" borderId="16" xfId="0" applyNumberFormat="1" applyFont="1" applyFill="1" applyBorder="1" applyAlignment="1">
      <alignment/>
    </xf>
    <xf numFmtId="43" fontId="1" fillId="33" borderId="16" xfId="47" applyFont="1" applyFill="1" applyBorder="1" applyAlignment="1" applyProtection="1">
      <alignment/>
      <protection/>
    </xf>
    <xf numFmtId="9" fontId="1" fillId="33" borderId="17" xfId="54" applyFont="1" applyFill="1" applyBorder="1" applyAlignment="1">
      <alignment horizontal="center"/>
    </xf>
    <xf numFmtId="10" fontId="1" fillId="33" borderId="11" xfId="0" applyNumberFormat="1" applyFont="1" applyFill="1" applyBorder="1" applyAlignment="1" applyProtection="1">
      <alignment/>
      <protection/>
    </xf>
    <xf numFmtId="39" fontId="1" fillId="33" borderId="11" xfId="0" applyNumberFormat="1" applyFont="1" applyFill="1" applyBorder="1" applyAlignment="1">
      <alignment/>
    </xf>
    <xf numFmtId="189" fontId="1" fillId="33" borderId="15" xfId="0" applyNumberFormat="1" applyFont="1" applyFill="1" applyBorder="1" applyAlignment="1" applyProtection="1">
      <alignment/>
      <protection/>
    </xf>
    <xf numFmtId="187" fontId="1" fillId="33" borderId="16" xfId="0" applyNumberFormat="1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 horizontal="center"/>
      <protection/>
    </xf>
    <xf numFmtId="39" fontId="1" fillId="33" borderId="16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left"/>
      <protection/>
    </xf>
    <xf numFmtId="0" fontId="1" fillId="33" borderId="19" xfId="0" applyFont="1" applyFill="1" applyBorder="1" applyAlignment="1" applyProtection="1">
      <alignment horizontal="fill"/>
      <protection/>
    </xf>
    <xf numFmtId="189" fontId="1" fillId="33" borderId="19" xfId="0" applyNumberFormat="1" applyFont="1" applyFill="1" applyBorder="1" applyAlignment="1" applyProtection="1">
      <alignment horizontal="fill"/>
      <protection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 applyProtection="1">
      <alignment horizontal="center"/>
      <protection/>
    </xf>
    <xf numFmtId="39" fontId="1" fillId="33" borderId="19" xfId="0" applyNumberFormat="1" applyFont="1" applyFill="1" applyBorder="1" applyAlignment="1" applyProtection="1">
      <alignment/>
      <protection/>
    </xf>
    <xf numFmtId="39" fontId="4" fillId="33" borderId="2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39" fontId="1" fillId="33" borderId="0" xfId="0" applyNumberFormat="1" applyFont="1" applyFill="1" applyBorder="1" applyAlignment="1" applyProtection="1">
      <alignment/>
      <protection/>
    </xf>
    <xf numFmtId="189" fontId="1" fillId="33" borderId="13" xfId="0" applyNumberFormat="1" applyFont="1" applyFill="1" applyBorder="1" applyAlignment="1" applyProtection="1">
      <alignment/>
      <protection/>
    </xf>
    <xf numFmtId="187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 horizontal="center"/>
    </xf>
    <xf numFmtId="39" fontId="1" fillId="33" borderId="13" xfId="0" applyNumberFormat="1" applyFont="1" applyFill="1" applyBorder="1" applyAlignment="1" applyProtection="1">
      <alignment/>
      <protection/>
    </xf>
    <xf numFmtId="0" fontId="1" fillId="33" borderId="18" xfId="0" applyFont="1" applyFill="1" applyBorder="1" applyAlignment="1">
      <alignment/>
    </xf>
    <xf numFmtId="187" fontId="1" fillId="33" borderId="12" xfId="0" applyNumberFormat="1" applyFont="1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39" fontId="1" fillId="33" borderId="12" xfId="0" applyNumberFormat="1" applyFont="1" applyFill="1" applyBorder="1" applyAlignment="1" applyProtection="1">
      <alignment/>
      <protection/>
    </xf>
    <xf numFmtId="43" fontId="1" fillId="33" borderId="12" xfId="47" applyFont="1" applyFill="1" applyBorder="1" applyAlignment="1" applyProtection="1">
      <alignment/>
      <protection/>
    </xf>
    <xf numFmtId="9" fontId="1" fillId="33" borderId="20" xfId="54" applyFont="1" applyFill="1" applyBorder="1" applyAlignment="1">
      <alignment horizontal="center"/>
    </xf>
    <xf numFmtId="43" fontId="1" fillId="33" borderId="0" xfId="47" applyFont="1" applyFill="1" applyAlignment="1" applyProtection="1">
      <alignment/>
      <protection/>
    </xf>
    <xf numFmtId="9" fontId="1" fillId="33" borderId="0" xfId="54" applyFont="1" applyFill="1" applyAlignment="1">
      <alignment horizontal="center"/>
    </xf>
    <xf numFmtId="186" fontId="1" fillId="33" borderId="0" xfId="0" applyNumberFormat="1" applyFont="1" applyFill="1" applyBorder="1" applyAlignment="1" applyProtection="1">
      <alignment/>
      <protection/>
    </xf>
    <xf numFmtId="9" fontId="1" fillId="33" borderId="0" xfId="54" applyFont="1" applyFill="1" applyBorder="1" applyAlignment="1">
      <alignment horizontal="center"/>
    </xf>
    <xf numFmtId="191" fontId="1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43" fontId="48" fillId="33" borderId="0" xfId="47" applyFont="1" applyFill="1" applyAlignment="1" applyProtection="1">
      <alignment/>
      <protection/>
    </xf>
    <xf numFmtId="186" fontId="1" fillId="33" borderId="0" xfId="0" applyNumberFormat="1" applyFont="1" applyFill="1" applyAlignment="1" applyProtection="1">
      <alignment/>
      <protection/>
    </xf>
    <xf numFmtId="189" fontId="6" fillId="33" borderId="0" xfId="0" applyNumberFormat="1" applyFont="1" applyFill="1" applyBorder="1" applyAlignment="1" applyProtection="1">
      <alignment horizontal="fill"/>
      <protection/>
    </xf>
    <xf numFmtId="187" fontId="1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7" fontId="7" fillId="33" borderId="0" xfId="0" applyNumberFormat="1" applyFont="1" applyFill="1" applyAlignment="1" applyProtection="1">
      <alignment/>
      <protection/>
    </xf>
    <xf numFmtId="10" fontId="7" fillId="33" borderId="0" xfId="0" applyNumberFormat="1" applyFont="1" applyFill="1" applyAlignment="1" applyProtection="1">
      <alignment/>
      <protection/>
    </xf>
    <xf numFmtId="186" fontId="7" fillId="33" borderId="0" xfId="0" applyNumberFormat="1" applyFont="1" applyFill="1" applyAlignment="1" applyProtection="1">
      <alignment/>
      <protection/>
    </xf>
    <xf numFmtId="0" fontId="48" fillId="33" borderId="0" xfId="0" applyFont="1" applyFill="1" applyBorder="1" applyAlignment="1">
      <alignment/>
    </xf>
    <xf numFmtId="0" fontId="10" fillId="34" borderId="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>
      <alignment horizontal="centerContinuous"/>
    </xf>
    <xf numFmtId="39" fontId="10" fillId="34" borderId="0" xfId="0" applyNumberFormat="1" applyFont="1" applyFill="1" applyBorder="1" applyAlignment="1" applyProtection="1">
      <alignment horizontal="centerContinuous"/>
      <protection/>
    </xf>
    <xf numFmtId="0" fontId="10" fillId="34" borderId="18" xfId="0" applyFont="1" applyFill="1" applyBorder="1" applyAlignment="1" applyProtection="1">
      <alignment horizontal="centerContinuous"/>
      <protection/>
    </xf>
    <xf numFmtId="0" fontId="10" fillId="34" borderId="19" xfId="0" applyFont="1" applyFill="1" applyBorder="1" applyAlignment="1">
      <alignment horizontal="centerContinuous"/>
    </xf>
    <xf numFmtId="39" fontId="10" fillId="34" borderId="21" xfId="0" applyNumberFormat="1" applyFont="1" applyFill="1" applyBorder="1" applyAlignment="1" applyProtection="1">
      <alignment horizontal="centerContinuous"/>
      <protection/>
    </xf>
    <xf numFmtId="0" fontId="11" fillId="34" borderId="22" xfId="0" applyFont="1" applyFill="1" applyBorder="1" applyAlignment="1" applyProtection="1">
      <alignment horizontal="fill"/>
      <protection/>
    </xf>
    <xf numFmtId="0" fontId="11" fillId="34" borderId="23" xfId="0" applyFont="1" applyFill="1" applyBorder="1" applyAlignment="1" applyProtection="1">
      <alignment horizontal="fill"/>
      <protection/>
    </xf>
    <xf numFmtId="0" fontId="11" fillId="34" borderId="24" xfId="0" applyFont="1" applyFill="1" applyBorder="1" applyAlignment="1" applyProtection="1">
      <alignment horizontal="fill"/>
      <protection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2" fillId="34" borderId="25" xfId="0" applyFont="1" applyFill="1" applyBorder="1" applyAlignment="1">
      <alignment horizontal="center"/>
    </xf>
    <xf numFmtId="0" fontId="12" fillId="34" borderId="25" xfId="0" applyFont="1" applyFill="1" applyBorder="1" applyAlignment="1" applyProtection="1">
      <alignment horizontal="center"/>
      <protection/>
    </xf>
    <xf numFmtId="0" fontId="10" fillId="34" borderId="14" xfId="0" applyFont="1" applyFill="1" applyBorder="1" applyAlignment="1" applyProtection="1">
      <alignment horizontal="left"/>
      <protection/>
    </xf>
    <xf numFmtId="0" fontId="10" fillId="34" borderId="15" xfId="0" applyFont="1" applyFill="1" applyBorder="1" applyAlignment="1">
      <alignment/>
    </xf>
    <xf numFmtId="0" fontId="12" fillId="34" borderId="16" xfId="0" applyFont="1" applyFill="1" applyBorder="1" applyAlignment="1" applyProtection="1">
      <alignment horizontal="center"/>
      <protection/>
    </xf>
    <xf numFmtId="0" fontId="12" fillId="34" borderId="14" xfId="0" applyFont="1" applyFill="1" applyBorder="1" applyAlignment="1" applyProtection="1">
      <alignment horizontal="left"/>
      <protection/>
    </xf>
    <xf numFmtId="0" fontId="12" fillId="34" borderId="15" xfId="0" applyFont="1" applyFill="1" applyBorder="1" applyAlignment="1" applyProtection="1">
      <alignment horizontal="left"/>
      <protection/>
    </xf>
    <xf numFmtId="4" fontId="12" fillId="34" borderId="17" xfId="0" applyNumberFormat="1" applyFont="1" applyFill="1" applyBorder="1" applyAlignment="1" applyProtection="1">
      <alignment horizontal="right"/>
      <protection/>
    </xf>
    <xf numFmtId="0" fontId="11" fillId="35" borderId="18" xfId="0" applyFont="1" applyFill="1" applyBorder="1" applyAlignment="1" applyProtection="1">
      <alignment horizontal="left"/>
      <protection/>
    </xf>
    <xf numFmtId="0" fontId="11" fillId="35" borderId="21" xfId="0" applyFont="1" applyFill="1" applyBorder="1" applyAlignment="1">
      <alignment/>
    </xf>
    <xf numFmtId="7" fontId="7" fillId="35" borderId="26" xfId="0" applyNumberFormat="1" applyFont="1" applyFill="1" applyBorder="1" applyAlignment="1" applyProtection="1">
      <alignment/>
      <protection/>
    </xf>
    <xf numFmtId="10" fontId="7" fillId="35" borderId="12" xfId="0" applyNumberFormat="1" applyFont="1" applyFill="1" applyBorder="1" applyAlignment="1" applyProtection="1">
      <alignment/>
      <protection/>
    </xf>
    <xf numFmtId="0" fontId="11" fillId="35" borderId="19" xfId="0" applyFont="1" applyFill="1" applyBorder="1" applyAlignment="1" applyProtection="1">
      <alignment horizontal="left"/>
      <protection/>
    </xf>
    <xf numFmtId="0" fontId="7" fillId="35" borderId="21" xfId="0" applyFont="1" applyFill="1" applyBorder="1" applyAlignment="1">
      <alignment horizontal="center"/>
    </xf>
    <xf numFmtId="7" fontId="7" fillId="35" borderId="12" xfId="0" applyNumberFormat="1" applyFont="1" applyFill="1" applyBorder="1" applyAlignment="1" applyProtection="1">
      <alignment/>
      <protection/>
    </xf>
    <xf numFmtId="10" fontId="7" fillId="35" borderId="20" xfId="0" applyNumberFormat="1" applyFont="1" applyFill="1" applyBorder="1" applyAlignment="1" applyProtection="1">
      <alignment/>
      <protection/>
    </xf>
    <xf numFmtId="0" fontId="11" fillId="35" borderId="10" xfId="0" applyFont="1" applyFill="1" applyBorder="1" applyAlignment="1" applyProtection="1">
      <alignment horizontal="left"/>
      <protection/>
    </xf>
    <xf numFmtId="0" fontId="11" fillId="35" borderId="27" xfId="0" applyFont="1" applyFill="1" applyBorder="1" applyAlignment="1">
      <alignment/>
    </xf>
    <xf numFmtId="7" fontId="7" fillId="35" borderId="28" xfId="0" applyNumberFormat="1" applyFont="1" applyFill="1" applyBorder="1" applyAlignment="1" applyProtection="1">
      <alignment/>
      <protection/>
    </xf>
    <xf numFmtId="10" fontId="7" fillId="35" borderId="11" xfId="0" applyNumberFormat="1" applyFont="1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 horizontal="left"/>
      <protection/>
    </xf>
    <xf numFmtId="0" fontId="7" fillId="35" borderId="27" xfId="0" applyFont="1" applyFill="1" applyBorder="1" applyAlignment="1">
      <alignment horizontal="center"/>
    </xf>
    <xf numFmtId="7" fontId="7" fillId="35" borderId="11" xfId="0" applyNumberFormat="1" applyFont="1" applyFill="1" applyBorder="1" applyAlignment="1" applyProtection="1">
      <alignment/>
      <protection/>
    </xf>
    <xf numFmtId="10" fontId="7" fillId="35" borderId="13" xfId="0" applyNumberFormat="1" applyFont="1" applyFill="1" applyBorder="1" applyAlignment="1" applyProtection="1">
      <alignment/>
      <protection/>
    </xf>
    <xf numFmtId="0" fontId="11" fillId="35" borderId="14" xfId="0" applyFont="1" applyFill="1" applyBorder="1" applyAlignment="1" applyProtection="1">
      <alignment horizontal="fill"/>
      <protection/>
    </xf>
    <xf numFmtId="0" fontId="11" fillId="35" borderId="29" xfId="0" applyFont="1" applyFill="1" applyBorder="1" applyAlignment="1" applyProtection="1">
      <alignment horizontal="fill"/>
      <protection/>
    </xf>
    <xf numFmtId="39" fontId="11" fillId="35" borderId="16" xfId="0" applyNumberFormat="1" applyFont="1" applyFill="1" applyBorder="1" applyAlignment="1" applyProtection="1">
      <alignment horizontal="right"/>
      <protection/>
    </xf>
    <xf numFmtId="10" fontId="7" fillId="35" borderId="16" xfId="0" applyNumberFormat="1" applyFont="1" applyFill="1" applyBorder="1" applyAlignment="1" applyProtection="1">
      <alignment/>
      <protection/>
    </xf>
    <xf numFmtId="0" fontId="11" fillId="35" borderId="15" xfId="0" applyFont="1" applyFill="1" applyBorder="1" applyAlignment="1" applyProtection="1">
      <alignment horizontal="fill"/>
      <protection/>
    </xf>
    <xf numFmtId="0" fontId="7" fillId="35" borderId="29" xfId="0" applyFont="1" applyFill="1" applyBorder="1" applyAlignment="1" applyProtection="1">
      <alignment horizontal="center"/>
      <protection/>
    </xf>
    <xf numFmtId="2" fontId="11" fillId="35" borderId="16" xfId="0" applyNumberFormat="1" applyFont="1" applyFill="1" applyBorder="1" applyAlignment="1" applyProtection="1">
      <alignment horizontal="right"/>
      <protection/>
    </xf>
    <xf numFmtId="10" fontId="7" fillId="35" borderId="17" xfId="0" applyNumberFormat="1" applyFont="1" applyFill="1" applyBorder="1" applyAlignment="1" applyProtection="1">
      <alignment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34" borderId="26" xfId="0" applyFont="1" applyFill="1" applyBorder="1" applyAlignment="1">
      <alignment horizontal="center" vertical="justify"/>
    </xf>
    <xf numFmtId="0" fontId="11" fillId="34" borderId="28" xfId="0" applyFont="1" applyFill="1" applyBorder="1" applyAlignment="1">
      <alignment horizontal="center" vertical="justify"/>
    </xf>
    <xf numFmtId="0" fontId="11" fillId="34" borderId="33" xfId="0" applyFont="1" applyFill="1" applyBorder="1" applyAlignment="1">
      <alignment horizontal="center" vertical="justify"/>
    </xf>
    <xf numFmtId="0" fontId="11" fillId="34" borderId="34" xfId="0" applyFont="1" applyFill="1" applyBorder="1" applyAlignment="1">
      <alignment horizontal="center" vertical="justify"/>
    </xf>
    <xf numFmtId="0" fontId="11" fillId="34" borderId="35" xfId="0" applyFont="1" applyFill="1" applyBorder="1" applyAlignment="1">
      <alignment horizontal="center" vertical="justify"/>
    </xf>
    <xf numFmtId="0" fontId="11" fillId="34" borderId="36" xfId="0" applyFont="1" applyFill="1" applyBorder="1" applyAlignment="1">
      <alignment horizontal="center" vertical="justify"/>
    </xf>
    <xf numFmtId="0" fontId="7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 wrapText="1"/>
      <protection/>
    </xf>
    <xf numFmtId="0" fontId="7" fillId="33" borderId="0" xfId="0" applyFont="1" applyFill="1" applyAlignment="1">
      <alignment horizontal="left" wrapText="1"/>
    </xf>
    <xf numFmtId="186" fontId="49" fillId="33" borderId="0" xfId="0" applyNumberFormat="1" applyFont="1" applyFill="1" applyAlignment="1" applyProtection="1">
      <alignment/>
      <protection/>
    </xf>
    <xf numFmtId="0" fontId="49" fillId="33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4"/>
  <sheetViews>
    <sheetView tabSelected="1" zoomScalePageLayoutView="0" workbookViewId="0" topLeftCell="A58">
      <selection activeCell="J76" sqref="J76"/>
    </sheetView>
  </sheetViews>
  <sheetFormatPr defaultColWidth="11.140625" defaultRowHeight="12.75"/>
  <cols>
    <col min="1" max="1" width="15.140625" style="1" customWidth="1"/>
    <col min="2" max="2" width="10.7109375" style="1" customWidth="1"/>
    <col min="3" max="3" width="7.28125" style="1" customWidth="1"/>
    <col min="4" max="4" width="8.8515625" style="1" customWidth="1"/>
    <col min="5" max="5" width="7.7109375" style="1" customWidth="1"/>
    <col min="6" max="6" width="8.421875" style="1" customWidth="1"/>
    <col min="7" max="7" width="10.28125" style="1" customWidth="1"/>
    <col min="8" max="8" width="9.421875" style="1" customWidth="1"/>
    <col min="9" max="9" width="10.421875" style="1" customWidth="1"/>
    <col min="10" max="10" width="11.140625" style="1" customWidth="1"/>
    <col min="11" max="11" width="4.140625" style="1" customWidth="1"/>
    <col min="12" max="16384" width="11.140625" style="1" customWidth="1"/>
  </cols>
  <sheetData>
    <row r="1" spans="1:10" ht="40.5" customHeight="1">
      <c r="A1" s="137" t="s">
        <v>89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3.5" customHeight="1">
      <c r="A2" s="94"/>
      <c r="B2" s="95"/>
      <c r="C2" s="95"/>
      <c r="D2" s="95"/>
      <c r="E2" s="95"/>
      <c r="F2" s="95"/>
      <c r="G2" s="95"/>
      <c r="H2" s="96"/>
      <c r="I2" s="94"/>
      <c r="J2" s="95"/>
    </row>
    <row r="3" spans="1:10" ht="12.75">
      <c r="A3" s="8"/>
      <c r="B3" s="8"/>
      <c r="C3" s="7"/>
      <c r="D3" s="7"/>
      <c r="E3" s="7"/>
      <c r="F3" s="7"/>
      <c r="G3" s="7"/>
      <c r="H3" s="7"/>
      <c r="I3" s="7"/>
      <c r="J3" s="7"/>
    </row>
    <row r="4" spans="1:10" ht="12.75">
      <c r="A4" s="8" t="s">
        <v>75</v>
      </c>
      <c r="B4" s="8" t="s">
        <v>74</v>
      </c>
      <c r="C4" s="7"/>
      <c r="D4" s="7"/>
      <c r="E4" s="7"/>
      <c r="F4" s="7"/>
      <c r="G4" s="7"/>
      <c r="H4" s="7"/>
      <c r="I4" s="7"/>
      <c r="J4" s="7"/>
    </row>
    <row r="5" spans="1:10" ht="15.75">
      <c r="A5" s="8" t="s">
        <v>73</v>
      </c>
      <c r="B5" s="7" t="s">
        <v>90</v>
      </c>
      <c r="C5" s="7"/>
      <c r="D5" s="7"/>
      <c r="E5" s="7"/>
      <c r="F5" s="9" t="s">
        <v>81</v>
      </c>
      <c r="G5" s="10"/>
      <c r="H5" s="7" t="s">
        <v>85</v>
      </c>
      <c r="I5" s="7"/>
      <c r="J5" s="11" t="s">
        <v>76</v>
      </c>
    </row>
    <row r="6" spans="1:10" ht="12.75">
      <c r="A6" s="7"/>
      <c r="B6" s="7"/>
      <c r="C6" s="7"/>
      <c r="D6" s="12" t="s">
        <v>78</v>
      </c>
      <c r="E6" s="7"/>
      <c r="F6" s="9" t="s">
        <v>82</v>
      </c>
      <c r="G6" s="10"/>
      <c r="H6" s="7" t="s">
        <v>85</v>
      </c>
      <c r="I6" s="7"/>
      <c r="J6" s="13" t="s">
        <v>79</v>
      </c>
    </row>
    <row r="7" spans="1:10" ht="12.75">
      <c r="A7" s="14" t="s">
        <v>71</v>
      </c>
      <c r="B7" s="14" t="s">
        <v>70</v>
      </c>
      <c r="C7" s="12" t="s">
        <v>77</v>
      </c>
      <c r="D7" s="12" t="s">
        <v>77</v>
      </c>
      <c r="E7" s="7"/>
      <c r="F7" s="9" t="s">
        <v>83</v>
      </c>
      <c r="G7" s="10"/>
      <c r="H7" s="7" t="s">
        <v>85</v>
      </c>
      <c r="I7" s="7"/>
      <c r="J7" s="9" t="s">
        <v>72</v>
      </c>
    </row>
    <row r="8" spans="1:10" ht="12.75">
      <c r="A8" s="7"/>
      <c r="B8" s="15"/>
      <c r="C8" s="7"/>
      <c r="D8" s="7"/>
      <c r="E8" s="7"/>
      <c r="F8" s="10"/>
      <c r="G8" s="10"/>
      <c r="H8" s="7"/>
      <c r="I8" s="7"/>
      <c r="J8" s="10"/>
    </row>
    <row r="9" spans="1:10" ht="13.5">
      <c r="A9" s="16" t="s">
        <v>69</v>
      </c>
      <c r="B9" s="17">
        <v>4.83</v>
      </c>
      <c r="C9" s="18" t="s">
        <v>68</v>
      </c>
      <c r="D9" s="19">
        <f>(H71/B9)</f>
        <v>1149.3338219160744</v>
      </c>
      <c r="E9" s="7"/>
      <c r="F9" s="9" t="s">
        <v>67</v>
      </c>
      <c r="G9" s="10"/>
      <c r="H9" s="7" t="s">
        <v>85</v>
      </c>
      <c r="I9" s="7"/>
      <c r="J9" s="9" t="s">
        <v>66</v>
      </c>
    </row>
    <row r="10" spans="1:10" ht="12.75">
      <c r="A10" s="16"/>
      <c r="B10" s="20"/>
      <c r="C10" s="21"/>
      <c r="D10" s="19"/>
      <c r="E10" s="7"/>
      <c r="F10" s="9" t="s">
        <v>65</v>
      </c>
      <c r="G10" s="10"/>
      <c r="H10" s="7" t="s">
        <v>85</v>
      </c>
      <c r="I10" s="7"/>
      <c r="J10" s="9" t="s">
        <v>64</v>
      </c>
    </row>
    <row r="11" spans="1:10" ht="13.5">
      <c r="A11" s="16"/>
      <c r="B11" s="17"/>
      <c r="C11" s="18"/>
      <c r="D11" s="19"/>
      <c r="E11" s="7"/>
      <c r="F11" s="9" t="s">
        <v>63</v>
      </c>
      <c r="G11" s="10"/>
      <c r="H11" s="7" t="s">
        <v>85</v>
      </c>
      <c r="I11" s="7"/>
      <c r="J11" s="9" t="s">
        <v>62</v>
      </c>
    </row>
    <row r="12" spans="1:10" ht="12.75">
      <c r="A12" s="16"/>
      <c r="B12" s="19"/>
      <c r="C12" s="7"/>
      <c r="D12" s="7"/>
      <c r="E12" s="7"/>
      <c r="F12" s="9" t="s">
        <v>61</v>
      </c>
      <c r="G12" s="10"/>
      <c r="H12" s="7" t="s">
        <v>85</v>
      </c>
      <c r="I12" s="7"/>
      <c r="J12" s="9" t="s">
        <v>60</v>
      </c>
    </row>
    <row r="13" spans="1:10" ht="15.75">
      <c r="A13" s="8" t="s">
        <v>59</v>
      </c>
      <c r="B13" s="22" t="s">
        <v>58</v>
      </c>
      <c r="C13" s="23" t="s">
        <v>88</v>
      </c>
      <c r="D13" s="24">
        <v>2019</v>
      </c>
      <c r="E13" s="7"/>
      <c r="F13" s="9" t="s">
        <v>57</v>
      </c>
      <c r="G13" s="10"/>
      <c r="H13" s="7" t="s">
        <v>85</v>
      </c>
      <c r="I13" s="7"/>
      <c r="J13" s="9" t="s">
        <v>56</v>
      </c>
    </row>
    <row r="14" spans="1:10" ht="12.75">
      <c r="A14" s="8" t="s">
        <v>55</v>
      </c>
      <c r="B14" s="25">
        <v>500</v>
      </c>
      <c r="C14" s="7"/>
      <c r="D14" s="7"/>
      <c r="E14" s="7"/>
      <c r="F14" s="9" t="s">
        <v>54</v>
      </c>
      <c r="G14" s="10"/>
      <c r="H14" s="7" t="s">
        <v>85</v>
      </c>
      <c r="I14" s="7"/>
      <c r="J14" s="9" t="s">
        <v>53</v>
      </c>
    </row>
    <row r="15" spans="1:10" ht="12.75">
      <c r="A15" s="7"/>
      <c r="B15" s="15"/>
      <c r="C15" s="7"/>
      <c r="D15" s="7"/>
      <c r="E15" s="7"/>
      <c r="F15" s="7"/>
      <c r="G15" s="7"/>
      <c r="H15" s="7"/>
      <c r="I15" s="7"/>
      <c r="J15" s="9" t="s">
        <v>52</v>
      </c>
    </row>
    <row r="16" spans="1:10" ht="8.25" customHeight="1" thickBot="1">
      <c r="A16" s="26"/>
      <c r="B16" s="26"/>
      <c r="C16" s="26"/>
      <c r="D16" s="26"/>
      <c r="E16" s="26"/>
      <c r="F16" s="26"/>
      <c r="G16" s="26"/>
      <c r="H16" s="26"/>
      <c r="I16" s="7"/>
      <c r="J16" s="7"/>
    </row>
    <row r="17" spans="1:10" ht="15.75" customHeight="1">
      <c r="A17" s="97" t="s">
        <v>51</v>
      </c>
      <c r="B17" s="98"/>
      <c r="C17" s="98"/>
      <c r="D17" s="98"/>
      <c r="E17" s="98"/>
      <c r="F17" s="98"/>
      <c r="G17" s="98"/>
      <c r="H17" s="99"/>
      <c r="I17" s="142" t="s">
        <v>87</v>
      </c>
      <c r="J17" s="145" t="s">
        <v>86</v>
      </c>
    </row>
    <row r="18" spans="1:10" ht="4.5" customHeight="1">
      <c r="A18" s="100"/>
      <c r="B18" s="101"/>
      <c r="C18" s="101"/>
      <c r="D18" s="101"/>
      <c r="E18" s="101"/>
      <c r="F18" s="101"/>
      <c r="G18" s="101"/>
      <c r="H18" s="102"/>
      <c r="I18" s="143"/>
      <c r="J18" s="146"/>
    </row>
    <row r="19" spans="1:10" ht="13.5">
      <c r="A19" s="103"/>
      <c r="B19" s="104"/>
      <c r="C19" s="104"/>
      <c r="D19" s="105"/>
      <c r="E19" s="105"/>
      <c r="F19" s="105"/>
      <c r="G19" s="106" t="s">
        <v>50</v>
      </c>
      <c r="H19" s="106" t="s">
        <v>49</v>
      </c>
      <c r="I19" s="143"/>
      <c r="J19" s="146"/>
    </row>
    <row r="20" spans="1:10" ht="14.25" thickBot="1">
      <c r="A20" s="107" t="s">
        <v>48</v>
      </c>
      <c r="B20" s="108"/>
      <c r="C20" s="108"/>
      <c r="D20" s="109" t="s">
        <v>47</v>
      </c>
      <c r="E20" s="109" t="s">
        <v>80</v>
      </c>
      <c r="F20" s="109" t="s">
        <v>46</v>
      </c>
      <c r="G20" s="109" t="s">
        <v>45</v>
      </c>
      <c r="H20" s="109" t="s">
        <v>44</v>
      </c>
      <c r="I20" s="144"/>
      <c r="J20" s="147"/>
    </row>
    <row r="21" spans="1:10" s="4" customFormat="1" ht="3.75" customHeight="1">
      <c r="A21" s="27"/>
      <c r="B21" s="26"/>
      <c r="C21" s="26"/>
      <c r="D21" s="28"/>
      <c r="E21" s="28"/>
      <c r="F21" s="28"/>
      <c r="G21" s="28"/>
      <c r="H21" s="28"/>
      <c r="I21" s="29"/>
      <c r="J21" s="30"/>
    </row>
    <row r="22" spans="1:10" ht="12.75">
      <c r="A22" s="31" t="s">
        <v>43</v>
      </c>
      <c r="B22" s="32"/>
      <c r="C22" s="32"/>
      <c r="D22" s="33"/>
      <c r="E22" s="34"/>
      <c r="F22" s="35"/>
      <c r="G22" s="36"/>
      <c r="H22" s="36"/>
      <c r="I22" s="37"/>
      <c r="J22" s="30"/>
    </row>
    <row r="23" spans="1:11" ht="12.75">
      <c r="A23" s="38" t="s">
        <v>42</v>
      </c>
      <c r="B23" s="32"/>
      <c r="C23" s="39"/>
      <c r="D23" s="40"/>
      <c r="E23" s="34">
        <v>0.0175</v>
      </c>
      <c r="F23" s="41" t="s">
        <v>6</v>
      </c>
      <c r="G23" s="36">
        <v>7000</v>
      </c>
      <c r="H23" s="36">
        <f aca="true" t="shared" si="0" ref="H23:H29">IF(E23*G23,+E23*G23,"        ")</f>
        <v>122.50000000000001</v>
      </c>
      <c r="I23" s="42">
        <f aca="true" t="shared" si="1" ref="I23:I29">E23/B$9</f>
        <v>0.003623188405797102</v>
      </c>
      <c r="J23" s="43">
        <f aca="true" t="shared" si="2" ref="J23:J29">H23/H$71</f>
        <v>0.02206697336923206</v>
      </c>
      <c r="K23" s="5"/>
    </row>
    <row r="24" spans="1:11" ht="12.75">
      <c r="A24" s="38" t="s">
        <v>41</v>
      </c>
      <c r="B24" s="32"/>
      <c r="C24" s="32"/>
      <c r="D24" s="33"/>
      <c r="E24" s="34">
        <v>0.3148</v>
      </c>
      <c r="F24" s="41" t="s">
        <v>6</v>
      </c>
      <c r="G24" s="36">
        <v>1246.775</v>
      </c>
      <c r="H24" s="36">
        <f t="shared" si="0"/>
        <v>392.4847700000001</v>
      </c>
      <c r="I24" s="42">
        <f t="shared" si="1"/>
        <v>0.065175983436853</v>
      </c>
      <c r="J24" s="43">
        <f t="shared" si="2"/>
        <v>0.07070164055036057</v>
      </c>
      <c r="K24" s="5"/>
    </row>
    <row r="25" spans="1:10" ht="12.75">
      <c r="A25" s="38" t="s">
        <v>40</v>
      </c>
      <c r="B25" s="32"/>
      <c r="C25" s="32"/>
      <c r="D25" s="33"/>
      <c r="E25" s="34">
        <v>0.1413</v>
      </c>
      <c r="F25" s="41" t="s">
        <v>39</v>
      </c>
      <c r="G25" s="36">
        <v>82.5</v>
      </c>
      <c r="H25" s="36">
        <f t="shared" si="0"/>
        <v>11.657250000000001</v>
      </c>
      <c r="I25" s="42">
        <f t="shared" si="1"/>
        <v>0.02925465838509317</v>
      </c>
      <c r="J25" s="43">
        <f t="shared" si="2"/>
        <v>0.00209992020659984</v>
      </c>
    </row>
    <row r="26" spans="1:10" ht="12.75">
      <c r="A26" s="38" t="s">
        <v>38</v>
      </c>
      <c r="B26" s="32"/>
      <c r="C26" s="32"/>
      <c r="D26" s="33"/>
      <c r="E26" s="34">
        <v>0.0942</v>
      </c>
      <c r="F26" s="41" t="s">
        <v>37</v>
      </c>
      <c r="G26" s="36">
        <v>336.6666666666667</v>
      </c>
      <c r="H26" s="36">
        <f t="shared" si="0"/>
        <v>31.714000000000002</v>
      </c>
      <c r="I26" s="42">
        <f t="shared" si="1"/>
        <v>0.019503105590062114</v>
      </c>
      <c r="J26" s="43">
        <f t="shared" si="2"/>
        <v>0.005712914232096534</v>
      </c>
    </row>
    <row r="27" spans="1:11" ht="12.75">
      <c r="A27" s="38" t="s">
        <v>36</v>
      </c>
      <c r="B27" s="32"/>
      <c r="C27" s="32"/>
      <c r="D27" s="33"/>
      <c r="E27" s="34">
        <v>0.3492</v>
      </c>
      <c r="F27" s="41" t="s">
        <v>34</v>
      </c>
      <c r="G27" s="36">
        <v>850</v>
      </c>
      <c r="H27" s="36">
        <f t="shared" si="0"/>
        <v>296.82</v>
      </c>
      <c r="I27" s="42">
        <f t="shared" si="1"/>
        <v>0.07229813664596274</v>
      </c>
      <c r="J27" s="43">
        <f t="shared" si="2"/>
        <v>0.053468726820044554</v>
      </c>
      <c r="K27" s="5"/>
    </row>
    <row r="28" spans="1:10" ht="12.75">
      <c r="A28" s="38" t="s">
        <v>35</v>
      </c>
      <c r="B28" s="32"/>
      <c r="C28" s="32"/>
      <c r="D28" s="33"/>
      <c r="E28" s="34">
        <v>0.0752</v>
      </c>
      <c r="F28" s="41" t="s">
        <v>34</v>
      </c>
      <c r="G28" s="36">
        <v>950</v>
      </c>
      <c r="H28" s="36">
        <f t="shared" si="0"/>
        <v>71.44</v>
      </c>
      <c r="I28" s="42">
        <f t="shared" si="1"/>
        <v>0.01556935817805383</v>
      </c>
      <c r="J28" s="43">
        <f t="shared" si="2"/>
        <v>0.012869098591819901</v>
      </c>
    </row>
    <row r="29" spans="1:11" ht="12.75">
      <c r="A29" s="38" t="s">
        <v>33</v>
      </c>
      <c r="B29" s="32"/>
      <c r="C29" s="32"/>
      <c r="D29" s="33"/>
      <c r="E29" s="34">
        <v>1</v>
      </c>
      <c r="F29" s="41" t="s">
        <v>26</v>
      </c>
      <c r="G29" s="36">
        <v>150</v>
      </c>
      <c r="H29" s="36">
        <f t="shared" si="0"/>
        <v>150</v>
      </c>
      <c r="I29" s="42">
        <f t="shared" si="1"/>
        <v>0.20703933747412007</v>
      </c>
      <c r="J29" s="43">
        <f t="shared" si="2"/>
        <v>0.027020783717427006</v>
      </c>
      <c r="K29" s="5"/>
    </row>
    <row r="30" spans="1:10" ht="12.75">
      <c r="A30" s="44"/>
      <c r="B30" s="32"/>
      <c r="C30" s="45"/>
      <c r="D30" s="33"/>
      <c r="E30" s="34"/>
      <c r="F30" s="35"/>
      <c r="G30" s="36"/>
      <c r="H30" s="36"/>
      <c r="I30" s="42"/>
      <c r="J30" s="43"/>
    </row>
    <row r="31" spans="1:10" ht="12.75">
      <c r="A31" s="31" t="s">
        <v>32</v>
      </c>
      <c r="B31" s="32"/>
      <c r="C31" s="45"/>
      <c r="D31" s="33"/>
      <c r="E31" s="34"/>
      <c r="F31" s="35"/>
      <c r="G31" s="36"/>
      <c r="H31" s="36"/>
      <c r="I31" s="42"/>
      <c r="J31" s="43"/>
    </row>
    <row r="32" spans="1:10" ht="12.75">
      <c r="A32" s="38" t="s">
        <v>31</v>
      </c>
      <c r="B32" s="32"/>
      <c r="C32" s="32"/>
      <c r="D32" s="33"/>
      <c r="E32" s="34">
        <v>1</v>
      </c>
      <c r="F32" s="41" t="s">
        <v>26</v>
      </c>
      <c r="G32" s="36">
        <v>250</v>
      </c>
      <c r="H32" s="36">
        <f>IF(E32*G32,+E32*G32,"        ")</f>
        <v>250</v>
      </c>
      <c r="I32" s="42">
        <f>E32/B$9</f>
        <v>0.20703933747412007</v>
      </c>
      <c r="J32" s="43">
        <f>H32/H$71</f>
        <v>0.04503463952904501</v>
      </c>
    </row>
    <row r="33" spans="1:11" ht="12.75">
      <c r="A33" s="38" t="s">
        <v>30</v>
      </c>
      <c r="B33" s="32"/>
      <c r="C33" s="32"/>
      <c r="D33" s="33"/>
      <c r="E33" s="34">
        <v>1</v>
      </c>
      <c r="F33" s="41" t="s">
        <v>26</v>
      </c>
      <c r="G33" s="36">
        <v>200</v>
      </c>
      <c r="H33" s="36">
        <f>IF(E33*G33,+E33*G33,"        ")</f>
        <v>200</v>
      </c>
      <c r="I33" s="42">
        <f>E33/B$9</f>
        <v>0.20703933747412007</v>
      </c>
      <c r="J33" s="43">
        <f>H33/H$71</f>
        <v>0.03602771162323601</v>
      </c>
      <c r="K33" s="5"/>
    </row>
    <row r="34" spans="1:10" ht="12.75">
      <c r="A34" s="38" t="s">
        <v>29</v>
      </c>
      <c r="B34" s="32"/>
      <c r="C34" s="32"/>
      <c r="D34" s="33"/>
      <c r="E34" s="34">
        <v>1</v>
      </c>
      <c r="F34" s="41" t="s">
        <v>26</v>
      </c>
      <c r="G34" s="36">
        <v>200</v>
      </c>
      <c r="H34" s="36">
        <f>IF(E34*G34,+E34*G34,"        ")</f>
        <v>200</v>
      </c>
      <c r="I34" s="42">
        <f>E34/B$9</f>
        <v>0.20703933747412007</v>
      </c>
      <c r="J34" s="43">
        <f>H34/H$71</f>
        <v>0.03602771162323601</v>
      </c>
    </row>
    <row r="35" spans="1:10" ht="12.75">
      <c r="A35" s="44"/>
      <c r="B35" s="32"/>
      <c r="C35" s="32"/>
      <c r="D35" s="33"/>
      <c r="E35" s="34"/>
      <c r="F35" s="35"/>
      <c r="G35" s="36"/>
      <c r="H35" s="36"/>
      <c r="I35" s="42"/>
      <c r="J35" s="43"/>
    </row>
    <row r="36" spans="1:10" ht="12.75">
      <c r="A36" s="38" t="s">
        <v>28</v>
      </c>
      <c r="B36" s="32"/>
      <c r="C36" s="32"/>
      <c r="D36" s="41" t="s">
        <v>27</v>
      </c>
      <c r="E36" s="34">
        <v>1</v>
      </c>
      <c r="F36" s="41" t="s">
        <v>26</v>
      </c>
      <c r="G36" s="36">
        <v>300</v>
      </c>
      <c r="H36" s="36">
        <f>IF(E36*G36,+E36*G36,"        ")</f>
        <v>300</v>
      </c>
      <c r="I36" s="42">
        <f>E36/B$9</f>
        <v>0.20703933747412007</v>
      </c>
      <c r="J36" s="43">
        <f>H36/H$71</f>
        <v>0.05404156743485401</v>
      </c>
    </row>
    <row r="37" spans="1:11" ht="12.75">
      <c r="A37" s="44"/>
      <c r="B37" s="32"/>
      <c r="C37" s="39"/>
      <c r="D37" s="33"/>
      <c r="E37" s="34"/>
      <c r="F37" s="35"/>
      <c r="G37" s="36"/>
      <c r="H37" s="36"/>
      <c r="I37" s="42"/>
      <c r="J37" s="43"/>
      <c r="K37" s="5"/>
    </row>
    <row r="38" spans="1:10" ht="12.75">
      <c r="A38" s="38" t="s">
        <v>25</v>
      </c>
      <c r="B38" s="32"/>
      <c r="C38" s="39"/>
      <c r="D38" s="33"/>
      <c r="E38" s="34"/>
      <c r="F38" s="35"/>
      <c r="G38" s="36"/>
      <c r="H38" s="36"/>
      <c r="I38" s="42"/>
      <c r="J38" s="43"/>
    </row>
    <row r="39" spans="1:10" ht="12.75">
      <c r="A39" s="38" t="s">
        <v>24</v>
      </c>
      <c r="B39" s="32"/>
      <c r="C39" s="32"/>
      <c r="D39" s="33"/>
      <c r="E39" s="34">
        <v>0.0683</v>
      </c>
      <c r="F39" s="41" t="s">
        <v>11</v>
      </c>
      <c r="G39" s="36">
        <f>+B$14</f>
        <v>500</v>
      </c>
      <c r="H39" s="36">
        <f>IF(E39*G39,+E39*G39,"        ")</f>
        <v>34.15</v>
      </c>
      <c r="I39" s="42">
        <f>E39/B$9</f>
        <v>0.014140786749482402</v>
      </c>
      <c r="J39" s="43">
        <f>H39/H$71</f>
        <v>0.006151731759667548</v>
      </c>
    </row>
    <row r="40" spans="1:10" ht="6.75" customHeight="1">
      <c r="A40" s="44"/>
      <c r="B40" s="32"/>
      <c r="C40" s="32"/>
      <c r="D40" s="33"/>
      <c r="E40" s="34"/>
      <c r="F40" s="35"/>
      <c r="G40" s="36"/>
      <c r="H40" s="36"/>
      <c r="I40" s="42"/>
      <c r="J40" s="43"/>
    </row>
    <row r="41" spans="1:10" ht="12.75">
      <c r="A41" s="38" t="s">
        <v>23</v>
      </c>
      <c r="B41" s="32"/>
      <c r="C41" s="32"/>
      <c r="D41" s="33"/>
      <c r="E41" s="34"/>
      <c r="F41" s="35"/>
      <c r="G41" s="36"/>
      <c r="H41" s="36"/>
      <c r="I41" s="42"/>
      <c r="J41" s="43"/>
    </row>
    <row r="42" spans="1:10" ht="12.75">
      <c r="A42" s="38" t="s">
        <v>22</v>
      </c>
      <c r="B42" s="32"/>
      <c r="C42" s="32"/>
      <c r="D42" s="33"/>
      <c r="E42" s="34">
        <v>0.0867</v>
      </c>
      <c r="F42" s="41" t="s">
        <v>11</v>
      </c>
      <c r="G42" s="36">
        <f>+B$14</f>
        <v>500</v>
      </c>
      <c r="H42" s="36">
        <f>IF(E42*G42,+E42*G42,"        ")</f>
        <v>43.35</v>
      </c>
      <c r="I42" s="42">
        <f>E42/B$9</f>
        <v>0.01795031055900621</v>
      </c>
      <c r="J42" s="43">
        <f>H42/H$71</f>
        <v>0.0078090064943364046</v>
      </c>
    </row>
    <row r="43" spans="1:10" ht="12.75">
      <c r="A43" s="38" t="s">
        <v>10</v>
      </c>
      <c r="B43" s="32"/>
      <c r="C43" s="32"/>
      <c r="D43" s="33"/>
      <c r="E43" s="33"/>
      <c r="F43" s="35"/>
      <c r="G43" s="33"/>
      <c r="H43" s="33"/>
      <c r="I43" s="42"/>
      <c r="J43" s="43"/>
    </row>
    <row r="44" spans="1:10" ht="10.5" customHeight="1">
      <c r="A44" s="44"/>
      <c r="B44" s="32"/>
      <c r="C44" s="32"/>
      <c r="D44" s="33"/>
      <c r="E44" s="34"/>
      <c r="F44" s="35"/>
      <c r="G44" s="36"/>
      <c r="H44" s="36"/>
      <c r="I44" s="42"/>
      <c r="J44" s="43"/>
    </row>
    <row r="45" spans="1:10" ht="12.75">
      <c r="A45" s="38" t="s">
        <v>21</v>
      </c>
      <c r="B45" s="32"/>
      <c r="C45" s="32"/>
      <c r="D45" s="33"/>
      <c r="E45" s="34">
        <v>0.3033</v>
      </c>
      <c r="F45" s="41" t="s">
        <v>11</v>
      </c>
      <c r="G45" s="36">
        <f>+B$14</f>
        <v>500</v>
      </c>
      <c r="H45" s="36">
        <f>IF(E45*G45,+E45*G45,"        ")</f>
        <v>151.65</v>
      </c>
      <c r="I45" s="42">
        <f>E45/B$9</f>
        <v>0.06279503105590062</v>
      </c>
      <c r="J45" s="43">
        <f>H45/H$71</f>
        <v>0.027318012338318702</v>
      </c>
    </row>
    <row r="46" spans="1:10" ht="9.75" customHeight="1">
      <c r="A46" s="44"/>
      <c r="B46" s="32"/>
      <c r="C46" s="32"/>
      <c r="D46" s="33"/>
      <c r="E46" s="34"/>
      <c r="F46" s="35"/>
      <c r="G46" s="36"/>
      <c r="H46" s="36"/>
      <c r="I46" s="42"/>
      <c r="J46" s="43"/>
    </row>
    <row r="47" spans="1:10" ht="12.75">
      <c r="A47" s="38" t="s">
        <v>20</v>
      </c>
      <c r="B47" s="32"/>
      <c r="C47" s="32"/>
      <c r="D47" s="33"/>
      <c r="E47" s="34">
        <v>0.08</v>
      </c>
      <c r="F47" s="41" t="s">
        <v>11</v>
      </c>
      <c r="G47" s="36">
        <f>+B$14</f>
        <v>500</v>
      </c>
      <c r="H47" s="36">
        <f>IF(E47*G47,+E47*G47,"        ")</f>
        <v>40</v>
      </c>
      <c r="I47" s="42">
        <f>E47/B$9</f>
        <v>0.016563146997929608</v>
      </c>
      <c r="J47" s="43">
        <f>H47/H$71</f>
        <v>0.007205542324647201</v>
      </c>
    </row>
    <row r="48" spans="1:10" ht="7.5" customHeight="1">
      <c r="A48" s="44"/>
      <c r="B48" s="32"/>
      <c r="C48" s="32"/>
      <c r="D48" s="33"/>
      <c r="E48" s="34"/>
      <c r="F48" s="35"/>
      <c r="G48" s="36"/>
      <c r="H48" s="36"/>
      <c r="I48" s="42"/>
      <c r="J48" s="43"/>
    </row>
    <row r="49" spans="1:10" ht="12.75">
      <c r="A49" s="38" t="s">
        <v>19</v>
      </c>
      <c r="B49" s="32"/>
      <c r="C49" s="32"/>
      <c r="D49" s="33"/>
      <c r="E49" s="34"/>
      <c r="F49" s="35"/>
      <c r="G49" s="36"/>
      <c r="H49" s="36"/>
      <c r="I49" s="42"/>
      <c r="J49" s="43"/>
    </row>
    <row r="50" spans="1:10" ht="12.75">
      <c r="A50" s="38" t="s">
        <v>18</v>
      </c>
      <c r="B50" s="32"/>
      <c r="C50" s="32"/>
      <c r="D50" s="41" t="s">
        <v>17</v>
      </c>
      <c r="E50" s="34">
        <v>0.1483</v>
      </c>
      <c r="F50" s="41" t="s">
        <v>11</v>
      </c>
      <c r="G50" s="36">
        <f>+B$14</f>
        <v>500</v>
      </c>
      <c r="H50" s="36">
        <f>IF(E50*G50,+E50*G50,"        ")</f>
        <v>74.14999999999999</v>
      </c>
      <c r="I50" s="42">
        <f>E50/B$9</f>
        <v>0.030703933747412007</v>
      </c>
      <c r="J50" s="43">
        <f>H50/H$71</f>
        <v>0.013357274084314748</v>
      </c>
    </row>
    <row r="51" spans="1:10" ht="13.5" thickBot="1">
      <c r="A51" s="46" t="s">
        <v>10</v>
      </c>
      <c r="B51" s="47"/>
      <c r="C51" s="47"/>
      <c r="D51" s="48"/>
      <c r="E51" s="48"/>
      <c r="F51" s="49"/>
      <c r="G51" s="48"/>
      <c r="H51" s="50"/>
      <c r="I51" s="51"/>
      <c r="J51" s="52"/>
    </row>
    <row r="52" spans="1:10" ht="12.75">
      <c r="A52" s="32"/>
      <c r="B52" s="32"/>
      <c r="C52" s="32"/>
      <c r="D52" s="32"/>
      <c r="E52" s="69"/>
      <c r="F52" s="70"/>
      <c r="G52" s="67"/>
      <c r="H52" s="67"/>
      <c r="I52" s="78"/>
      <c r="J52" s="79"/>
    </row>
    <row r="53" spans="1:10" s="2" customFormat="1" ht="13.5" thickBot="1">
      <c r="A53" s="140" t="s">
        <v>98</v>
      </c>
      <c r="B53" s="140"/>
      <c r="C53" s="140"/>
      <c r="D53" s="140"/>
      <c r="E53" s="140"/>
      <c r="F53" s="140"/>
      <c r="G53" s="140"/>
      <c r="H53" s="140"/>
      <c r="I53" s="140"/>
      <c r="J53" s="140"/>
    </row>
    <row r="54" spans="1:10" ht="12.75">
      <c r="A54" s="72"/>
      <c r="B54" s="62"/>
      <c r="C54" s="62"/>
      <c r="D54" s="29"/>
      <c r="E54" s="73"/>
      <c r="F54" s="74"/>
      <c r="G54" s="75"/>
      <c r="H54" s="75"/>
      <c r="I54" s="76"/>
      <c r="J54" s="77"/>
    </row>
    <row r="55" spans="1:11" ht="12.75">
      <c r="A55" s="38" t="s">
        <v>16</v>
      </c>
      <c r="B55" s="32"/>
      <c r="C55" s="45"/>
      <c r="D55" s="53"/>
      <c r="E55" s="34">
        <v>0.3033</v>
      </c>
      <c r="F55" s="41" t="s">
        <v>11</v>
      </c>
      <c r="G55" s="36">
        <f>+B$14</f>
        <v>500</v>
      </c>
      <c r="H55" s="36">
        <f>IF(E55*G55,+E55*G55,"        ")</f>
        <v>151.65</v>
      </c>
      <c r="I55" s="42">
        <f>E55/B$9</f>
        <v>0.06279503105590062</v>
      </c>
      <c r="J55" s="43">
        <f>H55/H$71</f>
        <v>0.027318012338318702</v>
      </c>
      <c r="K55" s="5"/>
    </row>
    <row r="56" spans="1:10" ht="12.75">
      <c r="A56" s="44"/>
      <c r="B56" s="32"/>
      <c r="C56" s="32"/>
      <c r="D56" s="33"/>
      <c r="E56" s="33"/>
      <c r="F56" s="35"/>
      <c r="G56" s="33"/>
      <c r="H56" s="36"/>
      <c r="I56" s="42"/>
      <c r="J56" s="43"/>
    </row>
    <row r="57" spans="1:10" ht="12.75">
      <c r="A57" s="38" t="s">
        <v>15</v>
      </c>
      <c r="B57" s="32"/>
      <c r="C57" s="39"/>
      <c r="D57" s="33"/>
      <c r="E57" s="34">
        <v>0.15</v>
      </c>
      <c r="F57" s="41" t="s">
        <v>11</v>
      </c>
      <c r="G57" s="36">
        <f>+B$14</f>
        <v>500</v>
      </c>
      <c r="H57" s="36">
        <f>IF(E57*G57,+E57*G57,"        ")</f>
        <v>75</v>
      </c>
      <c r="I57" s="42">
        <f>E57/B$9</f>
        <v>0.031055900621118012</v>
      </c>
      <c r="J57" s="43">
        <f>H57/H$71</f>
        <v>0.013510391858713503</v>
      </c>
    </row>
    <row r="58" spans="1:10" ht="12.75">
      <c r="A58" s="44"/>
      <c r="B58" s="32"/>
      <c r="C58" s="32"/>
      <c r="D58" s="33"/>
      <c r="E58" s="34"/>
      <c r="F58" s="35"/>
      <c r="G58" s="36"/>
      <c r="H58" s="36"/>
      <c r="I58" s="42"/>
      <c r="J58" s="43"/>
    </row>
    <row r="59" spans="1:10" ht="12.75">
      <c r="A59" s="38" t="s">
        <v>14</v>
      </c>
      <c r="B59" s="32"/>
      <c r="C59" s="32"/>
      <c r="D59" s="33"/>
      <c r="E59" s="34"/>
      <c r="F59" s="35"/>
      <c r="G59" s="36"/>
      <c r="H59" s="36"/>
      <c r="I59" s="42"/>
      <c r="J59" s="43"/>
    </row>
    <row r="60" spans="1:10" ht="12.75">
      <c r="A60" s="38" t="s">
        <v>13</v>
      </c>
      <c r="B60" s="32"/>
      <c r="C60" s="32"/>
      <c r="D60" s="41" t="s">
        <v>12</v>
      </c>
      <c r="E60" s="34">
        <v>0.1933</v>
      </c>
      <c r="F60" s="41" t="s">
        <v>11</v>
      </c>
      <c r="G60" s="36">
        <f>+B$14</f>
        <v>500</v>
      </c>
      <c r="H60" s="36">
        <f>IF(E60*G60,+E60*G60,"        ")</f>
        <v>96.65</v>
      </c>
      <c r="I60" s="42">
        <f>E60/B$9</f>
        <v>0.04002070393374741</v>
      </c>
      <c r="J60" s="43">
        <f>H60/H$71</f>
        <v>0.017410391641928803</v>
      </c>
    </row>
    <row r="61" spans="1:10" ht="12.75">
      <c r="A61" s="38" t="s">
        <v>10</v>
      </c>
      <c r="B61" s="32"/>
      <c r="C61" s="32"/>
      <c r="D61" s="33"/>
      <c r="E61" s="33"/>
      <c r="F61" s="35"/>
      <c r="G61" s="33"/>
      <c r="H61" s="54"/>
      <c r="I61" s="42"/>
      <c r="J61" s="43"/>
    </row>
    <row r="62" spans="1:10" ht="12.75">
      <c r="A62" s="44"/>
      <c r="B62" s="32"/>
      <c r="C62" s="32"/>
      <c r="D62" s="33"/>
      <c r="E62" s="34"/>
      <c r="F62" s="35"/>
      <c r="G62" s="36"/>
      <c r="H62" s="36"/>
      <c r="I62" s="42"/>
      <c r="J62" s="43"/>
    </row>
    <row r="63" spans="1:11" ht="12.75">
      <c r="A63" s="38" t="s">
        <v>9</v>
      </c>
      <c r="B63" s="32"/>
      <c r="C63" s="32"/>
      <c r="D63" s="41" t="s">
        <v>8</v>
      </c>
      <c r="E63" s="34">
        <v>4.83</v>
      </c>
      <c r="F63" s="41" t="s">
        <v>6</v>
      </c>
      <c r="G63" s="36">
        <f>+B$14</f>
        <v>500</v>
      </c>
      <c r="H63" s="36">
        <f>IF(E63*G63,+E63*G63,"        ")</f>
        <v>2415</v>
      </c>
      <c r="I63" s="42">
        <f>E63/B$9</f>
        <v>1</v>
      </c>
      <c r="J63" s="43">
        <f>H63/H$71</f>
        <v>0.4350346178505748</v>
      </c>
      <c r="K63" s="5"/>
    </row>
    <row r="64" spans="1:10" ht="12.75">
      <c r="A64" s="44"/>
      <c r="B64" s="32"/>
      <c r="C64" s="32"/>
      <c r="D64" s="33"/>
      <c r="E64" s="34"/>
      <c r="F64" s="35"/>
      <c r="G64" s="36"/>
      <c r="H64" s="36"/>
      <c r="I64" s="42"/>
      <c r="J64" s="43"/>
    </row>
    <row r="65" spans="1:10" ht="13.5" thickBot="1">
      <c r="A65" s="46" t="s">
        <v>7</v>
      </c>
      <c r="B65" s="47"/>
      <c r="C65" s="55"/>
      <c r="D65" s="48"/>
      <c r="E65" s="56">
        <v>4.83</v>
      </c>
      <c r="F65" s="57" t="s">
        <v>6</v>
      </c>
      <c r="G65" s="58">
        <v>40</v>
      </c>
      <c r="H65" s="58">
        <f>IF(E65*G65,+E65*G65,"        ")</f>
        <v>193.2</v>
      </c>
      <c r="I65" s="51">
        <f>E65/B$9</f>
        <v>1</v>
      </c>
      <c r="J65" s="52">
        <f>H65/H$71</f>
        <v>0.03480276942804598</v>
      </c>
    </row>
    <row r="66" spans="1:10" s="2" customFormat="1" ht="4.5" customHeight="1">
      <c r="A66" s="26"/>
      <c r="B66" s="26"/>
      <c r="C66" s="26"/>
      <c r="D66" s="26"/>
      <c r="E66" s="26"/>
      <c r="F66" s="66"/>
      <c r="G66" s="26"/>
      <c r="H66" s="26"/>
      <c r="I66" s="80"/>
      <c r="J66" s="81"/>
    </row>
    <row r="67" spans="1:10" s="2" customFormat="1" ht="9.75" customHeight="1" thickBot="1">
      <c r="A67" s="26"/>
      <c r="B67" s="26"/>
      <c r="C67" s="26"/>
      <c r="D67" s="26"/>
      <c r="E67" s="26"/>
      <c r="F67" s="66"/>
      <c r="G67" s="26"/>
      <c r="H67" s="26"/>
      <c r="I67" s="80"/>
      <c r="J67" s="32"/>
    </row>
    <row r="68" spans="1:10" ht="12.75">
      <c r="A68" s="59" t="s">
        <v>5</v>
      </c>
      <c r="B68" s="60"/>
      <c r="C68" s="61"/>
      <c r="D68" s="62"/>
      <c r="E68" s="62"/>
      <c r="F68" s="63"/>
      <c r="G68" s="64"/>
      <c r="H68" s="65">
        <f>SUM(H22:H65)</f>
        <v>5301.41602</v>
      </c>
      <c r="I68" s="151"/>
      <c r="J68" s="82"/>
    </row>
    <row r="69" spans="1:10" ht="12.75">
      <c r="A69" s="38" t="s">
        <v>84</v>
      </c>
      <c r="B69" s="32"/>
      <c r="C69" s="26"/>
      <c r="D69" s="26"/>
      <c r="E69" s="26"/>
      <c r="F69" s="66"/>
      <c r="G69" s="67"/>
      <c r="H69" s="68">
        <f>H68*0.02</f>
        <v>106.0283204</v>
      </c>
      <c r="I69" s="152"/>
      <c r="J69" s="7"/>
    </row>
    <row r="70" spans="1:10" ht="15.75" customHeight="1">
      <c r="A70" s="38" t="s">
        <v>100</v>
      </c>
      <c r="B70" s="32"/>
      <c r="C70" s="32"/>
      <c r="D70" s="32"/>
      <c r="E70" s="69"/>
      <c r="F70" s="70"/>
      <c r="G70" s="67"/>
      <c r="H70" s="71">
        <f>SUM(H68:H69)*0.0266</f>
        <v>143.83801945463998</v>
      </c>
      <c r="I70" s="84">
        <f>+H69+H70</f>
        <v>249.86633985464</v>
      </c>
      <c r="J70" s="83">
        <f>8/12</f>
        <v>0.6666666666666666</v>
      </c>
    </row>
    <row r="71" spans="1:10" ht="16.5" customHeight="1" thickBot="1">
      <c r="A71" s="110" t="s">
        <v>4</v>
      </c>
      <c r="B71" s="111"/>
      <c r="C71" s="111"/>
      <c r="D71" s="111"/>
      <c r="E71" s="111"/>
      <c r="F71" s="111"/>
      <c r="G71" s="111"/>
      <c r="H71" s="112">
        <f>SUM(H67:H70)</f>
        <v>5551.282359854639</v>
      </c>
      <c r="I71" s="151"/>
      <c r="J71" s="83">
        <f>+J70*4</f>
        <v>2.6666666666666665</v>
      </c>
    </row>
    <row r="72" spans="1:10" s="2" customFormat="1" ht="12" customHeight="1" thickBot="1">
      <c r="A72" s="26"/>
      <c r="B72" s="26"/>
      <c r="C72" s="26"/>
      <c r="D72" s="26"/>
      <c r="E72" s="26"/>
      <c r="F72" s="66"/>
      <c r="G72" s="26"/>
      <c r="H72" s="86">
        <f>SUM(H69:H70)</f>
        <v>249.86633985464</v>
      </c>
      <c r="I72" s="80"/>
      <c r="J72" s="93"/>
    </row>
    <row r="73" spans="1:10" ht="18" customHeight="1">
      <c r="A73" s="113" t="s">
        <v>3</v>
      </c>
      <c r="B73" s="114"/>
      <c r="C73" s="115">
        <v>0</v>
      </c>
      <c r="D73" s="116">
        <f>(C73/H68)</f>
        <v>0</v>
      </c>
      <c r="E73" s="117" t="s">
        <v>2</v>
      </c>
      <c r="F73" s="118"/>
      <c r="G73" s="119">
        <f>SUM(H36:H65)</f>
        <v>3574.7999999999997</v>
      </c>
      <c r="H73" s="120">
        <f>(G73/H68)</f>
        <v>0.6743104081086623</v>
      </c>
      <c r="I73" s="85"/>
      <c r="J73" s="7"/>
    </row>
    <row r="74" spans="1:10" ht="14.25" customHeight="1">
      <c r="A74" s="121" t="s">
        <v>1</v>
      </c>
      <c r="B74" s="122"/>
      <c r="C74" s="123">
        <f>SUM(H32:H34)</f>
        <v>650</v>
      </c>
      <c r="D74" s="124">
        <f>ROUND((C74/H68),7)</f>
        <v>0.1226088</v>
      </c>
      <c r="E74" s="125" t="s">
        <v>0</v>
      </c>
      <c r="F74" s="126"/>
      <c r="G74" s="127">
        <f>SUM(H23:H29)</f>
        <v>1076.6160200000002</v>
      </c>
      <c r="H74" s="128">
        <f>(G74/H68)</f>
        <v>0.20308084027708512</v>
      </c>
      <c r="I74" s="85"/>
      <c r="J74" s="7"/>
    </row>
    <row r="75" spans="1:10" ht="6.75" customHeight="1" thickBot="1">
      <c r="A75" s="129"/>
      <c r="B75" s="130"/>
      <c r="C75" s="131"/>
      <c r="D75" s="132"/>
      <c r="E75" s="133"/>
      <c r="F75" s="134"/>
      <c r="G75" s="135"/>
      <c r="H75" s="136"/>
      <c r="I75" s="85"/>
      <c r="J75" s="7"/>
    </row>
    <row r="76" spans="1:10" ht="12.75">
      <c r="A76" s="7" t="s">
        <v>93</v>
      </c>
      <c r="B76" s="7"/>
      <c r="C76" s="7"/>
      <c r="D76" s="7"/>
      <c r="E76" s="87"/>
      <c r="F76" s="88"/>
      <c r="G76" s="19"/>
      <c r="H76" s="19"/>
      <c r="I76" s="85"/>
      <c r="J76" s="7"/>
    </row>
    <row r="77" spans="1:10" ht="12.75">
      <c r="A77" s="7" t="s">
        <v>97</v>
      </c>
      <c r="B77" s="7"/>
      <c r="C77" s="7"/>
      <c r="D77" s="7"/>
      <c r="E77" s="87"/>
      <c r="F77" s="88"/>
      <c r="G77" s="19"/>
      <c r="H77" s="19"/>
      <c r="I77" s="85"/>
      <c r="J77" s="7"/>
    </row>
    <row r="78" spans="1:10" ht="38.25" customHeight="1">
      <c r="A78" s="150" t="s">
        <v>101</v>
      </c>
      <c r="B78" s="150"/>
      <c r="C78" s="150"/>
      <c r="D78" s="150"/>
      <c r="E78" s="150"/>
      <c r="F78" s="150"/>
      <c r="G78" s="150"/>
      <c r="H78" s="150"/>
      <c r="I78" s="150"/>
      <c r="J78" s="150"/>
    </row>
    <row r="79" spans="1:10" s="6" customFormat="1" ht="15.75" customHeight="1">
      <c r="A79" s="148" t="s">
        <v>94</v>
      </c>
      <c r="B79" s="148"/>
      <c r="C79" s="148"/>
      <c r="D79" s="148"/>
      <c r="E79" s="148"/>
      <c r="F79" s="148"/>
      <c r="G79" s="148"/>
      <c r="H79" s="148"/>
      <c r="I79" s="148"/>
      <c r="J79" s="148"/>
    </row>
    <row r="80" spans="1:10" s="6" customFormat="1" ht="21" customHeight="1">
      <c r="A80" s="149" t="s">
        <v>91</v>
      </c>
      <c r="B80" s="149"/>
      <c r="C80" s="149"/>
      <c r="D80" s="149"/>
      <c r="E80" s="149"/>
      <c r="F80" s="149"/>
      <c r="G80" s="149"/>
      <c r="H80" s="149"/>
      <c r="I80" s="149"/>
      <c r="J80" s="149"/>
    </row>
    <row r="81" spans="1:10" s="6" customFormat="1" ht="12.75" customHeight="1">
      <c r="A81" s="89" t="s">
        <v>92</v>
      </c>
      <c r="B81" s="89"/>
      <c r="C81" s="90"/>
      <c r="D81" s="91"/>
      <c r="E81" s="89"/>
      <c r="F81" s="89"/>
      <c r="G81" s="90"/>
      <c r="H81" s="91"/>
      <c r="I81" s="92"/>
      <c r="J81" s="89"/>
    </row>
    <row r="82" spans="1:10" s="6" customFormat="1" ht="13.5">
      <c r="A82" s="89" t="s">
        <v>96</v>
      </c>
      <c r="B82" s="89"/>
      <c r="C82" s="89"/>
      <c r="D82" s="89"/>
      <c r="E82" s="89"/>
      <c r="F82" s="89"/>
      <c r="G82" s="89"/>
      <c r="H82" s="89"/>
      <c r="I82" s="89"/>
      <c r="J82" s="89"/>
    </row>
    <row r="83" spans="1:10" s="6" customFormat="1" ht="13.5">
      <c r="A83" s="89" t="s">
        <v>95</v>
      </c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12.75">
      <c r="A84" s="7"/>
      <c r="B84" s="7"/>
      <c r="C84" s="7"/>
      <c r="D84" s="7"/>
      <c r="E84" s="7"/>
      <c r="F84" s="88"/>
      <c r="G84" s="7"/>
      <c r="H84" s="7"/>
      <c r="I84" s="7"/>
      <c r="J84" s="7"/>
    </row>
    <row r="85" spans="1:10" ht="12.75">
      <c r="A85" s="141" t="s">
        <v>99</v>
      </c>
      <c r="B85" s="141"/>
      <c r="C85" s="141"/>
      <c r="D85" s="141"/>
      <c r="E85" s="141"/>
      <c r="F85" s="141"/>
      <c r="G85" s="141"/>
      <c r="H85" s="141"/>
      <c r="I85" s="141"/>
      <c r="J85" s="141"/>
    </row>
    <row r="86" s="2" customFormat="1" ht="12.75"/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  <row r="116" ht="12.75">
      <c r="F116" s="3"/>
    </row>
    <row r="117" ht="12.75">
      <c r="F117" s="3"/>
    </row>
    <row r="118" ht="12.75">
      <c r="F118" s="3"/>
    </row>
    <row r="119" ht="12.75">
      <c r="F119" s="3"/>
    </row>
    <row r="120" ht="12.75">
      <c r="F120" s="3"/>
    </row>
    <row r="121" ht="12.75">
      <c r="F121" s="3"/>
    </row>
    <row r="122" ht="12.75">
      <c r="F122" s="3"/>
    </row>
    <row r="123" ht="12.75">
      <c r="F123" s="3"/>
    </row>
    <row r="124" ht="12.75">
      <c r="F124" s="3"/>
    </row>
    <row r="125" ht="12.75">
      <c r="F125" s="3"/>
    </row>
    <row r="126" ht="12.75">
      <c r="F126" s="3"/>
    </row>
    <row r="127" ht="12.75">
      <c r="F127" s="3"/>
    </row>
    <row r="128" ht="12.75">
      <c r="F128" s="3"/>
    </row>
    <row r="129" ht="12.75">
      <c r="F129" s="3"/>
    </row>
    <row r="130" ht="12.75">
      <c r="F130" s="3"/>
    </row>
    <row r="131" ht="12.75">
      <c r="F131" s="3"/>
    </row>
    <row r="132" ht="12.75">
      <c r="F132" s="3"/>
    </row>
    <row r="133" ht="12.75">
      <c r="F133" s="3"/>
    </row>
    <row r="134" ht="12.75">
      <c r="F134" s="3"/>
    </row>
    <row r="135" ht="12.75">
      <c r="F135" s="3"/>
    </row>
    <row r="136" ht="12.75">
      <c r="F136" s="3"/>
    </row>
    <row r="137" ht="12.75">
      <c r="F137" s="3"/>
    </row>
    <row r="138" ht="12.75">
      <c r="F138" s="3"/>
    </row>
    <row r="139" ht="12.75">
      <c r="F139" s="3"/>
    </row>
    <row r="140" ht="12.75">
      <c r="F140" s="3"/>
    </row>
    <row r="141" ht="12.75">
      <c r="F141" s="3"/>
    </row>
    <row r="142" ht="12.75">
      <c r="F142" s="3"/>
    </row>
    <row r="143" ht="12.75">
      <c r="F143" s="3"/>
    </row>
    <row r="144" ht="12.75">
      <c r="F144" s="3"/>
    </row>
    <row r="145" ht="12.75">
      <c r="F145" s="3"/>
    </row>
    <row r="146" ht="12.75">
      <c r="F146" s="3"/>
    </row>
    <row r="147" ht="12.75">
      <c r="F147" s="3"/>
    </row>
    <row r="148" ht="12.75">
      <c r="F148" s="3"/>
    </row>
    <row r="149" ht="12.75">
      <c r="F149" s="3"/>
    </row>
    <row r="150" ht="12.75">
      <c r="F150" s="3"/>
    </row>
    <row r="151" ht="12.75">
      <c r="F151" s="3"/>
    </row>
    <row r="152" ht="12.75">
      <c r="F152" s="3"/>
    </row>
    <row r="153" ht="12.75">
      <c r="F153" s="3"/>
    </row>
    <row r="154" ht="12.75">
      <c r="F154" s="3"/>
    </row>
    <row r="155" ht="12.75">
      <c r="F155" s="3"/>
    </row>
    <row r="156" ht="12.75">
      <c r="F156" s="3"/>
    </row>
    <row r="157" ht="12.75">
      <c r="F157" s="3"/>
    </row>
    <row r="158" ht="12.75">
      <c r="F158" s="3"/>
    </row>
    <row r="159" ht="12.75">
      <c r="F159" s="3"/>
    </row>
    <row r="160" ht="12.75">
      <c r="F160" s="3"/>
    </row>
    <row r="161" ht="12.75">
      <c r="F161" s="3"/>
    </row>
    <row r="162" ht="12.75">
      <c r="F162" s="3"/>
    </row>
    <row r="163" ht="12.75">
      <c r="F163" s="3"/>
    </row>
    <row r="164" ht="12.75">
      <c r="F164" s="3"/>
    </row>
    <row r="165" ht="12.75">
      <c r="F165" s="3"/>
    </row>
    <row r="166" ht="12.75">
      <c r="F166" s="3"/>
    </row>
    <row r="167" ht="12.75">
      <c r="F167" s="3"/>
    </row>
    <row r="168" ht="12.75">
      <c r="F168" s="3"/>
    </row>
    <row r="169" ht="12.75">
      <c r="F169" s="3"/>
    </row>
    <row r="170" ht="12.75">
      <c r="F170" s="3"/>
    </row>
    <row r="171" ht="12.75">
      <c r="F171" s="3"/>
    </row>
    <row r="172" ht="12.75">
      <c r="F172" s="3"/>
    </row>
    <row r="173" ht="12.75">
      <c r="F173" s="3"/>
    </row>
    <row r="174" ht="12.75">
      <c r="F174" s="3"/>
    </row>
    <row r="175" ht="12.75">
      <c r="F175" s="3"/>
    </row>
    <row r="176" ht="12.75">
      <c r="F176" s="3"/>
    </row>
    <row r="177" ht="12.75">
      <c r="F177" s="3"/>
    </row>
    <row r="178" ht="12.75">
      <c r="F178" s="3"/>
    </row>
    <row r="179" ht="12.75">
      <c r="F179" s="3"/>
    </row>
    <row r="180" ht="12.75">
      <c r="F180" s="3"/>
    </row>
    <row r="181" ht="12.75">
      <c r="F181" s="3"/>
    </row>
    <row r="182" ht="12.75">
      <c r="F182" s="3"/>
    </row>
    <row r="183" ht="12.75">
      <c r="F183" s="3"/>
    </row>
    <row r="184" ht="12.75">
      <c r="F184" s="3"/>
    </row>
    <row r="185" ht="12.75">
      <c r="F185" s="3"/>
    </row>
    <row r="186" ht="12.75">
      <c r="F186" s="3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</sheetData>
  <sheetProtection/>
  <mergeCells count="8">
    <mergeCell ref="A1:J1"/>
    <mergeCell ref="A53:J53"/>
    <mergeCell ref="A85:J85"/>
    <mergeCell ref="I17:I20"/>
    <mergeCell ref="J17:J20"/>
    <mergeCell ref="A79:J79"/>
    <mergeCell ref="A80:J80"/>
    <mergeCell ref="A78:J78"/>
  </mergeCells>
  <printOptions/>
  <pageMargins left="1.15" right="0.4330708661417323" top="0.5905511811023623" bottom="0.984251968503937" header="0" footer="0"/>
  <pageSetup horizontalDpi="300" verticalDpi="300" orientation="portrait" scale="9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2017-04-11T15:59:48Z</cp:lastPrinted>
  <dcterms:created xsi:type="dcterms:W3CDTF">1999-01-26T16:51:07Z</dcterms:created>
  <dcterms:modified xsi:type="dcterms:W3CDTF">2019-08-29T21:44:15Z</dcterms:modified>
  <cp:category/>
  <cp:version/>
  <cp:contentType/>
  <cp:contentStatus/>
</cp:coreProperties>
</file>