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</sheets>
  <externalReferences>
    <externalReference r:id="rId4"/>
    <externalReference r:id="rId5"/>
  </externalReferences>
  <definedNames>
    <definedName name="_xlnm.Print_Area" localSheetId="0">'Hoja1'!$A$1:$J$84</definedName>
    <definedName name="_xlnm.Print_Titles" localSheetId="0">'Hoja1'!$1:$17</definedName>
  </definedNames>
  <calcPr fullCalcOnLoad="1"/>
</workbook>
</file>

<file path=xl/sharedStrings.xml><?xml version="1.0" encoding="utf-8"?>
<sst xmlns="http://schemas.openxmlformats.org/spreadsheetml/2006/main" count="123" uniqueCount="98">
  <si>
    <t>IV. Insumos      :</t>
  </si>
  <si>
    <t>II.Preparación de terreno:</t>
  </si>
  <si>
    <t>III. Mano de Obra:</t>
  </si>
  <si>
    <t>I. Semillero             :</t>
  </si>
  <si>
    <t>TOTAL</t>
  </si>
  <si>
    <t>GASTOS SEGURO AGRICOLA.</t>
  </si>
  <si>
    <t>GASTOS ADMINISTRATIVOS</t>
  </si>
  <si>
    <t>SUBTOTAL</t>
  </si>
  <si>
    <t>Hom-Día</t>
  </si>
  <si>
    <t>IV</t>
  </si>
  <si>
    <t>III</t>
  </si>
  <si>
    <t>II</t>
  </si>
  <si>
    <t>I</t>
  </si>
  <si>
    <t>3.  Siembra</t>
  </si>
  <si>
    <t>Tarea</t>
  </si>
  <si>
    <t xml:space="preserve">   .3 Rastra (mecanizado)</t>
  </si>
  <si>
    <t xml:space="preserve">   .2 Cruce (Mecanizado)</t>
  </si>
  <si>
    <t xml:space="preserve">   .1 Corte (Mecanizado)</t>
  </si>
  <si>
    <t>2.  Preparación del Terreno</t>
  </si>
  <si>
    <t>Litro</t>
  </si>
  <si>
    <t>Quintal</t>
  </si>
  <si>
    <t xml:space="preserve">   .1 Semilla</t>
  </si>
  <si>
    <t>1.  Insumos</t>
  </si>
  <si>
    <t xml:space="preserve">  (RD$)</t>
  </si>
  <si>
    <t>/Unidad</t>
  </si>
  <si>
    <t xml:space="preserve"> Unidad</t>
  </si>
  <si>
    <t>Cant.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</si>
  <si>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</si>
  <si>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</si>
  <si>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</si>
  <si>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</si>
  <si>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</si>
  <si>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</si>
  <si>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/>
  </si>
  <si>
    <t xml:space="preserve"> CARAC. ESPECIAL</t>
  </si>
  <si>
    <t>8 Horas</t>
  </si>
  <si>
    <t>HOMBRE-DIA</t>
  </si>
  <si>
    <t>A</t>
  </si>
  <si>
    <t xml:space="preserve"> CLASIF. TERRENO</t>
  </si>
  <si>
    <t xml:space="preserve"> PREP. TERRENO..</t>
  </si>
  <si>
    <t>QQ 100 Lb</t>
  </si>
  <si>
    <t>Tusa Fina</t>
  </si>
  <si>
    <t xml:space="preserve"> NIVEL INSUMOS...</t>
  </si>
  <si>
    <t xml:space="preserve"> ORIGEN DE AGUAS</t>
  </si>
  <si>
    <t>Directo</t>
  </si>
  <si>
    <t xml:space="preserve"> METODO SIEMBRA.</t>
  </si>
  <si>
    <t>RENDIMIENTO</t>
  </si>
  <si>
    <t>VARIEDAD</t>
  </si>
  <si>
    <t>ENTREVISTAS...</t>
  </si>
  <si>
    <t>Nacional</t>
  </si>
  <si>
    <t>AREA APLIC....</t>
  </si>
  <si>
    <t>Maíz</t>
  </si>
  <si>
    <t>4 Meses</t>
  </si>
  <si>
    <t xml:space="preserve"> RUBRO</t>
  </si>
  <si>
    <t xml:space="preserve"> CICLO</t>
  </si>
  <si>
    <t xml:space="preserve"> COSTO CODIGO       </t>
  </si>
  <si>
    <t>0-11-1223A</t>
  </si>
  <si>
    <t>Riego</t>
  </si>
  <si>
    <t xml:space="preserve">   .4 Surqueo (animal)</t>
  </si>
  <si>
    <t>4.  Riego (2 aplicaciones)</t>
  </si>
  <si>
    <t>5.  Aplicación Fertilizante</t>
  </si>
  <si>
    <t xml:space="preserve">    (0.1361 QQ 16-20-0)</t>
  </si>
  <si>
    <t xml:space="preserve">    (0.0260 Lt. Asodrín)</t>
  </si>
  <si>
    <t>6. Aplicación  Insecticida</t>
  </si>
  <si>
    <t>7. Riego (2 aplicaciones)</t>
  </si>
  <si>
    <t>8. Aplicación Insecticida</t>
  </si>
  <si>
    <t>9.  Desyerbo</t>
  </si>
  <si>
    <t>10. Riego (2 aplicaciones)</t>
  </si>
  <si>
    <t>11. Cosecha</t>
  </si>
  <si>
    <t>12. Transporte Interno</t>
  </si>
  <si>
    <t>Saco</t>
  </si>
  <si>
    <t>Medio</t>
  </si>
  <si>
    <t>Semi-Mec.</t>
  </si>
  <si>
    <t>Unidad</t>
  </si>
  <si>
    <t>Costo/</t>
  </si>
  <si>
    <t>Coeficiente Técnico por Actividad</t>
  </si>
  <si>
    <t>Participación (%) por Actividad</t>
  </si>
  <si>
    <t>……………………………………………</t>
  </si>
  <si>
    <t>FECHA :</t>
  </si>
  <si>
    <t>Todas Disponibles</t>
  </si>
  <si>
    <t xml:space="preserve">   .2 Fertilizante (15-15-15)</t>
  </si>
  <si>
    <t xml:space="preserve">   .5 Transporte Insumos</t>
  </si>
  <si>
    <t xml:space="preserve">   .6 Pago de Agua INDRHI (4 meses)</t>
  </si>
  <si>
    <t xml:space="preserve">   .3 Herbicida Rayo</t>
  </si>
  <si>
    <t>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</si>
  <si>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</si>
  <si>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</si>
  <si>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</si>
  <si>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Notas:</t>
  </si>
  <si>
    <t>El uso de una "MARCA DE FABRICA" no constituye una recomendación del producto, sino lo que informaron los productores.</t>
  </si>
  <si>
    <t>Fuente: Ministerio de Agricultura, Departamento de Economía Agropecuaria.</t>
  </si>
  <si>
    <t>Estimados por la División de Estudios Económicos.-</t>
  </si>
  <si>
    <t>Año Preliminar</t>
  </si>
  <si>
    <t>Pagina 35</t>
  </si>
  <si>
    <t>Pagina 36</t>
  </si>
  <si>
    <t xml:space="preserve">   .4 Insecticida (Cipermetrina)</t>
  </si>
  <si>
    <t>PAGO INTERESES 8.0% ANUAL (4 meses 2.66%)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</si>
  <si>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Los precios de los insumos estan actualizados a mayo, 2019.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</si>
</sst>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#,##0.0000_);\(#,##0.0000\)"/>
    <numFmt numFmtId="191" formatCode="_(* #,##0.000_);_(* \(#,##0.000\);_(* &quot;-&quot;??_);_(@_)"/>
    <numFmt numFmtId="192" formatCode="_(* #,##0.0000_);_(* \(#,##0.0000\);_(* &quot;-&quot;??_);_(@_)"/>
    <numFmt numFmtId="193" formatCode="#,##0.0\ _€;\-#,##0.0\ _€"/>
    <numFmt numFmtId="194" formatCode="#,##0.00_ ;\-#,##0.00\ "/>
    <numFmt numFmtId="195" formatCode="_-* #,##0.00_-;\-* #,##0.00_-;_-* &quot;-&quot;??_-;_-@_-"/>
    <numFmt numFmtId="196" formatCode="0.000_)"/>
    <numFmt numFmtId="197" formatCode="0.0_)"/>
    <numFmt numFmtId="198" formatCode="0.000"/>
  </numFmts>
  <fonts count="5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9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0"/>
      <name val="Arial Narrow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  <fill>
      <patternFill patternType="solid">
        <fgColor rgb="FFBBF5B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4" applyFont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7" applyFont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7" fontId="1" fillId="33" borderId="0" xfId="0" applyNumberFormat="1" applyFont="1" applyFill="1" applyAlignment="1" applyProtection="1">
      <alignment/>
      <protection/>
    </xf>
    <xf numFmtId="189" fontId="1" fillId="33" borderId="0" xfId="0" applyNumberFormat="1" applyFont="1" applyFill="1" applyAlignment="1" applyProtection="1">
      <alignment/>
      <protection/>
    </xf>
    <xf numFmtId="18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9" fontId="1" fillId="33" borderId="0" xfId="54" applyFont="1" applyFill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189" fontId="2" fillId="33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/>
      <protection/>
    </xf>
    <xf numFmtId="190" fontId="2" fillId="33" borderId="0" xfId="0" applyNumberFormat="1" applyFont="1" applyFill="1" applyAlignment="1" applyProtection="1">
      <alignment horizontal="left"/>
      <protection/>
    </xf>
    <xf numFmtId="2" fontId="2" fillId="33" borderId="0" xfId="0" applyNumberFormat="1" applyFont="1" applyFill="1" applyAlignment="1" applyProtection="1">
      <alignment horizontal="center"/>
      <protection/>
    </xf>
    <xf numFmtId="189" fontId="1" fillId="33" borderId="0" xfId="0" applyNumberFormat="1" applyFont="1" applyFill="1" applyAlignment="1">
      <alignment/>
    </xf>
    <xf numFmtId="187" fontId="2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center"/>
      <protection/>
    </xf>
    <xf numFmtId="189" fontId="2" fillId="33" borderId="0" xfId="0" applyNumberFormat="1" applyFont="1" applyFill="1" applyAlignment="1" applyProtection="1" quotePrefix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8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9" fontId="1" fillId="33" borderId="12" xfId="54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/>
      <protection/>
    </xf>
    <xf numFmtId="189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7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/>
    </xf>
    <xf numFmtId="39" fontId="49" fillId="33" borderId="11" xfId="0" applyNumberFormat="1" applyFont="1" applyFill="1" applyBorder="1" applyAlignment="1" applyProtection="1">
      <alignment/>
      <protection/>
    </xf>
    <xf numFmtId="43" fontId="49" fillId="33" borderId="11" xfId="47" applyFont="1" applyFill="1" applyBorder="1" applyAlignment="1">
      <alignment/>
    </xf>
    <xf numFmtId="9" fontId="49" fillId="33" borderId="12" xfId="54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9" fontId="1" fillId="33" borderId="11" xfId="0" applyNumberFormat="1" applyFont="1" applyFill="1" applyBorder="1" applyAlignment="1">
      <alignment/>
    </xf>
    <xf numFmtId="37" fontId="1" fillId="33" borderId="11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188" fontId="1" fillId="33" borderId="15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39" fontId="1" fillId="33" borderId="15" xfId="0" applyNumberFormat="1" applyFont="1" applyFill="1" applyBorder="1" applyAlignment="1" applyProtection="1">
      <alignment/>
      <protection/>
    </xf>
    <xf numFmtId="43" fontId="1" fillId="33" borderId="15" xfId="47" applyFont="1" applyFill="1" applyBorder="1" applyAlignment="1">
      <alignment/>
    </xf>
    <xf numFmtId="9" fontId="1" fillId="33" borderId="16" xfId="54" applyFont="1" applyFill="1" applyBorder="1" applyAlignment="1">
      <alignment horizontal="center"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188" fontId="1" fillId="33" borderId="19" xfId="0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 horizontal="center"/>
      <protection/>
    </xf>
    <xf numFmtId="9" fontId="1" fillId="33" borderId="20" xfId="54" applyFont="1" applyFill="1" applyBorder="1" applyAlignment="1">
      <alignment horizontal="center"/>
    </xf>
    <xf numFmtId="0" fontId="1" fillId="33" borderId="14" xfId="0" applyFont="1" applyFill="1" applyBorder="1" applyAlignment="1" applyProtection="1">
      <alignment horizontal="fill"/>
      <protection/>
    </xf>
    <xf numFmtId="192" fontId="1" fillId="33" borderId="15" xfId="47" applyNumberFormat="1" applyFont="1" applyFill="1" applyBorder="1" applyAlignment="1" applyProtection="1">
      <alignment horizontal="fill"/>
      <protection/>
    </xf>
    <xf numFmtId="0" fontId="3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fill"/>
      <protection/>
    </xf>
    <xf numFmtId="189" fontId="1" fillId="33" borderId="18" xfId="0" applyNumberFormat="1" applyFont="1" applyFill="1" applyBorder="1" applyAlignment="1" applyProtection="1">
      <alignment horizontal="fill"/>
      <protection/>
    </xf>
    <xf numFmtId="39" fontId="3" fillId="33" borderId="20" xfId="0" applyNumberFormat="1" applyFont="1" applyFill="1" applyBorder="1" applyAlignment="1" applyProtection="1">
      <alignment/>
      <protection/>
    </xf>
    <xf numFmtId="189" fontId="1" fillId="33" borderId="12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39" fontId="1" fillId="33" borderId="12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left"/>
      <protection/>
    </xf>
    <xf numFmtId="188" fontId="1" fillId="33" borderId="19" xfId="0" applyNumberFormat="1" applyFont="1" applyFill="1" applyBorder="1" applyAlignment="1" applyProtection="1">
      <alignment horizontal="right"/>
      <protection/>
    </xf>
    <xf numFmtId="189" fontId="1" fillId="33" borderId="11" xfId="0" applyNumberFormat="1" applyFont="1" applyFill="1" applyBorder="1" applyAlignment="1" applyProtection="1">
      <alignment horizontal="right"/>
      <protection/>
    </xf>
    <xf numFmtId="189" fontId="1" fillId="33" borderId="15" xfId="47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/>
      <protection/>
    </xf>
    <xf numFmtId="43" fontId="1" fillId="33" borderId="0" xfId="47" applyFont="1" applyFill="1" applyBorder="1" applyAlignment="1">
      <alignment/>
    </xf>
    <xf numFmtId="9" fontId="1" fillId="33" borderId="0" xfId="54" applyFont="1" applyFill="1" applyBorder="1" applyAlignment="1">
      <alignment horizontal="center"/>
    </xf>
    <xf numFmtId="43" fontId="48" fillId="33" borderId="0" xfId="47" applyFont="1" applyFill="1" applyBorder="1" applyAlignment="1">
      <alignment/>
    </xf>
    <xf numFmtId="9" fontId="6" fillId="33" borderId="0" xfId="54" applyFont="1" applyFill="1" applyAlignment="1">
      <alignment horizontal="center"/>
    </xf>
    <xf numFmtId="9" fontId="6" fillId="33" borderId="0" xfId="54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43" fontId="5" fillId="33" borderId="0" xfId="47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43" fontId="3" fillId="33" borderId="0" xfId="47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188" fontId="1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wrapText="1"/>
      <protection/>
    </xf>
    <xf numFmtId="0" fontId="48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194" fontId="50" fillId="0" borderId="0" xfId="0" applyNumberFormat="1" applyFont="1" applyFill="1" applyAlignment="1">
      <alignment/>
    </xf>
    <xf numFmtId="194" fontId="50" fillId="0" borderId="0" xfId="0" applyNumberFormat="1" applyFont="1" applyBorder="1" applyAlignment="1">
      <alignment horizontal="center"/>
    </xf>
    <xf numFmtId="194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/>
    </xf>
    <xf numFmtId="43" fontId="52" fillId="33" borderId="0" xfId="47" applyFont="1" applyFill="1" applyBorder="1" applyAlignment="1">
      <alignment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>
      <alignment horizontal="centerContinuous"/>
    </xf>
    <xf numFmtId="39" fontId="3" fillId="34" borderId="0" xfId="0" applyNumberFormat="1" applyFont="1" applyFill="1" applyBorder="1" applyAlignment="1" applyProtection="1">
      <alignment horizontal="centerContinuous"/>
      <protection/>
    </xf>
    <xf numFmtId="0" fontId="3" fillId="34" borderId="17" xfId="0" applyFont="1" applyFill="1" applyBorder="1" applyAlignment="1" applyProtection="1">
      <alignment horizontal="centerContinuous"/>
      <protection/>
    </xf>
    <xf numFmtId="0" fontId="3" fillId="34" borderId="18" xfId="0" applyFont="1" applyFill="1" applyBorder="1" applyAlignment="1">
      <alignment horizontal="centerContinuous"/>
    </xf>
    <xf numFmtId="39" fontId="3" fillId="34" borderId="21" xfId="0" applyNumberFormat="1" applyFont="1" applyFill="1" applyBorder="1" applyAlignment="1" applyProtection="1">
      <alignment horizontal="centerContinuous"/>
      <protection/>
    </xf>
    <xf numFmtId="0" fontId="1" fillId="34" borderId="22" xfId="0" applyFont="1" applyFill="1" applyBorder="1" applyAlignment="1" applyProtection="1">
      <alignment horizontal="fill"/>
      <protection/>
    </xf>
    <xf numFmtId="0" fontId="1" fillId="34" borderId="23" xfId="0" applyFont="1" applyFill="1" applyBorder="1" applyAlignment="1" applyProtection="1">
      <alignment horizontal="fill"/>
      <protection/>
    </xf>
    <xf numFmtId="0" fontId="1" fillId="34" borderId="24" xfId="0" applyFont="1" applyFill="1" applyBorder="1" applyAlignment="1" applyProtection="1">
      <alignment horizontal="fill"/>
      <protection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9" fillId="34" borderId="25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>
      <alignment/>
    </xf>
    <xf numFmtId="0" fontId="9" fillId="34" borderId="15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4" xfId="0" applyFont="1" applyFill="1" applyBorder="1" applyAlignment="1" applyProtection="1">
      <alignment horizontal="left"/>
      <protection/>
    </xf>
    <xf numFmtId="4" fontId="9" fillId="34" borderId="16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left"/>
      <protection/>
    </xf>
    <xf numFmtId="0" fontId="1" fillId="35" borderId="21" xfId="0" applyFont="1" applyFill="1" applyBorder="1" applyAlignment="1">
      <alignment/>
    </xf>
    <xf numFmtId="7" fontId="2" fillId="35" borderId="26" xfId="0" applyNumberFormat="1" applyFont="1" applyFill="1" applyBorder="1" applyAlignment="1" applyProtection="1">
      <alignment/>
      <protection/>
    </xf>
    <xf numFmtId="10" fontId="2" fillId="35" borderId="19" xfId="0" applyNumberFormat="1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left"/>
      <protection/>
    </xf>
    <xf numFmtId="0" fontId="2" fillId="35" borderId="21" xfId="0" applyFont="1" applyFill="1" applyBorder="1" applyAlignment="1">
      <alignment horizontal="center"/>
    </xf>
    <xf numFmtId="7" fontId="2" fillId="35" borderId="19" xfId="0" applyNumberFormat="1" applyFont="1" applyFill="1" applyBorder="1" applyAlignment="1" applyProtection="1">
      <alignment/>
      <protection/>
    </xf>
    <xf numFmtId="10" fontId="2" fillId="35" borderId="20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 horizontal="left"/>
      <protection/>
    </xf>
    <xf numFmtId="0" fontId="1" fillId="35" borderId="27" xfId="0" applyFont="1" applyFill="1" applyBorder="1" applyAlignment="1">
      <alignment/>
    </xf>
    <xf numFmtId="7" fontId="2" fillId="35" borderId="28" xfId="0" applyNumberFormat="1" applyFont="1" applyFill="1" applyBorder="1" applyAlignment="1" applyProtection="1">
      <alignment/>
      <protection/>
    </xf>
    <xf numFmtId="10" fontId="2" fillId="35" borderId="11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0" fontId="2" fillId="35" borderId="27" xfId="0" applyFont="1" applyFill="1" applyBorder="1" applyAlignment="1">
      <alignment horizontal="center"/>
    </xf>
    <xf numFmtId="7" fontId="2" fillId="35" borderId="11" xfId="0" applyNumberFormat="1" applyFont="1" applyFill="1" applyBorder="1" applyAlignment="1" applyProtection="1">
      <alignment/>
      <protection/>
    </xf>
    <xf numFmtId="10" fontId="2" fillId="35" borderId="12" xfId="0" applyNumberFormat="1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 horizontal="fill"/>
      <protection/>
    </xf>
    <xf numFmtId="0" fontId="1" fillId="35" borderId="29" xfId="0" applyFont="1" applyFill="1" applyBorder="1" applyAlignment="1" applyProtection="1">
      <alignment horizontal="fill"/>
      <protection/>
    </xf>
    <xf numFmtId="2" fontId="1" fillId="35" borderId="15" xfId="0" applyNumberFormat="1" applyFont="1" applyFill="1" applyBorder="1" applyAlignment="1" applyProtection="1">
      <alignment horizontal="right"/>
      <protection/>
    </xf>
    <xf numFmtId="39" fontId="1" fillId="35" borderId="15" xfId="0" applyNumberFormat="1" applyFont="1" applyFill="1" applyBorder="1" applyAlignment="1" applyProtection="1">
      <alignment horizontal="right"/>
      <protection/>
    </xf>
    <xf numFmtId="10" fontId="2" fillId="35" borderId="15" xfId="0" applyNumberFormat="1" applyFont="1" applyFill="1" applyBorder="1" applyAlignment="1" applyProtection="1">
      <alignment/>
      <protection/>
    </xf>
    <xf numFmtId="10" fontId="2" fillId="35" borderId="1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4" borderId="30" xfId="0" applyFont="1" applyFill="1" applyBorder="1" applyAlignment="1">
      <alignment horizontal="center" vertical="justify"/>
    </xf>
    <xf numFmtId="0" fontId="1" fillId="34" borderId="31" xfId="0" applyFont="1" applyFill="1" applyBorder="1" applyAlignment="1">
      <alignment horizontal="center" vertical="justify"/>
    </xf>
    <xf numFmtId="0" fontId="1" fillId="34" borderId="32" xfId="0" applyFont="1" applyFill="1" applyBorder="1" applyAlignment="1">
      <alignment horizontal="center" vertical="justify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" fillId="34" borderId="26" xfId="0" applyFont="1" applyFill="1" applyBorder="1" applyAlignment="1">
      <alignment horizontal="center" vertical="justify"/>
    </xf>
    <xf numFmtId="0" fontId="1" fillId="34" borderId="28" xfId="0" applyFont="1" applyFill="1" applyBorder="1" applyAlignment="1">
      <alignment horizontal="center" vertical="justify"/>
    </xf>
    <xf numFmtId="0" fontId="1" fillId="34" borderId="33" xfId="0" applyFont="1" applyFill="1" applyBorder="1" applyAlignment="1">
      <alignment horizontal="center" vertical="justify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1" fillId="35" borderId="33" xfId="0" applyFont="1" applyFill="1" applyBorder="1" applyAlignment="1" applyProtection="1">
      <alignment horizontal="left"/>
      <protection/>
    </xf>
    <xf numFmtId="0" fontId="1" fillId="35" borderId="29" xfId="0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IZ%20SECAN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IZ%20SECA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2184.8258628816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2062.86313763742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58">
      <selection activeCell="J71" sqref="J71"/>
    </sheetView>
  </sheetViews>
  <sheetFormatPr defaultColWidth="11.00390625" defaultRowHeight="12.75"/>
  <cols>
    <col min="1" max="1" width="14.57421875" style="1" customWidth="1"/>
    <col min="2" max="2" width="11.8515625" style="1" customWidth="1"/>
    <col min="3" max="3" width="8.57421875" style="1" customWidth="1"/>
    <col min="4" max="4" width="7.421875" style="1" customWidth="1"/>
    <col min="5" max="5" width="6.57421875" style="1" customWidth="1"/>
    <col min="6" max="6" width="7.421875" style="1" customWidth="1"/>
    <col min="7" max="7" width="8.140625" style="1" customWidth="1"/>
    <col min="8" max="8" width="9.00390625" style="1" customWidth="1"/>
    <col min="9" max="9" width="9.57421875" style="1" customWidth="1"/>
    <col min="10" max="10" width="10.57421875" style="3" customWidth="1"/>
    <col min="11" max="11" width="11.140625" style="95" bestFit="1" customWidth="1"/>
    <col min="12" max="12" width="11.00390625" style="1" customWidth="1"/>
    <col min="13" max="13" width="17.140625" style="1" customWidth="1"/>
    <col min="14" max="20" width="11.00390625" style="1" customWidth="1"/>
    <col min="21" max="21" width="12.140625" style="1" customWidth="1"/>
    <col min="22" max="16384" width="11.00390625" style="1" customWidth="1"/>
  </cols>
  <sheetData>
    <row r="1" spans="1:10" ht="42" customHeight="1">
      <c r="A1" s="149" t="s">
        <v>84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2.25" customHeight="1">
      <c r="A2" s="102"/>
      <c r="B2" s="103"/>
      <c r="C2" s="103"/>
      <c r="D2" s="103"/>
      <c r="E2" s="103"/>
      <c r="F2" s="103"/>
      <c r="G2" s="103"/>
      <c r="H2" s="104"/>
      <c r="I2" s="102"/>
      <c r="J2" s="103"/>
    </row>
    <row r="3" spans="1:10" ht="18">
      <c r="A3" s="13"/>
      <c r="B3" s="13"/>
      <c r="C3" s="14"/>
      <c r="D3" s="14"/>
      <c r="E3" s="14"/>
      <c r="F3" s="13" t="s">
        <v>53</v>
      </c>
      <c r="G3" s="14"/>
      <c r="H3" s="7" t="s">
        <v>77</v>
      </c>
      <c r="I3" s="7"/>
      <c r="J3" s="16" t="s">
        <v>51</v>
      </c>
    </row>
    <row r="4" spans="1:10" ht="18">
      <c r="A4" s="13" t="s">
        <v>50</v>
      </c>
      <c r="B4" s="13" t="s">
        <v>49</v>
      </c>
      <c r="C4" s="14"/>
      <c r="D4" s="14"/>
      <c r="E4" s="14"/>
      <c r="F4" s="13" t="s">
        <v>54</v>
      </c>
      <c r="G4" s="14"/>
      <c r="H4" s="7" t="s">
        <v>77</v>
      </c>
      <c r="I4" s="7"/>
      <c r="J4" s="17" t="s">
        <v>52</v>
      </c>
    </row>
    <row r="5" spans="1:10" ht="18">
      <c r="A5" s="13" t="s">
        <v>48</v>
      </c>
      <c r="B5" s="14" t="s">
        <v>85</v>
      </c>
      <c r="C5" s="14"/>
      <c r="D5" s="14"/>
      <c r="E5" s="14"/>
      <c r="F5" s="13" t="s">
        <v>55</v>
      </c>
      <c r="G5" s="14"/>
      <c r="H5" s="7" t="s">
        <v>77</v>
      </c>
      <c r="I5" s="7"/>
      <c r="J5" s="13" t="s">
        <v>56</v>
      </c>
    </row>
    <row r="6" spans="1:10" ht="18">
      <c r="A6" s="14"/>
      <c r="B6" s="14"/>
      <c r="C6" s="14"/>
      <c r="D6" s="18" t="s">
        <v>74</v>
      </c>
      <c r="E6" s="14"/>
      <c r="F6" s="13"/>
      <c r="G6" s="14"/>
      <c r="H6" s="7"/>
      <c r="I6" s="7"/>
      <c r="J6" s="13"/>
    </row>
    <row r="7" spans="1:10" ht="18">
      <c r="A7" s="13" t="s">
        <v>47</v>
      </c>
      <c r="B7" s="13" t="s">
        <v>46</v>
      </c>
      <c r="C7" s="18" t="s">
        <v>73</v>
      </c>
      <c r="D7" s="18" t="s">
        <v>73</v>
      </c>
      <c r="E7" s="14"/>
      <c r="F7" s="13" t="s">
        <v>45</v>
      </c>
      <c r="G7" s="14"/>
      <c r="H7" s="7" t="s">
        <v>77</v>
      </c>
      <c r="I7" s="7"/>
      <c r="J7" s="13" t="s">
        <v>44</v>
      </c>
    </row>
    <row r="8" spans="1:10" ht="18">
      <c r="A8" s="13" t="s">
        <v>79</v>
      </c>
      <c r="B8" s="19">
        <v>1.18</v>
      </c>
      <c r="C8" s="20" t="s">
        <v>40</v>
      </c>
      <c r="D8" s="21">
        <f>(H64/B8)</f>
        <v>2335.2746298750003</v>
      </c>
      <c r="E8" s="14"/>
      <c r="F8" s="13" t="s">
        <v>43</v>
      </c>
      <c r="G8" s="14"/>
      <c r="H8" s="7" t="s">
        <v>77</v>
      </c>
      <c r="I8" s="7"/>
      <c r="J8" s="13" t="s">
        <v>57</v>
      </c>
    </row>
    <row r="9" spans="1:10" ht="18">
      <c r="A9" s="22" t="s">
        <v>41</v>
      </c>
      <c r="B9" s="23"/>
      <c r="C9" s="20"/>
      <c r="D9" s="21"/>
      <c r="E9" s="14"/>
      <c r="F9" s="13" t="s">
        <v>42</v>
      </c>
      <c r="G9" s="14"/>
      <c r="H9" s="7" t="s">
        <v>77</v>
      </c>
      <c r="I9" s="7"/>
      <c r="J9" s="13" t="s">
        <v>71</v>
      </c>
    </row>
    <row r="10" spans="1:10" ht="18">
      <c r="A10" s="7"/>
      <c r="B10" s="24"/>
      <c r="C10" s="7"/>
      <c r="D10" s="7"/>
      <c r="E10" s="14"/>
      <c r="F10" s="13" t="s">
        <v>39</v>
      </c>
      <c r="G10" s="14"/>
      <c r="H10" s="7" t="s">
        <v>77</v>
      </c>
      <c r="I10" s="7"/>
      <c r="J10" s="13" t="s">
        <v>72</v>
      </c>
    </row>
    <row r="11" spans="1:10" ht="18">
      <c r="A11" s="13" t="s">
        <v>36</v>
      </c>
      <c r="B11" s="25" t="s">
        <v>35</v>
      </c>
      <c r="C11" s="16" t="s">
        <v>78</v>
      </c>
      <c r="D11" s="26">
        <v>2019</v>
      </c>
      <c r="E11" s="14"/>
      <c r="F11" s="13" t="s">
        <v>38</v>
      </c>
      <c r="G11" s="14"/>
      <c r="H11" s="7" t="s">
        <v>77</v>
      </c>
      <c r="I11" s="7"/>
      <c r="J11" s="13" t="s">
        <v>37</v>
      </c>
    </row>
    <row r="12" spans="1:10" ht="18">
      <c r="A12" s="75" t="s">
        <v>32</v>
      </c>
      <c r="B12" s="27">
        <v>500</v>
      </c>
      <c r="C12" s="14"/>
      <c r="D12" s="14"/>
      <c r="E12" s="14"/>
      <c r="F12" s="75" t="s">
        <v>34</v>
      </c>
      <c r="G12" s="14"/>
      <c r="H12" s="7" t="s">
        <v>77</v>
      </c>
      <c r="I12" s="7"/>
      <c r="J12" s="75" t="s">
        <v>33</v>
      </c>
    </row>
    <row r="13" spans="1:10" ht="18.75" thickBot="1">
      <c r="A13" s="7"/>
      <c r="B13" s="7"/>
      <c r="C13" s="7"/>
      <c r="D13" s="7"/>
      <c r="E13" s="28"/>
      <c r="F13" s="28"/>
      <c r="G13" s="28"/>
      <c r="H13" s="28"/>
      <c r="I13" s="7"/>
      <c r="J13" s="15"/>
    </row>
    <row r="14" spans="1:12" ht="15" customHeight="1">
      <c r="A14" s="105" t="s">
        <v>31</v>
      </c>
      <c r="B14" s="106"/>
      <c r="C14" s="106"/>
      <c r="D14" s="106"/>
      <c r="E14" s="106"/>
      <c r="F14" s="106"/>
      <c r="G14" s="106"/>
      <c r="H14" s="107"/>
      <c r="I14" s="150" t="s">
        <v>75</v>
      </c>
      <c r="J14" s="146" t="s">
        <v>76</v>
      </c>
      <c r="L14" s="12">
        <f>+(H64+'[1]Hoja1'!$H$55)/2</f>
        <v>2470.2249630670503</v>
      </c>
    </row>
    <row r="15" spans="1:12" ht="3" customHeight="1">
      <c r="A15" s="108"/>
      <c r="B15" s="109"/>
      <c r="C15" s="109"/>
      <c r="D15" s="109"/>
      <c r="E15" s="109"/>
      <c r="F15" s="109"/>
      <c r="G15" s="109"/>
      <c r="H15" s="110"/>
      <c r="I15" s="151"/>
      <c r="J15" s="147"/>
      <c r="L15" s="12"/>
    </row>
    <row r="16" spans="1:12" ht="18">
      <c r="A16" s="111"/>
      <c r="B16" s="112"/>
      <c r="C16" s="112"/>
      <c r="D16" s="113"/>
      <c r="E16" s="113"/>
      <c r="F16" s="113"/>
      <c r="G16" s="114" t="s">
        <v>30</v>
      </c>
      <c r="H16" s="114" t="s">
        <v>29</v>
      </c>
      <c r="I16" s="151"/>
      <c r="J16" s="147"/>
      <c r="L16" s="12"/>
    </row>
    <row r="17" spans="1:12" ht="18.75" thickBot="1">
      <c r="A17" s="115" t="s">
        <v>28</v>
      </c>
      <c r="B17" s="116"/>
      <c r="C17" s="116"/>
      <c r="D17" s="117" t="s">
        <v>27</v>
      </c>
      <c r="E17" s="117" t="s">
        <v>26</v>
      </c>
      <c r="F17" s="117" t="s">
        <v>25</v>
      </c>
      <c r="G17" s="117" t="s">
        <v>24</v>
      </c>
      <c r="H17" s="117" t="s">
        <v>23</v>
      </c>
      <c r="I17" s="152"/>
      <c r="J17" s="148"/>
      <c r="L17" s="12"/>
    </row>
    <row r="18" spans="1:12" ht="18">
      <c r="A18" s="29" t="s">
        <v>22</v>
      </c>
      <c r="B18" s="30"/>
      <c r="C18" s="30"/>
      <c r="D18" s="31"/>
      <c r="E18" s="32"/>
      <c r="F18" s="33"/>
      <c r="G18" s="34"/>
      <c r="H18" s="34"/>
      <c r="I18" s="31"/>
      <c r="J18" s="35"/>
      <c r="K18" s="100">
        <f>+(H64+'[2]Hoja1'!$H$55)/2</f>
        <v>2409.24360044496</v>
      </c>
      <c r="L18" s="12"/>
    </row>
    <row r="19" spans="1:12" ht="18">
      <c r="A19" s="36" t="s">
        <v>21</v>
      </c>
      <c r="B19" s="30"/>
      <c r="C19" s="37"/>
      <c r="D19" s="38"/>
      <c r="E19" s="32">
        <v>0.0313</v>
      </c>
      <c r="F19" s="39" t="s">
        <v>20</v>
      </c>
      <c r="G19" s="34">
        <v>1800</v>
      </c>
      <c r="H19" s="34">
        <f aca="true" t="shared" si="0" ref="H19:H24">IF(E19*G19,+E19*G19,"        ")</f>
        <v>56.34</v>
      </c>
      <c r="I19" s="40">
        <f aca="true" t="shared" si="1" ref="I19:I24">E19/B$8</f>
        <v>0.02652542372881356</v>
      </c>
      <c r="J19" s="35">
        <f aca="true" t="shared" si="2" ref="J19:J24">H19/H$64</f>
        <v>0.020445459433788348</v>
      </c>
      <c r="K19" s="94"/>
      <c r="L19" s="12"/>
    </row>
    <row r="20" spans="1:11" ht="18">
      <c r="A20" s="36" t="s">
        <v>80</v>
      </c>
      <c r="B20" s="30"/>
      <c r="C20" s="37"/>
      <c r="D20" s="38"/>
      <c r="E20" s="32">
        <v>0.001</v>
      </c>
      <c r="F20" s="39" t="s">
        <v>20</v>
      </c>
      <c r="G20" s="34">
        <v>1181.625</v>
      </c>
      <c r="H20" s="34">
        <f t="shared" si="0"/>
        <v>1.181625</v>
      </c>
      <c r="I20" s="40">
        <f t="shared" si="1"/>
        <v>0.0008474576271186442</v>
      </c>
      <c r="J20" s="35">
        <f t="shared" si="2"/>
        <v>0.0004288048633910215</v>
      </c>
      <c r="K20" s="94"/>
    </row>
    <row r="21" spans="1:11" ht="18">
      <c r="A21" s="36" t="s">
        <v>83</v>
      </c>
      <c r="B21" s="30"/>
      <c r="C21" s="37"/>
      <c r="D21" s="38"/>
      <c r="E21" s="32">
        <v>0.05</v>
      </c>
      <c r="F21" s="39" t="s">
        <v>19</v>
      </c>
      <c r="G21" s="34">
        <v>215.825</v>
      </c>
      <c r="H21" s="34">
        <f t="shared" si="0"/>
        <v>10.79125</v>
      </c>
      <c r="I21" s="40">
        <f t="shared" si="1"/>
        <v>0.04237288135593221</v>
      </c>
      <c r="J21" s="35">
        <f t="shared" si="2"/>
        <v>0.003916082075166285</v>
      </c>
      <c r="K21" s="96"/>
    </row>
    <row r="22" spans="1:13" ht="18">
      <c r="A22" s="36" t="s">
        <v>95</v>
      </c>
      <c r="B22" s="30"/>
      <c r="C22" s="30"/>
      <c r="D22" s="31"/>
      <c r="E22" s="32">
        <v>0.0214</v>
      </c>
      <c r="F22" s="39" t="s">
        <v>19</v>
      </c>
      <c r="G22" s="34">
        <v>535</v>
      </c>
      <c r="H22" s="34">
        <f t="shared" si="0"/>
        <v>11.449</v>
      </c>
      <c r="I22" s="40">
        <f t="shared" si="1"/>
        <v>0.01813559322033898</v>
      </c>
      <c r="J22" s="35">
        <f t="shared" si="2"/>
        <v>0.004154775737618793</v>
      </c>
      <c r="K22" s="96"/>
      <c r="M22" s="12"/>
    </row>
    <row r="23" spans="1:13" ht="18">
      <c r="A23" s="36" t="s">
        <v>81</v>
      </c>
      <c r="B23" s="30"/>
      <c r="C23" s="30"/>
      <c r="D23" s="31"/>
      <c r="E23" s="32">
        <v>1</v>
      </c>
      <c r="F23" s="39" t="s">
        <v>14</v>
      </c>
      <c r="G23" s="34">
        <v>150</v>
      </c>
      <c r="H23" s="34">
        <f t="shared" si="0"/>
        <v>150</v>
      </c>
      <c r="I23" s="40">
        <f t="shared" si="1"/>
        <v>0.8474576271186441</v>
      </c>
      <c r="J23" s="35">
        <f t="shared" si="2"/>
        <v>0.05443413054789229</v>
      </c>
      <c r="K23" s="94"/>
      <c r="M23" s="12"/>
    </row>
    <row r="24" spans="1:13" ht="18">
      <c r="A24" s="36" t="s">
        <v>82</v>
      </c>
      <c r="B24" s="30"/>
      <c r="C24" s="30"/>
      <c r="D24" s="31"/>
      <c r="E24" s="32">
        <v>1</v>
      </c>
      <c r="F24" s="39" t="s">
        <v>14</v>
      </c>
      <c r="G24" s="34">
        <f>+(80.49/12)*4</f>
        <v>26.83</v>
      </c>
      <c r="H24" s="34">
        <f t="shared" si="0"/>
        <v>26.83</v>
      </c>
      <c r="I24" s="40">
        <f t="shared" si="1"/>
        <v>0.8474576271186441</v>
      </c>
      <c r="J24" s="35">
        <f t="shared" si="2"/>
        <v>0.009736451483999669</v>
      </c>
      <c r="K24" s="94"/>
      <c r="M24" s="12"/>
    </row>
    <row r="25" spans="1:13" ht="6.75" customHeight="1">
      <c r="A25" s="49"/>
      <c r="B25" s="30"/>
      <c r="C25" s="30"/>
      <c r="D25" s="31"/>
      <c r="E25" s="32"/>
      <c r="F25" s="33"/>
      <c r="G25" s="34"/>
      <c r="H25" s="34"/>
      <c r="I25" s="40"/>
      <c r="J25" s="35"/>
      <c r="K25" s="94"/>
      <c r="M25" s="12"/>
    </row>
    <row r="26" spans="1:13" ht="18">
      <c r="A26" s="29" t="s">
        <v>18</v>
      </c>
      <c r="B26" s="48"/>
      <c r="C26" s="30"/>
      <c r="D26" s="31"/>
      <c r="E26" s="32"/>
      <c r="F26" s="33"/>
      <c r="G26" s="34"/>
      <c r="H26" s="34"/>
      <c r="I26" s="40"/>
      <c r="J26" s="35"/>
      <c r="K26" s="97"/>
      <c r="M26" s="12">
        <f>90/16</f>
        <v>5.625</v>
      </c>
    </row>
    <row r="27" spans="1:13" ht="10.5" customHeight="1">
      <c r="A27" s="29"/>
      <c r="B27" s="48"/>
      <c r="C27" s="30"/>
      <c r="D27" s="31"/>
      <c r="E27" s="32"/>
      <c r="F27" s="33"/>
      <c r="G27" s="34"/>
      <c r="H27" s="34"/>
      <c r="I27" s="40"/>
      <c r="J27" s="35"/>
      <c r="M27" s="12"/>
    </row>
    <row r="28" spans="1:13" ht="18">
      <c r="A28" s="36" t="s">
        <v>17</v>
      </c>
      <c r="B28" s="30"/>
      <c r="C28" s="30"/>
      <c r="D28" s="31"/>
      <c r="E28" s="32">
        <v>1</v>
      </c>
      <c r="F28" s="39" t="s">
        <v>14</v>
      </c>
      <c r="G28" s="34">
        <v>250</v>
      </c>
      <c r="H28" s="34">
        <f>IF(E28*G28,+E28*G28,"        ")</f>
        <v>250</v>
      </c>
      <c r="I28" s="40">
        <f>E28/B$8</f>
        <v>0.8474576271186441</v>
      </c>
      <c r="J28" s="35">
        <f aca="true" t="shared" si="3" ref="J28:J33">H28/H$64</f>
        <v>0.09072355091315383</v>
      </c>
      <c r="K28" s="98"/>
      <c r="M28" s="12">
        <f>+M26/1000</f>
        <v>0.005625</v>
      </c>
    </row>
    <row r="29" spans="1:13" ht="18">
      <c r="A29" s="36" t="s">
        <v>16</v>
      </c>
      <c r="B29" s="30"/>
      <c r="C29" s="30"/>
      <c r="D29" s="31"/>
      <c r="E29" s="32">
        <v>1</v>
      </c>
      <c r="F29" s="39" t="s">
        <v>14</v>
      </c>
      <c r="G29" s="34">
        <v>200</v>
      </c>
      <c r="H29" s="34">
        <f>IF(E29*G29,+E29*G29,"        ")</f>
        <v>200</v>
      </c>
      <c r="I29" s="40">
        <f>E29/B$8</f>
        <v>0.8474576271186441</v>
      </c>
      <c r="J29" s="35">
        <f t="shared" si="3"/>
        <v>0.07257884073052306</v>
      </c>
      <c r="K29" s="98"/>
      <c r="M29" s="12"/>
    </row>
    <row r="30" spans="1:13" ht="18">
      <c r="A30" s="36" t="s">
        <v>15</v>
      </c>
      <c r="B30" s="30"/>
      <c r="C30" s="30"/>
      <c r="D30" s="31"/>
      <c r="E30" s="32">
        <v>1</v>
      </c>
      <c r="F30" s="39" t="s">
        <v>14</v>
      </c>
      <c r="G30" s="34">
        <v>200</v>
      </c>
      <c r="H30" s="34">
        <f>IF(E30*G30,+E30*G30,"        ")</f>
        <v>200</v>
      </c>
      <c r="I30" s="40">
        <f>E30/B$8</f>
        <v>0.8474576271186441</v>
      </c>
      <c r="J30" s="35">
        <f t="shared" si="3"/>
        <v>0.07257884073052306</v>
      </c>
      <c r="M30" s="12"/>
    </row>
    <row r="31" spans="1:13" ht="18">
      <c r="A31" s="36" t="s">
        <v>58</v>
      </c>
      <c r="B31" s="30"/>
      <c r="C31" s="30"/>
      <c r="D31" s="31"/>
      <c r="E31" s="32">
        <v>1</v>
      </c>
      <c r="F31" s="39" t="s">
        <v>14</v>
      </c>
      <c r="G31" s="34">
        <v>220</v>
      </c>
      <c r="H31" s="34">
        <f>IF(E31*G31,+E31*G31,"        ")</f>
        <v>220</v>
      </c>
      <c r="I31" s="40">
        <f>E31/B$8</f>
        <v>0.8474576271186441</v>
      </c>
      <c r="J31" s="35">
        <f t="shared" si="3"/>
        <v>0.07983672480357537</v>
      </c>
      <c r="M31" s="12"/>
    </row>
    <row r="32" spans="1:13" ht="9.75" customHeight="1">
      <c r="A32" s="49"/>
      <c r="B32" s="30"/>
      <c r="C32" s="30"/>
      <c r="D32" s="31"/>
      <c r="E32" s="31"/>
      <c r="F32" s="33"/>
      <c r="G32" s="34"/>
      <c r="H32" s="50"/>
      <c r="I32" s="40"/>
      <c r="J32" s="35"/>
      <c r="M32" s="12"/>
    </row>
    <row r="33" spans="1:13" ht="18">
      <c r="A33" s="36" t="s">
        <v>13</v>
      </c>
      <c r="B33" s="30"/>
      <c r="C33" s="30"/>
      <c r="D33" s="39" t="s">
        <v>12</v>
      </c>
      <c r="E33" s="32">
        <v>0.3383</v>
      </c>
      <c r="F33" s="39" t="s">
        <v>8</v>
      </c>
      <c r="G33" s="34">
        <f>+B$12</f>
        <v>500</v>
      </c>
      <c r="H33" s="34">
        <f>IF(E33*G33,+E33*G33,"        ")</f>
        <v>169.15</v>
      </c>
      <c r="I33" s="40">
        <f>E33/B$8</f>
        <v>0.2866949152542373</v>
      </c>
      <c r="J33" s="35">
        <f t="shared" si="3"/>
        <v>0.06138355454783988</v>
      </c>
      <c r="K33" s="98"/>
      <c r="M33" s="12"/>
    </row>
    <row r="34" spans="1:13" ht="11.25" customHeight="1">
      <c r="A34" s="41"/>
      <c r="B34" s="42"/>
      <c r="C34" s="42"/>
      <c r="D34" s="43"/>
      <c r="E34" s="43"/>
      <c r="F34" s="44"/>
      <c r="G34" s="45"/>
      <c r="H34" s="43"/>
      <c r="I34" s="46"/>
      <c r="J34" s="47"/>
      <c r="M34" s="12"/>
    </row>
    <row r="35" spans="1:10" ht="18">
      <c r="A35" s="36" t="s">
        <v>59</v>
      </c>
      <c r="B35" s="30"/>
      <c r="C35" s="30"/>
      <c r="D35" s="31"/>
      <c r="E35" s="32">
        <v>0.1767</v>
      </c>
      <c r="F35" s="39" t="s">
        <v>8</v>
      </c>
      <c r="G35" s="34">
        <f>+B$12</f>
        <v>500</v>
      </c>
      <c r="H35" s="34">
        <f>IF(E35*G35,+E35*G35,"        ")</f>
        <v>88.35</v>
      </c>
      <c r="I35" s="40">
        <f>E35/B$8</f>
        <v>0.1497457627118644</v>
      </c>
      <c r="J35" s="35">
        <f>H35/H$64</f>
        <v>0.03206170289270856</v>
      </c>
    </row>
    <row r="36" spans="1:10" ht="18">
      <c r="A36" s="49"/>
      <c r="B36" s="30"/>
      <c r="C36" s="30"/>
      <c r="D36" s="31"/>
      <c r="E36" s="31"/>
      <c r="F36" s="33"/>
      <c r="G36" s="34"/>
      <c r="H36" s="31"/>
      <c r="I36" s="40"/>
      <c r="J36" s="35"/>
    </row>
    <row r="37" spans="1:10" ht="18">
      <c r="A37" s="36" t="s">
        <v>60</v>
      </c>
      <c r="B37" s="30"/>
      <c r="C37" s="30"/>
      <c r="D37" s="31"/>
      <c r="E37" s="32"/>
      <c r="F37" s="33"/>
      <c r="G37" s="51"/>
      <c r="H37" s="34"/>
      <c r="I37" s="40"/>
      <c r="J37" s="35"/>
    </row>
    <row r="38" spans="1:10" ht="18">
      <c r="A38" s="36" t="s">
        <v>61</v>
      </c>
      <c r="B38" s="30"/>
      <c r="C38" s="30"/>
      <c r="D38" s="39"/>
      <c r="E38" s="32">
        <v>0.045</v>
      </c>
      <c r="F38" s="39" t="s">
        <v>8</v>
      </c>
      <c r="G38" s="34">
        <f>+B$12</f>
        <v>500</v>
      </c>
      <c r="H38" s="34">
        <f>IF(E38*G38,+E38*G38,"        ")</f>
        <v>22.5</v>
      </c>
      <c r="I38" s="40">
        <f>E38/B$8</f>
        <v>0.038135593220338986</v>
      </c>
      <c r="J38" s="35">
        <f>H38/H$64</f>
        <v>0.008165119582183845</v>
      </c>
    </row>
    <row r="39" spans="1:10" ht="18">
      <c r="A39" s="49"/>
      <c r="B39" s="30"/>
      <c r="C39" s="30"/>
      <c r="D39" s="31"/>
      <c r="E39" s="31"/>
      <c r="F39" s="33"/>
      <c r="G39" s="34"/>
      <c r="H39" s="31"/>
      <c r="I39" s="40"/>
      <c r="J39" s="35"/>
    </row>
    <row r="40" spans="1:10" ht="18">
      <c r="A40" s="36" t="s">
        <v>63</v>
      </c>
      <c r="B40" s="30"/>
      <c r="C40" s="30"/>
      <c r="D40" s="31"/>
      <c r="E40" s="32"/>
      <c r="F40" s="39"/>
      <c r="G40" s="34"/>
      <c r="H40" s="34"/>
      <c r="I40" s="40"/>
      <c r="J40" s="35"/>
    </row>
    <row r="41" spans="1:10" ht="14.25" customHeight="1">
      <c r="A41" s="49" t="s">
        <v>62</v>
      </c>
      <c r="B41" s="30"/>
      <c r="C41" s="30"/>
      <c r="D41" s="31"/>
      <c r="E41" s="31">
        <v>0.1533</v>
      </c>
      <c r="F41" s="39" t="s">
        <v>8</v>
      </c>
      <c r="G41" s="34">
        <f>+B$12</f>
        <v>500</v>
      </c>
      <c r="H41" s="34">
        <f>IF(E41*G41,+E41*G41,"        ")</f>
        <v>76.64999999999999</v>
      </c>
      <c r="I41" s="40">
        <f>E41/B$8</f>
        <v>0.12991525423728814</v>
      </c>
      <c r="J41" s="35">
        <f>H41/H$64</f>
        <v>0.02781584070997296</v>
      </c>
    </row>
    <row r="42" spans="1:10" ht="14.25" customHeight="1">
      <c r="A42" s="49"/>
      <c r="B42" s="30"/>
      <c r="C42" s="30"/>
      <c r="D42" s="31"/>
      <c r="E42" s="31"/>
      <c r="F42" s="39"/>
      <c r="G42" s="34"/>
      <c r="H42" s="34"/>
      <c r="I42" s="40"/>
      <c r="J42" s="35"/>
    </row>
    <row r="43" spans="1:10" ht="18">
      <c r="A43" s="36" t="s">
        <v>64</v>
      </c>
      <c r="B43" s="30"/>
      <c r="C43" s="30"/>
      <c r="D43" s="39" t="s">
        <v>11</v>
      </c>
      <c r="E43" s="32">
        <v>0.1767</v>
      </c>
      <c r="F43" s="39" t="s">
        <v>8</v>
      </c>
      <c r="G43" s="34">
        <f>+B$12</f>
        <v>500</v>
      </c>
      <c r="H43" s="34">
        <f>IF(E43*G43,+E43*G43,"        ")</f>
        <v>88.35</v>
      </c>
      <c r="I43" s="40">
        <f>E43/B$8</f>
        <v>0.1497457627118644</v>
      </c>
      <c r="J43" s="35">
        <f>H43/H$64</f>
        <v>0.03206170289270856</v>
      </c>
    </row>
    <row r="44" spans="1:10" ht="9.75" customHeight="1">
      <c r="A44" s="49"/>
      <c r="B44" s="30"/>
      <c r="C44" s="30"/>
      <c r="D44" s="31"/>
      <c r="E44" s="31"/>
      <c r="F44" s="33"/>
      <c r="G44" s="34"/>
      <c r="H44" s="31"/>
      <c r="I44" s="40"/>
      <c r="J44" s="35"/>
    </row>
    <row r="45" spans="1:10" ht="18">
      <c r="A45" s="36" t="s">
        <v>65</v>
      </c>
      <c r="B45" s="30"/>
      <c r="C45" s="30"/>
      <c r="D45" s="39"/>
      <c r="E45" s="32"/>
      <c r="F45" s="39"/>
      <c r="G45" s="34"/>
      <c r="H45" s="34"/>
      <c r="I45" s="40"/>
      <c r="J45" s="35"/>
    </row>
    <row r="46" spans="1:10" ht="13.5" customHeight="1">
      <c r="A46" s="36" t="s">
        <v>62</v>
      </c>
      <c r="B46" s="30"/>
      <c r="C46" s="30"/>
      <c r="D46" s="39"/>
      <c r="E46" s="32">
        <v>0.1533</v>
      </c>
      <c r="F46" s="39" t="s">
        <v>8</v>
      </c>
      <c r="G46" s="34">
        <f>+B$12</f>
        <v>500</v>
      </c>
      <c r="H46" s="34">
        <f>IF(E46*G46,+E46*G46,"        ")</f>
        <v>76.64999999999999</v>
      </c>
      <c r="I46" s="40">
        <f>E46/B$8</f>
        <v>0.12991525423728814</v>
      </c>
      <c r="J46" s="35">
        <f>H46/H$64</f>
        <v>0.02781584070997296</v>
      </c>
    </row>
    <row r="47" spans="1:10" ht="6" customHeight="1">
      <c r="A47" s="36"/>
      <c r="B47" s="30"/>
      <c r="C47" s="30"/>
      <c r="D47" s="39"/>
      <c r="E47" s="32"/>
      <c r="F47" s="39"/>
      <c r="G47" s="34"/>
      <c r="H47" s="34"/>
      <c r="I47" s="40"/>
      <c r="J47" s="35"/>
    </row>
    <row r="48" spans="1:10" ht="18">
      <c r="A48" s="36" t="s">
        <v>66</v>
      </c>
      <c r="B48" s="30"/>
      <c r="C48" s="30"/>
      <c r="D48" s="33"/>
      <c r="E48" s="32">
        <v>0.6233</v>
      </c>
      <c r="F48" s="39" t="s">
        <v>8</v>
      </c>
      <c r="G48" s="34">
        <f>+B$12</f>
        <v>500</v>
      </c>
      <c r="H48" s="34">
        <f>IF(E48*G48,+E48*G48,"        ")</f>
        <v>311.65</v>
      </c>
      <c r="I48" s="40">
        <f>E48/B$8</f>
        <v>0.5282203389830509</v>
      </c>
      <c r="J48" s="35">
        <f>H48/H$64</f>
        <v>0.11309597856833754</v>
      </c>
    </row>
    <row r="49" spans="1:10" ht="8.25" customHeight="1">
      <c r="A49" s="36"/>
      <c r="B49" s="30"/>
      <c r="C49" s="30"/>
      <c r="D49" s="33"/>
      <c r="E49" s="32"/>
      <c r="F49" s="39"/>
      <c r="G49" s="51"/>
      <c r="H49" s="34" t="str">
        <f aca="true" t="shared" si="4" ref="H49:H58">IF(E49*G49,+E49*G49,"        ")</f>
        <v>        </v>
      </c>
      <c r="I49" s="40"/>
      <c r="J49" s="35"/>
    </row>
    <row r="50" spans="1:10" ht="18">
      <c r="A50" s="36" t="s">
        <v>67</v>
      </c>
      <c r="B50" s="30"/>
      <c r="C50" s="30"/>
      <c r="D50" s="33" t="s">
        <v>10</v>
      </c>
      <c r="E50" s="32">
        <v>0.1767</v>
      </c>
      <c r="F50" s="39" t="s">
        <v>8</v>
      </c>
      <c r="G50" s="34">
        <f>+B$12</f>
        <v>500</v>
      </c>
      <c r="H50" s="34">
        <f t="shared" si="4"/>
        <v>88.35</v>
      </c>
      <c r="I50" s="40">
        <f>E50/B$8</f>
        <v>0.1497457627118644</v>
      </c>
      <c r="J50" s="35">
        <f>H50/H$64</f>
        <v>0.03206170289270856</v>
      </c>
    </row>
    <row r="51" spans="1:10" ht="18.75" thickBot="1">
      <c r="A51" s="52"/>
      <c r="B51" s="53"/>
      <c r="C51" s="53"/>
      <c r="D51" s="54"/>
      <c r="E51" s="55"/>
      <c r="F51" s="56"/>
      <c r="G51" s="57"/>
      <c r="H51" s="57" t="str">
        <f t="shared" si="4"/>
        <v>        </v>
      </c>
      <c r="I51" s="58"/>
      <c r="J51" s="59"/>
    </row>
    <row r="52" spans="1:10" ht="18">
      <c r="A52" s="86"/>
      <c r="B52" s="30"/>
      <c r="C52" s="30"/>
      <c r="D52" s="90"/>
      <c r="E52" s="91"/>
      <c r="F52" s="79"/>
      <c r="G52" s="73"/>
      <c r="H52" s="73"/>
      <c r="I52" s="80"/>
      <c r="J52" s="81"/>
    </row>
    <row r="53" spans="1:10" ht="18">
      <c r="A53" s="143" t="s">
        <v>93</v>
      </c>
      <c r="B53" s="143"/>
      <c r="C53" s="143"/>
      <c r="D53" s="143"/>
      <c r="E53" s="143"/>
      <c r="F53" s="143"/>
      <c r="G53" s="143"/>
      <c r="H53" s="143"/>
      <c r="I53" s="143"/>
      <c r="J53" s="143"/>
    </row>
    <row r="54" spans="1:11" s="4" customFormat="1" ht="18.75" thickBo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9"/>
    </row>
    <row r="55" spans="1:10" ht="18">
      <c r="A55" s="60"/>
      <c r="B55" s="61"/>
      <c r="C55" s="61"/>
      <c r="D55" s="62"/>
      <c r="E55" s="63"/>
      <c r="F55" s="64"/>
      <c r="G55" s="76"/>
      <c r="H55" s="76"/>
      <c r="I55" s="76"/>
      <c r="J55" s="65"/>
    </row>
    <row r="56" spans="1:10" ht="18">
      <c r="A56" s="36" t="s">
        <v>68</v>
      </c>
      <c r="B56" s="30"/>
      <c r="C56" s="30"/>
      <c r="D56" s="33" t="s">
        <v>9</v>
      </c>
      <c r="E56" s="32">
        <v>0.6667</v>
      </c>
      <c r="F56" s="39" t="s">
        <v>8</v>
      </c>
      <c r="G56" s="77">
        <f>+B$12</f>
        <v>500</v>
      </c>
      <c r="H56" s="77">
        <f t="shared" si="4"/>
        <v>333.34999999999997</v>
      </c>
      <c r="I56" s="77">
        <f>E56/B$8</f>
        <v>0.565</v>
      </c>
      <c r="J56" s="35">
        <f>H56/H$64</f>
        <v>0.12097078278759929</v>
      </c>
    </row>
    <row r="57" spans="1:10" ht="18">
      <c r="A57" s="36"/>
      <c r="B57" s="30"/>
      <c r="C57" s="30"/>
      <c r="D57" s="33"/>
      <c r="E57" s="32"/>
      <c r="F57" s="39"/>
      <c r="G57" s="77"/>
      <c r="H57" s="77" t="str">
        <f t="shared" si="4"/>
        <v>        </v>
      </c>
      <c r="I57" s="77"/>
      <c r="J57" s="35"/>
    </row>
    <row r="58" spans="1:11" ht="18.75" thickBot="1">
      <c r="A58" s="52" t="s">
        <v>69</v>
      </c>
      <c r="B58" s="66"/>
      <c r="C58" s="66"/>
      <c r="D58" s="56"/>
      <c r="E58" s="67">
        <v>2.5</v>
      </c>
      <c r="F58" s="56" t="s">
        <v>70</v>
      </c>
      <c r="G58" s="78">
        <v>100</v>
      </c>
      <c r="H58" s="78">
        <f t="shared" si="4"/>
        <v>250</v>
      </c>
      <c r="I58" s="78">
        <f>E58/B$8</f>
        <v>2.1186440677966103</v>
      </c>
      <c r="J58" s="59">
        <f>H58/H$64</f>
        <v>0.09072355091315383</v>
      </c>
      <c r="K58" s="98"/>
    </row>
    <row r="59" spans="1:11" s="4" customFormat="1" ht="18.75" thickBot="1">
      <c r="A59" s="28"/>
      <c r="B59" s="28"/>
      <c r="C59" s="28"/>
      <c r="D59" s="28"/>
      <c r="E59" s="28"/>
      <c r="F59" s="79"/>
      <c r="G59" s="28"/>
      <c r="H59" s="28"/>
      <c r="I59" s="80"/>
      <c r="J59" s="81"/>
      <c r="K59" s="99"/>
    </row>
    <row r="60" spans="1:10" ht="18">
      <c r="A60" s="68" t="s">
        <v>7</v>
      </c>
      <c r="B60" s="69"/>
      <c r="C60" s="70"/>
      <c r="D60" s="61"/>
      <c r="E60" s="61"/>
      <c r="F60" s="69"/>
      <c r="G60" s="61"/>
      <c r="H60" s="71">
        <f>SUM(H19:H58)</f>
        <v>2631.591875</v>
      </c>
      <c r="I60" s="101"/>
      <c r="J60" s="15"/>
    </row>
    <row r="61" spans="1:10" ht="18">
      <c r="A61" s="36" t="s">
        <v>6</v>
      </c>
      <c r="B61" s="30"/>
      <c r="C61" s="28"/>
      <c r="D61" s="28"/>
      <c r="E61" s="28"/>
      <c r="F61" s="28"/>
      <c r="G61" s="30"/>
      <c r="H61" s="72">
        <f>(H60*0.02)</f>
        <v>52.6318375</v>
      </c>
      <c r="I61" s="101"/>
      <c r="J61" s="15"/>
    </row>
    <row r="62" spans="1:11" ht="12.75">
      <c r="A62" s="36" t="s">
        <v>5</v>
      </c>
      <c r="B62" s="30"/>
      <c r="C62" s="28"/>
      <c r="D62" s="28"/>
      <c r="E62" s="28"/>
      <c r="F62" s="28"/>
      <c r="G62" s="73"/>
      <c r="H62" s="74">
        <v>0</v>
      </c>
      <c r="I62" s="101"/>
      <c r="J62" s="83"/>
      <c r="K62" s="12">
        <f>+H64*0.1</f>
        <v>275.56240632525004</v>
      </c>
    </row>
    <row r="63" spans="1:11" ht="12.75">
      <c r="A63" s="36" t="s">
        <v>96</v>
      </c>
      <c r="B63" s="30"/>
      <c r="C63" s="30"/>
      <c r="D63" s="30"/>
      <c r="E63" s="30"/>
      <c r="F63" s="30"/>
      <c r="G63" s="30"/>
      <c r="H63" s="74">
        <f>SUM(H60:H61)*0.0266</f>
        <v>71.4003507525</v>
      </c>
      <c r="I63" s="82">
        <f>+H61+H63</f>
        <v>124.0321882525</v>
      </c>
      <c r="J63" s="83"/>
      <c r="K63" s="12"/>
    </row>
    <row r="64" spans="1:11" ht="14.25" thickBot="1">
      <c r="A64" s="118" t="s">
        <v>4</v>
      </c>
      <c r="B64" s="119"/>
      <c r="C64" s="119"/>
      <c r="D64" s="119"/>
      <c r="E64" s="119"/>
      <c r="F64" s="119"/>
      <c r="G64" s="119"/>
      <c r="H64" s="120">
        <f>SUM(H60:H63)</f>
        <v>2755.6240632525</v>
      </c>
      <c r="I64" s="101"/>
      <c r="J64" s="83"/>
      <c r="K64" s="12"/>
    </row>
    <row r="65" spans="1:11" s="4" customFormat="1" ht="12.75">
      <c r="A65" s="86"/>
      <c r="B65" s="28"/>
      <c r="C65" s="28"/>
      <c r="D65" s="28"/>
      <c r="E65" s="28"/>
      <c r="F65" s="28"/>
      <c r="G65" s="73"/>
      <c r="H65" s="87">
        <f>SUM(H61:H63)</f>
        <v>124.0321882525</v>
      </c>
      <c r="I65" s="82"/>
      <c r="J65" s="84"/>
      <c r="K65" s="93"/>
    </row>
    <row r="66" spans="1:12" s="4" customFormat="1" ht="13.5" thickBot="1">
      <c r="A66" s="88"/>
      <c r="B66" s="28"/>
      <c r="C66" s="28"/>
      <c r="D66" s="28"/>
      <c r="E66" s="28"/>
      <c r="F66" s="28"/>
      <c r="G66" s="73"/>
      <c r="H66" s="89"/>
      <c r="I66" s="80"/>
      <c r="J66" s="85"/>
      <c r="K66" s="12">
        <f>+(8/12)*4</f>
        <v>2.6666666666666665</v>
      </c>
      <c r="L66" s="1"/>
    </row>
    <row r="67" spans="1:12" ht="3.75" customHeight="1">
      <c r="A67" s="121"/>
      <c r="B67" s="122"/>
      <c r="C67" s="123"/>
      <c r="D67" s="124"/>
      <c r="E67" s="125"/>
      <c r="F67" s="126"/>
      <c r="G67" s="127"/>
      <c r="H67" s="128"/>
      <c r="I67" s="80"/>
      <c r="J67" s="85"/>
      <c r="K67" s="100"/>
      <c r="L67" s="6"/>
    </row>
    <row r="68" spans="1:12" ht="18">
      <c r="A68" s="129" t="s">
        <v>3</v>
      </c>
      <c r="B68" s="130"/>
      <c r="C68" s="131">
        <v>0</v>
      </c>
      <c r="D68" s="132">
        <f>(C68/H64)</f>
        <v>0</v>
      </c>
      <c r="E68" s="133" t="s">
        <v>2</v>
      </c>
      <c r="F68" s="134"/>
      <c r="G68" s="135">
        <f>SUM(H33:H58)</f>
        <v>1505</v>
      </c>
      <c r="H68" s="136">
        <f>(G68/H64)</f>
        <v>0.546155776497186</v>
      </c>
      <c r="I68" s="80"/>
      <c r="J68" s="85"/>
      <c r="L68" s="6"/>
    </row>
    <row r="69" spans="1:12" ht="18.75" thickBot="1">
      <c r="A69" s="137" t="s">
        <v>1</v>
      </c>
      <c r="B69" s="138"/>
      <c r="C69" s="140">
        <f>SUM(H28:H31)</f>
        <v>870</v>
      </c>
      <c r="D69" s="141">
        <f>(C69/H64)</f>
        <v>0.3157179571777753</v>
      </c>
      <c r="E69" s="156" t="s">
        <v>0</v>
      </c>
      <c r="F69" s="157"/>
      <c r="G69" s="139">
        <f>SUM(H19:H24)</f>
        <v>256.591875</v>
      </c>
      <c r="H69" s="142">
        <f>(G69/H64)</f>
        <v>0.09311570414185641</v>
      </c>
      <c r="I69" s="80"/>
      <c r="J69" s="85"/>
      <c r="L69" s="6"/>
    </row>
    <row r="70" spans="1:10" ht="14.25" customHeight="1">
      <c r="A70" s="7" t="s">
        <v>88</v>
      </c>
      <c r="B70" s="7"/>
      <c r="C70" s="7"/>
      <c r="D70" s="7"/>
      <c r="E70" s="7"/>
      <c r="F70" s="7"/>
      <c r="G70" s="8"/>
      <c r="H70" s="9"/>
      <c r="I70" s="10"/>
      <c r="J70" s="7"/>
    </row>
    <row r="71" spans="1:10" ht="14.25" customHeight="1">
      <c r="A71" s="7" t="s">
        <v>92</v>
      </c>
      <c r="B71" s="7"/>
      <c r="C71" s="7"/>
      <c r="D71" s="7"/>
      <c r="E71" s="7"/>
      <c r="F71" s="7"/>
      <c r="G71" s="8"/>
      <c r="H71" s="9"/>
      <c r="I71" s="10"/>
      <c r="J71" s="7"/>
    </row>
    <row r="72" spans="1:11" s="2" customFormat="1" ht="38.25" customHeight="1">
      <c r="A72" s="153" t="s">
        <v>97</v>
      </c>
      <c r="B72" s="153"/>
      <c r="C72" s="153"/>
      <c r="D72" s="153"/>
      <c r="E72" s="153"/>
      <c r="F72" s="153"/>
      <c r="G72" s="153"/>
      <c r="H72" s="153"/>
      <c r="I72" s="153"/>
      <c r="J72" s="153"/>
      <c r="K72" s="95"/>
    </row>
    <row r="73" spans="1:11" s="2" customFormat="1" ht="15.75" customHeight="1">
      <c r="A73" s="154" t="s">
        <v>89</v>
      </c>
      <c r="B73" s="154"/>
      <c r="C73" s="154"/>
      <c r="D73" s="154"/>
      <c r="E73" s="154"/>
      <c r="F73" s="154"/>
      <c r="G73" s="154"/>
      <c r="H73" s="154"/>
      <c r="I73" s="154"/>
      <c r="J73" s="154"/>
      <c r="K73" s="95"/>
    </row>
    <row r="74" spans="1:11" s="2" customFormat="1" ht="15" customHeight="1">
      <c r="A74" s="155" t="s">
        <v>86</v>
      </c>
      <c r="B74" s="155"/>
      <c r="C74" s="155"/>
      <c r="D74" s="155"/>
      <c r="E74" s="155"/>
      <c r="F74" s="155"/>
      <c r="G74" s="155"/>
      <c r="H74" s="155"/>
      <c r="I74" s="155"/>
      <c r="J74" s="155"/>
      <c r="K74" s="95"/>
    </row>
    <row r="75" spans="1:11" s="2" customFormat="1" ht="12.75" customHeight="1">
      <c r="A75" s="144" t="s">
        <v>87</v>
      </c>
      <c r="B75" s="144"/>
      <c r="C75" s="144"/>
      <c r="D75" s="144"/>
      <c r="E75" s="144"/>
      <c r="F75" s="144"/>
      <c r="G75" s="144"/>
      <c r="H75" s="144"/>
      <c r="I75" s="144"/>
      <c r="J75" s="144"/>
      <c r="K75" s="95"/>
    </row>
    <row r="76" spans="1:11" s="2" customFormat="1" ht="18">
      <c r="A76" s="144" t="s">
        <v>90</v>
      </c>
      <c r="B76" s="144"/>
      <c r="C76" s="144"/>
      <c r="D76" s="144"/>
      <c r="E76" s="144"/>
      <c r="F76" s="144"/>
      <c r="G76" s="144"/>
      <c r="H76" s="144"/>
      <c r="I76" s="144"/>
      <c r="J76" s="144"/>
      <c r="K76" s="95"/>
    </row>
    <row r="77" spans="1:11" s="2" customFormat="1" ht="18">
      <c r="A77" s="145" t="s">
        <v>91</v>
      </c>
      <c r="B77" s="145"/>
      <c r="C77" s="145"/>
      <c r="D77" s="145"/>
      <c r="E77" s="145"/>
      <c r="F77" s="145"/>
      <c r="G77" s="145"/>
      <c r="H77" s="145"/>
      <c r="I77" s="145"/>
      <c r="J77" s="145"/>
      <c r="K77" s="95"/>
    </row>
    <row r="78" spans="1:10" ht="18">
      <c r="A78" s="7"/>
      <c r="B78" s="7"/>
      <c r="C78" s="7"/>
      <c r="D78" s="7"/>
      <c r="E78" s="7"/>
      <c r="F78" s="7"/>
      <c r="G78" s="7"/>
      <c r="H78" s="7"/>
      <c r="I78" s="7"/>
      <c r="J78" s="11"/>
    </row>
    <row r="79" ht="18">
      <c r="I79" s="5"/>
    </row>
    <row r="80" ht="18">
      <c r="I80" s="4"/>
    </row>
    <row r="84" spans="1:10" ht="18">
      <c r="A84" s="143" t="s">
        <v>94</v>
      </c>
      <c r="B84" s="143"/>
      <c r="C84" s="143"/>
      <c r="D84" s="143"/>
      <c r="E84" s="143"/>
      <c r="F84" s="143"/>
      <c r="G84" s="143"/>
      <c r="H84" s="143"/>
      <c r="I84" s="143"/>
      <c r="J84" s="143"/>
    </row>
  </sheetData>
  <sheetProtection/>
  <mergeCells count="12">
    <mergeCell ref="A75:J75"/>
    <mergeCell ref="E69:F69"/>
    <mergeCell ref="A53:J53"/>
    <mergeCell ref="A76:J76"/>
    <mergeCell ref="A77:J77"/>
    <mergeCell ref="A84:J84"/>
    <mergeCell ref="J14:J17"/>
    <mergeCell ref="A1:J1"/>
    <mergeCell ref="I14:I17"/>
    <mergeCell ref="A72:J72"/>
    <mergeCell ref="A73:J73"/>
    <mergeCell ref="A74:J74"/>
  </mergeCells>
  <printOptions/>
  <pageMargins left="1.32" right="0.2362204724409449" top="0.7480314960629921" bottom="0.16" header="0" footer="1.46"/>
  <pageSetup horizontalDpi="300" verticalDpi="300" orientation="portrait" scale="90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2017-04-11T15:25:22Z</cp:lastPrinted>
  <dcterms:created xsi:type="dcterms:W3CDTF">1999-01-22T18:44:52Z</dcterms:created>
  <dcterms:modified xsi:type="dcterms:W3CDTF">2019-08-29T21:38:31Z</dcterms:modified>
  <cp:category/>
  <cp:version/>
  <cp:contentType/>
  <cp:contentStatus/>
</cp:coreProperties>
</file>