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'Hoja1'!$A$1:$J$119</definedName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<sst xmlns="http://schemas.openxmlformats.org/spreadsheetml/2006/main" count="158" uniqueCount="117">
  <si>
    <t>IV. Insumos      :</t>
  </si>
  <si>
    <t>II.Preparación de terreno:</t>
  </si>
  <si>
    <t>III. Mano de Obra:</t>
  </si>
  <si>
    <t>I. Semillero             :</t>
  </si>
  <si>
    <t>TOTAL</t>
  </si>
  <si>
    <t>GASTOS SEGURO AGRICOLA</t>
  </si>
  <si>
    <t>GASTOS ADMINISTRATIVOS</t>
  </si>
  <si>
    <t>SUBTOTAL</t>
  </si>
  <si>
    <t>Hom-Día</t>
  </si>
  <si>
    <t xml:space="preserve">  IX</t>
  </si>
  <si>
    <t>22.- Cosecha  (3 Recolecciones)</t>
  </si>
  <si>
    <t>21.- Riego (2 aplicaciones)</t>
  </si>
  <si>
    <t xml:space="preserve"> VIII</t>
  </si>
  <si>
    <t xml:space="preserve">20.Aplicación de 0.20 Litro </t>
  </si>
  <si>
    <t>19.- Riego (2 aplicaciones)</t>
  </si>
  <si>
    <t xml:space="preserve"> VII</t>
  </si>
  <si>
    <t>18. Aplicación 0.20 Litro</t>
  </si>
  <si>
    <t>17.- Riego (2 aplicaciones)</t>
  </si>
  <si>
    <t xml:space="preserve">  VI</t>
  </si>
  <si>
    <t>16. Desyerbo  (manual)</t>
  </si>
  <si>
    <t xml:space="preserve">    Dithane M-45</t>
  </si>
  <si>
    <t>15.-Aplicación 0.19 Litro</t>
  </si>
  <si>
    <t xml:space="preserve">   V</t>
  </si>
  <si>
    <t>14. Riego (2 Aplicaciones)</t>
  </si>
  <si>
    <t>13. Aplicación de 0.1700 Litro</t>
  </si>
  <si>
    <t xml:space="preserve">  IV</t>
  </si>
  <si>
    <t>12.- Riego (2 aplicaciones)</t>
  </si>
  <si>
    <t>11.-Aplicación de 0.1700 Litro</t>
  </si>
  <si>
    <t xml:space="preserve">  III</t>
  </si>
  <si>
    <t>9.- Desyerbo (manual)</t>
  </si>
  <si>
    <t>8.- Aplicación de 0.168 Litro</t>
  </si>
  <si>
    <t xml:space="preserve">  II</t>
  </si>
  <si>
    <t>7.- Riego (2 aplicaciones)</t>
  </si>
  <si>
    <t>6.- Desyerbo (manual)</t>
  </si>
  <si>
    <t xml:space="preserve">4.- Riego (2 aplicaciones) </t>
  </si>
  <si>
    <t xml:space="preserve">   I</t>
  </si>
  <si>
    <t>3.- Hoyado y Siembra (manual)</t>
  </si>
  <si>
    <t>Tarea</t>
  </si>
  <si>
    <t>2.- Preparación de Terreno:</t>
  </si>
  <si>
    <t>Kilo</t>
  </si>
  <si>
    <t>Quintal</t>
  </si>
  <si>
    <t>Litro</t>
  </si>
  <si>
    <t>Planta</t>
  </si>
  <si>
    <t>1. Insumos:</t>
  </si>
  <si>
    <t xml:space="preserve">  (RD$)</t>
  </si>
  <si>
    <t>/Unidad</t>
  </si>
  <si>
    <t xml:space="preserve"> Unidad</t>
  </si>
  <si>
    <t>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</si>
  <si>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</si>
  <si>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</si>
  <si>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</si>
  <si>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</si>
  <si>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</si>
  <si>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>A</t>
  </si>
  <si>
    <t xml:space="preserve"> CLASIF. TERRENO</t>
  </si>
  <si>
    <t>8 Horas</t>
  </si>
  <si>
    <t>HOMBRE-DIA</t>
  </si>
  <si>
    <t>Mecanizado</t>
  </si>
  <si>
    <t xml:space="preserve"> PREP. TERRENO..</t>
  </si>
  <si>
    <t>Alto</t>
  </si>
  <si>
    <t xml:space="preserve"> NIVEL INSUMOS...</t>
  </si>
  <si>
    <t>Riego Grav.</t>
  </si>
  <si>
    <t xml:space="preserve"> ORIGEN DE AGUAS</t>
  </si>
  <si>
    <t/>
  </si>
  <si>
    <t>Directo</t>
  </si>
  <si>
    <t xml:space="preserve"> METODO SIEMBRA.</t>
  </si>
  <si>
    <t xml:space="preserve">  Docena</t>
  </si>
  <si>
    <t>Cartagena</t>
  </si>
  <si>
    <t>RENDIMIENTO</t>
  </si>
  <si>
    <t>VARIEDAD</t>
  </si>
  <si>
    <t>ENTREVISTAS...</t>
  </si>
  <si>
    <t>Nacional</t>
  </si>
  <si>
    <t>AREA APLIC....</t>
  </si>
  <si>
    <t>Unidad</t>
  </si>
  <si>
    <t>Costo/</t>
  </si>
  <si>
    <t>12 Meses</t>
  </si>
  <si>
    <t>Lechosa</t>
  </si>
  <si>
    <t xml:space="preserve"> COSTO CODIGO</t>
  </si>
  <si>
    <t xml:space="preserve"> CICLO</t>
  </si>
  <si>
    <t xml:space="preserve"> RUBRO</t>
  </si>
  <si>
    <t xml:space="preserve"> 0-62-0132A</t>
  </si>
  <si>
    <t>Cant.</t>
  </si>
  <si>
    <t>CARAC. ESPECIAL</t>
  </si>
  <si>
    <t>-</t>
  </si>
  <si>
    <t>Coeficiente Técnico por Actividad</t>
  </si>
  <si>
    <t>Participacion (%) por Actividad</t>
  </si>
  <si>
    <t>.............................................</t>
  </si>
  <si>
    <t>5.- Aplicación Fertilizante</t>
  </si>
  <si>
    <t xml:space="preserve">    (0.5323 QQ 15-15-15)</t>
  </si>
  <si>
    <t>10. Aplicación Fertilizante</t>
  </si>
  <si>
    <t xml:space="preserve">      (0.4684 QQ Sulfato de Amonio)</t>
  </si>
  <si>
    <t xml:space="preserve">   0.0055 Lt. Decis +  0.0875 Kilo </t>
  </si>
  <si>
    <t xml:space="preserve">    Acrobat)</t>
  </si>
  <si>
    <t>FECHA :</t>
  </si>
  <si>
    <t xml:space="preserve">   ( 0.0055 Lt Decis +  0.0275 Kilo </t>
  </si>
  <si>
    <t xml:space="preserve"> MINISTERIO DE AGRICULTURA</t>
  </si>
  <si>
    <t>Las unidades de médida expresadas en los insumos corresponde a la forma en la que los productores  la obtienen de los puntos de venta o agroquímicas.</t>
  </si>
  <si>
    <t>COSTO FOMENTO: desde el año 1 al 3   Y  COSTO MANTENIMIENTO:  del cuarto año en adelante.</t>
  </si>
  <si>
    <t>Una Hectárea equivale a 15.9 tareas.</t>
  </si>
  <si>
    <t>Notas:</t>
  </si>
  <si>
    <t>El uso de una "MARCA DE FABRICA" no constituye una recomendación del producto, sino lo que informaron los productores.</t>
  </si>
  <si>
    <t>Fuente:  Ministerio de Agricultura, Departamento de Economía Agropecuaria.</t>
  </si>
  <si>
    <t>1. Semilla (Plantas)</t>
  </si>
  <si>
    <t>2. Insecticida (Decis)</t>
  </si>
  <si>
    <t>3. Fertilizantes (15-15-15)</t>
  </si>
  <si>
    <t>4. Fertilizantes (Sulfato de Amonio)</t>
  </si>
  <si>
    <t>6.Fungicida (Acrobat)</t>
  </si>
  <si>
    <t>5. Fungicida (Dithame M-45)</t>
  </si>
  <si>
    <t xml:space="preserve">1.- Corte </t>
  </si>
  <si>
    <t xml:space="preserve">2.- Cruce </t>
  </si>
  <si>
    <t>3.- Rastra</t>
  </si>
  <si>
    <t xml:space="preserve">            Estimados por la División de Estudios Económicos.</t>
  </si>
  <si>
    <t>Página 156</t>
  </si>
  <si>
    <t>Página 157</t>
  </si>
  <si>
    <t>Página 158</t>
  </si>
  <si>
    <t>PAGO INTERESES 8.0% ANUAL (12 meses 8.0%)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</si>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</sst>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00_)"/>
    <numFmt numFmtId="188" formatCode="0_)"/>
    <numFmt numFmtId="189" formatCode="0.00_)"/>
    <numFmt numFmtId="190" formatCode="#,##0.0000_);\(#,##0.0000\)"/>
    <numFmt numFmtId="191" formatCode="&quot;$&quot;#,##0.0_);\(&quot;$&quot;#,##0.0\)"/>
    <numFmt numFmtId="192" formatCode="0.000000"/>
    <numFmt numFmtId="193" formatCode="0.00000"/>
    <numFmt numFmtId="194" formatCode="0.0000"/>
    <numFmt numFmtId="195" formatCode="#,##0.00_ ;\-#,##0.00\ "/>
    <numFmt numFmtId="196" formatCode="_-* #,##0.00_-;\-* #,##0.00_-;_-* &quot;-&quot;??_-;_-@_-"/>
    <numFmt numFmtId="197" formatCode="_-* #,##0_-;\-* #,##0_-;_-* &quot;-&quot;??_-;_-@_-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sz val="9"/>
      <color indexed="9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190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 horizontal="center"/>
      <protection/>
    </xf>
    <xf numFmtId="43" fontId="2" fillId="33" borderId="0" xfId="47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190" fontId="2" fillId="33" borderId="0" xfId="0" applyNumberFormat="1" applyFont="1" applyFill="1" applyAlignment="1" applyProtection="1">
      <alignment horizontal="center"/>
      <protection/>
    </xf>
    <xf numFmtId="43" fontId="2" fillId="33" borderId="0" xfId="0" applyNumberFormat="1" applyFont="1" applyFill="1" applyAlignment="1" applyProtection="1">
      <alignment/>
      <protection/>
    </xf>
    <xf numFmtId="43" fontId="2" fillId="33" borderId="0" xfId="0" applyNumberFormat="1" applyFont="1" applyFill="1" applyAlignment="1">
      <alignment/>
    </xf>
    <xf numFmtId="189" fontId="2" fillId="33" borderId="0" xfId="0" applyNumberFormat="1" applyFont="1" applyFill="1" applyAlignment="1" applyProtection="1">
      <alignment/>
      <protection/>
    </xf>
    <xf numFmtId="43" fontId="2" fillId="33" borderId="0" xfId="47" applyFont="1" applyFill="1" applyAlignment="1">
      <alignment/>
    </xf>
    <xf numFmtId="188" fontId="2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169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Font="1" applyFill="1" applyBorder="1" applyAlignment="1">
      <alignment/>
    </xf>
    <xf numFmtId="189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 horizontal="center"/>
    </xf>
    <xf numFmtId="187" fontId="2" fillId="33" borderId="11" xfId="0" applyNumberFormat="1" applyFont="1" applyFill="1" applyBorder="1" applyAlignment="1" applyProtection="1">
      <alignment/>
      <protection/>
    </xf>
    <xf numFmtId="39" fontId="2" fillId="33" borderId="11" xfId="0" applyNumberFormat="1" applyFont="1" applyFill="1" applyBorder="1" applyAlignment="1" applyProtection="1">
      <alignment/>
      <protection/>
    </xf>
    <xf numFmtId="188" fontId="2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43" fontId="2" fillId="33" borderId="11" xfId="47" applyFont="1" applyFill="1" applyBorder="1" applyAlignment="1">
      <alignment/>
    </xf>
    <xf numFmtId="194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7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39" fontId="2" fillId="33" borderId="11" xfId="0" applyNumberFormat="1" applyFont="1" applyFill="1" applyBorder="1" applyAlignment="1">
      <alignment/>
    </xf>
    <xf numFmtId="190" fontId="2" fillId="33" borderId="11" xfId="0" applyNumberFormat="1" applyFont="1" applyFill="1" applyBorder="1" applyAlignment="1" applyProtection="1">
      <alignment/>
      <protection/>
    </xf>
    <xf numFmtId="43" fontId="2" fillId="33" borderId="11" xfId="0" applyNumberFormat="1" applyFont="1" applyFill="1" applyBorder="1" applyAlignment="1" applyProtection="1">
      <alignment/>
      <protection/>
    </xf>
    <xf numFmtId="43" fontId="2" fillId="33" borderId="11" xfId="0" applyNumberFormat="1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87" fontId="2" fillId="33" borderId="15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43" fontId="2" fillId="33" borderId="15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43" fontId="2" fillId="33" borderId="15" xfId="47" applyFont="1" applyFill="1" applyBorder="1" applyAlignment="1">
      <alignment/>
    </xf>
    <xf numFmtId="0" fontId="2" fillId="33" borderId="16" xfId="0" applyFont="1" applyFill="1" applyBorder="1" applyAlignment="1">
      <alignment/>
    </xf>
    <xf numFmtId="9" fontId="2" fillId="33" borderId="16" xfId="54" applyFont="1" applyFill="1" applyBorder="1" applyAlignment="1">
      <alignment horizontal="center"/>
    </xf>
    <xf numFmtId="9" fontId="2" fillId="33" borderId="17" xfId="54" applyFont="1" applyFill="1" applyBorder="1" applyAlignment="1">
      <alignment horizontal="center"/>
    </xf>
    <xf numFmtId="0" fontId="2" fillId="33" borderId="13" xfId="0" applyFont="1" applyFill="1" applyBorder="1" applyAlignment="1" applyProtection="1">
      <alignment horizontal="fill"/>
      <protection/>
    </xf>
    <xf numFmtId="0" fontId="2" fillId="33" borderId="14" xfId="0" applyFont="1" applyFill="1" applyBorder="1" applyAlignment="1" applyProtection="1">
      <alignment horizontal="fill"/>
      <protection/>
    </xf>
    <xf numFmtId="187" fontId="2" fillId="33" borderId="15" xfId="0" applyNumberFormat="1" applyFont="1" applyFill="1" applyBorder="1" applyAlignment="1" applyProtection="1">
      <alignment horizontal="fill"/>
      <protection/>
    </xf>
    <xf numFmtId="39" fontId="2" fillId="33" borderId="15" xfId="0" applyNumberFormat="1" applyFont="1" applyFill="1" applyBorder="1" applyAlignment="1" applyProtection="1">
      <alignment horizontal="fill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fill"/>
      <protection/>
    </xf>
    <xf numFmtId="189" fontId="2" fillId="33" borderId="19" xfId="0" applyNumberFormat="1" applyFont="1" applyFill="1" applyBorder="1" applyAlignment="1" applyProtection="1">
      <alignment horizontal="fill"/>
      <protection/>
    </xf>
    <xf numFmtId="0" fontId="2" fillId="33" borderId="19" xfId="0" applyFont="1" applyFill="1" applyBorder="1" applyAlignment="1">
      <alignment/>
    </xf>
    <xf numFmtId="39" fontId="4" fillId="33" borderId="2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fill"/>
      <protection/>
    </xf>
    <xf numFmtId="39" fontId="2" fillId="33" borderId="16" xfId="0" applyNumberFormat="1" applyFont="1" applyFill="1" applyBorder="1" applyAlignment="1" applyProtection="1">
      <alignment/>
      <protection/>
    </xf>
    <xf numFmtId="187" fontId="2" fillId="33" borderId="0" xfId="0" applyNumberFormat="1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 horizontal="center"/>
    </xf>
    <xf numFmtId="187" fontId="2" fillId="33" borderId="12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39" fontId="2" fillId="33" borderId="12" xfId="0" applyNumberFormat="1" applyFont="1" applyFill="1" applyBorder="1" applyAlignment="1" applyProtection="1">
      <alignment/>
      <protection/>
    </xf>
    <xf numFmtId="43" fontId="2" fillId="33" borderId="12" xfId="47" applyFont="1" applyFill="1" applyBorder="1" applyAlignment="1">
      <alignment/>
    </xf>
    <xf numFmtId="9" fontId="2" fillId="33" borderId="20" xfId="54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187" fontId="2" fillId="33" borderId="0" xfId="0" applyNumberFormat="1" applyFont="1" applyFill="1" applyBorder="1" applyAlignment="1" applyProtection="1">
      <alignment horizontal="fill"/>
      <protection/>
    </xf>
    <xf numFmtId="39" fontId="2" fillId="33" borderId="0" xfId="0" applyNumberFormat="1" applyFont="1" applyFill="1" applyBorder="1" applyAlignment="1" applyProtection="1">
      <alignment horizontal="fill"/>
      <protection/>
    </xf>
    <xf numFmtId="43" fontId="48" fillId="33" borderId="0" xfId="47" applyFont="1" applyFill="1" applyBorder="1" applyAlignment="1">
      <alignment/>
    </xf>
    <xf numFmtId="43" fontId="2" fillId="33" borderId="0" xfId="47" applyFont="1" applyFill="1" applyBorder="1" applyAlignment="1">
      <alignment/>
    </xf>
    <xf numFmtId="43" fontId="48" fillId="33" borderId="0" xfId="47" applyFont="1" applyFill="1" applyAlignment="1">
      <alignment/>
    </xf>
    <xf numFmtId="188" fontId="2" fillId="33" borderId="0" xfId="0" applyNumberFormat="1" applyFont="1" applyFill="1" applyBorder="1" applyAlignment="1" applyProtection="1">
      <alignment/>
      <protection/>
    </xf>
    <xf numFmtId="188" fontId="48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39" fontId="7" fillId="33" borderId="0" xfId="0" applyNumberFormat="1" applyFont="1" applyFill="1" applyBorder="1" applyAlignment="1" applyProtection="1">
      <alignment/>
      <protection/>
    </xf>
    <xf numFmtId="187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8" fontId="3" fillId="33" borderId="0" xfId="0" applyNumberFormat="1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43" fontId="1" fillId="33" borderId="0" xfId="47" applyFont="1" applyFill="1" applyAlignment="1">
      <alignment/>
    </xf>
    <xf numFmtId="195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189" fontId="2" fillId="33" borderId="0" xfId="0" applyNumberFormat="1" applyFont="1" applyFill="1" applyAlignment="1">
      <alignment/>
    </xf>
    <xf numFmtId="0" fontId="49" fillId="33" borderId="1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>
      <alignment/>
    </xf>
    <xf numFmtId="189" fontId="49" fillId="33" borderId="0" xfId="0" applyNumberFormat="1" applyFont="1" applyFill="1" applyBorder="1" applyAlignment="1" applyProtection="1">
      <alignment/>
      <protection/>
    </xf>
    <xf numFmtId="0" fontId="49" fillId="33" borderId="11" xfId="0" applyFont="1" applyFill="1" applyBorder="1" applyAlignment="1">
      <alignment horizontal="center"/>
    </xf>
    <xf numFmtId="187" fontId="49" fillId="33" borderId="11" xfId="0" applyNumberFormat="1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 horizontal="center"/>
      <protection/>
    </xf>
    <xf numFmtId="39" fontId="49" fillId="33" borderId="11" xfId="0" applyNumberFormat="1" applyFont="1" applyFill="1" applyBorder="1" applyAlignment="1" applyProtection="1">
      <alignment/>
      <protection/>
    </xf>
    <xf numFmtId="43" fontId="49" fillId="33" borderId="11" xfId="47" applyFont="1" applyFill="1" applyBorder="1" applyAlignment="1">
      <alignment/>
    </xf>
    <xf numFmtId="43" fontId="49" fillId="33" borderId="0" xfId="47" applyFont="1" applyFill="1" applyAlignment="1">
      <alignment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fill"/>
      <protection/>
    </xf>
    <xf numFmtId="39" fontId="4" fillId="34" borderId="17" xfId="0" applyNumberFormat="1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24" xfId="0" applyFont="1" applyFill="1" applyBorder="1" applyAlignment="1">
      <alignment/>
    </xf>
    <xf numFmtId="7" fontId="3" fillId="34" borderId="12" xfId="0" applyNumberFormat="1" applyFont="1" applyFill="1" applyBorder="1" applyAlignment="1" applyProtection="1">
      <alignment/>
      <protection/>
    </xf>
    <xf numFmtId="10" fontId="3" fillId="34" borderId="24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 horizontal="left"/>
      <protection/>
    </xf>
    <xf numFmtId="10" fontId="3" fillId="34" borderId="2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25" xfId="0" applyFont="1" applyFill="1" applyBorder="1" applyAlignment="1">
      <alignment/>
    </xf>
    <xf numFmtId="7" fontId="3" fillId="34" borderId="11" xfId="0" applyNumberFormat="1" applyFont="1" applyFill="1" applyBorder="1" applyAlignment="1" applyProtection="1">
      <alignment/>
      <protection/>
    </xf>
    <xf numFmtId="10" fontId="3" fillId="34" borderId="25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10" fontId="3" fillId="34" borderId="16" xfId="0" applyNumberFormat="1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fill"/>
      <protection/>
    </xf>
    <xf numFmtId="0" fontId="2" fillId="34" borderId="26" xfId="0" applyFont="1" applyFill="1" applyBorder="1" applyAlignment="1" applyProtection="1">
      <alignment horizontal="fill"/>
      <protection/>
    </xf>
    <xf numFmtId="0" fontId="2" fillId="34" borderId="15" xfId="0" applyFont="1" applyFill="1" applyBorder="1" applyAlignment="1" applyProtection="1">
      <alignment horizontal="fill"/>
      <protection/>
    </xf>
    <xf numFmtId="0" fontId="2" fillId="34" borderId="17" xfId="0" applyFont="1" applyFill="1" applyBorder="1" applyAlignment="1" applyProtection="1">
      <alignment horizontal="fill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>
      <alignment horizontal="center" vertical="justify"/>
    </xf>
    <xf numFmtId="0" fontId="2" fillId="34" borderId="28" xfId="0" applyFont="1" applyFill="1" applyBorder="1" applyAlignment="1">
      <alignment horizontal="center" vertical="justify"/>
    </xf>
    <xf numFmtId="0" fontId="2" fillId="34" borderId="29" xfId="0" applyFont="1" applyFill="1" applyBorder="1" applyAlignment="1">
      <alignment horizontal="center" vertical="justify"/>
    </xf>
    <xf numFmtId="0" fontId="2" fillId="34" borderId="30" xfId="0" applyFont="1" applyFill="1" applyBorder="1" applyAlignment="1">
      <alignment horizontal="center" vertical="justify"/>
    </xf>
    <xf numFmtId="0" fontId="2" fillId="34" borderId="31" xfId="0" applyFont="1" applyFill="1" applyBorder="1" applyAlignment="1">
      <alignment horizontal="center" vertical="justify"/>
    </xf>
    <xf numFmtId="0" fontId="2" fillId="34" borderId="32" xfId="0" applyFont="1" applyFill="1" applyBorder="1" applyAlignment="1">
      <alignment horizontal="center" vertical="justify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1" fillId="34" borderId="33" xfId="0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 horizontal="center"/>
      <protection/>
    </xf>
    <xf numFmtId="0" fontId="11" fillId="34" borderId="35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90">
      <selection activeCell="I95" sqref="I95"/>
    </sheetView>
  </sheetViews>
  <sheetFormatPr defaultColWidth="11.00390625" defaultRowHeight="12.75"/>
  <cols>
    <col min="1" max="1" width="14.57421875" style="3" customWidth="1"/>
    <col min="2" max="2" width="10.57421875" style="3" customWidth="1"/>
    <col min="3" max="3" width="8.140625" style="3" customWidth="1"/>
    <col min="4" max="4" width="10.140625" style="3" customWidth="1"/>
    <col min="5" max="5" width="9.28125" style="3" customWidth="1"/>
    <col min="6" max="6" width="8.140625" style="3" customWidth="1"/>
    <col min="7" max="7" width="9.00390625" style="3" customWidth="1"/>
    <col min="8" max="8" width="9.421875" style="3" customWidth="1"/>
    <col min="9" max="9" width="10.8515625" style="3" customWidth="1"/>
    <col min="10" max="10" width="11.00390625" style="3" customWidth="1"/>
    <col min="11" max="11" width="6.00390625" style="94" customWidth="1"/>
    <col min="12" max="12" width="11.00390625" style="94" customWidth="1"/>
    <col min="13" max="28" width="11.00390625" style="1" customWidth="1"/>
    <col min="29" max="29" width="12.140625" style="1" customWidth="1"/>
    <col min="30" max="16384" width="11.00390625" style="1" customWidth="1"/>
  </cols>
  <sheetData>
    <row r="1" spans="1:12" s="4" customFormat="1" ht="29.25" customHeight="1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99"/>
      <c r="L1" s="99"/>
    </row>
    <row r="2" spans="1:12" s="4" customFormat="1" ht="3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99"/>
      <c r="L2" s="99"/>
    </row>
    <row r="3" spans="1:10" ht="12.75">
      <c r="A3" s="5"/>
      <c r="B3" s="5"/>
      <c r="C3" s="6"/>
      <c r="D3" s="6"/>
      <c r="E3" s="6"/>
      <c r="F3" s="6"/>
      <c r="G3" s="6"/>
      <c r="H3" s="6"/>
      <c r="I3" s="6"/>
      <c r="J3" s="6"/>
    </row>
    <row r="4" spans="1:10" ht="12.75">
      <c r="A4" s="5" t="s">
        <v>72</v>
      </c>
      <c r="B4" s="5" t="s">
        <v>71</v>
      </c>
      <c r="C4" s="6"/>
      <c r="D4" s="6"/>
      <c r="E4" s="6"/>
      <c r="F4" s="6"/>
      <c r="G4" s="6"/>
      <c r="H4" s="6"/>
      <c r="I4" s="6"/>
      <c r="J4" s="6"/>
    </row>
    <row r="5" spans="1:10" ht="12.75">
      <c r="A5" s="5" t="s">
        <v>70</v>
      </c>
      <c r="B5" s="6"/>
      <c r="C5" s="6"/>
      <c r="D5" s="6"/>
      <c r="E5" s="6"/>
      <c r="F5" s="6"/>
      <c r="G5" s="6"/>
      <c r="H5" s="6"/>
      <c r="I5" s="6"/>
      <c r="J5" s="6"/>
    </row>
    <row r="6" spans="1:10" ht="13.5">
      <c r="A6" s="6"/>
      <c r="B6" s="6"/>
      <c r="C6" s="7"/>
      <c r="D6" s="8" t="s">
        <v>74</v>
      </c>
      <c r="E6" s="6"/>
      <c r="F6" s="9" t="s">
        <v>79</v>
      </c>
      <c r="G6" s="10"/>
      <c r="H6" s="6" t="s">
        <v>86</v>
      </c>
      <c r="I6" s="6"/>
      <c r="J6" s="11" t="s">
        <v>76</v>
      </c>
    </row>
    <row r="7" spans="1:10" ht="13.5">
      <c r="A7" s="12" t="s">
        <v>69</v>
      </c>
      <c r="B7" s="12" t="s">
        <v>68</v>
      </c>
      <c r="C7" s="8" t="s">
        <v>73</v>
      </c>
      <c r="D7" s="8" t="s">
        <v>73</v>
      </c>
      <c r="E7" s="6"/>
      <c r="F7" s="9" t="s">
        <v>78</v>
      </c>
      <c r="G7" s="10"/>
      <c r="H7" s="6" t="s">
        <v>86</v>
      </c>
      <c r="I7" s="6"/>
      <c r="J7" s="13" t="s">
        <v>75</v>
      </c>
    </row>
    <row r="8" spans="1:10" ht="13.5">
      <c r="A8" s="5"/>
      <c r="B8" s="5"/>
      <c r="C8" s="8"/>
      <c r="D8" s="5"/>
      <c r="E8" s="6"/>
      <c r="F8" s="9" t="s">
        <v>77</v>
      </c>
      <c r="G8" s="10"/>
      <c r="H8" s="6" t="s">
        <v>86</v>
      </c>
      <c r="I8" s="6"/>
      <c r="J8" s="9" t="s">
        <v>80</v>
      </c>
    </row>
    <row r="9" spans="1:10" ht="13.5">
      <c r="A9" s="14" t="s">
        <v>67</v>
      </c>
      <c r="B9" s="15">
        <v>75</v>
      </c>
      <c r="C9" s="14" t="s">
        <v>66</v>
      </c>
      <c r="D9" s="16">
        <f>+H97/B9</f>
        <v>86.50825861207638</v>
      </c>
      <c r="E9" s="6"/>
      <c r="F9" s="10"/>
      <c r="G9" s="10"/>
      <c r="H9" s="6"/>
      <c r="I9" s="6"/>
      <c r="J9" s="10"/>
    </row>
    <row r="10" spans="1:10" ht="13.5">
      <c r="A10" s="14" t="s">
        <v>63</v>
      </c>
      <c r="B10" s="17"/>
      <c r="C10" s="18" t="s">
        <v>63</v>
      </c>
      <c r="D10" s="19"/>
      <c r="E10" s="6"/>
      <c r="F10" s="9" t="s">
        <v>65</v>
      </c>
      <c r="G10" s="10"/>
      <c r="H10" s="6" t="s">
        <v>86</v>
      </c>
      <c r="I10" s="6"/>
      <c r="J10" s="9" t="s">
        <v>64</v>
      </c>
    </row>
    <row r="11" spans="1:10" ht="13.5">
      <c r="A11" s="14"/>
      <c r="B11" s="15"/>
      <c r="C11" s="14"/>
      <c r="D11" s="16"/>
      <c r="E11" s="20"/>
      <c r="F11" s="9" t="s">
        <v>62</v>
      </c>
      <c r="G11" s="10"/>
      <c r="H11" s="6" t="s">
        <v>86</v>
      </c>
      <c r="I11" s="6"/>
      <c r="J11" s="9" t="s">
        <v>61</v>
      </c>
    </row>
    <row r="12" spans="1:10" ht="13.5">
      <c r="A12" s="5"/>
      <c r="B12" s="21"/>
      <c r="C12" s="5"/>
      <c r="D12" s="19"/>
      <c r="E12" s="6"/>
      <c r="F12" s="9" t="s">
        <v>60</v>
      </c>
      <c r="G12" s="10"/>
      <c r="H12" s="6" t="s">
        <v>86</v>
      </c>
      <c r="I12" s="6"/>
      <c r="J12" s="9" t="s">
        <v>59</v>
      </c>
    </row>
    <row r="13" spans="1:12" ht="13.5">
      <c r="A13" s="6"/>
      <c r="B13" s="6"/>
      <c r="C13" s="6"/>
      <c r="D13" s="6"/>
      <c r="E13" s="22"/>
      <c r="F13" s="9" t="s">
        <v>58</v>
      </c>
      <c r="G13" s="10"/>
      <c r="H13" s="6" t="s">
        <v>86</v>
      </c>
      <c r="I13" s="6"/>
      <c r="J13" s="9" t="s">
        <v>57</v>
      </c>
      <c r="L13" s="100"/>
    </row>
    <row r="14" spans="1:10" ht="13.5">
      <c r="A14" s="5" t="s">
        <v>56</v>
      </c>
      <c r="B14" s="23" t="s">
        <v>55</v>
      </c>
      <c r="C14" s="24" t="s">
        <v>93</v>
      </c>
      <c r="D14" s="25">
        <v>2019</v>
      </c>
      <c r="E14" s="6"/>
      <c r="F14" s="9" t="s">
        <v>54</v>
      </c>
      <c r="G14" s="10"/>
      <c r="H14" s="6" t="s">
        <v>86</v>
      </c>
      <c r="I14" s="6"/>
      <c r="J14" s="9" t="s">
        <v>53</v>
      </c>
    </row>
    <row r="15" spans="1:10" ht="13.5">
      <c r="A15" s="5" t="s">
        <v>52</v>
      </c>
      <c r="B15" s="26">
        <v>500</v>
      </c>
      <c r="C15" s="6"/>
      <c r="D15" s="6"/>
      <c r="E15" s="6"/>
      <c r="F15" s="10" t="s">
        <v>82</v>
      </c>
      <c r="G15" s="10"/>
      <c r="H15" s="6" t="s">
        <v>86</v>
      </c>
      <c r="I15" s="6"/>
      <c r="J15" s="10" t="s">
        <v>83</v>
      </c>
    </row>
    <row r="16" spans="1:10" ht="8.25" customHeight="1" thickBot="1">
      <c r="A16" s="27"/>
      <c r="B16" s="28"/>
      <c r="C16" s="27"/>
      <c r="D16" s="27"/>
      <c r="E16" s="27"/>
      <c r="F16" s="27"/>
      <c r="G16" s="27"/>
      <c r="H16" s="29"/>
      <c r="I16" s="6"/>
      <c r="J16" s="6"/>
    </row>
    <row r="17" spans="1:10" ht="21.75" customHeight="1">
      <c r="A17" s="150" t="s">
        <v>51</v>
      </c>
      <c r="B17" s="151"/>
      <c r="C17" s="151"/>
      <c r="D17" s="151"/>
      <c r="E17" s="151"/>
      <c r="F17" s="151"/>
      <c r="G17" s="151"/>
      <c r="H17" s="152"/>
      <c r="I17" s="143" t="s">
        <v>84</v>
      </c>
      <c r="J17" s="146" t="s">
        <v>85</v>
      </c>
    </row>
    <row r="18" spans="1:10" ht="12.75">
      <c r="A18" s="114"/>
      <c r="B18" s="115"/>
      <c r="C18" s="115"/>
      <c r="D18" s="116"/>
      <c r="E18" s="116"/>
      <c r="F18" s="116"/>
      <c r="G18" s="117" t="s">
        <v>50</v>
      </c>
      <c r="H18" s="117" t="s">
        <v>49</v>
      </c>
      <c r="I18" s="144"/>
      <c r="J18" s="147"/>
    </row>
    <row r="19" spans="1:10" ht="13.5" thickBot="1">
      <c r="A19" s="118" t="s">
        <v>48</v>
      </c>
      <c r="B19" s="119"/>
      <c r="C19" s="119"/>
      <c r="D19" s="120" t="s">
        <v>47</v>
      </c>
      <c r="E19" s="121" t="s">
        <v>81</v>
      </c>
      <c r="F19" s="121" t="s">
        <v>46</v>
      </c>
      <c r="G19" s="121" t="s">
        <v>45</v>
      </c>
      <c r="H19" s="121" t="s">
        <v>44</v>
      </c>
      <c r="I19" s="145"/>
      <c r="J19" s="148"/>
    </row>
    <row r="20" spans="1:10" ht="12.75">
      <c r="A20" s="30"/>
      <c r="B20" s="27"/>
      <c r="C20" s="27"/>
      <c r="D20" s="31"/>
      <c r="E20" s="32"/>
      <c r="F20" s="32"/>
      <c r="G20" s="32"/>
      <c r="H20" s="32"/>
      <c r="I20" s="33"/>
      <c r="J20" s="57"/>
    </row>
    <row r="21" spans="1:10" ht="12.75">
      <c r="A21" s="34" t="s">
        <v>43</v>
      </c>
      <c r="B21" s="27"/>
      <c r="C21" s="27"/>
      <c r="D21" s="35"/>
      <c r="E21" s="36"/>
      <c r="F21" s="35"/>
      <c r="G21" s="37"/>
      <c r="H21" s="37" t="str">
        <f aca="true" t="shared" si="0" ref="H21:H28">IF(E21*G21,+E21*G21,"        ")</f>
        <v>        </v>
      </c>
      <c r="I21" s="38"/>
      <c r="J21" s="58"/>
    </row>
    <row r="22" spans="1:12" ht="12.75">
      <c r="A22" s="104" t="s">
        <v>102</v>
      </c>
      <c r="B22" s="105"/>
      <c r="C22" s="106"/>
      <c r="D22" s="107"/>
      <c r="E22" s="108">
        <v>137.5</v>
      </c>
      <c r="F22" s="109" t="s">
        <v>42</v>
      </c>
      <c r="G22" s="110">
        <v>8</v>
      </c>
      <c r="H22" s="110">
        <f t="shared" si="0"/>
        <v>1100</v>
      </c>
      <c r="I22" s="111">
        <f aca="true" t="shared" si="1" ref="I22:I27">E22/B$9</f>
        <v>1.8333333333333333</v>
      </c>
      <c r="J22" s="58">
        <f aca="true" t="shared" si="2" ref="J22:J27">H22/H$97</f>
        <v>0.16954065313504335</v>
      </c>
      <c r="L22" s="100"/>
    </row>
    <row r="23" spans="1:12" ht="12.75">
      <c r="A23" s="30" t="s">
        <v>103</v>
      </c>
      <c r="B23" s="27"/>
      <c r="C23" s="27"/>
      <c r="D23" s="41"/>
      <c r="E23" s="36">
        <f>0.48/17.33</f>
        <v>0.027697634160415468</v>
      </c>
      <c r="F23" s="39" t="s">
        <v>41</v>
      </c>
      <c r="G23" s="37">
        <v>1506.1</v>
      </c>
      <c r="H23" s="37">
        <f t="shared" si="0"/>
        <v>41.715406809001735</v>
      </c>
      <c r="I23" s="40">
        <f t="shared" si="1"/>
        <v>0.0003693017888055396</v>
      </c>
      <c r="J23" s="58">
        <f t="shared" si="2"/>
        <v>0.006429506651083807</v>
      </c>
      <c r="K23" s="101"/>
      <c r="L23" s="100"/>
    </row>
    <row r="24" spans="1:10" ht="12.75">
      <c r="A24" s="30" t="s">
        <v>104</v>
      </c>
      <c r="B24" s="27"/>
      <c r="C24" s="27"/>
      <c r="D24" s="35"/>
      <c r="E24" s="36">
        <f>14/26.3</f>
        <v>0.532319391634981</v>
      </c>
      <c r="F24" s="39" t="s">
        <v>40</v>
      </c>
      <c r="G24" s="37">
        <v>1181.625</v>
      </c>
      <c r="H24" s="37">
        <f t="shared" si="0"/>
        <v>629.0019011406844</v>
      </c>
      <c r="I24" s="40">
        <f t="shared" si="1"/>
        <v>0.007097591888466413</v>
      </c>
      <c r="J24" s="58">
        <f>H24/H$97</f>
        <v>0.09694672103870508</v>
      </c>
    </row>
    <row r="25" spans="1:10" ht="12.75">
      <c r="A25" s="30" t="s">
        <v>105</v>
      </c>
      <c r="B25" s="27"/>
      <c r="C25" s="27"/>
      <c r="D25" s="35"/>
      <c r="E25" s="36">
        <f>18.5/39.5</f>
        <v>0.46835443037974683</v>
      </c>
      <c r="F25" s="39" t="s">
        <v>40</v>
      </c>
      <c r="G25" s="37">
        <v>875.625</v>
      </c>
      <c r="H25" s="37">
        <f t="shared" si="0"/>
        <v>410.1028481012658</v>
      </c>
      <c r="I25" s="40">
        <f t="shared" si="1"/>
        <v>0.006244725738396625</v>
      </c>
      <c r="J25" s="58">
        <f t="shared" si="2"/>
        <v>0.06320827701784552</v>
      </c>
    </row>
    <row r="26" spans="1:10" ht="12.75">
      <c r="A26" s="30" t="s">
        <v>107</v>
      </c>
      <c r="B26" s="27"/>
      <c r="C26" s="27"/>
      <c r="D26" s="35"/>
      <c r="E26" s="36">
        <v>0.35</v>
      </c>
      <c r="F26" s="39" t="s">
        <v>39</v>
      </c>
      <c r="G26" s="37">
        <v>336.6666666666667</v>
      </c>
      <c r="H26" s="37">
        <f t="shared" si="0"/>
        <v>117.83333333333333</v>
      </c>
      <c r="I26" s="40">
        <f t="shared" si="1"/>
        <v>0.004666666666666666</v>
      </c>
      <c r="J26" s="58">
        <f t="shared" si="2"/>
        <v>0.018161400267647825</v>
      </c>
    </row>
    <row r="27" spans="1:10" ht="12.75">
      <c r="A27" s="30" t="s">
        <v>106</v>
      </c>
      <c r="B27" s="27"/>
      <c r="C27" s="27"/>
      <c r="D27" s="41"/>
      <c r="E27" s="36">
        <f>1.5/30</f>
        <v>0.05</v>
      </c>
      <c r="F27" s="39" t="s">
        <v>39</v>
      </c>
      <c r="G27" s="37">
        <v>1169.4</v>
      </c>
      <c r="H27" s="37">
        <f t="shared" si="0"/>
        <v>58.470000000000006</v>
      </c>
      <c r="I27" s="40">
        <f t="shared" si="1"/>
        <v>0.0006666666666666668</v>
      </c>
      <c r="J27" s="58">
        <f t="shared" si="2"/>
        <v>0.009011856353459986</v>
      </c>
    </row>
    <row r="28" spans="1:10" ht="12.75">
      <c r="A28" s="42"/>
      <c r="B28" s="27"/>
      <c r="C28" s="43"/>
      <c r="D28" s="35"/>
      <c r="E28" s="36"/>
      <c r="F28" s="35"/>
      <c r="G28" s="37"/>
      <c r="H28" s="37" t="str">
        <f t="shared" si="0"/>
        <v>        </v>
      </c>
      <c r="I28" s="40"/>
      <c r="J28" s="58"/>
    </row>
    <row r="29" spans="1:10" ht="12.75">
      <c r="A29" s="34" t="s">
        <v>38</v>
      </c>
      <c r="B29" s="27"/>
      <c r="C29" s="27"/>
      <c r="D29" s="35"/>
      <c r="E29" s="44"/>
      <c r="F29" s="35"/>
      <c r="G29" s="44"/>
      <c r="H29" s="45"/>
      <c r="I29" s="40"/>
      <c r="J29" s="58"/>
    </row>
    <row r="30" spans="1:10" ht="12.75">
      <c r="A30" s="30" t="s">
        <v>108</v>
      </c>
      <c r="B30" s="27"/>
      <c r="C30" s="27"/>
      <c r="D30" s="35"/>
      <c r="E30" s="36">
        <v>1</v>
      </c>
      <c r="F30" s="39" t="s">
        <v>37</v>
      </c>
      <c r="G30" s="37">
        <v>250</v>
      </c>
      <c r="H30" s="37">
        <f>IF(E30*G30,+E30*G30,"        ")</f>
        <v>250</v>
      </c>
      <c r="I30" s="40">
        <f>E30/B$9</f>
        <v>0.013333333333333334</v>
      </c>
      <c r="J30" s="58">
        <f>H30/H$97</f>
        <v>0.03853196662160076</v>
      </c>
    </row>
    <row r="31" spans="1:11" ht="12.75">
      <c r="A31" s="30" t="s">
        <v>109</v>
      </c>
      <c r="B31" s="27"/>
      <c r="C31" s="27"/>
      <c r="D31" s="35"/>
      <c r="E31" s="36">
        <v>1</v>
      </c>
      <c r="F31" s="39" t="s">
        <v>37</v>
      </c>
      <c r="G31" s="37">
        <v>200</v>
      </c>
      <c r="H31" s="37">
        <f>IF(E31*G31,+E31*G31,"        ")</f>
        <v>200</v>
      </c>
      <c r="I31" s="40">
        <f>E31/B$9</f>
        <v>0.013333333333333334</v>
      </c>
      <c r="J31" s="58">
        <f>H31/H$97</f>
        <v>0.03082557329728061</v>
      </c>
      <c r="K31" s="101"/>
    </row>
    <row r="32" spans="1:10" ht="12.75">
      <c r="A32" s="30" t="s">
        <v>110</v>
      </c>
      <c r="B32" s="27"/>
      <c r="C32" s="27"/>
      <c r="D32" s="35"/>
      <c r="E32" s="46">
        <v>1</v>
      </c>
      <c r="F32" s="39" t="s">
        <v>37</v>
      </c>
      <c r="G32" s="37">
        <v>200</v>
      </c>
      <c r="H32" s="37">
        <f>IF(E32*G32,+E32*G32,"        ")</f>
        <v>200</v>
      </c>
      <c r="I32" s="40">
        <f>E32/B$9</f>
        <v>0.013333333333333334</v>
      </c>
      <c r="J32" s="58">
        <f>H32/H$97</f>
        <v>0.03082557329728061</v>
      </c>
    </row>
    <row r="33" spans="1:10" ht="12.75">
      <c r="A33" s="42"/>
      <c r="B33" s="27"/>
      <c r="C33" s="27"/>
      <c r="D33" s="35"/>
      <c r="E33" s="44"/>
      <c r="F33" s="35"/>
      <c r="G33" s="44"/>
      <c r="H33" s="45"/>
      <c r="I33" s="40"/>
      <c r="J33" s="58"/>
    </row>
    <row r="34" spans="1:10" ht="12.75">
      <c r="A34" s="30" t="s">
        <v>36</v>
      </c>
      <c r="B34" s="27"/>
      <c r="C34" s="28"/>
      <c r="D34" s="39" t="s">
        <v>35</v>
      </c>
      <c r="E34" s="36">
        <v>0.3035</v>
      </c>
      <c r="F34" s="39" t="s">
        <v>8</v>
      </c>
      <c r="G34" s="47">
        <f>+B$15</f>
        <v>500</v>
      </c>
      <c r="H34" s="37">
        <f>IF(E34*G34,+E34*G34,"        ")</f>
        <v>151.75</v>
      </c>
      <c r="I34" s="40">
        <f>E34/B$9</f>
        <v>0.004046666666666666</v>
      </c>
      <c r="J34" s="58">
        <f>H34/H$97</f>
        <v>0.02338890373931166</v>
      </c>
    </row>
    <row r="35" spans="1:10" ht="9.75" customHeight="1">
      <c r="A35" s="42"/>
      <c r="B35" s="27"/>
      <c r="C35" s="27"/>
      <c r="D35" s="35"/>
      <c r="E35" s="44"/>
      <c r="F35" s="35"/>
      <c r="G35" s="48"/>
      <c r="H35" s="44"/>
      <c r="I35" s="40"/>
      <c r="J35" s="58"/>
    </row>
    <row r="36" spans="1:11" ht="12.75">
      <c r="A36" s="30" t="s">
        <v>34</v>
      </c>
      <c r="B36" s="27"/>
      <c r="C36" s="27"/>
      <c r="D36" s="35"/>
      <c r="E36" s="46">
        <v>0.18</v>
      </c>
      <c r="F36" s="39" t="s">
        <v>8</v>
      </c>
      <c r="G36" s="47">
        <f>+B$15</f>
        <v>500</v>
      </c>
      <c r="H36" s="37">
        <f>IF(E36*G36,+E36*G36,"        ")</f>
        <v>90</v>
      </c>
      <c r="I36" s="40">
        <f>E36/B$9</f>
        <v>0.0024</v>
      </c>
      <c r="J36" s="58">
        <f>H36/H$97</f>
        <v>0.013871507983776274</v>
      </c>
      <c r="K36" s="101"/>
    </row>
    <row r="37" spans="1:10" ht="9" customHeight="1">
      <c r="A37" s="42"/>
      <c r="B37" s="27"/>
      <c r="C37" s="27"/>
      <c r="D37" s="35"/>
      <c r="E37" s="44"/>
      <c r="F37" s="35"/>
      <c r="G37" s="48"/>
      <c r="H37" s="44"/>
      <c r="I37" s="40"/>
      <c r="J37" s="58"/>
    </row>
    <row r="38" spans="1:10" ht="12.75">
      <c r="A38" s="30" t="s">
        <v>87</v>
      </c>
      <c r="B38" s="27"/>
      <c r="C38" s="28"/>
      <c r="D38" s="35"/>
      <c r="E38" s="36">
        <v>0.25</v>
      </c>
      <c r="F38" s="39" t="s">
        <v>8</v>
      </c>
      <c r="G38" s="47">
        <f>+$B$15</f>
        <v>500</v>
      </c>
      <c r="H38" s="37">
        <f>IF(E38*G38,+E38*G38,"        ")</f>
        <v>125</v>
      </c>
      <c r="I38" s="40">
        <f>E38/B$9</f>
        <v>0.0033333333333333335</v>
      </c>
      <c r="J38" s="58">
        <f>H38/H$97</f>
        <v>0.01926598331080038</v>
      </c>
    </row>
    <row r="39" spans="1:10" ht="12.75">
      <c r="A39" s="30" t="s">
        <v>88</v>
      </c>
      <c r="B39" s="27"/>
      <c r="C39" s="27"/>
      <c r="D39" s="35"/>
      <c r="E39" s="44"/>
      <c r="F39" s="35"/>
      <c r="G39" s="47"/>
      <c r="H39" s="44"/>
      <c r="I39" s="40"/>
      <c r="J39" s="58"/>
    </row>
    <row r="40" spans="1:10" ht="6.75" customHeight="1">
      <c r="A40" s="30"/>
      <c r="B40" s="27"/>
      <c r="C40" s="27"/>
      <c r="D40" s="35"/>
      <c r="E40" s="44"/>
      <c r="F40" s="35"/>
      <c r="G40" s="47"/>
      <c r="H40" s="44"/>
      <c r="I40" s="40"/>
      <c r="J40" s="58"/>
    </row>
    <row r="41" spans="1:10" ht="12.75">
      <c r="A41" s="30" t="s">
        <v>33</v>
      </c>
      <c r="B41" s="27"/>
      <c r="C41" s="27"/>
      <c r="D41" s="35"/>
      <c r="E41" s="36">
        <v>0.3</v>
      </c>
      <c r="F41" s="39" t="s">
        <v>8</v>
      </c>
      <c r="G41" s="47">
        <f>+$B$15</f>
        <v>500</v>
      </c>
      <c r="H41" s="37">
        <f>IF(E41*G41,+E41*G41,"        ")</f>
        <v>150</v>
      </c>
      <c r="I41" s="40">
        <f>E41/B$9</f>
        <v>0.004</v>
      </c>
      <c r="J41" s="58">
        <f>H41/H$97</f>
        <v>0.023119179972960455</v>
      </c>
    </row>
    <row r="42" spans="1:10" ht="9" customHeight="1">
      <c r="A42" s="42"/>
      <c r="B42" s="27"/>
      <c r="C42" s="27"/>
      <c r="D42" s="35"/>
      <c r="E42" s="44"/>
      <c r="F42" s="35"/>
      <c r="G42" s="48"/>
      <c r="H42" s="44"/>
      <c r="I42" s="40"/>
      <c r="J42" s="58"/>
    </row>
    <row r="43" spans="1:10" ht="12.75">
      <c r="A43" s="30" t="s">
        <v>32</v>
      </c>
      <c r="B43" s="27"/>
      <c r="C43" s="27"/>
      <c r="D43" s="39" t="s">
        <v>31</v>
      </c>
      <c r="E43" s="36">
        <v>0.18</v>
      </c>
      <c r="F43" s="39" t="s">
        <v>8</v>
      </c>
      <c r="G43" s="47">
        <f>+$B$15</f>
        <v>500</v>
      </c>
      <c r="H43" s="37">
        <f>IF(E43*G43,+E43*G43,"        ")</f>
        <v>90</v>
      </c>
      <c r="I43" s="40">
        <f>E43/B$9</f>
        <v>0.0024</v>
      </c>
      <c r="J43" s="58">
        <f>H43/H$97</f>
        <v>0.013871507983776274</v>
      </c>
    </row>
    <row r="44" spans="1:10" ht="6" customHeight="1">
      <c r="A44" s="42"/>
      <c r="B44" s="27"/>
      <c r="C44" s="27"/>
      <c r="D44" s="35"/>
      <c r="E44" s="44"/>
      <c r="F44" s="35"/>
      <c r="G44" s="48"/>
      <c r="H44" s="44"/>
      <c r="I44" s="40"/>
      <c r="J44" s="58"/>
    </row>
    <row r="45" spans="1:10" ht="12.75">
      <c r="A45" s="30" t="s">
        <v>30</v>
      </c>
      <c r="B45" s="27"/>
      <c r="C45" s="27"/>
      <c r="D45" s="35"/>
      <c r="E45" s="44"/>
      <c r="F45" s="35"/>
      <c r="G45" s="48"/>
      <c r="H45" s="44"/>
      <c r="I45" s="40"/>
      <c r="J45" s="58"/>
    </row>
    <row r="46" spans="1:10" ht="12.75">
      <c r="A46" s="30" t="s">
        <v>91</v>
      </c>
      <c r="B46" s="27"/>
      <c r="C46" s="27"/>
      <c r="D46" s="35"/>
      <c r="E46" s="36">
        <v>0.11</v>
      </c>
      <c r="F46" s="39" t="s">
        <v>8</v>
      </c>
      <c r="G46" s="47">
        <f>+$B$15</f>
        <v>500</v>
      </c>
      <c r="H46" s="37">
        <f>IF(E46*G46,+E46*G46,"        ")</f>
        <v>55</v>
      </c>
      <c r="I46" s="40">
        <f>E46/B$9</f>
        <v>0.0014666666666666667</v>
      </c>
      <c r="J46" s="58">
        <f>H46/H$97</f>
        <v>0.008477032656752167</v>
      </c>
    </row>
    <row r="47" spans="1:10" ht="12.75">
      <c r="A47" s="30" t="s">
        <v>20</v>
      </c>
      <c r="B47" s="27"/>
      <c r="C47" s="27"/>
      <c r="D47" s="35"/>
      <c r="E47" s="44"/>
      <c r="F47" s="35"/>
      <c r="G47" s="48"/>
      <c r="H47" s="44"/>
      <c r="I47" s="40"/>
      <c r="J47" s="58"/>
    </row>
    <row r="48" spans="1:10" ht="12.75">
      <c r="A48" s="30" t="s">
        <v>29</v>
      </c>
      <c r="B48" s="27"/>
      <c r="C48" s="27"/>
      <c r="D48" s="39" t="s">
        <v>28</v>
      </c>
      <c r="E48" s="36">
        <v>0.3</v>
      </c>
      <c r="F48" s="39" t="s">
        <v>8</v>
      </c>
      <c r="G48" s="47">
        <f>+$B$15</f>
        <v>500</v>
      </c>
      <c r="H48" s="37">
        <f>IF(E48*G48,+E48*G48,"        ")</f>
        <v>150</v>
      </c>
      <c r="I48" s="40">
        <f>E48/B$9</f>
        <v>0.004</v>
      </c>
      <c r="J48" s="58">
        <f>H48/H$97</f>
        <v>0.023119179972960455</v>
      </c>
    </row>
    <row r="49" spans="1:10" ht="8.25" customHeight="1">
      <c r="A49" s="42"/>
      <c r="B49" s="27"/>
      <c r="C49" s="27"/>
      <c r="D49" s="35"/>
      <c r="E49" s="44"/>
      <c r="F49" s="35"/>
      <c r="G49" s="48"/>
      <c r="H49" s="44"/>
      <c r="I49" s="40"/>
      <c r="J49" s="58"/>
    </row>
    <row r="50" spans="1:10" ht="12.75">
      <c r="A50" s="30" t="s">
        <v>89</v>
      </c>
      <c r="B50" s="27"/>
      <c r="C50" s="43"/>
      <c r="D50" s="35"/>
      <c r="E50" s="44"/>
      <c r="F50" s="35"/>
      <c r="G50" s="48"/>
      <c r="H50" s="44"/>
      <c r="I50" s="40"/>
      <c r="J50" s="58"/>
    </row>
    <row r="51" spans="1:10" ht="12.75">
      <c r="A51" s="30" t="s">
        <v>90</v>
      </c>
      <c r="B51" s="27"/>
      <c r="C51" s="27"/>
      <c r="D51" s="35"/>
      <c r="E51" s="36">
        <v>0.4</v>
      </c>
      <c r="F51" s="39" t="s">
        <v>8</v>
      </c>
      <c r="G51" s="47">
        <f>+$B$15</f>
        <v>500</v>
      </c>
      <c r="H51" s="37">
        <f>IF(E51*G51,+E51*G51,"        ")</f>
        <v>200</v>
      </c>
      <c r="I51" s="40">
        <f>E51/B$9</f>
        <v>0.005333333333333334</v>
      </c>
      <c r="J51" s="58">
        <f>H51/H$97</f>
        <v>0.03082557329728061</v>
      </c>
    </row>
    <row r="52" spans="1:10" ht="8.25" customHeight="1" thickBot="1">
      <c r="A52" s="49"/>
      <c r="B52" s="50"/>
      <c r="C52" s="50"/>
      <c r="D52" s="51"/>
      <c r="E52" s="52"/>
      <c r="F52" s="53"/>
      <c r="G52" s="54"/>
      <c r="H52" s="55"/>
      <c r="I52" s="56"/>
      <c r="J52" s="59"/>
    </row>
    <row r="53" spans="1:10" ht="12.75">
      <c r="A53" s="79"/>
      <c r="B53" s="27"/>
      <c r="C53" s="27"/>
      <c r="D53" s="80"/>
      <c r="E53" s="71"/>
      <c r="F53" s="81"/>
      <c r="G53" s="29"/>
      <c r="H53" s="29"/>
      <c r="I53" s="22"/>
      <c r="J53" s="22"/>
    </row>
    <row r="54" spans="1:12" s="2" customFormat="1" ht="14.25" thickBot="1">
      <c r="A54" s="142" t="s">
        <v>112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02"/>
      <c r="L54" s="102"/>
    </row>
    <row r="55" spans="1:10" ht="9.75" customHeight="1">
      <c r="A55" s="72"/>
      <c r="B55" s="67"/>
      <c r="C55" s="67"/>
      <c r="D55" s="73"/>
      <c r="E55" s="74"/>
      <c r="F55" s="75"/>
      <c r="G55" s="76"/>
      <c r="H55" s="76"/>
      <c r="I55" s="77"/>
      <c r="J55" s="78"/>
    </row>
    <row r="56" spans="1:10" ht="12.75">
      <c r="A56" s="30" t="s">
        <v>27</v>
      </c>
      <c r="B56" s="27"/>
      <c r="C56" s="27"/>
      <c r="D56" s="35"/>
      <c r="E56" s="44"/>
      <c r="F56" s="35"/>
      <c r="G56" s="44"/>
      <c r="H56" s="44"/>
      <c r="I56" s="40"/>
      <c r="J56" s="58"/>
    </row>
    <row r="57" spans="1:10" ht="12.75">
      <c r="A57" s="30" t="s">
        <v>91</v>
      </c>
      <c r="B57" s="27"/>
      <c r="C57" s="27"/>
      <c r="D57" s="35"/>
      <c r="E57" s="36">
        <v>0.12</v>
      </c>
      <c r="F57" s="39" t="s">
        <v>8</v>
      </c>
      <c r="G57" s="37">
        <f>+$B$15</f>
        <v>500</v>
      </c>
      <c r="H57" s="37">
        <f>IF(E57*G57,+E57*G57,"        ")</f>
        <v>60</v>
      </c>
      <c r="I57" s="40">
        <f>E57/B$9</f>
        <v>0.0015999999999999999</v>
      </c>
      <c r="J57" s="58">
        <f>H57/H$97</f>
        <v>0.009247671989184181</v>
      </c>
    </row>
    <row r="58" spans="1:10" ht="12.75">
      <c r="A58" s="30" t="s">
        <v>20</v>
      </c>
      <c r="B58" s="27"/>
      <c r="C58" s="27"/>
      <c r="D58" s="35"/>
      <c r="E58" s="44"/>
      <c r="F58" s="35"/>
      <c r="G58" s="37"/>
      <c r="H58" s="44"/>
      <c r="I58" s="40"/>
      <c r="J58" s="58"/>
    </row>
    <row r="59" spans="1:10" ht="9" customHeight="1">
      <c r="A59" s="30"/>
      <c r="B59" s="27"/>
      <c r="C59" s="27"/>
      <c r="D59" s="35"/>
      <c r="E59" s="44"/>
      <c r="F59" s="35"/>
      <c r="G59" s="37"/>
      <c r="H59" s="44"/>
      <c r="I59" s="40"/>
      <c r="J59" s="58"/>
    </row>
    <row r="60" spans="1:10" ht="12.75">
      <c r="A60" s="30" t="s">
        <v>26</v>
      </c>
      <c r="B60" s="27"/>
      <c r="C60" s="43"/>
      <c r="D60" s="39" t="s">
        <v>25</v>
      </c>
      <c r="E60" s="36">
        <v>0.17</v>
      </c>
      <c r="F60" s="39" t="s">
        <v>8</v>
      </c>
      <c r="G60" s="37">
        <f>+$B$15</f>
        <v>500</v>
      </c>
      <c r="H60" s="37">
        <f>IF(E60*G60,+E60*G60,"        ")</f>
        <v>85</v>
      </c>
      <c r="I60" s="40">
        <f>E60/B$9</f>
        <v>0.002266666666666667</v>
      </c>
      <c r="J60" s="58">
        <f>H60/H$97</f>
        <v>0.013100868651344258</v>
      </c>
    </row>
    <row r="61" spans="1:10" ht="10.5" customHeight="1">
      <c r="A61" s="42"/>
      <c r="B61" s="27"/>
      <c r="C61" s="27"/>
      <c r="D61" s="35"/>
      <c r="E61" s="44"/>
      <c r="F61" s="35"/>
      <c r="G61" s="37"/>
      <c r="H61" s="44"/>
      <c r="I61" s="40"/>
      <c r="J61" s="58"/>
    </row>
    <row r="62" spans="1:10" ht="12.75">
      <c r="A62" s="30" t="s">
        <v>24</v>
      </c>
      <c r="B62" s="27"/>
      <c r="C62" s="27"/>
      <c r="D62" s="35"/>
      <c r="E62" s="36">
        <v>0.1</v>
      </c>
      <c r="F62" s="39" t="s">
        <v>8</v>
      </c>
      <c r="G62" s="37">
        <f>+$B$15</f>
        <v>500</v>
      </c>
      <c r="H62" s="37">
        <f>IF(E62*G62,+E62*G62,"        ")</f>
        <v>50</v>
      </c>
      <c r="I62" s="40">
        <f>E62/B$9</f>
        <v>0.0013333333333333335</v>
      </c>
      <c r="J62" s="58">
        <f>H62/H$97</f>
        <v>0.007706393324320152</v>
      </c>
    </row>
    <row r="63" spans="1:10" ht="12.75">
      <c r="A63" s="30" t="s">
        <v>91</v>
      </c>
      <c r="B63" s="27"/>
      <c r="C63" s="27"/>
      <c r="D63" s="35"/>
      <c r="E63" s="44"/>
      <c r="F63" s="35"/>
      <c r="G63" s="37"/>
      <c r="H63" s="44"/>
      <c r="I63" s="40"/>
      <c r="J63" s="58"/>
    </row>
    <row r="64" spans="1:10" ht="12.75">
      <c r="A64" s="30" t="s">
        <v>20</v>
      </c>
      <c r="B64" s="27"/>
      <c r="C64" s="27"/>
      <c r="D64" s="35"/>
      <c r="E64" s="44"/>
      <c r="F64" s="35"/>
      <c r="G64" s="37"/>
      <c r="H64" s="44"/>
      <c r="I64" s="40"/>
      <c r="J64" s="58"/>
    </row>
    <row r="65" spans="1:10" ht="6.75" customHeight="1">
      <c r="A65" s="30"/>
      <c r="B65" s="27"/>
      <c r="C65" s="27"/>
      <c r="D65" s="35"/>
      <c r="E65" s="44"/>
      <c r="F65" s="35"/>
      <c r="G65" s="37"/>
      <c r="H65" s="44"/>
      <c r="I65" s="40"/>
      <c r="J65" s="58"/>
    </row>
    <row r="66" spans="1:10" ht="12.75">
      <c r="A66" s="30" t="s">
        <v>23</v>
      </c>
      <c r="B66" s="27"/>
      <c r="C66" s="27"/>
      <c r="D66" s="39" t="s">
        <v>22</v>
      </c>
      <c r="E66" s="36">
        <v>0.17</v>
      </c>
      <c r="F66" s="39" t="s">
        <v>8</v>
      </c>
      <c r="G66" s="37">
        <f>+$B$15</f>
        <v>500</v>
      </c>
      <c r="H66" s="37">
        <f>IF(E66*G66,+E66*G66,"        ")</f>
        <v>85</v>
      </c>
      <c r="I66" s="40">
        <f>E66/B$9</f>
        <v>0.002266666666666667</v>
      </c>
      <c r="J66" s="58">
        <f>H66/H$97</f>
        <v>0.013100868651344258</v>
      </c>
    </row>
    <row r="67" spans="1:10" ht="9.75" customHeight="1">
      <c r="A67" s="30"/>
      <c r="B67" s="27"/>
      <c r="C67" s="27"/>
      <c r="D67" s="39"/>
      <c r="E67" s="36"/>
      <c r="F67" s="39"/>
      <c r="G67" s="37"/>
      <c r="H67" s="37"/>
      <c r="I67" s="40"/>
      <c r="J67" s="58"/>
    </row>
    <row r="68" spans="1:10" ht="12.75">
      <c r="A68" s="30" t="s">
        <v>21</v>
      </c>
      <c r="B68" s="27"/>
      <c r="C68" s="27"/>
      <c r="D68" s="35"/>
      <c r="E68" s="44"/>
      <c r="F68" s="35"/>
      <c r="G68" s="37"/>
      <c r="H68" s="44"/>
      <c r="I68" s="40"/>
      <c r="J68" s="58"/>
    </row>
    <row r="69" spans="1:10" ht="12.75">
      <c r="A69" s="30" t="s">
        <v>91</v>
      </c>
      <c r="B69" s="27"/>
      <c r="C69" s="27"/>
      <c r="D69" s="35"/>
      <c r="E69" s="36">
        <v>0.1</v>
      </c>
      <c r="F69" s="39" t="s">
        <v>8</v>
      </c>
      <c r="G69" s="37">
        <f>+$B$15</f>
        <v>500</v>
      </c>
      <c r="H69" s="37">
        <f>IF(E69*G69,+E69*G69,"        ")</f>
        <v>50</v>
      </c>
      <c r="I69" s="40">
        <f>E69/B$9</f>
        <v>0.0013333333333333335</v>
      </c>
      <c r="J69" s="58">
        <f>H69/H$97</f>
        <v>0.007706393324320152</v>
      </c>
    </row>
    <row r="70" spans="1:10" ht="12.75">
      <c r="A70" s="30" t="s">
        <v>20</v>
      </c>
      <c r="B70" s="27"/>
      <c r="C70" s="27"/>
      <c r="D70" s="35"/>
      <c r="E70" s="44"/>
      <c r="F70" s="35"/>
      <c r="G70" s="37"/>
      <c r="H70" s="44"/>
      <c r="I70" s="40"/>
      <c r="J70" s="58"/>
    </row>
    <row r="71" spans="1:10" ht="7.5" customHeight="1">
      <c r="A71" s="30"/>
      <c r="B71" s="27"/>
      <c r="C71" s="27"/>
      <c r="D71" s="35"/>
      <c r="E71" s="44"/>
      <c r="F71" s="35"/>
      <c r="G71" s="37"/>
      <c r="H71" s="44"/>
      <c r="I71" s="40"/>
      <c r="J71" s="58"/>
    </row>
    <row r="72" spans="1:10" ht="12.75">
      <c r="A72" s="30" t="s">
        <v>19</v>
      </c>
      <c r="B72" s="27"/>
      <c r="C72" s="27"/>
      <c r="D72" s="39" t="s">
        <v>18</v>
      </c>
      <c r="E72" s="36">
        <v>0.35</v>
      </c>
      <c r="F72" s="39" t="s">
        <v>8</v>
      </c>
      <c r="G72" s="37">
        <f>+$B$15</f>
        <v>500</v>
      </c>
      <c r="H72" s="37">
        <f>IF(E72*G72,+E72*G72,"        ")</f>
        <v>175</v>
      </c>
      <c r="I72" s="40">
        <f>E72/B$9</f>
        <v>0.004666666666666666</v>
      </c>
      <c r="J72" s="58">
        <f>H72/H$97</f>
        <v>0.026972376635120532</v>
      </c>
    </row>
    <row r="73" spans="1:10" ht="10.5" customHeight="1">
      <c r="A73" s="42"/>
      <c r="B73" s="27"/>
      <c r="C73" s="27"/>
      <c r="D73" s="35"/>
      <c r="E73" s="44"/>
      <c r="F73" s="35"/>
      <c r="G73" s="37"/>
      <c r="H73" s="44"/>
      <c r="I73" s="40"/>
      <c r="J73" s="58"/>
    </row>
    <row r="74" spans="1:10" ht="12.75">
      <c r="A74" s="30" t="s">
        <v>17</v>
      </c>
      <c r="B74" s="27"/>
      <c r="C74" s="27"/>
      <c r="D74" s="35"/>
      <c r="E74" s="36">
        <v>0.18</v>
      </c>
      <c r="F74" s="39" t="s">
        <v>8</v>
      </c>
      <c r="G74" s="37">
        <f>+$B$15</f>
        <v>500</v>
      </c>
      <c r="H74" s="37">
        <f>IF(E74*G74,+E74*G74,"        ")</f>
        <v>90</v>
      </c>
      <c r="I74" s="40">
        <f>E74/B$9</f>
        <v>0.0024</v>
      </c>
      <c r="J74" s="58">
        <f>H74/H$97</f>
        <v>0.013871507983776274</v>
      </c>
    </row>
    <row r="75" spans="1:10" ht="7.5" customHeight="1">
      <c r="A75" s="42"/>
      <c r="B75" s="27"/>
      <c r="C75" s="27"/>
      <c r="D75" s="35"/>
      <c r="E75" s="44"/>
      <c r="F75" s="35"/>
      <c r="G75" s="37"/>
      <c r="H75" s="44"/>
      <c r="I75" s="40"/>
      <c r="J75" s="58"/>
    </row>
    <row r="76" spans="1:10" ht="12.75">
      <c r="A76" s="30" t="s">
        <v>16</v>
      </c>
      <c r="B76" s="27"/>
      <c r="C76" s="27"/>
      <c r="D76" s="35"/>
      <c r="E76" s="44"/>
      <c r="F76" s="35"/>
      <c r="G76" s="37"/>
      <c r="H76" s="44"/>
      <c r="I76" s="40"/>
      <c r="J76" s="58"/>
    </row>
    <row r="77" spans="1:10" ht="12.75">
      <c r="A77" s="30" t="s">
        <v>94</v>
      </c>
      <c r="B77" s="27"/>
      <c r="C77" s="27"/>
      <c r="D77" s="39" t="s">
        <v>15</v>
      </c>
      <c r="E77" s="36">
        <v>0.1</v>
      </c>
      <c r="F77" s="39" t="s">
        <v>8</v>
      </c>
      <c r="G77" s="37">
        <f>+$B$15</f>
        <v>500</v>
      </c>
      <c r="H77" s="37">
        <f>IF(E77*G77,+E77*G77,"        ")</f>
        <v>50</v>
      </c>
      <c r="I77" s="40">
        <f>E77/B$9</f>
        <v>0.0013333333333333335</v>
      </c>
      <c r="J77" s="58">
        <f>H77/H$97</f>
        <v>0.007706393324320152</v>
      </c>
    </row>
    <row r="78" spans="1:10" ht="12.75">
      <c r="A78" s="42" t="s">
        <v>92</v>
      </c>
      <c r="B78" s="27"/>
      <c r="C78" s="27"/>
      <c r="D78" s="35"/>
      <c r="E78" s="44"/>
      <c r="F78" s="35"/>
      <c r="G78" s="37"/>
      <c r="H78" s="44"/>
      <c r="I78" s="40"/>
      <c r="J78" s="58"/>
    </row>
    <row r="79" spans="1:10" ht="5.25" customHeight="1">
      <c r="A79" s="42"/>
      <c r="B79" s="27"/>
      <c r="C79" s="27"/>
      <c r="D79" s="35"/>
      <c r="E79" s="44"/>
      <c r="F79" s="35"/>
      <c r="G79" s="37"/>
      <c r="H79" s="44"/>
      <c r="I79" s="40"/>
      <c r="J79" s="58"/>
    </row>
    <row r="80" spans="1:10" ht="12.75">
      <c r="A80" s="30" t="s">
        <v>14</v>
      </c>
      <c r="B80" s="27"/>
      <c r="C80" s="27"/>
      <c r="D80" s="35"/>
      <c r="E80" s="36">
        <v>0.18</v>
      </c>
      <c r="F80" s="39" t="s">
        <v>8</v>
      </c>
      <c r="G80" s="37">
        <f>+$B$15</f>
        <v>500</v>
      </c>
      <c r="H80" s="37">
        <f>IF(E80*G80,+E80*G80,"        ")</f>
        <v>90</v>
      </c>
      <c r="I80" s="40">
        <f>E80/B$9</f>
        <v>0.0024</v>
      </c>
      <c r="J80" s="58">
        <f>H80/H$97</f>
        <v>0.013871507983776274</v>
      </c>
    </row>
    <row r="81" spans="1:10" ht="7.5" customHeight="1">
      <c r="A81" s="42"/>
      <c r="B81" s="27"/>
      <c r="C81" s="27"/>
      <c r="D81" s="35"/>
      <c r="E81" s="44"/>
      <c r="F81" s="35"/>
      <c r="G81" s="37"/>
      <c r="H81" s="44"/>
      <c r="I81" s="40"/>
      <c r="J81" s="58"/>
    </row>
    <row r="82" spans="1:10" ht="12.75">
      <c r="A82" s="30" t="s">
        <v>13</v>
      </c>
      <c r="B82" s="27"/>
      <c r="C82" s="27"/>
      <c r="D82" s="35"/>
      <c r="E82" s="44"/>
      <c r="F82" s="35"/>
      <c r="G82" s="37"/>
      <c r="H82" s="44"/>
      <c r="I82" s="40"/>
      <c r="J82" s="58"/>
    </row>
    <row r="83" spans="1:10" ht="12.75">
      <c r="A83" s="30" t="s">
        <v>94</v>
      </c>
      <c r="B83" s="27"/>
      <c r="C83" s="27"/>
      <c r="D83" s="39" t="s">
        <v>12</v>
      </c>
      <c r="E83" s="36">
        <v>0.1</v>
      </c>
      <c r="F83" s="39" t="s">
        <v>8</v>
      </c>
      <c r="G83" s="37">
        <f>+$B$15</f>
        <v>500</v>
      </c>
      <c r="H83" s="37">
        <f>IF(E83*G83,+E83*G83,"        ")</f>
        <v>50</v>
      </c>
      <c r="I83" s="40">
        <f>E83/B$9</f>
        <v>0.0013333333333333335</v>
      </c>
      <c r="J83" s="58">
        <f>H83/H$97</f>
        <v>0.007706393324320152</v>
      </c>
    </row>
    <row r="84" spans="1:10" ht="10.5" customHeight="1">
      <c r="A84" s="42" t="s">
        <v>92</v>
      </c>
      <c r="B84" s="27"/>
      <c r="C84" s="27"/>
      <c r="D84" s="35"/>
      <c r="E84" s="44"/>
      <c r="F84" s="35"/>
      <c r="G84" s="37"/>
      <c r="H84" s="44"/>
      <c r="I84" s="40"/>
      <c r="J84" s="58"/>
    </row>
    <row r="85" spans="1:10" ht="7.5" customHeight="1">
      <c r="A85" s="42"/>
      <c r="B85" s="27"/>
      <c r="C85" s="27"/>
      <c r="D85" s="35"/>
      <c r="E85" s="44"/>
      <c r="F85" s="35"/>
      <c r="G85" s="37"/>
      <c r="H85" s="44"/>
      <c r="I85" s="40"/>
      <c r="J85" s="58"/>
    </row>
    <row r="86" spans="1:10" ht="12.75">
      <c r="A86" s="30" t="s">
        <v>11</v>
      </c>
      <c r="B86" s="27"/>
      <c r="C86" s="27"/>
      <c r="D86" s="35"/>
      <c r="E86" s="46">
        <v>0.17</v>
      </c>
      <c r="F86" s="39" t="s">
        <v>8</v>
      </c>
      <c r="G86" s="37">
        <f>+$B$15</f>
        <v>500</v>
      </c>
      <c r="H86" s="37">
        <f>IF(E86*G86,+E86*G86,"        ")</f>
        <v>85</v>
      </c>
      <c r="I86" s="40">
        <f>E86/B$9</f>
        <v>0.002266666666666667</v>
      </c>
      <c r="J86" s="58">
        <f>H86/H$97</f>
        <v>0.013100868651344258</v>
      </c>
    </row>
    <row r="87" spans="1:10" ht="7.5" customHeight="1">
      <c r="A87" s="42"/>
      <c r="B87" s="27"/>
      <c r="C87" s="27"/>
      <c r="D87" s="35"/>
      <c r="E87" s="44"/>
      <c r="F87" s="35"/>
      <c r="G87" s="37"/>
      <c r="H87" s="44"/>
      <c r="I87" s="40"/>
      <c r="J87" s="58"/>
    </row>
    <row r="88" spans="1:11" ht="12.75">
      <c r="A88" s="30" t="s">
        <v>10</v>
      </c>
      <c r="B88" s="27"/>
      <c r="C88" s="43"/>
      <c r="D88" s="39" t="s">
        <v>9</v>
      </c>
      <c r="E88" s="36">
        <v>2.0017</v>
      </c>
      <c r="F88" s="39" t="s">
        <v>8</v>
      </c>
      <c r="G88" s="37">
        <f>+$B$15</f>
        <v>500</v>
      </c>
      <c r="H88" s="37">
        <f>IF(E88*G88,+E88*G88,"        ")</f>
        <v>1000.85</v>
      </c>
      <c r="I88" s="40">
        <f>E88/B$9</f>
        <v>0.026689333333333332</v>
      </c>
      <c r="J88" s="58">
        <f>H88/H$97</f>
        <v>0.15425887517291648</v>
      </c>
      <c r="K88" s="101"/>
    </row>
    <row r="89" spans="1:10" ht="6.75" customHeight="1" thickBot="1">
      <c r="A89" s="60"/>
      <c r="B89" s="61"/>
      <c r="C89" s="61"/>
      <c r="D89" s="53"/>
      <c r="E89" s="62"/>
      <c r="F89" s="53"/>
      <c r="G89" s="63"/>
      <c r="H89" s="63"/>
      <c r="I89" s="56"/>
      <c r="J89" s="59"/>
    </row>
    <row r="90" spans="1:10" ht="12.75">
      <c r="A90" s="69"/>
      <c r="B90" s="69"/>
      <c r="C90" s="69"/>
      <c r="D90" s="81"/>
      <c r="E90" s="82"/>
      <c r="F90" s="81"/>
      <c r="G90" s="83"/>
      <c r="H90" s="83"/>
      <c r="I90" s="22"/>
      <c r="J90" s="22"/>
    </row>
    <row r="91" spans="1:12" s="2" customFormat="1" ht="13.5">
      <c r="A91" s="142" t="s">
        <v>113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02"/>
      <c r="L91" s="102"/>
    </row>
    <row r="92" spans="1:12" s="2" customFormat="1" ht="13.5" thickBot="1">
      <c r="A92" s="69"/>
      <c r="B92" s="69"/>
      <c r="C92" s="69"/>
      <c r="D92" s="79"/>
      <c r="E92" s="82"/>
      <c r="F92" s="69"/>
      <c r="G92" s="83"/>
      <c r="H92" s="83"/>
      <c r="I92" s="84"/>
      <c r="J92" s="85"/>
      <c r="K92" s="102"/>
      <c r="L92" s="102"/>
    </row>
    <row r="93" spans="1:10" ht="12.75">
      <c r="A93" s="64" t="s">
        <v>7</v>
      </c>
      <c r="B93" s="65"/>
      <c r="C93" s="66"/>
      <c r="D93" s="67"/>
      <c r="E93" s="67"/>
      <c r="F93" s="65"/>
      <c r="G93" s="67"/>
      <c r="H93" s="68">
        <f>SUM(H22:H88)</f>
        <v>5889.723489384285</v>
      </c>
      <c r="I93" s="112"/>
      <c r="J93" s="112"/>
    </row>
    <row r="94" spans="1:10" ht="12.75">
      <c r="A94" s="30" t="s">
        <v>6</v>
      </c>
      <c r="B94" s="27"/>
      <c r="C94" s="69"/>
      <c r="D94" s="69"/>
      <c r="E94" s="69"/>
      <c r="F94" s="69"/>
      <c r="G94" s="27"/>
      <c r="H94" s="70">
        <f>(H93*0.02)</f>
        <v>117.7944697876857</v>
      </c>
      <c r="I94" s="112"/>
      <c r="J94" s="112"/>
    </row>
    <row r="95" spans="1:10" ht="12.75">
      <c r="A95" s="30" t="s">
        <v>5</v>
      </c>
      <c r="B95" s="27"/>
      <c r="C95" s="69"/>
      <c r="D95" s="69"/>
      <c r="E95" s="69"/>
      <c r="F95" s="69"/>
      <c r="G95" s="29"/>
      <c r="H95" s="70">
        <v>0</v>
      </c>
      <c r="I95" s="86">
        <f>+H94+H95+H96</f>
        <v>598.3959065214434</v>
      </c>
      <c r="J95" s="112"/>
    </row>
    <row r="96" spans="1:10" ht="12.75">
      <c r="A96" s="30" t="s">
        <v>115</v>
      </c>
      <c r="B96" s="27"/>
      <c r="C96" s="27"/>
      <c r="D96" s="27"/>
      <c r="E96" s="71"/>
      <c r="F96" s="27"/>
      <c r="G96" s="29"/>
      <c r="H96" s="70">
        <f>SUM(H93:H94)*0.08</f>
        <v>480.6014367337577</v>
      </c>
      <c r="I96" s="112"/>
      <c r="J96" s="112"/>
    </row>
    <row r="97" spans="1:10" ht="13.5" thickBot="1">
      <c r="A97" s="118" t="s">
        <v>4</v>
      </c>
      <c r="B97" s="122"/>
      <c r="C97" s="122"/>
      <c r="D97" s="122"/>
      <c r="E97" s="122"/>
      <c r="F97" s="122"/>
      <c r="G97" s="119"/>
      <c r="H97" s="123">
        <f>SUM(H93:H96)</f>
        <v>6488.119395905728</v>
      </c>
      <c r="I97" s="112"/>
      <c r="J97" s="112"/>
    </row>
    <row r="98" spans="1:12" s="2" customFormat="1" ht="12.75">
      <c r="A98" s="91"/>
      <c r="B98" s="69"/>
      <c r="C98" s="69"/>
      <c r="D98" s="69"/>
      <c r="E98" s="69"/>
      <c r="F98" s="69"/>
      <c r="G98" s="27"/>
      <c r="H98" s="92">
        <f>SUM(H94:H96)</f>
        <v>598.3959065214434</v>
      </c>
      <c r="I98" s="85"/>
      <c r="J98" s="85"/>
      <c r="K98" s="102"/>
      <c r="L98" s="102"/>
    </row>
    <row r="99" spans="1:12" s="2" customFormat="1" ht="12" customHeight="1" thickBot="1">
      <c r="A99" s="69"/>
      <c r="B99" s="69"/>
      <c r="C99" s="69"/>
      <c r="D99" s="69"/>
      <c r="E99" s="69"/>
      <c r="F99" s="69"/>
      <c r="G99" s="69"/>
      <c r="H99" s="69"/>
      <c r="I99" s="87"/>
      <c r="J99" s="27"/>
      <c r="K99" s="102"/>
      <c r="L99" s="102"/>
    </row>
    <row r="100" spans="1:10" ht="13.5" customHeight="1">
      <c r="A100" s="124" t="s">
        <v>3</v>
      </c>
      <c r="B100" s="125"/>
      <c r="C100" s="126">
        <v>0</v>
      </c>
      <c r="D100" s="127">
        <f>(C100/H93)</f>
        <v>0</v>
      </c>
      <c r="E100" s="128" t="s">
        <v>2</v>
      </c>
      <c r="F100" s="125"/>
      <c r="G100" s="126">
        <f>SUM(H34:H88)</f>
        <v>2882.6</v>
      </c>
      <c r="H100" s="129">
        <f>(G100/H93)</f>
        <v>0.48942874910776984</v>
      </c>
      <c r="I100" s="88"/>
      <c r="J100" s="89"/>
    </row>
    <row r="101" spans="1:10" ht="15" customHeight="1">
      <c r="A101" s="130" t="s">
        <v>1</v>
      </c>
      <c r="B101" s="131"/>
      <c r="C101" s="132">
        <f>SUM(H30:H32)</f>
        <v>650</v>
      </c>
      <c r="D101" s="133">
        <f>(C101/H93)</f>
        <v>0.11036171751892403</v>
      </c>
      <c r="E101" s="134" t="s">
        <v>0</v>
      </c>
      <c r="F101" s="131"/>
      <c r="G101" s="132">
        <f>SUM(H21:H27)</f>
        <v>2357.123489384285</v>
      </c>
      <c r="H101" s="135">
        <f>(G101/H93)</f>
        <v>0.40020953337330617</v>
      </c>
      <c r="I101" s="90"/>
      <c r="J101" s="6"/>
    </row>
    <row r="102" spans="1:10" ht="3.75" customHeight="1" thickBot="1">
      <c r="A102" s="136"/>
      <c r="B102" s="137"/>
      <c r="C102" s="138"/>
      <c r="D102" s="138"/>
      <c r="E102" s="122"/>
      <c r="F102" s="137"/>
      <c r="G102" s="138"/>
      <c r="H102" s="139"/>
      <c r="I102" s="6"/>
      <c r="J102" s="6"/>
    </row>
    <row r="103" spans="1:10" ht="12.75">
      <c r="A103" s="6" t="s">
        <v>99</v>
      </c>
      <c r="B103" s="6"/>
      <c r="C103" s="6"/>
      <c r="D103" s="6"/>
      <c r="E103" s="93"/>
      <c r="F103" s="6"/>
      <c r="G103" s="17"/>
      <c r="H103" s="17"/>
      <c r="I103" s="90"/>
      <c r="J103" s="6"/>
    </row>
    <row r="104" spans="1:10" ht="38.25" customHeight="1">
      <c r="A104" s="141" t="s">
        <v>116</v>
      </c>
      <c r="B104" s="141"/>
      <c r="C104" s="141"/>
      <c r="D104" s="141"/>
      <c r="E104" s="141"/>
      <c r="F104" s="141"/>
      <c r="G104" s="141"/>
      <c r="H104" s="141"/>
      <c r="I104" s="141"/>
      <c r="J104" s="141"/>
    </row>
    <row r="105" spans="1:12" ht="13.5">
      <c r="A105" s="153" t="s">
        <v>100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0"/>
      <c r="L105" s="10"/>
    </row>
    <row r="106" spans="1:12" ht="13.5">
      <c r="A106" s="154" t="s">
        <v>96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0"/>
      <c r="L106" s="10"/>
    </row>
    <row r="107" spans="1:12" ht="15" customHeight="1">
      <c r="A107" s="10" t="s">
        <v>98</v>
      </c>
      <c r="B107" s="10"/>
      <c r="C107" s="95"/>
      <c r="D107" s="96"/>
      <c r="E107" s="10"/>
      <c r="F107" s="10"/>
      <c r="G107" s="95"/>
      <c r="H107" s="96"/>
      <c r="I107" s="97"/>
      <c r="J107" s="98">
        <v>455</v>
      </c>
      <c r="K107" s="10"/>
      <c r="L107" s="10"/>
    </row>
    <row r="108" spans="1:12" ht="13.5">
      <c r="A108" s="140" t="s">
        <v>97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</row>
    <row r="109" spans="1:12" ht="13.5">
      <c r="A109" s="10" t="s">
        <v>101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3.5">
      <c r="A110" s="10" t="s">
        <v>111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103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3.5">
      <c r="A119" s="142" t="s">
        <v>114</v>
      </c>
      <c r="B119" s="142"/>
      <c r="C119" s="142"/>
      <c r="D119" s="142"/>
      <c r="E119" s="142"/>
      <c r="F119" s="142"/>
      <c r="G119" s="142"/>
      <c r="H119" s="142"/>
      <c r="I119" s="142"/>
      <c r="J119" s="142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6"/>
    </row>
  </sheetData>
  <sheetProtection/>
  <mergeCells count="11">
    <mergeCell ref="A106:J106"/>
    <mergeCell ref="A108:L108"/>
    <mergeCell ref="A104:J104"/>
    <mergeCell ref="A119:J119"/>
    <mergeCell ref="I17:I19"/>
    <mergeCell ref="J17:J19"/>
    <mergeCell ref="A1:J1"/>
    <mergeCell ref="A54:J54"/>
    <mergeCell ref="A17:H17"/>
    <mergeCell ref="A91:J91"/>
    <mergeCell ref="A105:J105"/>
  </mergeCells>
  <printOptions/>
  <pageMargins left="0.76" right="0.2755905511811024" top="0.6299212598425197" bottom="0.9055118110236221" header="0" footer="0"/>
  <pageSetup horizontalDpi="300" verticalDpi="300" orientation="portrait" scale="90" r:id="rId1"/>
  <rowBreaks count="2" manualBreakCount="2">
    <brk id="54" max="255" man="1"/>
    <brk id="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2017-04-25T16:00:32Z</cp:lastPrinted>
  <dcterms:created xsi:type="dcterms:W3CDTF">1999-01-27T14:17:41Z</dcterms:created>
  <dcterms:modified xsi:type="dcterms:W3CDTF">2019-09-04T16:50:08Z</dcterms:modified>
  <cp:category/>
  <cp:version/>
  <cp:contentType/>
  <cp:contentStatus/>
</cp:coreProperties>
</file>