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Costos" sheetId="1" r:id="rId1"/>
    <sheet name="Tasa de  Crecimiento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</externalReferences>
  <definedNames>
    <definedName name="_xlnm.Print_Area" localSheetId="0">'Costos'!$A$1:$P$89</definedName>
    <definedName name="_xlnm.Print_Area" localSheetId="1">'Tasa de  Crecimiento'!$A$1:$N$90</definedName>
    <definedName name="_xlnm.Print_Titles" localSheetId="0">'Costos'!$1:$7</definedName>
  </definedNames>
  <calcPr fullCalcOnLoad="1"/>
</workbook>
</file>

<file path=xl/sharedStrings.xml><?xml version="1.0" encoding="utf-8"?>
<sst xmlns="http://schemas.openxmlformats.org/spreadsheetml/2006/main" count="443" uniqueCount="145">
  <si>
    <t>PRODUCTOS</t>
  </si>
  <si>
    <t xml:space="preserve">Arroz </t>
  </si>
  <si>
    <t>Maíz</t>
  </si>
  <si>
    <t>Sorgo</t>
  </si>
  <si>
    <t>Habichuela roja</t>
  </si>
  <si>
    <t>Habichuela negra</t>
  </si>
  <si>
    <t>Habichuela Blanca</t>
  </si>
  <si>
    <t>Guandul</t>
  </si>
  <si>
    <t>Maní</t>
  </si>
  <si>
    <t>Papa</t>
  </si>
  <si>
    <t>Yuca</t>
  </si>
  <si>
    <t>Yautía</t>
  </si>
  <si>
    <t>Ñame</t>
  </si>
  <si>
    <t>Jenjibre</t>
  </si>
  <si>
    <t>Batata</t>
  </si>
  <si>
    <t>Tomate ensalada</t>
  </si>
  <si>
    <t>Tomate Industrial</t>
  </si>
  <si>
    <t>Ajo</t>
  </si>
  <si>
    <t>Auyama</t>
  </si>
  <si>
    <t>Berenjena</t>
  </si>
  <si>
    <t>Cebolla</t>
  </si>
  <si>
    <t>Cebollin</t>
  </si>
  <si>
    <t>Lechuga</t>
  </si>
  <si>
    <t>Pepino</t>
  </si>
  <si>
    <t>Remolacha</t>
  </si>
  <si>
    <t xml:space="preserve">Repollo </t>
  </si>
  <si>
    <t>Zanahoria</t>
  </si>
  <si>
    <t>Tabaco</t>
  </si>
  <si>
    <t>Ají</t>
  </si>
  <si>
    <t>Molondrón</t>
  </si>
  <si>
    <t>Plátano (Fomento)</t>
  </si>
  <si>
    <t>Plátano (Mantenimiento)</t>
  </si>
  <si>
    <t>Guineo (Fomento)</t>
  </si>
  <si>
    <t>Guineo (Mantenimiento)</t>
  </si>
  <si>
    <t>Cereales</t>
  </si>
  <si>
    <t>Leguminosas</t>
  </si>
  <si>
    <t>Raíces y Tubérculos</t>
  </si>
  <si>
    <t>Hortalizas</t>
  </si>
  <si>
    <t>Musáceas</t>
  </si>
  <si>
    <t>Cacao</t>
  </si>
  <si>
    <t>Café</t>
  </si>
  <si>
    <t>Lechosa</t>
  </si>
  <si>
    <t>Piña</t>
  </si>
  <si>
    <t>Chinola</t>
  </si>
  <si>
    <t>Naranja Dulce</t>
  </si>
  <si>
    <t>Limón Agrio</t>
  </si>
  <si>
    <t>Limón Persa</t>
  </si>
  <si>
    <t>Toronja</t>
  </si>
  <si>
    <t>Mango</t>
  </si>
  <si>
    <t>Nispero</t>
  </si>
  <si>
    <t>Guanabana</t>
  </si>
  <si>
    <t>Zapote</t>
  </si>
  <si>
    <t>Cajuil</t>
  </si>
  <si>
    <t>Aguacate</t>
  </si>
  <si>
    <t>Unidad</t>
  </si>
  <si>
    <t>Semillero</t>
  </si>
  <si>
    <t xml:space="preserve">Otros </t>
  </si>
  <si>
    <t>Costo</t>
  </si>
  <si>
    <t>Costo/</t>
  </si>
  <si>
    <t>Precio Prom. de Venta en Finca</t>
  </si>
  <si>
    <t>Total/Ta</t>
  </si>
  <si>
    <t>(RD$)</t>
  </si>
  <si>
    <t>Arroz (Transplante)</t>
  </si>
  <si>
    <t>Arroz (Directo)</t>
  </si>
  <si>
    <t>Arroz T. Reg. Norte</t>
  </si>
  <si>
    <t>Arroz T. Reg. Nordeste</t>
  </si>
  <si>
    <t>Arroz T. Reg. Noroeste</t>
  </si>
  <si>
    <t>Arroz T. Reg. Norcentral</t>
  </si>
  <si>
    <t>Maíz (Riego)</t>
  </si>
  <si>
    <t>Maíz (Secano)</t>
  </si>
  <si>
    <t>Sorgo A. (Secano)</t>
  </si>
  <si>
    <t>Sorgo (Riego)</t>
  </si>
  <si>
    <t>Sorgo M. (Secano)</t>
  </si>
  <si>
    <t>Hab. Roja (Riego)</t>
  </si>
  <si>
    <t>Hab. Roja (Secano)</t>
  </si>
  <si>
    <t>Hab. Roja Suroeste</t>
  </si>
  <si>
    <t>Hab. Negra</t>
  </si>
  <si>
    <t>Hab. Blanca</t>
  </si>
  <si>
    <t>Oleoginosa</t>
  </si>
  <si>
    <t>Mani</t>
  </si>
  <si>
    <t>Raices y Tuberculos</t>
  </si>
  <si>
    <t>Papa (Constanza)</t>
  </si>
  <si>
    <t>Yuca (Secano)</t>
  </si>
  <si>
    <t>Yuca (Riego)</t>
  </si>
  <si>
    <t>Yautia</t>
  </si>
  <si>
    <t>Batata (Riego)</t>
  </si>
  <si>
    <t>Batata (Secano)</t>
  </si>
  <si>
    <t>Hortalizas y Vegetales</t>
  </si>
  <si>
    <t>Tom. Ensalada</t>
  </si>
  <si>
    <t>Tom. Industrial</t>
  </si>
  <si>
    <t>Tom. Industrial (Azua)</t>
  </si>
  <si>
    <t>Ajíes</t>
  </si>
  <si>
    <t>Ajo (Constanza)</t>
  </si>
  <si>
    <t>Cebolla Roja</t>
  </si>
  <si>
    <t>Cebollín</t>
  </si>
  <si>
    <t>ND</t>
  </si>
  <si>
    <t>Repollo</t>
  </si>
  <si>
    <t>Zanahoría</t>
  </si>
  <si>
    <t>Nabo</t>
  </si>
  <si>
    <t>Puerro</t>
  </si>
  <si>
    <t>Rabano</t>
  </si>
  <si>
    <t>Musaceas</t>
  </si>
  <si>
    <t>Productos Tradicionales de Exportación</t>
  </si>
  <si>
    <t>Furtales</t>
  </si>
  <si>
    <t xml:space="preserve">Fuente:  Ministerio de Agricultura, Departamento Economía Agropecuaria, </t>
  </si>
  <si>
    <t xml:space="preserve">                  Division de Estudios Economicos, 2013.-</t>
  </si>
  <si>
    <t xml:space="preserve">Notas : Los insumos y la mano de obra, fueron usados durante un ciclo de 10 años de producción  en cada </t>
  </si>
  <si>
    <t xml:space="preserve">              cultivo permanente mencionado en la lista.</t>
  </si>
  <si>
    <r>
      <t>Apartir del año 2008,  se actualizaron los coeficientes tecnicos en la mayorias de los Costos Estimados de Producción de los cultivos considerados, utilizando la base de datos  obtenidas en el  "</t>
    </r>
    <r>
      <rPr>
        <i/>
        <sz val="8"/>
        <color indexed="9"/>
        <rFont val="Arial Narrow"/>
        <family val="2"/>
      </rPr>
      <t>Levantamiento de Costo de Producción Real de Productos Agropecuarios</t>
    </r>
    <r>
      <rPr>
        <sz val="8"/>
        <color indexed="9"/>
        <rFont val="Arial Narrow"/>
        <family val="2"/>
      </rPr>
      <t>" realizadas en Junio 2008 a nivel nacional; auspiciado por ésta Secretaría de Estado conjuntamente con el Proyecto de Apoyo a la Transición Competitiva Agropecuaria (PATCA).</t>
    </r>
  </si>
  <si>
    <t>Una Hectárea equivale a 15.9 tareas.</t>
  </si>
  <si>
    <t>Oleaginosa</t>
  </si>
  <si>
    <t>Ajo Nacional</t>
  </si>
  <si>
    <t>Aji Cubanela</t>
  </si>
  <si>
    <t>Aji Habanero</t>
  </si>
  <si>
    <t>Aji Morron</t>
  </si>
  <si>
    <t>Tomate Tipo Cluster</t>
  </si>
  <si>
    <t>Productos Pecuarios</t>
  </si>
  <si>
    <t>Huevos (Costo por unidad)</t>
  </si>
  <si>
    <t>Leche (Costo promedio de Sistemas) por litro</t>
  </si>
  <si>
    <t>*Productos Tradicionales de Exportaciones</t>
  </si>
  <si>
    <t>*Frutas</t>
  </si>
  <si>
    <t xml:space="preserve"> Costos Promedios de Producción Estimados de los Principales Rubros Agrícolas  y  Pecuarios a Nivel Nacional</t>
  </si>
  <si>
    <t>Pollo (Costo por Pollo vivo en pie de 4,3 libras promedio)</t>
  </si>
  <si>
    <t>Cerdo (Costo de cerdo en pie de 100 kilos promedio)</t>
  </si>
  <si>
    <t>Tasa de Crecimiento de los Costos Promedios de Producción Estimados de los Principales Rubros Agrícolas  y  Pecuarios a Nivel Nacional</t>
  </si>
  <si>
    <t>-</t>
  </si>
  <si>
    <t>**Los Costos Estimados de Producción de Frutales y Productos Tradiciones de Exportación (Cacao y Café) presentados en esta tabla  corresponden a costos de fomento y rehabilitación para un periodo de 10 años.</t>
  </si>
  <si>
    <t>***Productos Cultivados Bajo Ambiente Proetegido</t>
  </si>
  <si>
    <r>
      <t>Apartir del año 2008, l</t>
    </r>
    <r>
      <rPr>
        <sz val="8"/>
        <rFont val="Arial Narrow"/>
        <family val="2"/>
      </rPr>
      <t xml:space="preserve">os costos estimados de producción fueron calculados considerando  los nuevos coeficientes técnicos de los insumos y labores agrícolas utilizados en el proceso de producción de los cultivos citados. La información fue extraída de un levantamiento de Costo de Producción Real realizado en junio de 2008. </t>
    </r>
  </si>
  <si>
    <r>
      <t xml:space="preserve">Apartir del año 2008, </t>
    </r>
    <r>
      <rPr>
        <sz val="9.5"/>
        <rFont val="Arial Narrow"/>
        <family val="2"/>
      </rPr>
      <t xml:space="preserve">los costos estimados de producción fueron calculados considerando  los nuevos coeficientes técnicos de los insumos y labores agrícolas utilizados en el proceso de producción de los cultivos citados. La información fue extraída de un levantamiento de Costo de Producción Real realizado en junio de 2008. </t>
    </r>
  </si>
  <si>
    <t>* Preliminar</t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</si>
  <si>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Ministerio de Agricultura de la República Dominicana, Departamento de Producción Bajo Ambiente Protegido (DEPROBAP), Dirección General de Ganaderia (DIGEGA) y Consejo Nacional de Producción Pecuaria (CONAPROPE). Elaborados y/o adapatados al formato de presentación de los Costos de Producción que elabora el Departamento  de Economía Agropecuaria en la División de Estudios Económicos.</t>
    </r>
  </si>
  <si>
    <t>***Los Costos Estimados de Producción de Frutales y Productos Tradiciones de Exportación (Cacao y Café) presentados en esta tabla  corresponden a costos de fomento y rehabilitación para un periodo de 10 años.</t>
  </si>
  <si>
    <t>**Musáceas</t>
  </si>
  <si>
    <t>***Productos Tradicionales de Exportaciones</t>
  </si>
  <si>
    <t>***Frutas</t>
  </si>
  <si>
    <t>****Productos Cultivados Bajo Ambiente Proetegido</t>
  </si>
  <si>
    <r>
      <rPr>
        <b/>
        <sz val="9.5"/>
        <rFont val="Arial Narrow"/>
        <family val="2"/>
      </rPr>
      <t>FUENTE:</t>
    </r>
    <r>
      <rPr>
        <sz val="9.5"/>
        <rFont val="Arial Narrow"/>
        <family val="2"/>
      </rPr>
      <t xml:space="preserve"> Ministerio de Agricultura de la República Dominicana, Departamento de Producción Bajo Ambiente Protegido (DEPROBAP), Dirección General de Ganaderia (DIGEGA) y Consejo Nacional de Producción Pecuaria (CONAPROPE). Elaborados y/o adapatados al formato de presentación de los Costos de Producción que elabora el Departamento  de Economía Agropecuaria y Estadisticas en la División de Estudios Económicos.</t>
    </r>
  </si>
  <si>
    <t>**A partir de la publicación del 2016, las plantillas de costos correspondientes a guineo y plátano integran otras actividades e insumos propios del cultivo de estos productos.</t>
  </si>
  <si>
    <t>2015-2016</t>
  </si>
  <si>
    <t>****Los costos correspondientes a productos cultivados bajo ambienbte protegido están calculados para 4,800 metros cuadrado de producción y a mayo del 2019.</t>
  </si>
  <si>
    <t xml:space="preserve">                               2002 - 2019  (En RD$/Tarea)</t>
  </si>
  <si>
    <t>2019*</t>
  </si>
  <si>
    <t>**Los costos correspondientes a productos cultivados bajo ambienbte protegido están calculados para 4,800 metros cuadrado de producción y a mayo del 2019.</t>
  </si>
  <si>
    <t>Tomate Tipo Bugalú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</si>
</sst>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.0_);_(* \(#,##0.0\);_(* &quot;-&quot;??_);_(@_)"/>
    <numFmt numFmtId="179" formatCode="_(* #,##0_);_(* \(#,##0\);_(* &quot;-&quot;??_);_(@_)"/>
    <numFmt numFmtId="180" formatCode="#,##0.0\ _€;\-#,##0.0\ _€"/>
    <numFmt numFmtId="181" formatCode="0.00_)"/>
    <numFmt numFmtId="182" formatCode="#,##0.0000_);\(#,##0.0000\)"/>
    <numFmt numFmtId="183" formatCode="0_)"/>
    <numFmt numFmtId="184" formatCode="0.0000_)"/>
    <numFmt numFmtId="185" formatCode="_(* #,##0.0000_);_(* \(#,##0.0000\);_(* &quot;-&quot;??_);_(@_)"/>
    <numFmt numFmtId="186" formatCode="0.0000"/>
    <numFmt numFmtId="187" formatCode="&quot;RD$&quot;#,##0.00"/>
    <numFmt numFmtId="188" formatCode="#,##0.00_ ;\-#,##0.00\ "/>
    <numFmt numFmtId="189" formatCode="#,##0.0_);\(#,##0.0\)"/>
    <numFmt numFmtId="190" formatCode="0.0000000"/>
    <numFmt numFmtId="191" formatCode="0.000000"/>
    <numFmt numFmtId="192" formatCode="0.00000"/>
    <numFmt numFmtId="193" formatCode="0.000"/>
    <numFmt numFmtId="194" formatCode="0.0_)"/>
    <numFmt numFmtId="195" formatCode="#,##0.00_ ;[Red]\-#,##0.00\ "/>
    <numFmt numFmtId="196" formatCode="0.0"/>
    <numFmt numFmtId="197" formatCode="_(* #,##0.000_);_(* \(#,##0.000\);_(* &quot;-&quot;??_);_(@_)"/>
  </numFmts>
  <fonts count="64">
    <font>
      <sz val="10"/>
      <name val="Arial"/>
      <family val="0"/>
    </font>
    <font>
      <b/>
      <sz val="9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8.7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u val="single"/>
      <sz val="8.7"/>
      <color indexed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 Narrow"/>
      <family val="2"/>
    </font>
    <font>
      <sz val="9"/>
      <name val="Arial Narrow"/>
      <family val="2"/>
    </font>
    <font>
      <sz val="8"/>
      <color indexed="9"/>
      <name val="Arial Narrow"/>
      <family val="2"/>
    </font>
    <font>
      <i/>
      <sz val="8"/>
      <color indexed="9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2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 Narrow"/>
      <family val="2"/>
    </font>
    <font>
      <sz val="8"/>
      <color theme="8" tint="0.7999799847602844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1" fontId="2" fillId="0" borderId="0" xfId="49" applyFont="1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171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40" fontId="59" fillId="0" borderId="0" xfId="0" applyNumberFormat="1" applyFont="1" applyFill="1" applyBorder="1" applyAlignment="1">
      <alignment/>
    </xf>
    <xf numFmtId="40" fontId="59" fillId="0" borderId="0" xfId="0" applyNumberFormat="1" applyFont="1" applyFill="1" applyBorder="1" applyAlignment="1">
      <alignment horizontal="center"/>
    </xf>
    <xf numFmtId="188" fontId="59" fillId="0" borderId="0" xfId="0" applyNumberFormat="1" applyFont="1" applyFill="1" applyBorder="1" applyAlignment="1">
      <alignment horizontal="center"/>
    </xf>
    <xf numFmtId="40" fontId="60" fillId="0" borderId="0" xfId="49" applyNumberFormat="1" applyFont="1" applyFill="1" applyBorder="1" applyAlignment="1">
      <alignment horizontal="center"/>
    </xf>
    <xf numFmtId="39" fontId="59" fillId="0" borderId="0" xfId="0" applyNumberFormat="1" applyFont="1" applyFill="1" applyBorder="1" applyAlignment="1" applyProtection="1">
      <alignment horizontal="center"/>
      <protection/>
    </xf>
    <xf numFmtId="195" fontId="59" fillId="0" borderId="0" xfId="0" applyNumberFormat="1" applyFont="1" applyFill="1" applyBorder="1" applyAlignment="1">
      <alignment/>
    </xf>
    <xf numFmtId="188" fontId="59" fillId="0" borderId="0" xfId="0" applyNumberFormat="1" applyFont="1" applyFill="1" applyBorder="1" applyAlignment="1">
      <alignment horizontal="left"/>
    </xf>
    <xf numFmtId="39" fontId="59" fillId="0" borderId="0" xfId="0" applyNumberFormat="1" applyFont="1" applyFill="1" applyBorder="1" applyAlignment="1">
      <alignment horizontal="center"/>
    </xf>
    <xf numFmtId="189" fontId="59" fillId="0" borderId="0" xfId="0" applyNumberFormat="1" applyFont="1" applyFill="1" applyBorder="1" applyAlignment="1">
      <alignment horizontal="center"/>
    </xf>
    <xf numFmtId="194" fontId="59" fillId="0" borderId="0" xfId="0" applyNumberFormat="1" applyFont="1" applyFill="1" applyBorder="1" applyAlignment="1">
      <alignment horizontal="center"/>
    </xf>
    <xf numFmtId="39" fontId="59" fillId="0" borderId="0" xfId="49" applyNumberFormat="1" applyFont="1" applyFill="1" applyBorder="1" applyAlignment="1">
      <alignment horizontal="center"/>
    </xf>
    <xf numFmtId="181" fontId="59" fillId="0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178" fontId="58" fillId="0" borderId="0" xfId="49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39" fontId="2" fillId="33" borderId="0" xfId="0" applyNumberFormat="1" applyFont="1" applyFill="1" applyBorder="1" applyAlignment="1">
      <alignment/>
    </xf>
    <xf numFmtId="40" fontId="13" fillId="33" borderId="1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178" fontId="59" fillId="33" borderId="0" xfId="49" applyNumberFormat="1" applyFont="1" applyFill="1" applyBorder="1" applyAlignment="1">
      <alignment horizontal="center" vertical="justify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/>
    </xf>
    <xf numFmtId="171" fontId="2" fillId="33" borderId="0" xfId="49" applyNumberFormat="1" applyFont="1" applyFill="1" applyBorder="1" applyAlignment="1">
      <alignment horizontal="right" vertical="center"/>
    </xf>
    <xf numFmtId="171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71" fontId="2" fillId="33" borderId="0" xfId="49" applyFont="1" applyFill="1" applyBorder="1" applyAlignment="1">
      <alignment horizontal="right" vertical="center"/>
    </xf>
    <xf numFmtId="171" fontId="2" fillId="33" borderId="0" xfId="49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 vertical="center"/>
    </xf>
    <xf numFmtId="171" fontId="5" fillId="33" borderId="0" xfId="49" applyFont="1" applyFill="1" applyBorder="1" applyAlignment="1">
      <alignment horizontal="right"/>
    </xf>
    <xf numFmtId="39" fontId="2" fillId="33" borderId="0" xfId="0" applyNumberFormat="1" applyFont="1" applyFill="1" applyBorder="1" applyAlignment="1">
      <alignment horizontal="right"/>
    </xf>
    <xf numFmtId="171" fontId="2" fillId="33" borderId="0" xfId="49" applyFont="1" applyFill="1" applyAlignment="1">
      <alignment horizontal="right"/>
    </xf>
    <xf numFmtId="0" fontId="8" fillId="33" borderId="0" xfId="0" applyFont="1" applyFill="1" applyBorder="1" applyAlignment="1" applyProtection="1">
      <alignment horizontal="right" vertical="center"/>
      <protection/>
    </xf>
    <xf numFmtId="0" fontId="63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center"/>
      <protection/>
    </xf>
    <xf numFmtId="178" fontId="59" fillId="33" borderId="0" xfId="49" applyNumberFormat="1" applyFont="1" applyFill="1" applyBorder="1" applyAlignment="1">
      <alignment horizontal="center" vertical="justify"/>
    </xf>
    <xf numFmtId="39" fontId="2" fillId="33" borderId="0" xfId="0" applyNumberFormat="1" applyFont="1" applyFill="1" applyAlignment="1">
      <alignment horizontal="right"/>
    </xf>
    <xf numFmtId="40" fontId="13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 horizontal="left" vertical="justify"/>
    </xf>
    <xf numFmtId="166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3" fontId="2" fillId="33" borderId="0" xfId="0" applyNumberFormat="1" applyFont="1" applyFill="1" applyAlignment="1" applyProtection="1">
      <alignment/>
      <protection/>
    </xf>
    <xf numFmtId="40" fontId="59" fillId="33" borderId="0" xfId="0" applyNumberFormat="1" applyFont="1" applyFill="1" applyBorder="1" applyAlignment="1">
      <alignment/>
    </xf>
    <xf numFmtId="40" fontId="59" fillId="33" borderId="0" xfId="0" applyNumberFormat="1" applyFont="1" applyFill="1" applyBorder="1" applyAlignment="1">
      <alignment horizontal="center"/>
    </xf>
    <xf numFmtId="188" fontId="59" fillId="33" borderId="0" xfId="0" applyNumberFormat="1" applyFont="1" applyFill="1" applyBorder="1" applyAlignment="1">
      <alignment horizontal="center"/>
    </xf>
    <xf numFmtId="40" fontId="60" fillId="33" borderId="0" xfId="49" applyNumberFormat="1" applyFont="1" applyFill="1" applyBorder="1" applyAlignment="1">
      <alignment horizontal="center"/>
    </xf>
    <xf numFmtId="39" fontId="59" fillId="33" borderId="0" xfId="0" applyNumberFormat="1" applyFont="1" applyFill="1" applyBorder="1" applyAlignment="1" applyProtection="1">
      <alignment horizontal="center"/>
      <protection/>
    </xf>
    <xf numFmtId="39" fontId="59" fillId="33" borderId="0" xfId="0" applyNumberFormat="1" applyFont="1" applyFill="1" applyBorder="1" applyAlignment="1">
      <alignment/>
    </xf>
    <xf numFmtId="195" fontId="59" fillId="33" borderId="0" xfId="0" applyNumberFormat="1" applyFont="1" applyFill="1" applyBorder="1" applyAlignment="1">
      <alignment/>
    </xf>
    <xf numFmtId="188" fontId="59" fillId="33" borderId="0" xfId="0" applyNumberFormat="1" applyFont="1" applyFill="1" applyBorder="1" applyAlignment="1">
      <alignment horizontal="left"/>
    </xf>
    <xf numFmtId="2" fontId="16" fillId="33" borderId="0" xfId="0" applyNumberFormat="1" applyFont="1" applyFill="1" applyBorder="1" applyAlignment="1">
      <alignment horizontal="left" wrapText="1"/>
    </xf>
    <xf numFmtId="0" fontId="17" fillId="33" borderId="0" xfId="0" applyFont="1" applyFill="1" applyAlignment="1">
      <alignment horizontal="left" vertical="justify"/>
    </xf>
    <xf numFmtId="0" fontId="2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166" fontId="16" fillId="33" borderId="0" xfId="0" applyNumberFormat="1" applyFont="1" applyFill="1" applyAlignment="1" applyProtection="1">
      <alignment horizontal="left"/>
      <protection/>
    </xf>
    <xf numFmtId="10" fontId="16" fillId="33" borderId="0" xfId="0" applyNumberFormat="1" applyFont="1" applyFill="1" applyAlignment="1" applyProtection="1">
      <alignment horizontal="left"/>
      <protection/>
    </xf>
    <xf numFmtId="183" fontId="16" fillId="33" borderId="0" xfId="0" applyNumberFormat="1" applyFont="1" applyFill="1" applyAlignment="1" applyProtection="1">
      <alignment horizontal="left"/>
      <protection/>
    </xf>
    <xf numFmtId="171" fontId="2" fillId="33" borderId="0" xfId="49" applyFont="1" applyFill="1" applyBorder="1" applyAlignment="1">
      <alignment/>
    </xf>
    <xf numFmtId="0" fontId="13" fillId="33" borderId="0" xfId="0" applyFont="1" applyFill="1" applyAlignment="1">
      <alignment/>
    </xf>
    <xf numFmtId="0" fontId="1" fillId="33" borderId="0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 horizontal="left" vertical="justify"/>
    </xf>
    <xf numFmtId="0" fontId="58" fillId="33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vertical="center"/>
      <protection/>
    </xf>
    <xf numFmtId="171" fontId="2" fillId="34" borderId="0" xfId="49" applyFont="1" applyFill="1" applyBorder="1" applyAlignment="1">
      <alignment horizontal="right" vertical="center"/>
    </xf>
    <xf numFmtId="171" fontId="2" fillId="34" borderId="0" xfId="0" applyNumberFormat="1" applyFont="1" applyFill="1" applyBorder="1" applyAlignment="1">
      <alignment horizontal="right"/>
    </xf>
    <xf numFmtId="171" fontId="2" fillId="34" borderId="0" xfId="49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39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39" fontId="5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2" fontId="16" fillId="33" borderId="0" xfId="0" applyNumberFormat="1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justify" vertical="justify"/>
    </xf>
    <xf numFmtId="0" fontId="59" fillId="33" borderId="0" xfId="0" applyFont="1" applyFill="1" applyBorder="1" applyAlignment="1">
      <alignment horizontal="center" vertical="center"/>
    </xf>
    <xf numFmtId="178" fontId="59" fillId="33" borderId="0" xfId="49" applyNumberFormat="1" applyFont="1" applyFill="1" applyBorder="1" applyAlignment="1">
      <alignment horizontal="center" vertical="justify"/>
    </xf>
    <xf numFmtId="188" fontId="60" fillId="0" borderId="0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 horizontal="center"/>
      <protection/>
    </xf>
    <xf numFmtId="0" fontId="59" fillId="33" borderId="0" xfId="0" applyFont="1" applyFill="1" applyAlignment="1">
      <alignment horizontal="left" wrapText="1"/>
    </xf>
    <xf numFmtId="0" fontId="6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 horizontal="left" wrapText="1"/>
    </xf>
    <xf numFmtId="0" fontId="17" fillId="33" borderId="0" xfId="0" applyFont="1" applyFill="1" applyAlignment="1">
      <alignment horizontal="left" vertical="justify"/>
    </xf>
    <xf numFmtId="40" fontId="13" fillId="33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2" fontId="2" fillId="33" borderId="0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 horizontal="left" vertical="justify"/>
    </xf>
    <xf numFmtId="0" fontId="9" fillId="33" borderId="0" xfId="0" applyFont="1" applyFill="1" applyBorder="1" applyAlignment="1">
      <alignment horizontal="left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9" xfId="51"/>
    <cellStyle name="Millares 2" xfId="52"/>
    <cellStyle name="Millares 20" xfId="53"/>
    <cellStyle name="Millares 21" xfId="54"/>
    <cellStyle name="Millares 22" xfId="55"/>
    <cellStyle name="Currency" xfId="56"/>
    <cellStyle name="Currency [0]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2" xfId="68"/>
    <cellStyle name="Normal 2 2" xfId="69"/>
    <cellStyle name="Normal 2 3" xfId="70"/>
    <cellStyle name="Normal 2 4" xfId="71"/>
    <cellStyle name="Normal 2 5" xfId="72"/>
    <cellStyle name="Normal 2 6" xfId="73"/>
    <cellStyle name="Normal 2 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as" xfId="82"/>
    <cellStyle name="Percent" xfId="83"/>
    <cellStyle name="Porcentual 2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externalLink" Target="externalLinks/externalLink96.xml" /><Relationship Id="rId101" Type="http://schemas.openxmlformats.org/officeDocument/2006/relationships/externalLink" Target="externalLinks/externalLink97.xml" /><Relationship Id="rId102" Type="http://schemas.openxmlformats.org/officeDocument/2006/relationships/externalLink" Target="externalLinks/externalLink98.xml" /><Relationship Id="rId103" Type="http://schemas.openxmlformats.org/officeDocument/2006/relationships/externalLink" Target="externalLinks/externalLink99.xml" /><Relationship Id="rId104" Type="http://schemas.openxmlformats.org/officeDocument/2006/relationships/externalLink" Target="externalLinks/externalLink100.xml" /><Relationship Id="rId105" Type="http://schemas.openxmlformats.org/officeDocument/2006/relationships/externalLink" Target="externalLinks/externalLink101.xml" /><Relationship Id="rId106" Type="http://schemas.openxmlformats.org/officeDocument/2006/relationships/externalLink" Target="externalLinks/externalLink102.xml" /><Relationship Id="rId107" Type="http://schemas.openxmlformats.org/officeDocument/2006/relationships/externalLink" Target="externalLinks/externalLink103.xml" /><Relationship Id="rId108" Type="http://schemas.openxmlformats.org/officeDocument/2006/relationships/externalLink" Target="externalLinks/externalLink104.xml" /><Relationship Id="rId109" Type="http://schemas.openxmlformats.org/officeDocument/2006/relationships/externalLink" Target="externalLinks/externalLink105.xml" /><Relationship Id="rId110" Type="http://schemas.openxmlformats.org/officeDocument/2006/relationships/externalLink" Target="externalLinks/externalLink106.xml" /><Relationship Id="rId111" Type="http://schemas.openxmlformats.org/officeDocument/2006/relationships/externalLink" Target="externalLinks/externalLink107.xml" /><Relationship Id="rId112" Type="http://schemas.openxmlformats.org/officeDocument/2006/relationships/externalLink" Target="externalLinks/externalLink108.xml" /><Relationship Id="rId113" Type="http://schemas.openxmlformats.org/officeDocument/2006/relationships/externalLink" Target="externalLinks/externalLink109.xml" /><Relationship Id="rId114" Type="http://schemas.openxmlformats.org/officeDocument/2006/relationships/externalLink" Target="externalLinks/externalLink110.xml" /><Relationship Id="rId115" Type="http://schemas.openxmlformats.org/officeDocument/2006/relationships/externalLink" Target="externalLinks/externalLink111.xml" /><Relationship Id="rId116" Type="http://schemas.openxmlformats.org/officeDocument/2006/relationships/externalLink" Target="externalLinks/externalLink112.xml" /><Relationship Id="rId117" Type="http://schemas.openxmlformats.org/officeDocument/2006/relationships/externalLink" Target="externalLinks/externalLink113.xml" /><Relationship Id="rId118" Type="http://schemas.openxmlformats.org/officeDocument/2006/relationships/externalLink" Target="externalLinks/externalLink114.xml" /><Relationship Id="rId119" Type="http://schemas.openxmlformats.org/officeDocument/2006/relationships/externalLink" Target="externalLinks/externalLink115.xml" /><Relationship Id="rId120" Type="http://schemas.openxmlformats.org/officeDocument/2006/relationships/externalLink" Target="externalLinks/externalLink116.xml" /><Relationship Id="rId121" Type="http://schemas.openxmlformats.org/officeDocument/2006/relationships/externalLink" Target="externalLinks/externalLink117.xml" /><Relationship Id="rId122" Type="http://schemas.openxmlformats.org/officeDocument/2006/relationships/externalLink" Target="externalLinks/externalLink118.xml" /><Relationship Id="rId123" Type="http://schemas.openxmlformats.org/officeDocument/2006/relationships/externalLink" Target="externalLinks/externalLink119.xml" /><Relationship Id="rId124" Type="http://schemas.openxmlformats.org/officeDocument/2006/relationships/externalLink" Target="externalLinks/externalLink120.xml" /><Relationship Id="rId125" Type="http://schemas.openxmlformats.org/officeDocument/2006/relationships/externalLink" Target="externalLinks/externalLink121.xml" /><Relationship Id="rId126" Type="http://schemas.openxmlformats.org/officeDocument/2006/relationships/externalLink" Target="externalLinks/externalLink122.xml" /><Relationship Id="rId127" Type="http://schemas.openxmlformats.org/officeDocument/2006/relationships/externalLink" Target="externalLinks/externalLink123.xml" /><Relationship Id="rId128" Type="http://schemas.openxmlformats.org/officeDocument/2006/relationships/externalLink" Target="externalLinks/externalLink124.xml" /><Relationship Id="rId129" Type="http://schemas.openxmlformats.org/officeDocument/2006/relationships/externalLink" Target="externalLinks/externalLink125.xml" /><Relationship Id="rId130" Type="http://schemas.openxmlformats.org/officeDocument/2006/relationships/externalLink" Target="externalLinks/externalLink126.xml" /><Relationship Id="rId131" Type="http://schemas.openxmlformats.org/officeDocument/2006/relationships/externalLink" Target="externalLinks/externalLink127.xml" /><Relationship Id="rId132" Type="http://schemas.openxmlformats.org/officeDocument/2006/relationships/externalLink" Target="externalLinks/externalLink128.xml" /><Relationship Id="rId133" Type="http://schemas.openxmlformats.org/officeDocument/2006/relationships/externalLink" Target="externalLinks/externalLink129.xml" /><Relationship Id="rId134" Type="http://schemas.openxmlformats.org/officeDocument/2006/relationships/externalLink" Target="externalLinks/externalLink130.xml" /><Relationship Id="rId135" Type="http://schemas.openxmlformats.org/officeDocument/2006/relationships/externalLink" Target="externalLinks/externalLink131.xml" /><Relationship Id="rId136" Type="http://schemas.openxmlformats.org/officeDocument/2006/relationships/externalLink" Target="externalLinks/externalLink132.xml" /><Relationship Id="rId137" Type="http://schemas.openxmlformats.org/officeDocument/2006/relationships/externalLink" Target="externalLinks/externalLink133.xml" /><Relationship Id="rId138" Type="http://schemas.openxmlformats.org/officeDocument/2006/relationships/externalLink" Target="externalLinks/externalLink134.xml" /><Relationship Id="rId139" Type="http://schemas.openxmlformats.org/officeDocument/2006/relationships/externalLink" Target="externalLinks/externalLink135.xml" /><Relationship Id="rId140" Type="http://schemas.openxmlformats.org/officeDocument/2006/relationships/externalLink" Target="externalLinks/externalLink136.xml" /><Relationship Id="rId141" Type="http://schemas.openxmlformats.org/officeDocument/2006/relationships/externalLink" Target="externalLinks/externalLink137.xml" /><Relationship Id="rId142" Type="http://schemas.openxmlformats.org/officeDocument/2006/relationships/externalLink" Target="externalLinks/externalLink138.xml" /><Relationship Id="rId143" Type="http://schemas.openxmlformats.org/officeDocument/2006/relationships/externalLink" Target="externalLinks/externalLink139.xml" /><Relationship Id="rId144" Type="http://schemas.openxmlformats.org/officeDocument/2006/relationships/externalLink" Target="externalLinks/externalLink140.xml" /><Relationship Id="rId145" Type="http://schemas.openxmlformats.org/officeDocument/2006/relationships/externalLink" Target="externalLinks/externalLink141.xml" /><Relationship Id="rId146" Type="http://schemas.openxmlformats.org/officeDocument/2006/relationships/externalLink" Target="externalLinks/externalLink142.xml" /><Relationship Id="rId147" Type="http://schemas.openxmlformats.org/officeDocument/2006/relationships/externalLink" Target="externalLinks/externalLink143.xml" /><Relationship Id="rId148" Type="http://schemas.openxmlformats.org/officeDocument/2006/relationships/externalLink" Target="externalLinks/externalLink144.xml" /><Relationship Id="rId149" Type="http://schemas.openxmlformats.org/officeDocument/2006/relationships/externalLink" Target="externalLinks/externalLink145.xml" /><Relationship Id="rId150" Type="http://schemas.openxmlformats.org/officeDocument/2006/relationships/externalLink" Target="externalLinks/externalLink146.xml" /><Relationship Id="rId151" Type="http://schemas.openxmlformats.org/officeDocument/2006/relationships/externalLink" Target="externalLinks/externalLink147.xml" /><Relationship Id="rId152" Type="http://schemas.openxmlformats.org/officeDocument/2006/relationships/externalLink" Target="externalLinks/externalLink148.xml" /><Relationship Id="rId153" Type="http://schemas.openxmlformats.org/officeDocument/2006/relationships/externalLink" Target="externalLinks/externalLink149.xml" /><Relationship Id="rId154" Type="http://schemas.openxmlformats.org/officeDocument/2006/relationships/externalLink" Target="externalLinks/externalLink150.xml" /><Relationship Id="rId155" Type="http://schemas.openxmlformats.org/officeDocument/2006/relationships/externalLink" Target="externalLinks/externalLink151.xml" /><Relationship Id="rId156" Type="http://schemas.openxmlformats.org/officeDocument/2006/relationships/externalLink" Target="externalLinks/externalLink152.xml" /><Relationship Id="rId157" Type="http://schemas.openxmlformats.org/officeDocument/2006/relationships/externalLink" Target="externalLinks/externalLink153.xml" /><Relationship Id="rId158" Type="http://schemas.openxmlformats.org/officeDocument/2006/relationships/externalLink" Target="externalLinks/externalLink154.xml" /><Relationship Id="rId159" Type="http://schemas.openxmlformats.org/officeDocument/2006/relationships/externalLink" Target="externalLinks/externalLink155.xml" /><Relationship Id="rId160" Type="http://schemas.openxmlformats.org/officeDocument/2006/relationships/externalLink" Target="externalLinks/externalLink156.xml" /><Relationship Id="rId161" Type="http://schemas.openxmlformats.org/officeDocument/2006/relationships/externalLink" Target="externalLinks/externalLink157.xml" /><Relationship Id="rId162" Type="http://schemas.openxmlformats.org/officeDocument/2006/relationships/externalLink" Target="externalLinks/externalLink158.xml" /><Relationship Id="rId163" Type="http://schemas.openxmlformats.org/officeDocument/2006/relationships/externalLink" Target="externalLinks/externalLink159.xml" /><Relationship Id="rId164" Type="http://schemas.openxmlformats.org/officeDocument/2006/relationships/externalLink" Target="externalLinks/externalLink160.xml" /><Relationship Id="rId165" Type="http://schemas.openxmlformats.org/officeDocument/2006/relationships/externalLink" Target="externalLinks/externalLink161.xml" /><Relationship Id="rId166" Type="http://schemas.openxmlformats.org/officeDocument/2006/relationships/externalLink" Target="externalLinks/externalLink162.xml" /><Relationship Id="rId167" Type="http://schemas.openxmlformats.org/officeDocument/2006/relationships/externalLink" Target="externalLinks/externalLink163.xml" /><Relationship Id="rId168" Type="http://schemas.openxmlformats.org/officeDocument/2006/relationships/externalLink" Target="externalLinks/externalLink164.xml" /><Relationship Id="rId169" Type="http://schemas.openxmlformats.org/officeDocument/2006/relationships/externalLink" Target="externalLinks/externalLink165.xml" /><Relationship Id="rId170" Type="http://schemas.openxmlformats.org/officeDocument/2006/relationships/externalLink" Target="externalLinks/externalLink166.xml" /><Relationship Id="rId171" Type="http://schemas.openxmlformats.org/officeDocument/2006/relationships/externalLink" Target="externalLinks/externalLink167.xml" /><Relationship Id="rId172" Type="http://schemas.openxmlformats.org/officeDocument/2006/relationships/externalLink" Target="externalLinks/externalLink168.xml" /><Relationship Id="rId173" Type="http://schemas.openxmlformats.org/officeDocument/2006/relationships/externalLink" Target="externalLinks/externalLink169.xml" /><Relationship Id="rId174" Type="http://schemas.openxmlformats.org/officeDocument/2006/relationships/externalLink" Target="externalLinks/externalLink170.xml" /><Relationship Id="rId175" Type="http://schemas.openxmlformats.org/officeDocument/2006/relationships/externalLink" Target="externalLinks/externalLink171.xml" /><Relationship Id="rId176" Type="http://schemas.openxmlformats.org/officeDocument/2006/relationships/externalLink" Target="externalLinks/externalLink172.xml" /><Relationship Id="rId177" Type="http://schemas.openxmlformats.org/officeDocument/2006/relationships/externalLink" Target="externalLinks/externalLink173.xml" /><Relationship Id="rId178" Type="http://schemas.openxmlformats.org/officeDocument/2006/relationships/externalLink" Target="externalLinks/externalLink174.xml" /><Relationship Id="rId179" Type="http://schemas.openxmlformats.org/officeDocument/2006/relationships/externalLink" Target="externalLinks/externalLink175.xml" /><Relationship Id="rId180" Type="http://schemas.openxmlformats.org/officeDocument/2006/relationships/externalLink" Target="externalLinks/externalLink176.xml" /><Relationship Id="rId181" Type="http://schemas.openxmlformats.org/officeDocument/2006/relationships/externalLink" Target="externalLinks/externalLink177.xml" /><Relationship Id="rId182" Type="http://schemas.openxmlformats.org/officeDocument/2006/relationships/externalLink" Target="externalLinks/externalLink178.xml" /><Relationship Id="rId183" Type="http://schemas.openxmlformats.org/officeDocument/2006/relationships/externalLink" Target="externalLinks/externalLink179.xml" /><Relationship Id="rId184" Type="http://schemas.openxmlformats.org/officeDocument/2006/relationships/externalLink" Target="externalLinks/externalLink180.xml" /><Relationship Id="rId185" Type="http://schemas.openxmlformats.org/officeDocument/2006/relationships/externalLink" Target="externalLinks/externalLink181.xml" /><Relationship Id="rId186" Type="http://schemas.openxmlformats.org/officeDocument/2006/relationships/externalLink" Target="externalLinks/externalLink182.xml" /><Relationship Id="rId187" Type="http://schemas.openxmlformats.org/officeDocument/2006/relationships/externalLink" Target="externalLinks/externalLink183.xml" /><Relationship Id="rId188" Type="http://schemas.openxmlformats.org/officeDocument/2006/relationships/externalLink" Target="externalLinks/externalLink184.xml" /><Relationship Id="rId189" Type="http://schemas.openxmlformats.org/officeDocument/2006/relationships/externalLink" Target="externalLinks/externalLink185.xml" /><Relationship Id="rId190" Type="http://schemas.openxmlformats.org/officeDocument/2006/relationships/externalLink" Target="externalLinks/externalLink186.xml" /><Relationship Id="rId191" Type="http://schemas.openxmlformats.org/officeDocument/2006/relationships/externalLink" Target="externalLinks/externalLink187.xml" /><Relationship Id="rId192" Type="http://schemas.openxmlformats.org/officeDocument/2006/relationships/externalLink" Target="externalLinks/externalLink188.xml" /><Relationship Id="rId193" Type="http://schemas.openxmlformats.org/officeDocument/2006/relationships/externalLink" Target="externalLinks/externalLink189.xml" /><Relationship Id="rId194" Type="http://schemas.openxmlformats.org/officeDocument/2006/relationships/externalLink" Target="externalLinks/externalLink190.xml" /><Relationship Id="rId195" Type="http://schemas.openxmlformats.org/officeDocument/2006/relationships/externalLink" Target="externalLinks/externalLink191.xml" /><Relationship Id="rId196" Type="http://schemas.openxmlformats.org/officeDocument/2006/relationships/externalLink" Target="externalLinks/externalLink192.xml" /><Relationship Id="rId197" Type="http://schemas.openxmlformats.org/officeDocument/2006/relationships/externalLink" Target="externalLinks/externalLink193.xml" /><Relationship Id="rId198" Type="http://schemas.openxmlformats.org/officeDocument/2006/relationships/externalLink" Target="externalLinks/externalLink194.xml" /><Relationship Id="rId199" Type="http://schemas.openxmlformats.org/officeDocument/2006/relationships/externalLink" Target="externalLinks/externalLink195.xml" /><Relationship Id="rId200" Type="http://schemas.openxmlformats.org/officeDocument/2006/relationships/externalLink" Target="externalLinks/externalLink196.xml" /><Relationship Id="rId201" Type="http://schemas.openxmlformats.org/officeDocument/2006/relationships/externalLink" Target="externalLinks/externalLink197.xml" /><Relationship Id="rId202" Type="http://schemas.openxmlformats.org/officeDocument/2006/relationships/externalLink" Target="externalLinks/externalLink198.xml" /><Relationship Id="rId203" Type="http://schemas.openxmlformats.org/officeDocument/2006/relationships/externalLink" Target="externalLinks/externalLink199.xml" /><Relationship Id="rId204" Type="http://schemas.openxmlformats.org/officeDocument/2006/relationships/externalLink" Target="externalLinks/externalLink200.xml" /><Relationship Id="rId205" Type="http://schemas.openxmlformats.org/officeDocument/2006/relationships/externalLink" Target="externalLinks/externalLink201.xml" /><Relationship Id="rId206" Type="http://schemas.openxmlformats.org/officeDocument/2006/relationships/externalLink" Target="externalLinks/externalLink202.xml" /><Relationship Id="rId207" Type="http://schemas.openxmlformats.org/officeDocument/2006/relationships/externalLink" Target="externalLinks/externalLink203.xml" /><Relationship Id="rId208" Type="http://schemas.openxmlformats.org/officeDocument/2006/relationships/externalLink" Target="externalLinks/externalLink204.xml" /><Relationship Id="rId209" Type="http://schemas.openxmlformats.org/officeDocument/2006/relationships/externalLink" Target="externalLinks/externalLink205.xml" /><Relationship Id="rId210" Type="http://schemas.openxmlformats.org/officeDocument/2006/relationships/externalLink" Target="externalLinks/externalLink206.xml" /><Relationship Id="rId211" Type="http://schemas.openxmlformats.org/officeDocument/2006/relationships/externalLink" Target="externalLinks/externalLink207.xml" /><Relationship Id="rId212" Type="http://schemas.openxmlformats.org/officeDocument/2006/relationships/externalLink" Target="externalLinks/externalLink208.xml" /><Relationship Id="rId213" Type="http://schemas.openxmlformats.org/officeDocument/2006/relationships/externalLink" Target="externalLinks/externalLink209.xml" /><Relationship Id="rId214" Type="http://schemas.openxmlformats.org/officeDocument/2006/relationships/externalLink" Target="externalLinks/externalLink210.xml" /><Relationship Id="rId215" Type="http://schemas.openxmlformats.org/officeDocument/2006/relationships/externalLink" Target="externalLinks/externalLink211.xml" /><Relationship Id="rId216" Type="http://schemas.openxmlformats.org/officeDocument/2006/relationships/externalLink" Target="externalLinks/externalLink212.xml" /><Relationship Id="rId217" Type="http://schemas.openxmlformats.org/officeDocument/2006/relationships/externalLink" Target="externalLinks/externalLink213.xml" /><Relationship Id="rId218" Type="http://schemas.openxmlformats.org/officeDocument/2006/relationships/externalLink" Target="externalLinks/externalLink214.xml" /><Relationship Id="rId219" Type="http://schemas.openxmlformats.org/officeDocument/2006/relationships/externalLink" Target="externalLinks/externalLink215.xml" /><Relationship Id="rId220" Type="http://schemas.openxmlformats.org/officeDocument/2006/relationships/externalLink" Target="externalLinks/externalLink216.xml" /><Relationship Id="rId221" Type="http://schemas.openxmlformats.org/officeDocument/2006/relationships/externalLink" Target="externalLinks/externalLink217.xml" /><Relationship Id="rId222" Type="http://schemas.openxmlformats.org/officeDocument/2006/relationships/externalLink" Target="externalLinks/externalLink218.xml" /><Relationship Id="rId2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276225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00025" cy="323850"/>
        </a:xfrm>
        <a:prstGeom prst="rect">
          <a:avLst/>
        </a:prstGeom>
        <a:solidFill>
          <a:srgbClr val="C3D69B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0</xdr:col>
      <xdr:colOff>676275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295275" cy="323850"/>
        </a:xfrm>
        <a:prstGeom prst="rect">
          <a:avLst/>
        </a:prstGeom>
        <a:solidFill>
          <a:srgbClr val="C3D69B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REG-NORCENTRAL%202011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CEBOLLIN%20201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LECHUGA%20201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MOLONDRON%202012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PEPINO%202012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REMOLACHA%202012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REPOLLO%202012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ZANAHORIA%20201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Productos%20Tradicionales%20de%20Exportacion\Cacao,%202012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Productos%20Tradicionales%20de%20Exportacion\Cafe,%20201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Productos%20Tradicionales%20de%20Exportacion\TABACO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MAIZ%20%20RIEGO%202011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Aguacate,%202012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Cajuil,%20201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CHINOLA,%20201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Guanabana,%202012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LECHOSA%202012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Limon%20Agrio,%202012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Limon%20Persa,%202012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Toronja,%20201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MANGO%202012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Nispero,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MAIZ%20%20RIEGO%202010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Frutales\Zapote,%202012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,%202012.1\Raices%20y%20Tuberculos\&#209;AME%202012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,%202012.1\Frutales\PI&#209;A%20201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,%202012.1\Frutales\Naranja%20Dulce,%20201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Para%20Costos,%202013\Costo,%202013\Pecuarios\Leche\Costo%20Promedio%20Leche.%20Enero%20Diciembre%202013.xlsx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Cereales%20Impresos\ARROZ%20DIRECTO%202013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Cereales%20Impresos\MAIZ%20%20RIEGO%202013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Cereales%20Impresos\SORGO%20RIEGO%202013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Leguminosas%20%20Impresos\GUANDUL%202013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Leguminosas%20%20Impresos\HABICHUELA%20BLANCA%20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MAIZ%20SECANO%20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Leguminosas%20%20Impresos\HABICHUELA%20NEGRA%202013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Leguminosas%20%20Impresos\HABICHUELA%20ROJA%20RIEGO%202013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Oleoginosa%20Impresos\MANI%202013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Musaceas%20Impreso\PLATANO%20FOMENTO%20201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Musaceas%20Impreso\PLATANO%20MANTENIMIENTO%20201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Musaceas%20Impreso\GUINEO%20FOMENTO%20201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Musaceas%20Impreso\GUINEO%20MANTENIMIENTO%202013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YUCA%20RIEGO%202013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YAUTIA%202013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&#209;AME%20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MAIZ%20SECANO%2020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JENJIBRE%20201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Raices%20y%20Tuberculos%20Impresos\BATATA%20RIEGO%202013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TOMATE%20ENSALADA%202013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TOMATE%20INDUSTRIAL%202013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AJIES%20201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AJO%20201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AUYAMA%20201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BERENJENA%202013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CEBOLLA%20ROJA%202013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CEBOLLIN%20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SORGO%20SECANO%20ALTO%2020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LECHUGA%202013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MOLONDRON%202013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PEPINO%202013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REMOLACHA%202013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REPOLLO%202013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Hortalizas%20Impresos\ZANAHORIA%202013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Productos%20Tradicionales%20de%20Exportacion%20Impresos\TABACO%202013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Productos%20Tradicionales%20de%20Exportacion%20Impresos\Cacao,%202013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Productos%20Tradicionales%20de%20Exportacion%20Impresos\Cafe,%202013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Aguacate,%20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SORGO%20SECANO%20ALTO%202010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Cajuil,%202013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CHINOLA,%202013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Guanabana,%202013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LECHOSA%202013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Limon%20Agrio,%202013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Limon%20Persa,%202013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MANGO%202013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Naranja%20Dulce,%202013.xls" TargetMode="External" /></Relationships>
</file>

<file path=xl/externalLinks/_rels/externalLink1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Nispero,%202013.xls" TargetMode="External" /></Relationships>
</file>

<file path=xl/externalLinks/_rels/externalLink1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PI&#209;A%20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SORGO%20RIEGO%202011.xls" TargetMode="External" /></Relationships>
</file>

<file path=xl/externalLinks/_rels/externalLink1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Toronja,%202013.xls" TargetMode="External" /></Relationships>
</file>

<file path=xl/externalLinks/_rels/externalLink17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,%202013,%20En%20Impresion.1\Frutales%20Impresos\Zapote,%202013.xls" TargetMode="External" /></Relationships>
</file>

<file path=xl/externalLinks/_rels/externalLink172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Cereales\ARROZ%20DIRECTO%202014.xls" TargetMode="External" /></Relationships>
</file>

<file path=xl/externalLinks/_rels/externalLink173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Cereales\MAIZ%20%20RIEGO%202014.xls" TargetMode="External" /></Relationships>
</file>

<file path=xl/externalLinks/_rels/externalLink174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Cereales\SORGO%20RIEGO%202014.xls" TargetMode="External" /></Relationships>
</file>

<file path=xl/externalLinks/_rels/externalLink175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Leguminosas\HABICHUELA%20ROJA%20RIEGO%202014.xls" TargetMode="External" /></Relationships>
</file>

<file path=xl/externalLinks/_rels/externalLink176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Leguminosas\HABICHUELA%20NEGRA%202014.xls" TargetMode="External" /></Relationships>
</file>

<file path=xl/externalLinks/_rels/externalLink177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Leguminosas\HABICHUELA%20BLANCA%20%202014.xls" TargetMode="External" /></Relationships>
</file>

<file path=xl/externalLinks/_rels/externalLink178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Leguminosas\GUANDUL%202014.xls" TargetMode="External" /></Relationships>
</file>

<file path=xl/externalLinks/_rels/externalLink179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Oleoginosa\MANI%20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SORGO%20RIEGO%202010.xls" TargetMode="External" /></Relationships>
</file>

<file path=xl/externalLinks/_rels/externalLink180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Musaceas\PLATANO%20FOMENTO%202014.xls" TargetMode="External" /></Relationships>
</file>

<file path=xl/externalLinks/_rels/externalLink181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Musaceas\PLATANO%20MANTENIMIENTO%202014.xls" TargetMode="External" /></Relationships>
</file>

<file path=xl/externalLinks/_rels/externalLink182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Musaceas\GUINEO%20FOMENTO%202014.xls" TargetMode="External" /></Relationships>
</file>

<file path=xl/externalLinks/_rels/externalLink183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Musaceas\GUINEO%20MANTENIMIENTO%202014.xls" TargetMode="External" /></Relationships>
</file>

<file path=xl/externalLinks/_rels/externalLink184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Raices%20y%20Tuberculos\YUCA%20RIEGO%202014.xls" TargetMode="External" /></Relationships>
</file>

<file path=xl/externalLinks/_rels/externalLink185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Raices%20y%20Tuberculos\YAUTIA%202014.xls" TargetMode="External" /></Relationships>
</file>

<file path=xl/externalLinks/_rels/externalLink186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Raices%20y%20Tuberculos\BATATA%20RIEGO%202014.xls" TargetMode="External" /></Relationships>
</file>

<file path=xl/externalLinks/_rels/externalLink187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TOMATE%20ENSALADA%202014.xls" TargetMode="External" /></Relationships>
</file>

<file path=xl/externalLinks/_rels/externalLink188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TOMATE%20INDUSTRIAL%202014.xls" TargetMode="External" /></Relationships>
</file>

<file path=xl/externalLinks/_rels/externalLink189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AJIES%20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SORGO%20SECANO%20MEDIO%202011.xls" TargetMode="External" /></Relationships>
</file>

<file path=xl/externalLinks/_rels/externalLink190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AUYAMA%202014.xls" TargetMode="External" /></Relationships>
</file>

<file path=xl/externalLinks/_rels/externalLink191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BERENJENA%202014.xls" TargetMode="External" /></Relationships>
</file>

<file path=xl/externalLinks/_rels/externalLink192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CEBOLLA%20ROJA%202014.xls" TargetMode="External" /></Relationships>
</file>

<file path=xl/externalLinks/_rels/externalLink193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CEBOLLIN%202014.xls" TargetMode="External" /></Relationships>
</file>

<file path=xl/externalLinks/_rels/externalLink194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LECHUGA%202014.xls" TargetMode="External" /></Relationships>
</file>

<file path=xl/externalLinks/_rels/externalLink195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MOLONDRON%202014.xls" TargetMode="External" /></Relationships>
</file>

<file path=xl/externalLinks/_rels/externalLink196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PEPINO%202014.xls" TargetMode="External" /></Relationships>
</file>

<file path=xl/externalLinks/_rels/externalLink197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REMOLACHA%202014.xls" TargetMode="External" /></Relationships>
</file>

<file path=xl/externalLinks/_rels/externalLink198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REPOLLO%202014.xls" TargetMode="External" /></Relationships>
</file>

<file path=xl/externalLinks/_rels/externalLink199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Hortalizas\ZANAHORIA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7.1%20-%207.3%20Precios%20del%20Productor%20de%20Cultivos%20Agr&#237;cola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SORGO%20SECANO%20MEDIO%202010.xls" TargetMode="External" /></Relationships>
</file>

<file path=xl/externalLinks/_rels/externalLink200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Productos%20Tradicionales%20de%20Exportacion\Cacao,%202014.xls" TargetMode="External" /></Relationships>
</file>

<file path=xl/externalLinks/_rels/externalLink201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Productos%20Tradicionales%20de%20Exportacion\Cafe,%202014.xls" TargetMode="External" /></Relationships>
</file>

<file path=xl/externalLinks/_rels/externalLink202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Productos%20Tradicionales%20de%20Exportacion\TABACO%202014.xls" TargetMode="External" /></Relationships>
</file>

<file path=xl/externalLinks/_rels/externalLink203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LECHOSA%202014.xls" TargetMode="External" /></Relationships>
</file>

<file path=xl/externalLinks/_rels/externalLink204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PI&#209;A%202014.xls" TargetMode="External" /></Relationships>
</file>

<file path=xl/externalLinks/_rels/externalLink205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CHINOLA,%202014.xls" TargetMode="External" /></Relationships>
</file>

<file path=xl/externalLinks/_rels/externalLink206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Naranja%20Dulce,%202014.xls" TargetMode="External" /></Relationships>
</file>

<file path=xl/externalLinks/_rels/externalLink207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Limon%20Agrio,%202014.xls" TargetMode="External" /></Relationships>
</file>

<file path=xl/externalLinks/_rels/externalLink208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MANGO%202014.xls" TargetMode="External" /></Relationships>
</file>

<file path=xl/externalLinks/_rels/externalLink209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Nispero,%20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ROJA%20RIEGO%202011.xls" TargetMode="External" /></Relationships>
</file>

<file path=xl/externalLinks/_rels/externalLink210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Guanabana,%202014.xls" TargetMode="External" /></Relationships>
</file>

<file path=xl/externalLinks/_rels/externalLink211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Zapote,%202014.xls" TargetMode="External" /></Relationships>
</file>

<file path=xl/externalLinks/_rels/externalLink212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Cajuil,%202014.xls" TargetMode="External" /></Relationships>
</file>

<file path=xl/externalLinks/_rels/externalLink213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Frutales\Aguacate,%202014.xls" TargetMode="External" /></Relationships>
</file>

<file path=xl/externalLinks/_rels/externalLink214.xml.rels><?xml version="1.0" encoding="utf-8" standalone="yes"?><Relationships xmlns="http://schemas.openxmlformats.org/package/2006/relationships"><Relationship Id="rId1" Type="http://schemas.openxmlformats.org/officeDocument/2006/relationships/externalLinkPath" Target="Costo,%202014\Pecuarios\Leche\Costo%20Promedio%20Leche.%20Enero%20Diciembre%202013.xlsx" TargetMode="External" /></Relationships>
</file>

<file path=xl/externalLinks/_rels/externalLink2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s%20e%20Insumos,%202014\Costos,%202014.%20Ultimo\Costo,%202014.%20Ultimos\Raices%20y%20Tuberculos\JENJIBRE%202014.xls" TargetMode="External" /></Relationships>
</file>

<file path=xl/externalLinks/_rels/externalLink2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s%20e%20Insumos,%202014\Costos,%202014.%20Ultimo\Costo,%202014.%20Ultimos\Hortalizas\AJO%202014.xls" TargetMode="External" /></Relationships>
</file>

<file path=xl/externalLinks/_rels/externalLink2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stos%20e%20Insumos,%202014\Costos,%202014.%20Ultimo\Costo,%202014.%20Ultimos\Frutales\Limon%20Persa,%202014.xls" TargetMode="External" /></Relationships>
</file>

<file path=xl/externalLinks/_rels/externalLink2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%20soriano\Desktop\Compendio\Todos%20los%20Costos\Costo,%202013,%20En%20Impresion.1\Raices%20y%20Tuberculos%20Impresos\PAPA-Nacional%20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ROJA%20SECANO%20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%20ROJA%20SUROESTE%2020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NEGRA%20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HABICHUELA%20BLANCA%20%20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Leguminosas\GUANDUL%20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Oleoginosa\MANI%20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PAPA-Nacional%2020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PAPA-Constanza%2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DIRECTO%20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YUCA%20SECANO%20201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YUCA%20RIEGO%20201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YAUTIA%20201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&#209;AME%20201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JENJIBRE%20201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BATATA%20RIEGO%20201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Raices%20y%20Tuberculos\BATATA%20SECANO%20201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TOMATE%20ENSALADA%20201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TOMATE%20INDUSTRIAL%20201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TOMATE%20INDUSTRIAL%20AZUA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REG-NORTE%20%202001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AJIES%20201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AJO%20201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AJO%20CONSTANZA%20201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AUYAMA%20201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BERENJENA%20201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CEBOLLA%20ROJA%20201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CEBOLLIN%20201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LECHUGA%20201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MOLONDRON%20201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PEPINO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ARROZ%20TRASPLANTE%20REG-NORTE%20%202001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REMOLACHA%20201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REPOLLO%202011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ZANAHORIA%20201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NABO%20201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PUERRO%202011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Hortalizas\RABANO%202011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Musaceas\PLATANO%20FOMENTO%20201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Musaceas\PLATANO%20MANTENIMIENTO%20201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Musaceas\GUINEO%20FOMENTO%20201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Musaceas\GUINEO%20MANTENIMIENTO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REG-NORDESTE%20201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Productos%20Tradicionales%20de%20Exportacion\TABACO%20201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Productos%20Tradicionales%20de%20Exportacion\Cacao,%20201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Productos%20Tradicionales%20de%20Exportacion\Cafe,%20201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LECHOSA%20201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PI&#209;A%20201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CHINOLA,%202011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Naranja%20Dulce,%202011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Limon%20Agrio,%20201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Limon%20Persa,%202011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Toronja,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ARROZ%20TRASPLANTE%20REG-NORDESTE%202010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MANGO%202011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Nispero,%202011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Guanabana,%20201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Zapote,%202011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Cajuil,%202011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Frutales\Aguacate,%20201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Cereales\ARROZ%20DIRECTO%202012%20(Autoguardado)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Cereales\MAIZ%20%20RIEGO%20201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Cereales\SORGO%20RIEGO%20201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Leguminosas\HABICHUELA%20ROJA%20RIEGO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1\Costos,%202011\Cereales\Elaborados\ARROZ%20TRASPLANTE%20REG-NOROESTE%202011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Leguminosas\HABICHUELA%20NEGRA%20201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Leguminosas\HABICHUELA%20BLANCA%20%202012%20(Autoguardado)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Leguminosas\GUANDUL%202012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Oleoginosa\MANI%202012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Musaceas\GUINEO%20FOMENTO%20201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Musaceas\GUINEO%20MANTENIMIENTO%202012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Musaceas\PLATANO%20FOMENTO%202012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Musaceas\PLATANO%20MANTENIMIENTO%20201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Raices%20y%20Tuberculos\PAPA-Nacional%202012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Raices%20y%20Tuberculos\YAUTIA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mpendio\Costos%20en%20Elaboracion\Costos,%202010%20Listos.%20%20Impresos\Cereales\Elaborados\ARROZ%20TRASPLANTE%20REG-NOROESTE%202010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Raices%20y%20Tuberculos\JENJIBRE%2020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Raices%20y%20Tuberculos\BATATA%20RIEGO%2020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Hortalizas%202\TOMATE%20ENSALADA%2020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ristian%20.Costo,%202012\Hortalizas%202\TOMATE%20INDUSTRIAL%20201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Raices%20y%20Tuberculos\YUCA%20RIEGO%20201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BERENJENA%20201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CEBOLLA%20ROJA%202012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AJIES%202012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AJO%20201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Users\karina%20soriano\Desktop\Costos,%202012\Costo,%202012\Hortalizas%202\AUYAM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2">
          <cell r="C132">
            <v>213.473</v>
          </cell>
          <cell r="G132">
            <v>2300.046</v>
          </cell>
        </row>
        <row r="133">
          <cell r="C133">
            <v>1513.8980000000001</v>
          </cell>
          <cell r="G133">
            <v>2526.567259694856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1992.32</v>
          </cell>
        </row>
        <row r="131">
          <cell r="I131">
            <v>627.8894875831667</v>
          </cell>
        </row>
        <row r="136">
          <cell r="C136">
            <v>244.326</v>
          </cell>
          <cell r="G136">
            <v>2158.716</v>
          </cell>
        </row>
        <row r="137">
          <cell r="C137">
            <v>1454.6460000000002</v>
          </cell>
          <cell r="G137">
            <v>2648.9388143333335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9">
          <cell r="I69">
            <v>7434.864040696018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8">
          <cell r="H88">
            <v>9751.579499379237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4">
          <cell r="H74">
            <v>4391.758956136839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8">
          <cell r="H68">
            <v>5509.325659082648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9">
          <cell r="H79">
            <v>9331.346782096001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2">
          <cell r="H92">
            <v>6682.565098148319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4">
          <cell r="H84">
            <v>10167.649624866217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15732.164771208641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5">
          <cell r="J35">
            <v>7209.158788000001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7765.586126385002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696.0821898148148</v>
          </cell>
        </row>
        <row r="63">
          <cell r="I63">
            <v>170.3816677509333</v>
          </cell>
        </row>
        <row r="68">
          <cell r="C68">
            <v>0</v>
          </cell>
          <cell r="G68">
            <v>1104</v>
          </cell>
        </row>
        <row r="69">
          <cell r="C69">
            <v>995</v>
          </cell>
          <cell r="G69">
            <v>201.58962666666667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1">
          <cell r="K41">
            <v>6923.339773733403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J37">
            <v>6888.51084136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6">
          <cell r="H126">
            <v>14711.699088000005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J37">
            <v>9257.490403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6">
          <cell r="H96">
            <v>6605.073680913716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6586.397020842528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6704.274766420759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7783.650678910916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MANGO"/>
    </sheetNames>
    <sheetDataSet>
      <sheetData sheetId="0">
        <row r="37">
          <cell r="J37">
            <v>5676.415311000001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K38">
            <v>9017.3302776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">
          <cell r="D8">
            <v>1910.530038210102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K37">
            <v>7919.177242510917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8360.190554999997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4">
          <cell r="I104">
            <v>20675.136814772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4">
          <cell r="J34">
            <v>7474.358778510916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Resumen Enero-Diciembre 2013"/>
    </sheetNames>
    <sheetDataSet>
      <sheetData sheetId="0">
        <row r="35">
          <cell r="H35">
            <v>15.06725860640087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K12">
            <v>7832.607970031546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2208.9263819999996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4220.992859200001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Kaki"/>
      <sheetName val="UASD"/>
      <sheetName val="Hoja2"/>
      <sheetName val="Hoja3"/>
    </sheetNames>
    <sheetDataSet>
      <sheetData sheetId="0">
        <row r="60">
          <cell r="I60">
            <v>5139.551624914286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68">
          <cell r="H68">
            <v>3136.408509885714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696.0821898148148</v>
          </cell>
        </row>
        <row r="57">
          <cell r="I57">
            <v>152.328314152</v>
          </cell>
        </row>
        <row r="60">
          <cell r="C60">
            <v>0</v>
          </cell>
          <cell r="G60">
            <v>740.6800000000001</v>
          </cell>
        </row>
        <row r="61">
          <cell r="C61">
            <v>995</v>
          </cell>
          <cell r="G61">
            <v>140.28446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7">
          <cell r="H57">
            <v>2861.114177490131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">
          <cell r="K15">
            <v>5181.969393420721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0">
          <cell r="H50">
            <v>2107.6950336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1">
          <cell r="H121">
            <v>7727.878867308888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17">
          <cell r="H117">
            <v>3733.480923957306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0">
          <cell r="I150">
            <v>7257.2444626440965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56">
          <cell r="H156">
            <v>4595.040091630375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K16">
            <v>4461.194052753465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7">
          <cell r="H57">
            <v>8436.002304046462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8667.0620736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2069.6150185584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6">
          <cell r="H46">
            <v>5452.924488000001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K12">
            <v>4893.7504665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8426.052373436823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K14">
            <v>6840.329434516298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AJIS"/>
    </sheetNames>
    <sheetDataSet>
      <sheetData sheetId="0">
        <row r="98">
          <cell r="H98">
            <v>6655.984303752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H120">
            <v>26065.942023484615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1856.8216169999998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9">
          <cell r="H89">
            <v>7498.499866956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7">
          <cell r="I107">
            <v>15703.055406710046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9">
          <cell r="I69">
            <v>7665.908328000001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0">
          <cell r="I70">
            <v>348.78708261380007</v>
          </cell>
        </row>
        <row r="73">
          <cell r="C73">
            <v>0</v>
          </cell>
          <cell r="G73">
            <v>2983.4799999999996</v>
          </cell>
        </row>
        <row r="74">
          <cell r="C74">
            <v>795</v>
          </cell>
          <cell r="G74">
            <v>918.103575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8">
          <cell r="H88">
            <v>9852.529366765884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4">
          <cell r="H74">
            <v>4422.483611083199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8">
          <cell r="H68">
            <v>5633.384779845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9">
          <cell r="H79">
            <v>9429.7925198256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2">
          <cell r="H92">
            <v>7448.3181744672775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4">
          <cell r="H84">
            <v>9611.493950853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8077.527868788001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15318.94658162176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5">
          <cell r="J35">
            <v>7848.303232000001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1">
          <cell r="K41">
            <v>6492.561034604132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920.0611730871851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J37">
            <v>6419.6973792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6">
          <cell r="H126">
            <v>14823.419688000004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J37">
            <v>8870.633184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6">
          <cell r="H96">
            <v>6621.227421018785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6492.532376219955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6684.120653553288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MANGO"/>
    </sheetNames>
    <sheetDataSet>
      <sheetData sheetId="0">
        <row r="37">
          <cell r="J37">
            <v>5388.7015854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4">
          <cell r="J34">
            <v>7488.200642015935</v>
          </cell>
        </row>
      </sheetData>
    </sheetDataSet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K38">
            <v>9129.750067199999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4">
          <cell r="I104">
            <v>21493.816768905603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550</v>
          </cell>
        </row>
        <row r="79">
          <cell r="I79">
            <v>289.70425906333344</v>
          </cell>
        </row>
        <row r="84">
          <cell r="C84">
            <v>0</v>
          </cell>
          <cell r="G84">
            <v>1823.4279999999999</v>
          </cell>
        </row>
        <row r="85">
          <cell r="C85">
            <v>795</v>
          </cell>
          <cell r="G85">
            <v>949.3584416666667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7055.546725215935</v>
          </cell>
        </row>
      </sheetData>
    </sheetDataSet>
  </externalBook>
</externalLink>
</file>

<file path=xl/externalLinks/externalLink17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7">
          <cell r="K37">
            <v>7433.713112415936</v>
          </cell>
        </row>
      </sheetData>
    </sheetDataSet>
  </externalBook>
</externalLink>
</file>

<file path=xl/externalLinks/externalLink17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K12">
            <v>7973.24325841281</v>
          </cell>
        </row>
      </sheetData>
    </sheetDataSet>
  </externalBook>
</externalLink>
</file>

<file path=xl/externalLinks/externalLink17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2447.4016475999997</v>
          </cell>
        </row>
      </sheetData>
    </sheetDataSet>
  </externalBook>
</externalLink>
</file>

<file path=xl/externalLinks/externalLink17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K14">
            <v>4673.6931488</v>
          </cell>
        </row>
      </sheetData>
    </sheetDataSet>
  </externalBook>
</externalLink>
</file>

<file path=xl/externalLinks/externalLink17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">
          <cell r="K15">
            <v>5165.996220319119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7">
          <cell r="H57">
            <v>2714.7185976754595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68">
          <cell r="H68">
            <v>3189.3507696525094</v>
          </cell>
        </row>
      </sheetData>
    </sheetDataSet>
  </externalBook>
</externalLink>
</file>

<file path=xl/externalLinks/externalLink178.xml><?xml version="1.0" encoding="utf-8"?>
<externalLink xmlns="http://schemas.openxmlformats.org/spreadsheetml/2006/main">
  <externalBook xmlns:r="http://schemas.openxmlformats.org/officeDocument/2006/relationships" r:id="rId1">
    <sheetNames>
      <sheetName val="Kaki"/>
      <sheetName val="UASD"/>
      <sheetName val="Hoja2"/>
      <sheetName val="Hoja3"/>
    </sheetNames>
    <sheetDataSet>
      <sheetData sheetId="0">
        <row r="61">
          <cell r="I61">
            <v>5075.762847428571</v>
          </cell>
        </row>
      </sheetData>
    </sheetDataSet>
  </externalBook>
</externalLink>
</file>

<file path=xl/externalLinks/externalLink17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2">
          <cell r="H52">
            <v>2259.148632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D7">
            <v>709.4127783195034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2">
          <cell r="H122">
            <v>8114.422267767956</v>
          </cell>
        </row>
      </sheetData>
    </sheetDataSet>
  </externalBook>
</externalLink>
</file>

<file path=xl/externalLinks/externalLink18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17">
          <cell r="H117">
            <v>3939.594363957304</v>
          </cell>
        </row>
      </sheetData>
    </sheetDataSet>
  </externalBook>
</externalLink>
</file>

<file path=xl/externalLinks/externalLink18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1">
          <cell r="I151">
            <v>7610.025750015913</v>
          </cell>
        </row>
      </sheetData>
    </sheetDataSet>
  </externalBook>
</externalLink>
</file>

<file path=xl/externalLinks/externalLink18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57">
          <cell r="H157">
            <v>4928.871235955672</v>
          </cell>
        </row>
      </sheetData>
    </sheetDataSet>
  </externalBook>
</externalLink>
</file>

<file path=xl/externalLinks/externalLink18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K16">
            <v>4871.668704318783</v>
          </cell>
        </row>
      </sheetData>
    </sheetDataSet>
  </externalBook>
</externalLink>
</file>

<file path=xl/externalLinks/externalLink18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8">
          <cell r="H58">
            <v>9105.98860416</v>
          </cell>
        </row>
      </sheetData>
    </sheetDataSet>
  </externalBook>
</externalLink>
</file>

<file path=xl/externalLinks/externalLink18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3">
          <cell r="K13">
            <v>5243.9203425000005</v>
          </cell>
        </row>
      </sheetData>
    </sheetDataSet>
  </externalBook>
</externalLink>
</file>

<file path=xl/externalLinks/externalLink18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7">
          <cell r="H117">
            <v>8861.695625746617</v>
          </cell>
        </row>
      </sheetData>
    </sheetDataSet>
  </externalBook>
</externalLink>
</file>

<file path=xl/externalLinks/externalLink18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9">
          <cell r="H99">
            <v>7423.041657699776</v>
          </cell>
        </row>
      </sheetData>
    </sheetDataSet>
  </externalBook>
</externalLink>
</file>

<file path=xl/externalLinks/externalLink189.xml><?xml version="1.0" encoding="utf-8"?>
<externalLink xmlns="http://schemas.openxmlformats.org/spreadsheetml/2006/main">
  <externalBook xmlns:r="http://schemas.openxmlformats.org/officeDocument/2006/relationships" r:id="rId1">
    <sheetNames>
      <sheetName val="AJIS"/>
    </sheetNames>
    <sheetDataSet>
      <sheetData sheetId="0">
        <row r="99">
          <cell r="H99">
            <v>7158.78651096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3">
          <cell r="I63">
            <v>158.79946208</v>
          </cell>
        </row>
        <row r="67">
          <cell r="C67">
            <v>0</v>
          </cell>
          <cell r="G67">
            <v>733.9200000000001</v>
          </cell>
        </row>
        <row r="68">
          <cell r="C68">
            <v>795</v>
          </cell>
          <cell r="G68">
            <v>426.73840000000007</v>
          </cell>
        </row>
      </sheetData>
    </sheetDataSet>
  </externalBook>
</externalLink>
</file>

<file path=xl/externalLinks/externalLink19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2107.5566400000002</v>
          </cell>
        </row>
      </sheetData>
    </sheetDataSet>
  </externalBook>
</externalLink>
</file>

<file path=xl/externalLinks/externalLink19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0">
          <cell r="H90">
            <v>8288.298341505</v>
          </cell>
        </row>
      </sheetData>
    </sheetDataSet>
  </externalBook>
</externalLink>
</file>

<file path=xl/externalLinks/externalLink19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8">
          <cell r="I108">
            <v>15304.928068782578</v>
          </cell>
        </row>
      </sheetData>
    </sheetDataSet>
  </externalBook>
</externalLink>
</file>

<file path=xl/externalLinks/externalLink19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0">
          <cell r="I70">
            <v>6756.4616808</v>
          </cell>
        </row>
      </sheetData>
    </sheetDataSet>
  </externalBook>
</externalLink>
</file>

<file path=xl/externalLinks/externalLink19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9">
          <cell r="H89">
            <v>10223.2128209622</v>
          </cell>
        </row>
      </sheetData>
    </sheetDataSet>
  </externalBook>
</externalLink>
</file>

<file path=xl/externalLinks/externalLink19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5">
          <cell r="H75">
            <v>4816.729612843199</v>
          </cell>
        </row>
      </sheetData>
    </sheetDataSet>
  </externalBook>
</externalLink>
</file>

<file path=xl/externalLinks/externalLink19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8">
          <cell r="H68">
            <v>5993.0121726</v>
          </cell>
        </row>
      </sheetData>
    </sheetDataSet>
  </externalBook>
</externalLink>
</file>

<file path=xl/externalLinks/externalLink19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9">
          <cell r="H79">
            <v>9821.127201599998</v>
          </cell>
        </row>
      </sheetData>
    </sheetDataSet>
  </externalBook>
</externalLink>
</file>

<file path=xl/externalLinks/externalLink19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2">
          <cell r="H92">
            <v>7994.1247552666455</v>
          </cell>
        </row>
      </sheetData>
    </sheetDataSet>
  </externalBook>
</externalLink>
</file>

<file path=xl/externalLinks/externalLink19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5">
          <cell r="H85">
            <v>10245.7973727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2 Finca por mes"/>
      <sheetName val="7.3 finca por regional"/>
      <sheetName val="7.1 serie de finca"/>
      <sheetName val="Hoja3"/>
    </sheetNames>
    <sheetDataSet>
      <sheetData sheetId="2">
        <row r="8">
          <cell r="L8">
            <v>1748.9180635904497</v>
          </cell>
        </row>
        <row r="63">
          <cell r="L63">
            <v>1114.642361111111</v>
          </cell>
        </row>
        <row r="64">
          <cell r="L64">
            <v>476.12611111111113</v>
          </cell>
        </row>
        <row r="70">
          <cell r="L70">
            <v>644.2142555555555</v>
          </cell>
        </row>
        <row r="72">
          <cell r="L72">
            <v>353.8514333333333</v>
          </cell>
        </row>
        <row r="75">
          <cell r="L75">
            <v>4007.3662103174606</v>
          </cell>
        </row>
        <row r="77">
          <cell r="L77">
            <v>599.3511111111111</v>
          </cell>
        </row>
        <row r="78">
          <cell r="L78">
            <v>11988.903939393938</v>
          </cell>
        </row>
        <row r="107">
          <cell r="L107">
            <v>4785</v>
          </cell>
        </row>
        <row r="108">
          <cell r="L108">
            <v>4772.3047916666665</v>
          </cell>
        </row>
        <row r="110">
          <cell r="L110">
            <v>2913.802083333333</v>
          </cell>
        </row>
        <row r="112">
          <cell r="L112">
            <v>6875.053194444444</v>
          </cell>
        </row>
        <row r="115">
          <cell r="L115">
            <v>21446.0272005772</v>
          </cell>
        </row>
        <row r="116">
          <cell r="L116">
            <v>637.8993055555555</v>
          </cell>
        </row>
        <row r="117">
          <cell r="L117">
            <v>1633.1973115079365</v>
          </cell>
        </row>
        <row r="120">
          <cell r="L120">
            <v>1559.2207777777776</v>
          </cell>
        </row>
        <row r="121">
          <cell r="L121">
            <v>16691.426666666663</v>
          </cell>
        </row>
        <row r="122">
          <cell r="L122">
            <v>1634.30625</v>
          </cell>
        </row>
        <row r="123">
          <cell r="L123">
            <v>5429.6875</v>
          </cell>
        </row>
        <row r="124">
          <cell r="L124">
            <v>1664.845212962963</v>
          </cell>
        </row>
        <row r="141">
          <cell r="L141">
            <v>328.4</v>
          </cell>
        </row>
        <row r="142">
          <cell r="L142">
            <v>4380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458.18974668</v>
          </cell>
        </row>
      </sheetData>
    </sheetDataSet>
  </externalBook>
</externalLink>
</file>

<file path=xl/externalLinks/externalLink20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0">
          <cell r="J40">
            <v>16549.73457798976</v>
          </cell>
        </row>
      </sheetData>
    </sheetDataSet>
  </externalBook>
</externalLink>
</file>

<file path=xl/externalLinks/externalLink20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6">
          <cell r="J36">
            <v>8225.773136</v>
          </cell>
        </row>
      </sheetData>
    </sheetDataSet>
  </externalBook>
</externalLink>
</file>

<file path=xl/externalLinks/externalLink20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8659.3621905</v>
          </cell>
        </row>
      </sheetData>
    </sheetDataSet>
  </externalBook>
</externalLink>
</file>

<file path=xl/externalLinks/externalLink20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7">
          <cell r="H97">
            <v>7223.761106337081</v>
          </cell>
        </row>
      </sheetData>
    </sheetDataSet>
  </externalBook>
</externalLink>
</file>

<file path=xl/externalLinks/externalLink20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5">
          <cell r="I105">
            <v>20002.706001600007</v>
          </cell>
        </row>
      </sheetData>
    </sheetDataSet>
  </externalBook>
</externalLink>
</file>

<file path=xl/externalLinks/externalLink20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7">
          <cell r="H127">
            <v>15626.8713216</v>
          </cell>
        </row>
      </sheetData>
    </sheetDataSet>
  </externalBook>
</externalLink>
</file>

<file path=xl/externalLinks/externalLink20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5">
          <cell r="J35">
            <v>8248.082472415936</v>
          </cell>
        </row>
      </sheetData>
    </sheetDataSet>
  </externalBook>
</externalLink>
</file>

<file path=xl/externalLinks/externalLink20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7285.138095696431</v>
          </cell>
        </row>
      </sheetData>
    </sheetDataSet>
  </externalBook>
</externalLink>
</file>

<file path=xl/externalLinks/externalLink208.xml><?xml version="1.0" encoding="utf-8"?>
<externalLink xmlns="http://schemas.openxmlformats.org/spreadsheetml/2006/main">
  <externalBook xmlns:r="http://schemas.openxmlformats.org/officeDocument/2006/relationships" r:id="rId1">
    <sheetNames>
      <sheetName val="MANGO"/>
    </sheetNames>
    <sheetDataSet>
      <sheetData sheetId="0">
        <row r="37">
          <cell r="J37">
            <v>5975.251228800001</v>
          </cell>
        </row>
      </sheetData>
    </sheetDataSet>
  </externalBook>
</externalLink>
</file>

<file path=xl/externalLinks/externalLink20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0">
          <cell r="K40">
            <v>9481.4093472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2641.144188131313</v>
          </cell>
        </row>
        <row r="77">
          <cell r="I77">
            <v>308.3249015704507</v>
          </cell>
        </row>
        <row r="83">
          <cell r="C83">
            <v>0</v>
          </cell>
          <cell r="G83">
            <v>1721.3700000000001</v>
          </cell>
        </row>
        <row r="84">
          <cell r="C84">
            <v>995</v>
          </cell>
          <cell r="G84">
            <v>1962.3083242860494</v>
          </cell>
        </row>
      </sheetData>
    </sheetDataSet>
  </externalBook>
</externalLink>
</file>

<file path=xl/externalLinks/externalLink2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J38">
            <v>9524.582928</v>
          </cell>
        </row>
      </sheetData>
    </sheetDataSet>
  </externalBook>
</externalLink>
</file>

<file path=xl/externalLinks/externalLink2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K39">
            <v>8040.116168415936</v>
          </cell>
        </row>
      </sheetData>
    </sheetDataSet>
  </externalBook>
</externalLink>
</file>

<file path=xl/externalLinks/externalLink2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6869.131819200001</v>
          </cell>
        </row>
      </sheetData>
    </sheetDataSet>
  </externalBook>
</externalLink>
</file>

<file path=xl/externalLinks/externalLink2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4">
          <cell r="K44">
            <v>7150.534236286772</v>
          </cell>
        </row>
      </sheetData>
    </sheetDataSet>
  </externalBook>
</externalLink>
</file>

<file path=xl/externalLinks/externalLink214.xml><?xml version="1.0" encoding="utf-8"?>
<externalLink xmlns="http://schemas.openxmlformats.org/spreadsheetml/2006/main">
  <externalBook xmlns:r="http://schemas.openxmlformats.org/officeDocument/2006/relationships" r:id="rId1">
    <sheetNames>
      <sheetName val="Resumen Enero-Diciembre 2014"/>
    </sheetNames>
    <sheetDataSet>
      <sheetData sheetId="0">
        <row r="37">
          <cell r="H37">
            <v>16.15324104161967</v>
          </cell>
        </row>
      </sheetData>
    </sheetDataSet>
  </externalBook>
</externalLink>
</file>

<file path=xl/externalLinks/externalLink2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7">
          <cell r="H47">
            <v>6259.339548</v>
          </cell>
        </row>
      </sheetData>
    </sheetDataSet>
  </externalBook>
</externalLink>
</file>

<file path=xl/externalLinks/externalLink2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H120">
            <v>28080.503678911213</v>
          </cell>
        </row>
      </sheetData>
    </sheetDataSet>
  </externalBook>
</externalLink>
</file>

<file path=xl/externalLinks/externalLink2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9">
          <cell r="J39">
            <v>7542.859390934526</v>
          </cell>
        </row>
      </sheetData>
    </sheetDataSet>
  </externalBook>
</externalLink>
</file>

<file path=xl/externalLinks/externalLink21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2">
          <cell r="H92">
            <v>24550.12081841622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2641.144188131313</v>
          </cell>
        </row>
        <row r="68">
          <cell r="I68">
            <v>220.15108441806967</v>
          </cell>
        </row>
        <row r="72">
          <cell r="C72">
            <v>0</v>
          </cell>
          <cell r="G72">
            <v>1201.2000000000003</v>
          </cell>
        </row>
        <row r="73">
          <cell r="C73">
            <v>995</v>
          </cell>
          <cell r="G73">
            <v>1144.4841338098586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E13">
            <v>2333.1875</v>
          </cell>
        </row>
        <row r="77">
          <cell r="J77">
            <v>311.5767370704507</v>
          </cell>
        </row>
        <row r="84">
          <cell r="C84">
            <v>0</v>
          </cell>
          <cell r="H84">
            <v>1721.3700000000001</v>
          </cell>
        </row>
        <row r="85">
          <cell r="C85">
            <v>1053.345</v>
          </cell>
          <cell r="H85">
            <v>1953.3083242860494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1">
          <cell r="D11">
            <v>1841.426888888889</v>
          </cell>
        </row>
        <row r="55">
          <cell r="I55">
            <v>143.1390338841699</v>
          </cell>
        </row>
        <row r="60">
          <cell r="C60">
            <v>0</v>
          </cell>
          <cell r="G60">
            <v>822.5</v>
          </cell>
        </row>
        <row r="61">
          <cell r="C61">
            <v>670</v>
          </cell>
          <cell r="G61">
            <v>679.564247104247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1">
          <cell r="D11">
            <v>2200</v>
          </cell>
        </row>
        <row r="66">
          <cell r="I66">
            <v>180.13984412226512</v>
          </cell>
        </row>
        <row r="71">
          <cell r="C71">
            <v>0</v>
          </cell>
          <cell r="G71">
            <v>1119.5</v>
          </cell>
        </row>
        <row r="72">
          <cell r="C72">
            <v>973.8</v>
          </cell>
          <cell r="G72">
            <v>640.2332947232946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>
            <v>1001.9444797979796</v>
          </cell>
        </row>
        <row r="58">
          <cell r="J58">
            <v>569.5358996571427</v>
          </cell>
        </row>
        <row r="62">
          <cell r="C62">
            <v>0</v>
          </cell>
          <cell r="H62">
            <v>1688.155</v>
          </cell>
        </row>
        <row r="63">
          <cell r="C63">
            <v>600</v>
          </cell>
          <cell r="H63">
            <v>1711.394857142857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1567.7951388888887</v>
          </cell>
        </row>
        <row r="48">
          <cell r="I48">
            <v>157.59352839999997</v>
          </cell>
        </row>
        <row r="57">
          <cell r="C57">
            <v>0</v>
          </cell>
          <cell r="G57">
            <v>595.96</v>
          </cell>
        </row>
        <row r="58">
          <cell r="C58">
            <v>995</v>
          </cell>
          <cell r="G58">
            <v>349.847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922.8409090909091</v>
          </cell>
        </row>
        <row r="91">
          <cell r="I91">
            <v>1411.5545677978323</v>
          </cell>
        </row>
        <row r="95">
          <cell r="C95">
            <v>0</v>
          </cell>
          <cell r="G95">
            <v>9783.853333333334</v>
          </cell>
        </row>
        <row r="96">
          <cell r="C96">
            <v>785</v>
          </cell>
          <cell r="G96">
            <v>10850.791094554867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922.8409090909091</v>
          </cell>
        </row>
        <row r="105">
          <cell r="C105">
            <v>0</v>
          </cell>
          <cell r="G105">
            <v>7378.133333333333</v>
          </cell>
        </row>
        <row r="106">
          <cell r="C106">
            <v>785</v>
          </cell>
          <cell r="G106">
            <v>11755.480013902892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J120">
            <v>575.2224360605535</v>
          </cell>
        </row>
        <row r="121">
          <cell r="C121">
            <v>0</v>
          </cell>
          <cell r="G121">
            <v>1799.2869999999998</v>
          </cell>
        </row>
        <row r="122">
          <cell r="C122">
            <v>1635</v>
          </cell>
          <cell r="G122">
            <v>2526.567259694856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793.030671957672</v>
          </cell>
        </row>
        <row r="70">
          <cell r="I70">
            <v>547.9672085826604</v>
          </cell>
        </row>
        <row r="74">
          <cell r="C74">
            <v>0</v>
          </cell>
          <cell r="G74">
            <v>1713.8999999999996</v>
          </cell>
        </row>
        <row r="75">
          <cell r="C75">
            <v>795</v>
          </cell>
          <cell r="G75">
            <v>658.5405120384993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D13">
            <v>793.030671957672</v>
          </cell>
        </row>
        <row r="89">
          <cell r="I89">
            <v>547.2111325923473</v>
          </cell>
        </row>
        <row r="92">
          <cell r="C92">
            <v>0</v>
          </cell>
          <cell r="G92">
            <v>2275.6000000000004</v>
          </cell>
        </row>
        <row r="93">
          <cell r="C93">
            <v>995</v>
          </cell>
          <cell r="G93">
            <v>1034.7590290507267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>
            <v>1252.492013888889</v>
          </cell>
        </row>
        <row r="55">
          <cell r="I55">
            <v>1960.3085017736003</v>
          </cell>
        </row>
        <row r="59">
          <cell r="C59">
            <v>0</v>
          </cell>
          <cell r="G59">
            <v>3111.2000000000003</v>
          </cell>
        </row>
        <row r="60">
          <cell r="C60">
            <v>0</v>
          </cell>
          <cell r="G60">
            <v>1836.87485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1270.2347222222222</v>
          </cell>
        </row>
        <row r="64">
          <cell r="I64">
            <v>1397.8220480767998</v>
          </cell>
        </row>
        <row r="68">
          <cell r="C68">
            <v>0</v>
          </cell>
          <cell r="G68">
            <v>3857.6000000000004</v>
          </cell>
        </row>
        <row r="69">
          <cell r="C69">
            <v>529.6</v>
          </cell>
          <cell r="G69">
            <v>2478.330688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 t="str">
            <v>N.D</v>
          </cell>
        </row>
        <row r="45">
          <cell r="I45">
            <v>679.1297857540001</v>
          </cell>
        </row>
        <row r="48">
          <cell r="C48">
            <v>0</v>
          </cell>
          <cell r="G48">
            <v>2125.17</v>
          </cell>
        </row>
        <row r="49">
          <cell r="C49">
            <v>0</v>
          </cell>
          <cell r="G49">
            <v>1800.435698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2">
          <cell r="D12">
            <v>530.8151527777777</v>
          </cell>
        </row>
        <row r="74">
          <cell r="I74">
            <v>537.1714316666666</v>
          </cell>
        </row>
        <row r="78">
          <cell r="C78">
            <v>0</v>
          </cell>
          <cell r="G78">
            <v>2462.6800000000003</v>
          </cell>
        </row>
        <row r="79">
          <cell r="C79">
            <v>1195</v>
          </cell>
          <cell r="G79">
            <v>1908.8633333333335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0">
          <cell r="D10">
            <v>530.8151527777777</v>
          </cell>
        </row>
        <row r="47">
          <cell r="J47">
            <v>329.07410316666665</v>
          </cell>
        </row>
        <row r="50">
          <cell r="C50">
            <v>0</v>
          </cell>
          <cell r="H50">
            <v>1347.3600000000001</v>
          </cell>
        </row>
        <row r="51">
          <cell r="C51">
            <v>950</v>
          </cell>
          <cell r="H51">
            <v>1112.7343333333333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982.9899520975056</v>
          </cell>
        </row>
        <row r="114">
          <cell r="I114">
            <v>692.2448167172145</v>
          </cell>
        </row>
        <row r="122">
          <cell r="C122">
            <v>415.117</v>
          </cell>
          <cell r="G122">
            <v>3819.9999999999995</v>
          </cell>
        </row>
        <row r="123">
          <cell r="C123">
            <v>660</v>
          </cell>
          <cell r="G123">
            <v>2278.4044167587012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836.4084662698415</v>
          </cell>
        </row>
        <row r="97">
          <cell r="I97">
            <v>610.7434443232497</v>
          </cell>
        </row>
        <row r="102">
          <cell r="C102">
            <v>0</v>
          </cell>
          <cell r="G102">
            <v>3470.879999999999</v>
          </cell>
        </row>
        <row r="103">
          <cell r="C103">
            <v>995</v>
          </cell>
          <cell r="G103">
            <v>1863.0676095673539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>
            <v>836.4084662698415</v>
          </cell>
        </row>
        <row r="134">
          <cell r="I134">
            <v>576.1117964284165</v>
          </cell>
        </row>
        <row r="138">
          <cell r="C138">
            <v>0</v>
          </cell>
          <cell r="G138">
            <v>2658.9199999999996</v>
          </cell>
        </row>
        <row r="139">
          <cell r="C139">
            <v>1375</v>
          </cell>
          <cell r="G139">
            <v>1936.150429310013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1496</v>
          </cell>
        </row>
        <row r="121">
          <cell r="I121">
            <v>716.973859745</v>
          </cell>
        </row>
        <row r="127">
          <cell r="C127">
            <v>426.784</v>
          </cell>
          <cell r="G127">
            <v>2465.988</v>
          </cell>
        </row>
        <row r="128">
          <cell r="C128">
            <v>1359.6460000000002</v>
          </cell>
          <cell r="G128">
            <v>3177.3629300000002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JI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0">
          <cell r="D10">
            <v>1061.5370416666667</v>
          </cell>
        </row>
        <row r="98">
          <cell r="I98">
            <v>619.8169648163334</v>
          </cell>
        </row>
        <row r="100">
          <cell r="C100">
            <v>728.418</v>
          </cell>
          <cell r="G100">
            <v>3490.88</v>
          </cell>
        </row>
        <row r="101">
          <cell r="C101">
            <v>995</v>
          </cell>
          <cell r="G101">
            <v>1208.6757286666666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 t="str">
            <v>ND</v>
          </cell>
        </row>
        <row r="119">
          <cell r="I119">
            <v>2532.684186652534</v>
          </cell>
        </row>
        <row r="125">
          <cell r="C125">
            <v>0</v>
          </cell>
          <cell r="G125">
            <v>8929.919999999998</v>
          </cell>
        </row>
        <row r="126">
          <cell r="C126">
            <v>1183.52</v>
          </cell>
          <cell r="G126">
            <v>12540.264710666665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 t="str">
            <v>ND</v>
          </cell>
        </row>
        <row r="121">
          <cell r="I121">
            <v>4515.859837499999</v>
          </cell>
        </row>
        <row r="126">
          <cell r="C126">
            <v>0</v>
          </cell>
          <cell r="G126">
            <v>14476.480000000003</v>
          </cell>
        </row>
        <row r="127">
          <cell r="C127">
            <v>1447</v>
          </cell>
          <cell r="G127">
            <v>25129.79125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640.7684027777777</v>
          </cell>
        </row>
        <row r="65">
          <cell r="I65">
            <v>176.876286692</v>
          </cell>
        </row>
        <row r="70">
          <cell r="C70">
            <v>0</v>
          </cell>
          <cell r="G70">
            <v>464</v>
          </cell>
        </row>
        <row r="71">
          <cell r="C71">
            <v>795</v>
          </cell>
          <cell r="G71">
            <v>573.914888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>
            <v>528.9122222222222</v>
          </cell>
        </row>
        <row r="88">
          <cell r="I88">
            <v>609.1885068298334</v>
          </cell>
        </row>
        <row r="92">
          <cell r="C92">
            <v>609.3525</v>
          </cell>
          <cell r="G92">
            <v>4194.47</v>
          </cell>
        </row>
        <row r="93">
          <cell r="C93">
            <v>625</v>
          </cell>
          <cell r="G93">
            <v>884.0117676666666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5">
          <cell r="K105">
            <v>766.0556587861597</v>
          </cell>
        </row>
        <row r="110">
          <cell r="C110">
            <v>862.1425000000002</v>
          </cell>
          <cell r="H110">
            <v>3715.5999999999995</v>
          </cell>
        </row>
        <row r="111">
          <cell r="C111">
            <v>1218.68</v>
          </cell>
          <cell r="H111">
            <v>4547.294199786116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0">
          <cell r="K70">
            <v>438.0075345683333</v>
          </cell>
        </row>
        <row r="73">
          <cell r="C73">
            <v>0</v>
          </cell>
          <cell r="H73">
            <v>3241.08</v>
          </cell>
        </row>
        <row r="74">
          <cell r="C74">
            <v>659</v>
          </cell>
          <cell r="H74">
            <v>2576.0641666666666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7">
          <cell r="I87">
            <v>587.0239354502999</v>
          </cell>
        </row>
        <row r="90">
          <cell r="C90">
            <v>885.3199999999999</v>
          </cell>
          <cell r="G90">
            <v>2783.36</v>
          </cell>
        </row>
        <row r="91">
          <cell r="C91">
            <v>750</v>
          </cell>
          <cell r="G91">
            <v>4489.118716999999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3">
          <cell r="I73">
            <v>330.55212087239994</v>
          </cell>
        </row>
        <row r="76">
          <cell r="C76">
            <v>0</v>
          </cell>
          <cell r="G76">
            <v>2406.4</v>
          </cell>
        </row>
        <row r="77">
          <cell r="C77">
            <v>670</v>
          </cell>
          <cell r="G77">
            <v>994.438927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7">
          <cell r="I67">
            <v>329.268754923</v>
          </cell>
        </row>
        <row r="70">
          <cell r="C70">
            <v>0</v>
          </cell>
          <cell r="G70">
            <v>3263.1999999999994</v>
          </cell>
        </row>
        <row r="71">
          <cell r="C71">
            <v>625</v>
          </cell>
          <cell r="G71">
            <v>1108.29097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1715.0691524223569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8">
          <cell r="I78">
            <v>678.7166001840001</v>
          </cell>
        </row>
        <row r="82">
          <cell r="C82">
            <v>0</v>
          </cell>
          <cell r="G82">
            <v>3676.24</v>
          </cell>
        </row>
        <row r="83">
          <cell r="C83">
            <v>670</v>
          </cell>
          <cell r="G83">
            <v>4012.338820000001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0">
          <cell r="I90">
            <v>467.79350271105585</v>
          </cell>
        </row>
        <row r="95">
          <cell r="C95">
            <v>369.7625</v>
          </cell>
          <cell r="G95">
            <v>2389.96</v>
          </cell>
        </row>
        <row r="96">
          <cell r="C96">
            <v>705</v>
          </cell>
          <cell r="G96">
            <v>2296.2812279686686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3">
          <cell r="I83">
            <v>582.8155638886001</v>
          </cell>
        </row>
        <row r="87">
          <cell r="C87">
            <v>0</v>
          </cell>
          <cell r="G87">
            <v>4115.32</v>
          </cell>
        </row>
        <row r="88">
          <cell r="C88">
            <v>785</v>
          </cell>
          <cell r="G88">
            <v>3943.618754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D12" t="str">
            <v>ND</v>
          </cell>
        </row>
        <row r="71">
          <cell r="I71">
            <v>146.44133250000002</v>
          </cell>
        </row>
        <row r="74">
          <cell r="C74">
            <v>0</v>
          </cell>
          <cell r="G74">
            <v>782.9999999999999</v>
          </cell>
        </row>
        <row r="75">
          <cell r="C75">
            <v>961</v>
          </cell>
          <cell r="G75">
            <v>478.175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2">
          <cell r="J62">
            <v>226.64242329999996</v>
          </cell>
        </row>
        <row r="66">
          <cell r="C66">
            <v>0</v>
          </cell>
          <cell r="H66">
            <v>521.412</v>
          </cell>
        </row>
        <row r="67">
          <cell r="C67">
            <v>670</v>
          </cell>
          <cell r="H67">
            <v>2247.775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>
            <v>1783.333</v>
          </cell>
        </row>
        <row r="57">
          <cell r="J57">
            <v>182.61684094999998</v>
          </cell>
        </row>
        <row r="60">
          <cell r="C60">
            <v>0</v>
          </cell>
          <cell r="H60">
            <v>874.8</v>
          </cell>
        </row>
        <row r="61">
          <cell r="C61">
            <v>1362</v>
          </cell>
          <cell r="H61">
            <v>534.3204999999999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I120">
            <v>1490.372252577099</v>
          </cell>
        </row>
        <row r="123">
          <cell r="C123">
            <v>0</v>
          </cell>
          <cell r="G123">
            <v>2743.6499999999996</v>
          </cell>
        </row>
        <row r="124">
          <cell r="C124">
            <v>1145</v>
          </cell>
          <cell r="G124">
            <v>2084.7858820725405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I116">
            <v>575.8547966960333</v>
          </cell>
        </row>
        <row r="119">
          <cell r="C119">
            <v>0</v>
          </cell>
          <cell r="G119">
            <v>1893.8500000000001</v>
          </cell>
        </row>
        <row r="120">
          <cell r="C120">
            <v>0</v>
          </cell>
          <cell r="G120">
            <v>934.5134415325792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9">
          <cell r="J149">
            <v>1413.258133166871</v>
          </cell>
        </row>
        <row r="153">
          <cell r="C153">
            <v>0</v>
          </cell>
          <cell r="H153">
            <v>2276.1549999999997</v>
          </cell>
        </row>
        <row r="154">
          <cell r="C154">
            <v>1470</v>
          </cell>
          <cell r="H154">
            <v>1918.2062551778438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5">
          <cell r="I155">
            <v>707.4395783545122</v>
          </cell>
        </row>
        <row r="159">
          <cell r="C159">
            <v>0</v>
          </cell>
          <cell r="G159">
            <v>2242.975</v>
          </cell>
        </row>
        <row r="160">
          <cell r="C160">
            <v>0</v>
          </cell>
          <cell r="G160">
            <v>1231.6791176547752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1931.4998814144528</v>
          </cell>
        </row>
        <row r="131">
          <cell r="I131">
            <v>652.7465536314999</v>
          </cell>
        </row>
        <row r="135">
          <cell r="C135">
            <v>424.087</v>
          </cell>
          <cell r="G135">
            <v>2621.126</v>
          </cell>
        </row>
        <row r="136">
          <cell r="C136">
            <v>1423.8980000000001</v>
          </cell>
          <cell r="G136">
            <v>2295.1019910000005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5">
          <cell r="I115">
            <v>669.2539506500002</v>
          </cell>
        </row>
        <row r="121">
          <cell r="C121">
            <v>427.17599999999993</v>
          </cell>
          <cell r="G121">
            <v>4164.04</v>
          </cell>
        </row>
        <row r="122">
          <cell r="C122">
            <v>950</v>
          </cell>
          <cell r="G122">
            <v>1394.0581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J6">
            <v>4132.8285424000005</v>
          </cell>
        </row>
        <row r="18">
          <cell r="J18">
            <v>8618.96356</v>
          </cell>
        </row>
        <row r="38">
          <cell r="K38">
            <v>2596.2648720486404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J7">
            <v>2448.276</v>
          </cell>
        </row>
        <row r="18">
          <cell r="J18">
            <v>3432.6800000000003</v>
          </cell>
        </row>
        <row r="34">
          <cell r="K34">
            <v>1197.3626416000002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4">
          <cell r="I94">
            <v>1100.0162771451633</v>
          </cell>
        </row>
        <row r="99">
          <cell r="C99">
            <v>0</v>
          </cell>
          <cell r="G99">
            <v>2306.08</v>
          </cell>
        </row>
        <row r="100">
          <cell r="C100">
            <v>795</v>
          </cell>
          <cell r="G100">
            <v>2301.750437844613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3">
          <cell r="J103">
            <v>3598.1377689031992</v>
          </cell>
        </row>
        <row r="107">
          <cell r="C107">
            <v>0</v>
          </cell>
          <cell r="H107">
            <v>3277.96</v>
          </cell>
        </row>
        <row r="108">
          <cell r="C108">
            <v>995</v>
          </cell>
          <cell r="H108">
            <v>13399.622361999998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4">
          <cell r="I124">
            <v>2462.1090853200003</v>
          </cell>
        </row>
        <row r="129">
          <cell r="C129">
            <v>0</v>
          </cell>
          <cell r="G129">
            <v>8648.88</v>
          </cell>
        </row>
        <row r="130">
          <cell r="C130">
            <v>1681.52</v>
          </cell>
          <cell r="G130">
            <v>1762.4737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">
          <cell r="J8">
            <v>1576.6205109160478</v>
          </cell>
        </row>
        <row r="16">
          <cell r="J16">
            <v>795</v>
          </cell>
        </row>
        <row r="20">
          <cell r="J20">
            <v>3861</v>
          </cell>
        </row>
        <row r="33">
          <cell r="K33">
            <v>1268.9615360225073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J9">
            <v>1033.6074656734706</v>
          </cell>
        </row>
        <row r="19">
          <cell r="J19">
            <v>775</v>
          </cell>
        </row>
        <row r="24">
          <cell r="J24">
            <v>3647.7999999999993</v>
          </cell>
        </row>
        <row r="37">
          <cell r="K37">
            <v>1110.9245600111185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J10">
            <v>1111.5451073968266</v>
          </cell>
        </row>
        <row r="20">
          <cell r="J20">
            <v>795</v>
          </cell>
        </row>
        <row r="25">
          <cell r="J25">
            <v>3647.7999999999993</v>
          </cell>
        </row>
        <row r="38">
          <cell r="K38">
            <v>1130.8646638659939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J9">
            <v>1679.8594442493809</v>
          </cell>
        </row>
        <row r="19">
          <cell r="J19">
            <v>795</v>
          </cell>
        </row>
        <row r="24">
          <cell r="J24">
            <v>4062</v>
          </cell>
        </row>
        <row r="37">
          <cell r="K37">
            <v>1330.904582849174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1929.3545267666022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MANGO"/>
    </sheetNames>
    <sheetDataSet>
      <sheetData sheetId="0">
        <row r="8">
          <cell r="J8">
            <v>616.416334</v>
          </cell>
        </row>
        <row r="18">
          <cell r="J18">
            <v>795</v>
          </cell>
        </row>
        <row r="23">
          <cell r="J23">
            <v>3287.84</v>
          </cell>
        </row>
        <row r="36">
          <cell r="K36">
            <v>956.7685896023999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K9">
            <v>2807.2904</v>
          </cell>
        </row>
        <row r="19">
          <cell r="K19">
            <v>795</v>
          </cell>
        </row>
        <row r="24">
          <cell r="K24">
            <v>3828.68</v>
          </cell>
        </row>
        <row r="38">
          <cell r="L38">
            <v>1512.9455734399999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">
          <cell r="J8">
            <v>3556.17488</v>
          </cell>
        </row>
        <row r="18">
          <cell r="J18">
            <v>795</v>
          </cell>
        </row>
        <row r="23">
          <cell r="J23">
            <v>2856.68</v>
          </cell>
        </row>
        <row r="36">
          <cell r="K36">
            <v>1467.5192535680003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K9">
            <v>2186.063844249381</v>
          </cell>
        </row>
        <row r="19">
          <cell r="K19">
            <v>795</v>
          </cell>
        </row>
        <row r="24">
          <cell r="K24">
            <v>3728.12</v>
          </cell>
        </row>
        <row r="37">
          <cell r="L37">
            <v>1365.989830689174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J7">
            <v>2666.6005999999998</v>
          </cell>
        </row>
        <row r="17">
          <cell r="J17">
            <v>795</v>
          </cell>
        </row>
        <row r="22">
          <cell r="J22">
            <v>1747.3</v>
          </cell>
        </row>
        <row r="37">
          <cell r="K37">
            <v>1060.53216216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K9">
            <v>881.8136097817661</v>
          </cell>
        </row>
        <row r="21">
          <cell r="K21">
            <v>795</v>
          </cell>
        </row>
        <row r="26">
          <cell r="K26">
            <v>3986.24</v>
          </cell>
        </row>
        <row r="40">
          <cell r="L40">
            <v>1152.9977149515673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7982.619052123436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2248.3053412475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">
          <cell r="K13">
            <v>3807.8304784663155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K16">
            <v>5105.426668032805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2049.745746833714</v>
          </cell>
        </row>
        <row r="128">
          <cell r="I128">
            <v>791.9234286000002</v>
          </cell>
        </row>
        <row r="132">
          <cell r="C132">
            <v>601.158</v>
          </cell>
          <cell r="G132">
            <v>2979.7414999999996</v>
          </cell>
        </row>
        <row r="133">
          <cell r="C133">
            <v>1441.6145</v>
          </cell>
          <cell r="G133">
            <v>3183.9463999999994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57">
          <cell r="H57">
            <v>2618.2843489498036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68">
          <cell r="H68">
            <v>3108.947033988417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Kaki"/>
      <sheetName val="UASD"/>
      <sheetName val="Hoja2"/>
      <sheetName val="Hoja3"/>
    </sheetNames>
    <sheetDataSet>
      <sheetData sheetId="0">
        <row r="60">
          <cell r="I60">
            <v>4911.271168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1">
          <cell r="H51">
            <v>2118.220092096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0">
          <cell r="I150">
            <v>7784.480367107592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6">
          <cell r="H156">
            <v>4679.325709920633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1">
          <cell r="H121">
            <v>8097.6519289505295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7">
          <cell r="H117">
            <v>3836.1124135026307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K14">
            <v>24344.842076237994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7">
          <cell r="H57">
            <v>8104.7130577284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1978.3235363685646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6">
          <cell r="H46">
            <v>5041.250730625001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4">
          <cell r="K14">
            <v>5350.201720009166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6">
          <cell r="H116">
            <v>8691.71718660184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K14">
            <v>7274.388443719432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K16">
            <v>4628.421937642499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9">
          <cell r="H89">
            <v>7766.250013274999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7">
          <cell r="I107">
            <v>12921.93464469572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JI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98">
          <cell r="H98">
            <v>6966.7370649565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0">
          <cell r="H120">
            <v>25889.046372845045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6">
          <cell r="H66">
            <v>2035.7933205730003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3"/>
  <sheetViews>
    <sheetView tabSelected="1" zoomScale="110" zoomScaleNormal="110" workbookViewId="0" topLeftCell="A73">
      <pane xSplit="1" topLeftCell="B1" activePane="topRight" state="frozen"/>
      <selection pane="topLeft" activeCell="A4" sqref="A4"/>
      <selection pane="topRight" activeCell="A81" sqref="A81:P81"/>
    </sheetView>
  </sheetViews>
  <sheetFormatPr defaultColWidth="11.421875" defaultRowHeight="12.75"/>
  <cols>
    <col min="1" max="1" width="17.421875" style="1" customWidth="1"/>
    <col min="2" max="2" width="7.7109375" style="1" customWidth="1"/>
    <col min="3" max="3" width="8.57421875" style="1" customWidth="1"/>
    <col min="4" max="4" width="8.140625" style="1" customWidth="1"/>
    <col min="5" max="5" width="10.421875" style="1" customWidth="1"/>
    <col min="6" max="6" width="8.421875" style="1" customWidth="1"/>
    <col min="7" max="7" width="9.140625" style="1" customWidth="1"/>
    <col min="8" max="8" width="8.421875" style="2" customWidth="1"/>
    <col min="9" max="9" width="10.421875" style="1" customWidth="1"/>
    <col min="10" max="10" width="8.8515625" style="1" customWidth="1"/>
    <col min="11" max="11" width="9.00390625" style="1" customWidth="1"/>
    <col min="12" max="12" width="9.8515625" style="1" customWidth="1"/>
    <col min="13" max="13" width="10.421875" style="1" customWidth="1"/>
    <col min="14" max="16" width="9.00390625" style="1" customWidth="1"/>
    <col min="17" max="16384" width="11.421875" style="1" customWidth="1"/>
  </cols>
  <sheetData>
    <row r="1" s="12" customFormat="1" ht="6" customHeight="1">
      <c r="H1" s="6"/>
    </row>
    <row r="2" spans="1:10" s="12" customFormat="1" ht="13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s="12" customFormat="1" ht="10.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6" s="12" customFormat="1" ht="14.25" customHeight="1">
      <c r="A4" s="120" t="s">
        <v>121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s="12" customFormat="1" ht="15.75" customHeight="1">
      <c r="A5" s="120" t="s">
        <v>141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7" ht="2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2"/>
      <c r="L6" s="92"/>
      <c r="M6" s="92"/>
      <c r="N6" s="92"/>
      <c r="O6" s="92"/>
      <c r="P6" s="92"/>
      <c r="Q6" s="92"/>
    </row>
    <row r="7" spans="1:17" s="12" customFormat="1" ht="19.5" customHeight="1">
      <c r="A7" s="83" t="s">
        <v>0</v>
      </c>
      <c r="B7" s="43">
        <v>2002</v>
      </c>
      <c r="C7" s="43">
        <v>2003</v>
      </c>
      <c r="D7" s="43">
        <v>2004</v>
      </c>
      <c r="E7" s="43">
        <v>2005</v>
      </c>
      <c r="F7" s="43">
        <v>2006</v>
      </c>
      <c r="G7" s="43">
        <v>2007</v>
      </c>
      <c r="H7" s="43">
        <v>2008</v>
      </c>
      <c r="I7" s="43">
        <v>2009</v>
      </c>
      <c r="J7" s="43">
        <v>2010</v>
      </c>
      <c r="K7" s="43">
        <v>2011</v>
      </c>
      <c r="L7" s="43">
        <v>2012</v>
      </c>
      <c r="M7" s="43">
        <v>2013</v>
      </c>
      <c r="N7" s="43">
        <v>2014</v>
      </c>
      <c r="O7" s="43">
        <v>2016</v>
      </c>
      <c r="P7" s="43">
        <v>2018</v>
      </c>
      <c r="Q7" s="43" t="s">
        <v>142</v>
      </c>
    </row>
    <row r="8" spans="1:17" ht="2.25" customHeight="1">
      <c r="A8" s="93"/>
      <c r="B8" s="94"/>
      <c r="C8" s="94"/>
      <c r="D8" s="94"/>
      <c r="E8" s="94"/>
      <c r="F8" s="94"/>
      <c r="G8" s="95"/>
      <c r="H8" s="95"/>
      <c r="I8" s="94"/>
      <c r="J8" s="95"/>
      <c r="K8" s="92"/>
      <c r="L8" s="92"/>
      <c r="M8" s="92"/>
      <c r="N8" s="92"/>
      <c r="O8" s="92"/>
      <c r="P8" s="92"/>
      <c r="Q8" s="92"/>
    </row>
    <row r="9" spans="1:16" s="6" customFormat="1" ht="13.5" customHeight="1">
      <c r="A9" s="4" t="s">
        <v>34</v>
      </c>
      <c r="B9" s="5"/>
      <c r="C9" s="5"/>
      <c r="D9" s="5"/>
      <c r="E9" s="5"/>
      <c r="F9" s="5"/>
      <c r="G9" s="5"/>
      <c r="H9" s="5"/>
      <c r="I9" s="5"/>
      <c r="P9" s="34"/>
    </row>
    <row r="10" spans="1:17" s="6" customFormat="1" ht="12" customHeight="1">
      <c r="A10" s="7" t="s">
        <v>1</v>
      </c>
      <c r="B10" s="45">
        <f>(2015.94+1826.18)/2</f>
        <v>1921.06</v>
      </c>
      <c r="C10" s="46">
        <v>4275.41</v>
      </c>
      <c r="D10" s="46">
        <v>4376.41</v>
      </c>
      <c r="E10" s="46">
        <v>4807.32</v>
      </c>
      <c r="F10" s="46">
        <v>4756.775</v>
      </c>
      <c r="G10" s="46">
        <v>5339.5</v>
      </c>
      <c r="H10" s="46">
        <v>6402.167171526597</v>
      </c>
      <c r="I10" s="46">
        <v>6526.78</v>
      </c>
      <c r="J10" s="46">
        <v>7449.808738209332</v>
      </c>
      <c r="K10" s="46">
        <v>7569</v>
      </c>
      <c r="L10" s="46">
        <f>+'[76]Hoja1'!$K$13</f>
        <v>7982.619052123436</v>
      </c>
      <c r="M10" s="46">
        <f>+'[125]Hoja1'!$K$12</f>
        <v>7832.607970031546</v>
      </c>
      <c r="N10" s="46">
        <f>+'[172]Hoja1'!$K$12</f>
        <v>7973.24325841281</v>
      </c>
      <c r="O10" s="81">
        <v>5924.254782528432</v>
      </c>
      <c r="P10" s="46">
        <v>6204.17820654867</v>
      </c>
      <c r="Q10" s="46">
        <v>6284.790793201695</v>
      </c>
    </row>
    <row r="11" spans="1:17" s="6" customFormat="1" ht="12" customHeight="1">
      <c r="A11" s="7" t="s">
        <v>2</v>
      </c>
      <c r="B11" s="45">
        <f>(594.65+469.22)/2</f>
        <v>531.935</v>
      </c>
      <c r="C11" s="46">
        <v>938.62</v>
      </c>
      <c r="D11" s="46">
        <v>1100.66</v>
      </c>
      <c r="E11" s="46">
        <v>1327.7</v>
      </c>
      <c r="F11" s="46">
        <v>1341.48</v>
      </c>
      <c r="G11" s="46">
        <v>1417.48</v>
      </c>
      <c r="H11" s="46">
        <v>1490.9040199825201</v>
      </c>
      <c r="I11" s="46">
        <v>1590.10324602816</v>
      </c>
      <c r="J11" s="46">
        <v>2162.02023182316</v>
      </c>
      <c r="K11" s="46">
        <v>2249.6320342848003</v>
      </c>
      <c r="L11" s="46">
        <f>+'[77]Hoja1'!$K$13</f>
        <v>2248.3053412475</v>
      </c>
      <c r="M11" s="46">
        <f>+'[126]Hoja1'!$K$13</f>
        <v>2208.9263819999996</v>
      </c>
      <c r="N11" s="46">
        <f>+'[173]Hoja1'!$K$13</f>
        <v>2447.4016475999997</v>
      </c>
      <c r="O11" s="8">
        <v>2463.2928983519996</v>
      </c>
      <c r="P11" s="46">
        <v>2494.8799608792</v>
      </c>
      <c r="Q11" s="46">
        <v>2409.24360044496</v>
      </c>
    </row>
    <row r="12" spans="1:17" s="6" customFormat="1" ht="12" customHeight="1">
      <c r="A12" s="7" t="s">
        <v>3</v>
      </c>
      <c r="B12" s="48">
        <f>(702.29+741.28)/2</f>
        <v>721.785</v>
      </c>
      <c r="C12" s="46">
        <v>1547.75</v>
      </c>
      <c r="D12" s="46">
        <v>1569.22</v>
      </c>
      <c r="E12" s="46">
        <v>2604.48</v>
      </c>
      <c r="F12" s="46">
        <v>1912.3233333333335</v>
      </c>
      <c r="G12" s="46">
        <v>2145.7066666666665</v>
      </c>
      <c r="H12" s="46">
        <v>2954.435000666115</v>
      </c>
      <c r="I12" s="46">
        <v>2847.983095565067</v>
      </c>
      <c r="J12" s="46">
        <v>3234.37</v>
      </c>
      <c r="K12" s="46">
        <v>3672.439740141266</v>
      </c>
      <c r="L12" s="46">
        <f>+'[78]Hoja1'!$K$13</f>
        <v>3807.8304784663155</v>
      </c>
      <c r="M12" s="46">
        <f>+'[127]Hoja1'!$K$13</f>
        <v>4220.992859200001</v>
      </c>
      <c r="N12" s="46">
        <f>+'[174]Hoja1'!$K$14</f>
        <v>4673.6931488</v>
      </c>
      <c r="O12" s="8">
        <v>4150.2758784606185</v>
      </c>
      <c r="P12" s="46">
        <v>4301.35309527</v>
      </c>
      <c r="Q12" s="46">
        <v>4291.565154071736</v>
      </c>
    </row>
    <row r="13" spans="1:15" s="6" customFormat="1" ht="12" customHeight="1">
      <c r="A13" s="9" t="s">
        <v>35</v>
      </c>
      <c r="B13" s="48"/>
      <c r="C13" s="46"/>
      <c r="D13" s="46"/>
      <c r="E13" s="46"/>
      <c r="F13" s="46"/>
      <c r="G13" s="46"/>
      <c r="H13" s="46"/>
      <c r="I13" s="46"/>
      <c r="J13" s="47"/>
      <c r="K13" s="46"/>
      <c r="L13" s="46"/>
      <c r="M13" s="46"/>
      <c r="N13" s="46"/>
      <c r="O13" s="44"/>
    </row>
    <row r="14" spans="1:17" s="6" customFormat="1" ht="12" customHeight="1">
      <c r="A14" s="7" t="s">
        <v>4</v>
      </c>
      <c r="B14" s="48">
        <f>(1513.13+909.2)/2</f>
        <v>1211.165</v>
      </c>
      <c r="C14" s="46">
        <v>2141.65</v>
      </c>
      <c r="D14" s="46">
        <v>2314.69</v>
      </c>
      <c r="E14" s="46">
        <v>3034.24</v>
      </c>
      <c r="F14" s="46">
        <v>2844.56</v>
      </c>
      <c r="G14" s="46">
        <v>3368.0350000000003</v>
      </c>
      <c r="H14" s="46">
        <v>3590.642969653576</v>
      </c>
      <c r="I14" s="46">
        <v>3733.219784160866</v>
      </c>
      <c r="J14" s="46">
        <v>4275.891274914688</v>
      </c>
      <c r="K14" s="46">
        <v>4529.14616848031</v>
      </c>
      <c r="L14" s="46">
        <f>+'[79]Hoja1'!$K$16</f>
        <v>5105.426668032805</v>
      </c>
      <c r="M14" s="46">
        <f>+'[131]Hoja1'!$K$15</f>
        <v>5181.969393420721</v>
      </c>
      <c r="N14" s="46">
        <f>+'[175]Hoja1'!$K$15</f>
        <v>5165.996220319119</v>
      </c>
      <c r="O14" s="34">
        <v>5044.057019737153</v>
      </c>
      <c r="P14" s="46">
        <v>5234.713141567002</v>
      </c>
      <c r="Q14" s="46">
        <v>5072.339329994077</v>
      </c>
    </row>
    <row r="15" spans="1:17" s="6" customFormat="1" ht="12" customHeight="1">
      <c r="A15" s="7" t="s">
        <v>5</v>
      </c>
      <c r="B15" s="48">
        <v>570.81</v>
      </c>
      <c r="C15" s="46">
        <v>889.07</v>
      </c>
      <c r="D15" s="46">
        <v>1064.66</v>
      </c>
      <c r="E15" s="46">
        <v>1472.21</v>
      </c>
      <c r="F15" s="46">
        <v>1564.1</v>
      </c>
      <c r="G15" s="46">
        <v>1569.21</v>
      </c>
      <c r="H15" s="46">
        <v>1840.3836622786719</v>
      </c>
      <c r="I15" s="46">
        <v>1893.0001702687257</v>
      </c>
      <c r="J15" s="49">
        <v>2242.59713062085</v>
      </c>
      <c r="K15" s="46">
        <v>2315.2032809884167</v>
      </c>
      <c r="L15" s="46">
        <f>+'[80]Hoja1'!$H$57</f>
        <v>2618.2843489498036</v>
      </c>
      <c r="M15" s="46">
        <f>+'[130]Hoja1'!$H$57</f>
        <v>2861.114177490131</v>
      </c>
      <c r="N15" s="46">
        <f>+'[176]Hoja1'!$H$57</f>
        <v>2714.7185976754595</v>
      </c>
      <c r="O15" s="34">
        <v>2860.989288320463</v>
      </c>
      <c r="P15" s="46">
        <v>3155.10039381424</v>
      </c>
      <c r="Q15" s="46">
        <v>2910.2713053528955</v>
      </c>
    </row>
    <row r="16" spans="1:17" s="6" customFormat="1" ht="12" customHeight="1">
      <c r="A16" s="7" t="s">
        <v>6</v>
      </c>
      <c r="B16" s="48">
        <v>775.99</v>
      </c>
      <c r="C16" s="46">
        <v>1132.63</v>
      </c>
      <c r="D16" s="46">
        <v>1355.21</v>
      </c>
      <c r="E16" s="46">
        <v>1472.21</v>
      </c>
      <c r="F16" s="46">
        <v>1564.1</v>
      </c>
      <c r="G16" s="46">
        <v>1885.72</v>
      </c>
      <c r="H16" s="46">
        <v>2406.118623357529</v>
      </c>
      <c r="I16" s="46">
        <v>2454.576640511583</v>
      </c>
      <c r="J16" s="49">
        <v>2830.1158797490343</v>
      </c>
      <c r="K16" s="46">
        <v>2913.6731388455596</v>
      </c>
      <c r="L16" s="46">
        <f>+'[81]Hoja1'!$H$68</f>
        <v>3108.947033988417</v>
      </c>
      <c r="M16" s="46">
        <f>+'[129]Hoja1'!$H$68</f>
        <v>3136.408509885714</v>
      </c>
      <c r="N16" s="46">
        <f>+'[177]Hoja1'!$H$68</f>
        <v>3189.3507696525094</v>
      </c>
      <c r="O16" s="81">
        <v>3627.3429104205998</v>
      </c>
      <c r="P16" s="46">
        <v>3824.0785014393823</v>
      </c>
      <c r="Q16" s="46">
        <v>3583.3503876872587</v>
      </c>
    </row>
    <row r="17" spans="1:17" s="6" customFormat="1" ht="12" customHeight="1">
      <c r="A17" s="7" t="s">
        <v>7</v>
      </c>
      <c r="B17" s="48">
        <v>728.3</v>
      </c>
      <c r="C17" s="46">
        <v>1026.09</v>
      </c>
      <c r="D17" s="46">
        <v>1254.43</v>
      </c>
      <c r="E17" s="46">
        <v>1849.97</v>
      </c>
      <c r="F17" s="46">
        <v>1803.12</v>
      </c>
      <c r="G17" s="46">
        <v>1787.81</v>
      </c>
      <c r="H17" s="46">
        <v>2459.773483328571</v>
      </c>
      <c r="I17" s="46">
        <v>4104.2982768</v>
      </c>
      <c r="J17" s="49">
        <v>4215.056486400001</v>
      </c>
      <c r="K17" s="46">
        <v>4569.0857568</v>
      </c>
      <c r="L17" s="46">
        <f>+'[82]Kaki'!$I$60</f>
        <v>4911.271168</v>
      </c>
      <c r="M17" s="46">
        <f>+'[128]Kaki'!$I$60</f>
        <v>5139.551624914286</v>
      </c>
      <c r="N17" s="46">
        <f>+'[178]Kaki'!$I$61</f>
        <v>5075.762847428571</v>
      </c>
      <c r="O17" s="81">
        <v>5543.418674170501</v>
      </c>
      <c r="P17" s="46">
        <v>6629.920260042857</v>
      </c>
      <c r="Q17" s="46">
        <v>6734.701641214286</v>
      </c>
    </row>
    <row r="18" spans="1:14" s="6" customFormat="1" ht="12" customHeight="1">
      <c r="A18" s="9" t="s">
        <v>110</v>
      </c>
      <c r="B18" s="48"/>
      <c r="C18" s="46"/>
      <c r="D18" s="46"/>
      <c r="E18" s="46"/>
      <c r="F18" s="46"/>
      <c r="G18" s="46"/>
      <c r="H18" s="46"/>
      <c r="I18" s="46"/>
      <c r="J18" s="49"/>
      <c r="K18" s="46"/>
      <c r="L18" s="46"/>
      <c r="M18" s="46"/>
      <c r="N18" s="47"/>
    </row>
    <row r="19" spans="1:17" s="6" customFormat="1" ht="12" customHeight="1">
      <c r="A19" s="7" t="s">
        <v>8</v>
      </c>
      <c r="B19" s="48">
        <v>414.3</v>
      </c>
      <c r="C19" s="46">
        <v>866.95</v>
      </c>
      <c r="D19" s="46">
        <v>866.96</v>
      </c>
      <c r="E19" s="46">
        <v>1261.92</v>
      </c>
      <c r="F19" s="46">
        <v>1235.58</v>
      </c>
      <c r="G19" s="46">
        <v>1301.16</v>
      </c>
      <c r="H19" s="46">
        <v>1447.0649271000002</v>
      </c>
      <c r="I19" s="46">
        <v>1543.180542</v>
      </c>
      <c r="J19" s="49">
        <v>1922.6352504</v>
      </c>
      <c r="K19" s="46">
        <v>2098.4005284</v>
      </c>
      <c r="L19" s="46">
        <f>+'[83]Hoja1'!$H$51</f>
        <v>2118.220092096</v>
      </c>
      <c r="M19" s="46">
        <f>+'[132]Hoja1'!$H$50</f>
        <v>2107.6950336</v>
      </c>
      <c r="N19" s="46">
        <f>+'[179]Hoja1'!$H$52</f>
        <v>2259.148632</v>
      </c>
      <c r="O19" s="81">
        <v>2261.2666805589</v>
      </c>
      <c r="P19" s="46">
        <v>2245.1766638400004</v>
      </c>
      <c r="Q19" s="46">
        <v>2451.53496708</v>
      </c>
    </row>
    <row r="20" spans="1:14" s="6" customFormat="1" ht="12" customHeight="1">
      <c r="A20" s="9" t="s">
        <v>133</v>
      </c>
      <c r="B20" s="48"/>
      <c r="C20" s="46"/>
      <c r="D20" s="46"/>
      <c r="E20" s="46"/>
      <c r="F20" s="46"/>
      <c r="G20" s="46"/>
      <c r="H20" s="46"/>
      <c r="I20" s="46"/>
      <c r="J20" s="49"/>
      <c r="K20" s="46"/>
      <c r="L20" s="46"/>
      <c r="M20" s="46"/>
      <c r="N20" s="46"/>
    </row>
    <row r="21" spans="1:17" s="6" customFormat="1" ht="12" customHeight="1">
      <c r="A21" s="7" t="s">
        <v>30</v>
      </c>
      <c r="B21" s="50">
        <v>2725.5</v>
      </c>
      <c r="C21" s="46">
        <v>6342.39</v>
      </c>
      <c r="D21" s="46">
        <v>6483.76</v>
      </c>
      <c r="E21" s="46">
        <v>7240.77</v>
      </c>
      <c r="F21" s="46">
        <v>6962.54</v>
      </c>
      <c r="G21" s="46">
        <v>7861.66</v>
      </c>
      <c r="H21" s="46">
        <v>5600.333234408263</v>
      </c>
      <c r="I21" s="46">
        <v>5985.051489169571</v>
      </c>
      <c r="J21" s="49">
        <v>6331.097836922771</v>
      </c>
      <c r="K21" s="46">
        <v>7463.808134649639</v>
      </c>
      <c r="L21" s="46">
        <f>+'[86]Hoja1'!$H$121</f>
        <v>8097.6519289505295</v>
      </c>
      <c r="M21" s="46">
        <f>+'[133]Hoja1'!$H$121</f>
        <v>7727.878867308888</v>
      </c>
      <c r="N21" s="46">
        <f>+'[180]Hoja1'!$H$122</f>
        <v>8114.422267767956</v>
      </c>
      <c r="O21" s="46">
        <v>11054.865956345302</v>
      </c>
      <c r="P21" s="46">
        <v>13492.849528827895</v>
      </c>
      <c r="Q21" s="46">
        <v>13052.376799576716</v>
      </c>
    </row>
    <row r="22" spans="1:17" s="6" customFormat="1" ht="12" customHeight="1">
      <c r="A22" s="7" t="s">
        <v>31</v>
      </c>
      <c r="B22" s="50">
        <v>1224.34</v>
      </c>
      <c r="C22" s="46">
        <v>2324.25</v>
      </c>
      <c r="D22" s="46">
        <v>2422.52</v>
      </c>
      <c r="E22" s="46">
        <v>2687.47</v>
      </c>
      <c r="F22" s="46">
        <v>2541.9</v>
      </c>
      <c r="G22" s="46">
        <v>3306.23</v>
      </c>
      <c r="H22" s="46">
        <v>2817.7956336866564</v>
      </c>
      <c r="I22" s="46">
        <v>2975.6206684280255</v>
      </c>
      <c r="J22" s="49">
        <v>2961.8756599854523</v>
      </c>
      <c r="K22" s="46">
        <v>3404.218238228613</v>
      </c>
      <c r="L22" s="46">
        <f>+'[87]Hoja1'!$H$117</f>
        <v>3836.1124135026307</v>
      </c>
      <c r="M22" s="46">
        <f>+'[134]Hoja1'!$H$117</f>
        <v>3733.480923957306</v>
      </c>
      <c r="N22" s="46">
        <f>+'[181]Hoja1'!$H$117</f>
        <v>3939.594363957304</v>
      </c>
      <c r="O22" s="46">
        <v>8933.955487702588</v>
      </c>
      <c r="P22" s="46">
        <v>9439.296807102914</v>
      </c>
      <c r="Q22" s="46">
        <v>9639.021650945733</v>
      </c>
    </row>
    <row r="23" spans="1:17" s="6" customFormat="1" ht="12" customHeight="1">
      <c r="A23" s="7" t="s">
        <v>32</v>
      </c>
      <c r="B23" s="51">
        <v>2107.94</v>
      </c>
      <c r="C23" s="46">
        <v>3830.55</v>
      </c>
      <c r="D23" s="46">
        <v>3990.71</v>
      </c>
      <c r="E23" s="46">
        <v>4431.84</v>
      </c>
      <c r="F23" s="46">
        <v>4247.57</v>
      </c>
      <c r="G23" s="46">
        <v>4797</v>
      </c>
      <c r="H23" s="46">
        <v>5124.979166030957</v>
      </c>
      <c r="I23" s="46">
        <v>5603.449975730395</v>
      </c>
      <c r="J23" s="49">
        <v>6620.478257120118</v>
      </c>
      <c r="K23" s="46">
        <v>7077.619388344714</v>
      </c>
      <c r="L23" s="46">
        <f>+'[84]Hoja1'!$I$150</f>
        <v>7784.480367107592</v>
      </c>
      <c r="M23" s="46">
        <f>+'[135]Hoja1'!$I$150</f>
        <v>7257.2444626440965</v>
      </c>
      <c r="N23" s="46">
        <f>+'[182]Hoja1'!$I$151</f>
        <v>7610.025750015913</v>
      </c>
      <c r="O23" s="46">
        <v>19517.781584371456</v>
      </c>
      <c r="P23" s="46">
        <v>20256.226307999998</v>
      </c>
      <c r="Q23" s="46">
        <v>20878.569807209995</v>
      </c>
    </row>
    <row r="24" spans="1:17" s="6" customFormat="1" ht="12" customHeight="1">
      <c r="A24" s="7" t="s">
        <v>33</v>
      </c>
      <c r="B24" s="51">
        <v>1619.27</v>
      </c>
      <c r="C24" s="46">
        <v>2605.41</v>
      </c>
      <c r="D24" s="46">
        <v>2703.08</v>
      </c>
      <c r="E24" s="46">
        <v>3486.78</v>
      </c>
      <c r="F24" s="46">
        <v>2906.62</v>
      </c>
      <c r="G24" s="46">
        <v>3506.36</v>
      </c>
      <c r="H24" s="46">
        <v>3519.800139021507</v>
      </c>
      <c r="I24" s="46">
        <v>3650.494803472594</v>
      </c>
      <c r="J24" s="49">
        <v>3877.433164840073</v>
      </c>
      <c r="K24" s="46">
        <v>4182.093696009288</v>
      </c>
      <c r="L24" s="46">
        <f>+'[85]Hoja1'!$H$156</f>
        <v>4679.325709920633</v>
      </c>
      <c r="M24" s="46">
        <f>+'[136]Hoja1'!$H$156</f>
        <v>4595.040091630375</v>
      </c>
      <c r="N24" s="46">
        <f>+'[183]Hoja1'!$H$157</f>
        <v>4928.871235955672</v>
      </c>
      <c r="O24" s="46">
        <v>12116.158724371451</v>
      </c>
      <c r="P24" s="46">
        <v>13813.436088000002</v>
      </c>
      <c r="Q24" s="46">
        <v>14567.148141210006</v>
      </c>
    </row>
    <row r="25" spans="1:15" s="6" customFormat="1" ht="12" customHeight="1">
      <c r="A25" s="9" t="s">
        <v>36</v>
      </c>
      <c r="B25" s="48"/>
      <c r="C25" s="46"/>
      <c r="D25" s="46"/>
      <c r="E25" s="46"/>
      <c r="F25" s="46"/>
      <c r="G25" s="46"/>
      <c r="H25" s="46"/>
      <c r="I25" s="46"/>
      <c r="J25" s="47"/>
      <c r="K25" s="46"/>
      <c r="L25" s="47"/>
      <c r="M25" s="47"/>
      <c r="N25" s="47"/>
      <c r="O25" s="46"/>
    </row>
    <row r="26" spans="1:17" s="6" customFormat="1" ht="12" customHeight="1">
      <c r="A26" s="7" t="s">
        <v>9</v>
      </c>
      <c r="B26" s="51">
        <v>5786.34</v>
      </c>
      <c r="C26" s="46">
        <v>9309.96</v>
      </c>
      <c r="D26" s="46">
        <v>9274.52</v>
      </c>
      <c r="E26" s="46">
        <v>10163.53</v>
      </c>
      <c r="F26" s="46">
        <v>10412.05</v>
      </c>
      <c r="G26" s="46">
        <v>12092.41</v>
      </c>
      <c r="H26" s="46">
        <v>17874.25</v>
      </c>
      <c r="I26" s="46">
        <v>17661.808667508576</v>
      </c>
      <c r="J26" s="49">
        <v>20327.21</v>
      </c>
      <c r="K26" s="46">
        <v>22831.198995686034</v>
      </c>
      <c r="L26" s="46">
        <f>+'[88]Hoja1'!$K$14</f>
        <v>24344.842076237994</v>
      </c>
      <c r="M26" s="52">
        <f>+'[218]Hoja1'!$H$92</f>
        <v>24550.12081841622</v>
      </c>
      <c r="N26" s="52">
        <v>26184.16934668589</v>
      </c>
      <c r="O26" s="81">
        <v>23192.17</v>
      </c>
      <c r="P26" s="46">
        <v>23803.192305637327</v>
      </c>
      <c r="Q26" s="46">
        <v>26088.26000808728</v>
      </c>
    </row>
    <row r="27" spans="1:17" s="6" customFormat="1" ht="12" customHeight="1">
      <c r="A27" s="7" t="s">
        <v>10</v>
      </c>
      <c r="B27" s="51">
        <f>(789.93+1143.67)/2</f>
        <v>966.8</v>
      </c>
      <c r="C27" s="46">
        <v>1396.74</v>
      </c>
      <c r="D27" s="46">
        <v>1852.92</v>
      </c>
      <c r="E27" s="46">
        <v>2314.215</v>
      </c>
      <c r="F27" s="46">
        <v>2287.145</v>
      </c>
      <c r="G27" s="46">
        <v>2341.04</v>
      </c>
      <c r="H27" s="46">
        <v>3201.6490115345573</v>
      </c>
      <c r="I27" s="46">
        <v>3380.6681837157576</v>
      </c>
      <c r="J27" s="49">
        <v>3734.0064399798493</v>
      </c>
      <c r="K27" s="46">
        <v>4283.988941132116</v>
      </c>
      <c r="L27" s="46">
        <f>+'[94]Hoja1'!$K$16</f>
        <v>4628.421937642499</v>
      </c>
      <c r="M27" s="52">
        <f>+'[137]Hoja1'!$K$16</f>
        <v>4461.194052753465</v>
      </c>
      <c r="N27" s="52">
        <f>+'[184]Hoja1'!$K$16</f>
        <v>4871.668704318783</v>
      </c>
      <c r="O27" s="81">
        <v>4784.762719880924</v>
      </c>
      <c r="P27" s="46">
        <v>4549.768993172179</v>
      </c>
      <c r="Q27" s="46">
        <v>4718.291490126078</v>
      </c>
    </row>
    <row r="28" spans="1:17" s="6" customFormat="1" ht="12" customHeight="1">
      <c r="A28" s="7" t="s">
        <v>11</v>
      </c>
      <c r="B28" s="48">
        <v>1994.96</v>
      </c>
      <c r="C28" s="46">
        <v>3188.34</v>
      </c>
      <c r="D28" s="46">
        <v>2563.46</v>
      </c>
      <c r="E28" s="46">
        <v>4680.83</v>
      </c>
      <c r="F28" s="46">
        <v>4593.1</v>
      </c>
      <c r="G28" s="46">
        <v>4803.45</v>
      </c>
      <c r="H28" s="46">
        <v>5602.342062167424</v>
      </c>
      <c r="I28" s="46">
        <v>5745.688119033601</v>
      </c>
      <c r="J28" s="49">
        <v>6579.6044973696</v>
      </c>
      <c r="K28" s="46">
        <v>6908.3833517736</v>
      </c>
      <c r="L28" s="46">
        <f>+'[89]Hoja1'!$H$57</f>
        <v>8104.7130577284</v>
      </c>
      <c r="M28" s="52">
        <f>+'[138]Hoja1'!$H$57</f>
        <v>8436.002304046462</v>
      </c>
      <c r="N28" s="52">
        <f>+'[185]Hoja1'!$H$58</f>
        <v>9105.98860416</v>
      </c>
      <c r="O28" s="81">
        <v>8705.156224127999</v>
      </c>
      <c r="P28" s="46">
        <v>9413.7321988512</v>
      </c>
      <c r="Q28" s="46">
        <v>8388.8026628832</v>
      </c>
    </row>
    <row r="29" spans="1:17" s="6" customFormat="1" ht="12" customHeight="1">
      <c r="A29" s="7" t="s">
        <v>12</v>
      </c>
      <c r="B29" s="48">
        <v>2751.22</v>
      </c>
      <c r="C29" s="46">
        <v>3985.46</v>
      </c>
      <c r="D29" s="46">
        <v>3985.16</v>
      </c>
      <c r="E29" s="46">
        <v>5853.83</v>
      </c>
      <c r="F29" s="46">
        <v>5691.88</v>
      </c>
      <c r="G29" s="46">
        <v>6063.13</v>
      </c>
      <c r="H29" s="46">
        <v>6901.0735717536</v>
      </c>
      <c r="I29" s="46">
        <v>7095.7961172000005</v>
      </c>
      <c r="J29" s="49">
        <v>7599.769406073601</v>
      </c>
      <c r="K29" s="46">
        <v>8263.3527360768</v>
      </c>
      <c r="L29" s="46">
        <f>+'[121]Hoja1'!$H$66</f>
        <v>8360.190554999997</v>
      </c>
      <c r="M29" s="52">
        <f>+'[139]Hoja1'!$H$66</f>
        <v>8667.0620736</v>
      </c>
      <c r="N29" s="52">
        <v>9418.544217600002</v>
      </c>
      <c r="O29" s="81">
        <v>8550.157656369034</v>
      </c>
      <c r="P29" s="46">
        <v>10167.271178400002</v>
      </c>
      <c r="Q29" s="46">
        <v>10137.37206528</v>
      </c>
    </row>
    <row r="30" spans="1:17" s="6" customFormat="1" ht="12" customHeight="1">
      <c r="A30" s="7" t="s">
        <v>13</v>
      </c>
      <c r="B30" s="48">
        <v>1182.21</v>
      </c>
      <c r="C30" s="46">
        <v>2312.55</v>
      </c>
      <c r="D30" s="46">
        <v>2563.46</v>
      </c>
      <c r="E30" s="46">
        <v>3208.26</v>
      </c>
      <c r="F30" s="46">
        <v>3121.17</v>
      </c>
      <c r="G30" s="46">
        <v>3465.64</v>
      </c>
      <c r="H30" s="46">
        <v>4127.46041445078</v>
      </c>
      <c r="I30" s="46">
        <v>4265.165241000001</v>
      </c>
      <c r="J30" s="49">
        <v>4484.454477858</v>
      </c>
      <c r="K30" s="46">
        <v>4604.735483754001</v>
      </c>
      <c r="L30" s="46">
        <f>+'[90]Hoja1'!$H$46</f>
        <v>5041.250730625001</v>
      </c>
      <c r="M30" s="52">
        <f>+'[140]Hoja1'!$H$46</f>
        <v>5452.924488000001</v>
      </c>
      <c r="N30" s="52">
        <f>+'[215]Hoja1'!$H$47</f>
        <v>6259.339548</v>
      </c>
      <c r="O30" s="81">
        <v>7261.496167575565</v>
      </c>
      <c r="P30" s="46">
        <v>7888.4268465059995</v>
      </c>
      <c r="Q30" s="46">
        <v>7259.565419201848</v>
      </c>
    </row>
    <row r="31" spans="1:17" s="6" customFormat="1" ht="12" customHeight="1">
      <c r="A31" s="7" t="s">
        <v>14</v>
      </c>
      <c r="B31" s="48">
        <f>(1131.08+760.78)/2</f>
        <v>945.93</v>
      </c>
      <c r="C31" s="46">
        <v>1545.78</v>
      </c>
      <c r="D31" s="46">
        <v>3591.85</v>
      </c>
      <c r="E31" s="46">
        <v>2092.86</v>
      </c>
      <c r="F31" s="46">
        <v>2058.755</v>
      </c>
      <c r="G31" s="46">
        <v>2131.605</v>
      </c>
      <c r="H31" s="46">
        <v>3935.0401959</v>
      </c>
      <c r="I31" s="46">
        <v>4038.1847175000003</v>
      </c>
      <c r="J31" s="49">
        <v>4521.4268875</v>
      </c>
      <c r="K31" s="46">
        <v>4921.44160075</v>
      </c>
      <c r="L31" s="46">
        <f>+'[91]Hoja1'!$K$14</f>
        <v>5350.201720009166</v>
      </c>
      <c r="M31" s="52">
        <f>+'[141]Hoja1'!$K$12</f>
        <v>4893.7504665</v>
      </c>
      <c r="N31" s="52">
        <f>+'[186]Hoja1'!$K$13</f>
        <v>5243.9203425000005</v>
      </c>
      <c r="O31" s="81">
        <v>4713.687438160751</v>
      </c>
      <c r="P31" s="46">
        <v>5415.921577331999</v>
      </c>
      <c r="Q31" s="46">
        <v>5846.970079581999</v>
      </c>
    </row>
    <row r="32" spans="1:14" s="6" customFormat="1" ht="12" customHeight="1">
      <c r="A32" s="11" t="s">
        <v>37</v>
      </c>
      <c r="B32" s="50"/>
      <c r="C32" s="46"/>
      <c r="D32" s="46"/>
      <c r="E32" s="46"/>
      <c r="F32" s="46"/>
      <c r="G32" s="46"/>
      <c r="H32" s="46"/>
      <c r="I32" s="46"/>
      <c r="J32" s="49"/>
      <c r="K32" s="46"/>
      <c r="L32" s="47"/>
      <c r="M32" s="52"/>
      <c r="N32" s="52"/>
    </row>
    <row r="33" spans="1:17" s="6" customFormat="1" ht="12" customHeight="1">
      <c r="A33" s="7" t="s">
        <v>15</v>
      </c>
      <c r="B33" s="48">
        <v>2552.07</v>
      </c>
      <c r="C33" s="46">
        <v>4944.18</v>
      </c>
      <c r="D33" s="46">
        <v>5201</v>
      </c>
      <c r="E33" s="46">
        <v>5370.87</v>
      </c>
      <c r="F33" s="46">
        <v>5135.7</v>
      </c>
      <c r="G33" s="46">
        <v>5968.99</v>
      </c>
      <c r="H33" s="46">
        <v>6481.103201076423</v>
      </c>
      <c r="I33" s="46">
        <v>6700.066957726726</v>
      </c>
      <c r="J33" s="49">
        <v>7051.179773167546</v>
      </c>
      <c r="K33" s="49">
        <v>7865.766233475915</v>
      </c>
      <c r="L33" s="49">
        <f>+'[92]Hoja1'!$H$116</f>
        <v>8691.71718660184</v>
      </c>
      <c r="M33" s="52">
        <f>+'[142]Hoja1'!$H$116</f>
        <v>8426.052373436823</v>
      </c>
      <c r="N33" s="52">
        <f>+'[187]Hoja1'!$H$117</f>
        <v>8861.695625746617</v>
      </c>
      <c r="O33" s="81">
        <v>8221.478488901934</v>
      </c>
      <c r="P33" s="46">
        <v>9570.548968151063</v>
      </c>
      <c r="Q33" s="34">
        <v>9856.250745117512</v>
      </c>
    </row>
    <row r="34" spans="1:17" s="6" customFormat="1" ht="12" customHeight="1">
      <c r="A34" s="7" t="s">
        <v>16</v>
      </c>
      <c r="B34" s="48">
        <v>2282.37</v>
      </c>
      <c r="C34" s="46">
        <v>3850.15</v>
      </c>
      <c r="D34" s="46">
        <v>4146.21</v>
      </c>
      <c r="E34" s="46">
        <v>5599.03</v>
      </c>
      <c r="F34" s="46">
        <v>4319.1</v>
      </c>
      <c r="G34" s="46">
        <v>4628.95</v>
      </c>
      <c r="H34" s="46">
        <v>5360.463350303837</v>
      </c>
      <c r="I34" s="46">
        <v>5583.1081556188765</v>
      </c>
      <c r="J34" s="49">
        <v>6101.63</v>
      </c>
      <c r="K34" s="49">
        <v>6939.691053890602</v>
      </c>
      <c r="L34" s="49">
        <f>+'[93]Hoja1'!$K$14</f>
        <v>7274.388443719432</v>
      </c>
      <c r="M34" s="52">
        <f>+'[143]Hoja1'!$K$14</f>
        <v>6840.329434516298</v>
      </c>
      <c r="N34" s="52">
        <f>+'[188]Hoja1'!$H$99</f>
        <v>7423.041657699776</v>
      </c>
      <c r="O34" s="81">
        <v>6883.397183333329</v>
      </c>
      <c r="P34" s="46">
        <v>7111.6149467324285</v>
      </c>
      <c r="Q34" s="34">
        <v>7487.933097781806</v>
      </c>
    </row>
    <row r="35" spans="1:17" s="6" customFormat="1" ht="12" customHeight="1">
      <c r="A35" s="7" t="s">
        <v>28</v>
      </c>
      <c r="B35" s="48">
        <v>1884.41</v>
      </c>
      <c r="C35" s="46">
        <v>3124.17</v>
      </c>
      <c r="D35" s="46">
        <v>4039.93</v>
      </c>
      <c r="E35" s="46">
        <v>4592.38</v>
      </c>
      <c r="F35" s="46">
        <v>4253.52</v>
      </c>
      <c r="G35" s="46">
        <v>4699.48</v>
      </c>
      <c r="H35" s="46">
        <v>4952.0952179636815</v>
      </c>
      <c r="I35" s="46">
        <v>5738.0658603</v>
      </c>
      <c r="J35" s="49">
        <v>6616.269787191</v>
      </c>
      <c r="K35" s="49">
        <v>7042.790693482999</v>
      </c>
      <c r="L35" s="49">
        <f>+'[97]AJIS'!$H$98</f>
        <v>6966.7370649565</v>
      </c>
      <c r="M35" s="52">
        <f>+'[144]AJIS'!$H$98</f>
        <v>6655.984303752</v>
      </c>
      <c r="N35" s="52">
        <f>+'[189]AJIS'!$H$99</f>
        <v>7158.78651096</v>
      </c>
      <c r="O35" s="81">
        <v>7194.428469051245</v>
      </c>
      <c r="P35" s="46">
        <v>7512.492817290265</v>
      </c>
      <c r="Q35" s="34">
        <v>7560.321051307372</v>
      </c>
    </row>
    <row r="36" spans="1:17" s="6" customFormat="1" ht="12" customHeight="1">
      <c r="A36" s="7" t="s">
        <v>111</v>
      </c>
      <c r="B36" s="48">
        <v>10284.26</v>
      </c>
      <c r="C36" s="46">
        <v>20865.55</v>
      </c>
      <c r="D36" s="46">
        <v>13808.4</v>
      </c>
      <c r="E36" s="46">
        <v>16232.12</v>
      </c>
      <c r="F36" s="46">
        <v>16969.67</v>
      </c>
      <c r="G36" s="46">
        <v>18610.87</v>
      </c>
      <c r="H36" s="46">
        <v>21594.183285909603</v>
      </c>
      <c r="I36" s="46">
        <v>21637.425922910403</v>
      </c>
      <c r="J36" s="49">
        <v>23344.070377956</v>
      </c>
      <c r="K36" s="49">
        <v>25186.3888973192</v>
      </c>
      <c r="L36" s="49">
        <f>+'[98]Hoja1'!$H$120</f>
        <v>25889.046372845045</v>
      </c>
      <c r="M36" s="52">
        <f>+'[145]Hoja1'!$H$120</f>
        <v>26065.942023484615</v>
      </c>
      <c r="N36" s="52">
        <f>+'[216]Hoja1'!$H$120</f>
        <v>28080.503678911213</v>
      </c>
      <c r="O36" s="81">
        <v>29226.674162023606</v>
      </c>
      <c r="P36" s="46">
        <v>31893.648667144604</v>
      </c>
      <c r="Q36" s="34">
        <v>34682.352811438424</v>
      </c>
    </row>
    <row r="37" spans="1:17" s="6" customFormat="1" ht="12" customHeight="1">
      <c r="A37" s="7" t="s">
        <v>18</v>
      </c>
      <c r="B37" s="48">
        <v>360.52</v>
      </c>
      <c r="C37" s="46">
        <v>1217.11</v>
      </c>
      <c r="D37" s="46">
        <v>1244.4</v>
      </c>
      <c r="E37" s="46">
        <v>906.4</v>
      </c>
      <c r="F37" s="46">
        <v>864.56</v>
      </c>
      <c r="G37" s="46">
        <v>970.18</v>
      </c>
      <c r="H37" s="46">
        <v>1294.9257376989449</v>
      </c>
      <c r="I37" s="46">
        <v>1376.3165203125</v>
      </c>
      <c r="J37" s="49">
        <v>1771.212192884625</v>
      </c>
      <c r="K37" s="49">
        <v>2009.79</v>
      </c>
      <c r="L37" s="49">
        <f>+'[99]Hoja1'!$H$66</f>
        <v>2035.7933205730003</v>
      </c>
      <c r="M37" s="52">
        <f>+'[146]Hoja1'!$H$66</f>
        <v>1856.8216169999998</v>
      </c>
      <c r="N37" s="52">
        <f>+'[190]Hoja1'!$H$66</f>
        <v>2107.5566400000002</v>
      </c>
      <c r="O37" s="81">
        <v>1888.430116208522</v>
      </c>
      <c r="P37" s="46">
        <v>1733.52094425</v>
      </c>
      <c r="Q37" s="8">
        <v>1668.6966112895</v>
      </c>
    </row>
    <row r="38" spans="1:17" s="6" customFormat="1" ht="12" customHeight="1">
      <c r="A38" s="7" t="s">
        <v>19</v>
      </c>
      <c r="B38" s="48">
        <v>2321.75</v>
      </c>
      <c r="C38" s="46">
        <v>3938.29</v>
      </c>
      <c r="D38" s="46">
        <v>4235.82</v>
      </c>
      <c r="E38" s="46">
        <v>5157.39</v>
      </c>
      <c r="F38" s="46">
        <v>4742.13</v>
      </c>
      <c r="G38" s="46">
        <v>5280.51</v>
      </c>
      <c r="H38" s="46">
        <v>5429.72570566602</v>
      </c>
      <c r="I38" s="46">
        <v>5690.0383784955</v>
      </c>
      <c r="J38" s="49">
        <v>6142.391074645573</v>
      </c>
      <c r="K38" s="49">
        <v>6922.022</v>
      </c>
      <c r="L38" s="49">
        <f>+'[95]Hoja1'!$H$89</f>
        <v>7766.250013274999</v>
      </c>
      <c r="M38" s="52">
        <f>+'[147]Hoja1'!$H$89</f>
        <v>7498.499866956</v>
      </c>
      <c r="N38" s="52">
        <f>+'[191]Hoja1'!$H$90</f>
        <v>8288.298341505</v>
      </c>
      <c r="O38" s="81">
        <v>8287.288275157996</v>
      </c>
      <c r="P38" s="46">
        <v>9289.57547778</v>
      </c>
      <c r="Q38" s="34">
        <v>9222.1943510245</v>
      </c>
    </row>
    <row r="39" spans="1:17" s="6" customFormat="1" ht="12" customHeight="1">
      <c r="A39" s="7" t="s">
        <v>20</v>
      </c>
      <c r="B39" s="48">
        <v>3354.88</v>
      </c>
      <c r="C39" s="46">
        <v>7730.93</v>
      </c>
      <c r="D39" s="46">
        <v>6494.72</v>
      </c>
      <c r="E39" s="46">
        <v>7336.52</v>
      </c>
      <c r="F39" s="46">
        <v>6925.85</v>
      </c>
      <c r="G39" s="46">
        <v>8031.24</v>
      </c>
      <c r="H39" s="46">
        <v>10967.074973329129</v>
      </c>
      <c r="I39" s="46">
        <v>11598.155543437651</v>
      </c>
      <c r="J39" s="49">
        <v>10842.87174193978</v>
      </c>
      <c r="K39" s="49">
        <v>11109.772358572274</v>
      </c>
      <c r="L39" s="49">
        <f>+'[96]Hoja1'!$I$107</f>
        <v>12921.93464469572</v>
      </c>
      <c r="M39" s="52">
        <f>+'[148]Hoja1'!$I$107</f>
        <v>15703.055406710046</v>
      </c>
      <c r="N39" s="52">
        <f>+'[192]Hoja1'!$I$108</f>
        <v>15304.928068782578</v>
      </c>
      <c r="O39" s="81">
        <v>18231.096734134942</v>
      </c>
      <c r="P39" s="46">
        <v>18994.038396502103</v>
      </c>
      <c r="Q39" s="8">
        <v>19737.315351403235</v>
      </c>
    </row>
    <row r="40" spans="1:17" s="6" customFormat="1" ht="12" customHeight="1">
      <c r="A40" s="7" t="s">
        <v>21</v>
      </c>
      <c r="B40" s="48">
        <v>1624.83</v>
      </c>
      <c r="C40" s="46">
        <v>4355.44</v>
      </c>
      <c r="D40" s="46">
        <v>4355.44</v>
      </c>
      <c r="E40" s="46">
        <v>5240.23</v>
      </c>
      <c r="F40" s="46">
        <v>5153.79</v>
      </c>
      <c r="G40" s="46">
        <v>5188.38</v>
      </c>
      <c r="H40" s="46">
        <v>5771.877116440679</v>
      </c>
      <c r="I40" s="46">
        <v>5736.279508442999</v>
      </c>
      <c r="J40" s="49">
        <v>6378.843572415</v>
      </c>
      <c r="K40" s="49">
        <v>6914.1517012350005</v>
      </c>
      <c r="L40" s="49">
        <f>+'[100]Hoja1'!$I$69</f>
        <v>7434.864040696018</v>
      </c>
      <c r="M40" s="49">
        <f>+'[149]Hoja1'!$I$69</f>
        <v>7665.908328000001</v>
      </c>
      <c r="N40" s="52">
        <f>+'[193]Hoja1'!$I$70</f>
        <v>6756.4616808</v>
      </c>
      <c r="O40" s="81">
        <v>6861.4009831025505</v>
      </c>
      <c r="P40" s="46">
        <v>7835.279327388001</v>
      </c>
      <c r="Q40" s="8">
        <v>7810.584499292399</v>
      </c>
    </row>
    <row r="41" spans="1:17" s="6" customFormat="1" ht="12" customHeight="1">
      <c r="A41" s="7" t="s">
        <v>22</v>
      </c>
      <c r="B41" s="48">
        <v>2371.98</v>
      </c>
      <c r="C41" s="46">
        <v>5445.74</v>
      </c>
      <c r="D41" s="46">
        <v>4980.85</v>
      </c>
      <c r="E41" s="46">
        <v>5700.25</v>
      </c>
      <c r="F41" s="46">
        <v>5509.73</v>
      </c>
      <c r="G41" s="46">
        <v>6403.78</v>
      </c>
      <c r="H41" s="46">
        <v>6954.3805718700005</v>
      </c>
      <c r="I41" s="46">
        <v>7596.030175700998</v>
      </c>
      <c r="J41" s="49">
        <v>8401.900222658247</v>
      </c>
      <c r="K41" s="49">
        <v>9494.822652450299</v>
      </c>
      <c r="L41" s="49">
        <f>+'[101]Hoja1'!$H$88</f>
        <v>9751.579499379237</v>
      </c>
      <c r="M41" s="52">
        <f>+'[150]Hoja1'!$H$88</f>
        <v>9852.529366765884</v>
      </c>
      <c r="N41" s="52">
        <f>+'[194]Hoja1'!$H$89</f>
        <v>10223.2128209622</v>
      </c>
      <c r="O41" s="81">
        <v>8952.00197671879</v>
      </c>
      <c r="P41" s="46">
        <v>9696.246493769999</v>
      </c>
      <c r="Q41" s="8">
        <v>9745.593810209997</v>
      </c>
    </row>
    <row r="42" spans="1:17" s="6" customFormat="1" ht="12" customHeight="1">
      <c r="A42" s="7" t="s">
        <v>29</v>
      </c>
      <c r="B42" s="48">
        <v>1229.04</v>
      </c>
      <c r="C42" s="46">
        <v>2155.3</v>
      </c>
      <c r="D42" s="46">
        <v>2155.3</v>
      </c>
      <c r="E42" s="46">
        <v>2712.81</v>
      </c>
      <c r="F42" s="46">
        <v>2603.5</v>
      </c>
      <c r="G42" s="46">
        <v>2953.27</v>
      </c>
      <c r="H42" s="46">
        <v>3395.8944341702877</v>
      </c>
      <c r="I42" s="46">
        <v>3523.5648316632</v>
      </c>
      <c r="J42" s="49">
        <v>3980.3704477272</v>
      </c>
      <c r="K42" s="49">
        <v>4401.3910478724</v>
      </c>
      <c r="L42" s="49">
        <f>+'[102]Hoja1'!$H$74</f>
        <v>4391.758956136839</v>
      </c>
      <c r="M42" s="52">
        <f>+'[151]Hoja1'!$H$74</f>
        <v>4422.483611083199</v>
      </c>
      <c r="N42" s="52">
        <f>+'[195]Hoja1'!$H$75</f>
        <v>4816.729612843199</v>
      </c>
      <c r="O42" s="81">
        <v>4600.4450362513735</v>
      </c>
      <c r="P42" s="46">
        <v>5456.838233638764</v>
      </c>
      <c r="Q42" s="8">
        <v>5456.953641197881</v>
      </c>
    </row>
    <row r="43" spans="1:17" s="6" customFormat="1" ht="12" customHeight="1">
      <c r="A43" s="7" t="s">
        <v>23</v>
      </c>
      <c r="B43" s="48">
        <v>1758.71</v>
      </c>
      <c r="C43" s="46">
        <v>3038.26</v>
      </c>
      <c r="D43" s="46">
        <v>3404.85</v>
      </c>
      <c r="E43" s="46">
        <v>3911.29</v>
      </c>
      <c r="F43" s="46">
        <v>3892.48</v>
      </c>
      <c r="G43" s="46">
        <v>3666.94</v>
      </c>
      <c r="H43" s="46">
        <v>4214.807675352</v>
      </c>
      <c r="I43" s="46">
        <v>4371.2029929876</v>
      </c>
      <c r="J43" s="49">
        <v>4871.196920135701</v>
      </c>
      <c r="K43" s="49">
        <v>5325.759724922999</v>
      </c>
      <c r="L43" s="49">
        <f>+'[103]Hoja1'!$H$68</f>
        <v>5509.325659082648</v>
      </c>
      <c r="M43" s="52">
        <f>+'[152]Hoja1'!$H$68</f>
        <v>5633.384779845</v>
      </c>
      <c r="N43" s="52">
        <f>+'[196]Hoja1'!$H$68</f>
        <v>5993.0121726</v>
      </c>
      <c r="O43" s="81">
        <v>5871.881753559261</v>
      </c>
      <c r="P43" s="46">
        <v>5871.65814360336</v>
      </c>
      <c r="Q43" s="8">
        <v>6089.105653704</v>
      </c>
    </row>
    <row r="44" spans="1:17" s="6" customFormat="1" ht="12" customHeight="1">
      <c r="A44" s="7" t="s">
        <v>24</v>
      </c>
      <c r="B44" s="48">
        <v>2640.4</v>
      </c>
      <c r="C44" s="46">
        <v>6735.2</v>
      </c>
      <c r="D44" s="46">
        <v>7175.13</v>
      </c>
      <c r="E44" s="46">
        <v>7779.3</v>
      </c>
      <c r="F44" s="46">
        <v>5747.82</v>
      </c>
      <c r="G44" s="46">
        <v>6797.94</v>
      </c>
      <c r="H44" s="46">
        <v>7530.659779850443</v>
      </c>
      <c r="I44" s="46">
        <v>7782.077696556001</v>
      </c>
      <c r="J44" s="49">
        <v>8159.173167089999</v>
      </c>
      <c r="K44" s="49">
        <v>9037.295420184</v>
      </c>
      <c r="L44" s="49">
        <f>+'[104]Hoja1'!$H$79</f>
        <v>9331.346782096001</v>
      </c>
      <c r="M44" s="52">
        <f>+'[153]Hoja1'!$H$79</f>
        <v>9429.7925198256</v>
      </c>
      <c r="N44" s="52">
        <f>+'[197]Hoja1'!$H$79</f>
        <v>9821.127201599998</v>
      </c>
      <c r="O44" s="81">
        <v>8869.352925889174</v>
      </c>
      <c r="P44" s="46">
        <v>11423.611945845001</v>
      </c>
      <c r="Q44" s="8">
        <v>11737.17012056634</v>
      </c>
    </row>
    <row r="45" spans="1:17" s="6" customFormat="1" ht="12" customHeight="1">
      <c r="A45" s="7" t="s">
        <v>25</v>
      </c>
      <c r="B45" s="48">
        <v>2612.04</v>
      </c>
      <c r="C45" s="46">
        <v>3154.76</v>
      </c>
      <c r="D45" s="46">
        <v>4219.66</v>
      </c>
      <c r="E45" s="46">
        <v>5860.99</v>
      </c>
      <c r="F45" s="46">
        <v>5103.77</v>
      </c>
      <c r="G45" s="46">
        <v>6124.09</v>
      </c>
      <c r="H45" s="46">
        <v>5255.879808222942</v>
      </c>
      <c r="I45" s="46">
        <v>5272.284822113912</v>
      </c>
      <c r="J45" s="49">
        <v>6020.963570457386</v>
      </c>
      <c r="K45" s="49">
        <v>6228.797230679725</v>
      </c>
      <c r="L45" s="49">
        <f>+'[105]Hoja1'!$H$92</f>
        <v>6682.565098148319</v>
      </c>
      <c r="M45" s="52">
        <f>+'[154]Hoja1'!$H$92</f>
        <v>7448.3181744672775</v>
      </c>
      <c r="N45" s="52">
        <f>+'[198]Hoja1'!$H$92</f>
        <v>7994.1247552666455</v>
      </c>
      <c r="O45" s="81">
        <v>7384.580976599291</v>
      </c>
      <c r="P45" s="46">
        <v>7660.956042666267</v>
      </c>
      <c r="Q45" s="8">
        <v>7351.829464182484</v>
      </c>
    </row>
    <row r="46" spans="1:17" s="6" customFormat="1" ht="12" customHeight="1">
      <c r="A46" s="7" t="s">
        <v>26</v>
      </c>
      <c r="B46" s="48">
        <v>3296.15</v>
      </c>
      <c r="C46" s="46">
        <v>6257.5</v>
      </c>
      <c r="D46" s="46">
        <v>5663.77</v>
      </c>
      <c r="E46" s="46">
        <v>5960.48</v>
      </c>
      <c r="F46" s="46">
        <v>5659.07</v>
      </c>
      <c r="G46" s="46">
        <v>6795.82</v>
      </c>
      <c r="H46" s="46">
        <v>7811.485179444907</v>
      </c>
      <c r="I46" s="46">
        <v>8109.890117749201</v>
      </c>
      <c r="J46" s="49">
        <v>8636.9791152414</v>
      </c>
      <c r="K46" s="49">
        <v>9426.754317888599</v>
      </c>
      <c r="L46" s="49">
        <f>+'[106]Hoja1'!$H$84</f>
        <v>10167.649624866217</v>
      </c>
      <c r="M46" s="52">
        <f>+'[155]Hoja1'!$H$84</f>
        <v>9611.493950853</v>
      </c>
      <c r="N46" s="52">
        <f>+'[199]Hoja1'!$H$85</f>
        <v>10245.7973727</v>
      </c>
      <c r="O46" s="81">
        <v>9457.320376823802</v>
      </c>
      <c r="P46" s="46">
        <v>10338.494379417</v>
      </c>
      <c r="Q46" s="8">
        <v>10805.934866131502</v>
      </c>
    </row>
    <row r="47" spans="1:15" s="6" customFormat="1" ht="14.25" customHeight="1">
      <c r="A47" s="11" t="s">
        <v>134</v>
      </c>
      <c r="B47" s="48"/>
      <c r="C47" s="46"/>
      <c r="D47" s="46"/>
      <c r="E47" s="46"/>
      <c r="F47" s="46"/>
      <c r="G47" s="46"/>
      <c r="H47" s="46"/>
      <c r="I47" s="46"/>
      <c r="J47" s="49"/>
      <c r="K47" s="47"/>
      <c r="L47" s="49"/>
      <c r="M47" s="47"/>
      <c r="N47" s="47"/>
      <c r="O47" s="81"/>
    </row>
    <row r="48" spans="1:17" s="6" customFormat="1" ht="12" customHeight="1">
      <c r="A48" s="7" t="s">
        <v>27</v>
      </c>
      <c r="B48" s="48">
        <v>2181.4</v>
      </c>
      <c r="C48" s="46">
        <v>3357.86</v>
      </c>
      <c r="D48" s="46">
        <v>3907.63</v>
      </c>
      <c r="E48" s="46">
        <v>4627.51</v>
      </c>
      <c r="F48" s="46">
        <v>4397.23</v>
      </c>
      <c r="G48" s="46">
        <v>4563.67</v>
      </c>
      <c r="H48" s="46">
        <v>5643.11599726776</v>
      </c>
      <c r="I48" s="46">
        <v>5771.681339748</v>
      </c>
      <c r="J48" s="49">
        <v>7039.768671499998</v>
      </c>
      <c r="K48" s="49">
        <v>7604.52805065</v>
      </c>
      <c r="L48" s="49">
        <f>+'[109]Hoja1'!$H$116</f>
        <v>7765.586126385002</v>
      </c>
      <c r="M48" s="52">
        <f>+'[156]Hoja1'!$H$116</f>
        <v>8077.527868788001</v>
      </c>
      <c r="N48" s="52">
        <f>+'[202]Hoja1'!$H$116</f>
        <v>8659.3621905</v>
      </c>
      <c r="O48" s="81">
        <v>8472.030802560601</v>
      </c>
      <c r="P48" s="81">
        <v>8459.0975998812</v>
      </c>
      <c r="Q48" s="81">
        <v>8370.746229884</v>
      </c>
    </row>
    <row r="49" spans="1:17" s="6" customFormat="1" ht="12" customHeight="1">
      <c r="A49" s="7" t="s">
        <v>39</v>
      </c>
      <c r="B49" s="48">
        <v>6333.91</v>
      </c>
      <c r="C49" s="46">
        <v>9461.29</v>
      </c>
      <c r="D49" s="46">
        <v>11254.14</v>
      </c>
      <c r="E49" s="46">
        <v>12825.21</v>
      </c>
      <c r="F49" s="46">
        <v>15143.46</v>
      </c>
      <c r="G49" s="46">
        <v>15166.95</v>
      </c>
      <c r="H49" s="46">
        <v>13661.79</v>
      </c>
      <c r="I49" s="46">
        <v>12023.969324818678</v>
      </c>
      <c r="J49" s="49">
        <v>14040.144829134</v>
      </c>
      <c r="K49" s="49">
        <v>15348.056974448642</v>
      </c>
      <c r="L49" s="49">
        <f>+'[107]Hoja1'!$J$39</f>
        <v>15732.164771208641</v>
      </c>
      <c r="M49" s="52">
        <f>+'[157]Hoja1'!$J$39</f>
        <v>15318.94658162176</v>
      </c>
      <c r="N49" s="52">
        <f>+'[200]Hoja1'!$J$40</f>
        <v>16549.73457798976</v>
      </c>
      <c r="O49" s="81">
        <v>14622.64345380106</v>
      </c>
      <c r="P49" s="81">
        <v>15464.00572452</v>
      </c>
      <c r="Q49" s="81">
        <v>15423.00793632</v>
      </c>
    </row>
    <row r="50" spans="1:17" s="6" customFormat="1" ht="15" customHeight="1">
      <c r="A50" s="7" t="s">
        <v>40</v>
      </c>
      <c r="B50" s="48">
        <v>3031.45</v>
      </c>
      <c r="C50" s="48">
        <v>5578.74</v>
      </c>
      <c r="D50" s="46">
        <v>5775.84</v>
      </c>
      <c r="E50" s="46">
        <v>6629.3</v>
      </c>
      <c r="F50" s="46">
        <v>6962.99</v>
      </c>
      <c r="G50" s="46">
        <v>7228.36</v>
      </c>
      <c r="H50" s="46">
        <v>6453.62</v>
      </c>
      <c r="I50" s="46">
        <v>5650.07</v>
      </c>
      <c r="J50" s="49">
        <v>6724.730249200001</v>
      </c>
      <c r="K50" s="49">
        <v>7078.318641600001</v>
      </c>
      <c r="L50" s="49">
        <f>+'[108]Hoja1'!$J$35</f>
        <v>7209.158788000001</v>
      </c>
      <c r="M50" s="49">
        <f>+'[158]Hoja1'!$J$35</f>
        <v>7848.303232000001</v>
      </c>
      <c r="N50" s="52">
        <f>+'[201]Hoja1'!$J$36</f>
        <v>8225.773136</v>
      </c>
      <c r="O50" s="81">
        <v>8058.0022593391595</v>
      </c>
      <c r="P50" s="81">
        <v>9122.184360000001</v>
      </c>
      <c r="Q50" s="81">
        <v>9369.02538</v>
      </c>
    </row>
    <row r="51" spans="1:17" s="2" customFormat="1" ht="2.25" customHeight="1">
      <c r="A51" s="96"/>
      <c r="B51" s="97"/>
      <c r="C51" s="97"/>
      <c r="D51" s="98"/>
      <c r="E51" s="98"/>
      <c r="F51" s="98"/>
      <c r="G51" s="98"/>
      <c r="H51" s="98"/>
      <c r="I51" s="98"/>
      <c r="J51" s="99"/>
      <c r="K51" s="100"/>
      <c r="L51" s="101"/>
      <c r="M51" s="101"/>
      <c r="N51" s="92"/>
      <c r="O51" s="102"/>
      <c r="P51" s="102"/>
      <c r="Q51" s="106"/>
    </row>
    <row r="52" spans="1:14" s="6" customFormat="1" ht="3.75" customHeight="1">
      <c r="A52" s="7"/>
      <c r="B52" s="48"/>
      <c r="C52" s="48"/>
      <c r="D52" s="46"/>
      <c r="E52" s="46"/>
      <c r="F52" s="46"/>
      <c r="G52" s="46"/>
      <c r="H52" s="46"/>
      <c r="I52" s="46"/>
      <c r="J52" s="49"/>
      <c r="K52" s="47"/>
      <c r="L52" s="47"/>
      <c r="M52" s="48"/>
      <c r="N52" s="47"/>
    </row>
    <row r="53" spans="1:14" s="6" customFormat="1" ht="12" customHeight="1">
      <c r="A53" s="9" t="s">
        <v>135</v>
      </c>
      <c r="B53" s="48"/>
      <c r="C53" s="48"/>
      <c r="D53" s="46"/>
      <c r="E53" s="46"/>
      <c r="F53" s="46"/>
      <c r="G53" s="46"/>
      <c r="H53" s="46"/>
      <c r="I53" s="46"/>
      <c r="J53" s="49"/>
      <c r="K53" s="47"/>
      <c r="L53" s="47"/>
      <c r="M53" s="47"/>
      <c r="N53" s="47"/>
    </row>
    <row r="54" spans="1:18" s="6" customFormat="1" ht="12" customHeight="1">
      <c r="A54" s="7" t="s">
        <v>41</v>
      </c>
      <c r="B54" s="48">
        <v>1966.12</v>
      </c>
      <c r="C54" s="48">
        <v>3925.3019243999997</v>
      </c>
      <c r="D54" s="53">
        <v>4348.5660153</v>
      </c>
      <c r="E54" s="53">
        <v>4503.12</v>
      </c>
      <c r="F54" s="53">
        <v>4694.74</v>
      </c>
      <c r="G54" s="53">
        <v>5425.68</v>
      </c>
      <c r="H54" s="48">
        <v>5012.874910590244</v>
      </c>
      <c r="I54" s="48">
        <v>5441.198403258382</v>
      </c>
      <c r="J54" s="49">
        <v>5803.6372201144895</v>
      </c>
      <c r="K54" s="46">
        <v>6502.846714989776</v>
      </c>
      <c r="L54" s="52">
        <f>+'[114]Hoja1'!$H$96</f>
        <v>6605.073680913716</v>
      </c>
      <c r="M54" s="52">
        <f>+'[163]Hoja1'!$H$96</f>
        <v>6621.227421018785</v>
      </c>
      <c r="N54" s="34">
        <f>+'[203]Hoja1'!$H$97</f>
        <v>7223.761106337081</v>
      </c>
      <c r="O54" s="81">
        <v>6232.270059352794</v>
      </c>
      <c r="P54" s="46">
        <v>6529.959862592982</v>
      </c>
      <c r="Q54" s="81">
        <v>6488.119395905728</v>
      </c>
      <c r="R54" s="81"/>
    </row>
    <row r="55" spans="1:18" s="6" customFormat="1" ht="12" customHeight="1">
      <c r="A55" s="7" t="s">
        <v>42</v>
      </c>
      <c r="B55" s="48">
        <v>3856.08</v>
      </c>
      <c r="C55" s="48">
        <v>11647.01</v>
      </c>
      <c r="D55" s="49">
        <v>11362.66</v>
      </c>
      <c r="E55" s="53">
        <v>11961.52</v>
      </c>
      <c r="F55" s="53">
        <v>11243.66</v>
      </c>
      <c r="G55" s="49">
        <v>12500.09</v>
      </c>
      <c r="H55" s="48">
        <v>21711.84876674208</v>
      </c>
      <c r="I55" s="48">
        <v>22273.959277396803</v>
      </c>
      <c r="J55" s="49">
        <v>20473.685857535995</v>
      </c>
      <c r="K55" s="46">
        <v>21270.720130903195</v>
      </c>
      <c r="L55" s="46">
        <f>+'[122]Hoja1'!$I$104</f>
        <v>20675.136814772</v>
      </c>
      <c r="M55" s="46">
        <f>+'[169]Hoja1'!$I$104</f>
        <v>21493.816768905603</v>
      </c>
      <c r="N55" s="52">
        <f>+'[204]Hoja1'!$I$105</f>
        <v>20002.706001600007</v>
      </c>
      <c r="O55" s="81">
        <v>22857.221676302324</v>
      </c>
      <c r="P55" s="46">
        <v>23014.205287199995</v>
      </c>
      <c r="Q55" s="81">
        <v>23846.953619879998</v>
      </c>
      <c r="R55" s="81"/>
    </row>
    <row r="56" spans="1:18" s="6" customFormat="1" ht="12" customHeight="1">
      <c r="A56" s="7" t="s">
        <v>43</v>
      </c>
      <c r="B56" s="48">
        <v>3809.1</v>
      </c>
      <c r="C56" s="48">
        <v>6715.0781796</v>
      </c>
      <c r="D56" s="53">
        <v>7666.102749689999</v>
      </c>
      <c r="E56" s="53">
        <v>7764.67</v>
      </c>
      <c r="F56" s="53">
        <v>8793.58</v>
      </c>
      <c r="G56" s="53">
        <v>9249.25</v>
      </c>
      <c r="H56" s="48">
        <v>11171.023989570002</v>
      </c>
      <c r="I56" s="48">
        <v>11459.838605759998</v>
      </c>
      <c r="J56" s="49">
        <v>13029.33420936</v>
      </c>
      <c r="K56" s="46">
        <v>14554.98278532</v>
      </c>
      <c r="L56" s="46">
        <f>+'[112]Hoja1'!$H$126</f>
        <v>14711.699088000005</v>
      </c>
      <c r="M56" s="46">
        <f>+'[161]Hoja1'!$H$126</f>
        <v>14823.419688000004</v>
      </c>
      <c r="N56" s="52">
        <f>+'[205]Hoja1'!$H$127</f>
        <v>15626.8713216</v>
      </c>
      <c r="O56" s="81">
        <v>14561.859306194212</v>
      </c>
      <c r="P56" s="46">
        <v>15869.503087199999</v>
      </c>
      <c r="Q56" s="81">
        <v>15667.071802523997</v>
      </c>
      <c r="R56" s="81"/>
    </row>
    <row r="57" spans="1:18" s="6" customFormat="1" ht="12" customHeight="1">
      <c r="A57" s="7" t="s">
        <v>44</v>
      </c>
      <c r="B57" s="48">
        <v>5333.67</v>
      </c>
      <c r="C57" s="48">
        <v>5333.67</v>
      </c>
      <c r="D57" s="53">
        <v>10329.2311420008</v>
      </c>
      <c r="E57" s="53">
        <v>11336.7</v>
      </c>
      <c r="F57" s="53">
        <v>10646.4</v>
      </c>
      <c r="G57" s="53">
        <v>13457.4</v>
      </c>
      <c r="H57" s="48">
        <v>5665.985880995004</v>
      </c>
      <c r="I57" s="48">
        <v>5542.364264235877</v>
      </c>
      <c r="J57" s="49">
        <v>6902.694615904389</v>
      </c>
      <c r="K57" s="46">
        <v>7501.582046938554</v>
      </c>
      <c r="L57" s="52">
        <f>+'[123]Hoja1'!$J$34</f>
        <v>7474.358778510916</v>
      </c>
      <c r="M57" s="52">
        <f>+'[167]Hoja1'!$J$34</f>
        <v>7488.200642015935</v>
      </c>
      <c r="N57" s="52">
        <f>+'[206]Hoja1'!$J$35</f>
        <v>8248.082472415936</v>
      </c>
      <c r="O57" s="81">
        <v>7577.200563234906</v>
      </c>
      <c r="P57" s="46">
        <v>7864.9503591087105</v>
      </c>
      <c r="Q57" s="81">
        <v>7897.789661323431</v>
      </c>
      <c r="R57" s="81"/>
    </row>
    <row r="58" spans="1:18" s="6" customFormat="1" ht="12" customHeight="1">
      <c r="A58" s="7" t="s">
        <v>45</v>
      </c>
      <c r="B58" s="48">
        <v>5446.39</v>
      </c>
      <c r="C58" s="48">
        <v>10464.6147444</v>
      </c>
      <c r="D58" s="53">
        <v>10809.093703840801</v>
      </c>
      <c r="E58" s="53">
        <v>11721.42</v>
      </c>
      <c r="F58" s="53">
        <v>11004.31</v>
      </c>
      <c r="G58" s="53">
        <v>13715.34</v>
      </c>
      <c r="H58" s="48">
        <v>4920.545837831121</v>
      </c>
      <c r="I58" s="48">
        <v>5182.454616595935</v>
      </c>
      <c r="J58" s="49">
        <v>6015.825395074513</v>
      </c>
      <c r="K58" s="46">
        <v>6567.332025684589</v>
      </c>
      <c r="L58" s="52">
        <f>+'[115]Hoja1'!$J$38</f>
        <v>6586.397020842528</v>
      </c>
      <c r="M58" s="52">
        <f>+'[164]Hoja1'!$J$38</f>
        <v>6492.532376219955</v>
      </c>
      <c r="N58" s="52">
        <f>+'[207]Hoja1'!$J$39</f>
        <v>7285.138095696431</v>
      </c>
      <c r="O58" s="81">
        <v>7037.578814299</v>
      </c>
      <c r="P58" s="46">
        <v>7492.983070108566</v>
      </c>
      <c r="Q58" s="81">
        <v>7437.469639197844</v>
      </c>
      <c r="R58" s="81"/>
    </row>
    <row r="59" spans="1:18" s="6" customFormat="1" ht="12" customHeight="1">
      <c r="A59" s="7" t="s">
        <v>46</v>
      </c>
      <c r="B59" s="48">
        <v>0</v>
      </c>
      <c r="C59" s="48">
        <v>0</v>
      </c>
      <c r="D59" s="48">
        <v>0</v>
      </c>
      <c r="E59" s="53">
        <v>0</v>
      </c>
      <c r="F59" s="53">
        <v>0</v>
      </c>
      <c r="G59" s="53">
        <v>0</v>
      </c>
      <c r="H59" s="48">
        <v>5015.3217502801</v>
      </c>
      <c r="I59" s="48">
        <v>5280.555999657159</v>
      </c>
      <c r="J59" s="49">
        <v>6105.187373306623</v>
      </c>
      <c r="K59" s="46">
        <v>6685.20977126282</v>
      </c>
      <c r="L59" s="52">
        <f>+'[116]Hoja1'!$J$39</f>
        <v>6704.274766420759</v>
      </c>
      <c r="M59" s="52">
        <f>+'[165]Hoja1'!$J$39</f>
        <v>6684.120653553288</v>
      </c>
      <c r="N59" s="52">
        <f>+'[217]Hoja1'!$J$39</f>
        <v>7542.859390934526</v>
      </c>
      <c r="O59" s="81">
        <v>7704.602725863627</v>
      </c>
      <c r="P59" s="46">
        <v>7960.607274190198</v>
      </c>
      <c r="Q59" s="81">
        <v>7905.093843279477</v>
      </c>
      <c r="R59" s="81"/>
    </row>
    <row r="60" spans="1:18" s="6" customFormat="1" ht="12" customHeight="1">
      <c r="A60" s="7" t="s">
        <v>47</v>
      </c>
      <c r="B60" s="48">
        <v>5313</v>
      </c>
      <c r="C60" s="48">
        <v>10160.883877200002</v>
      </c>
      <c r="D60" s="53">
        <v>10505.9541653208</v>
      </c>
      <c r="E60" s="53">
        <v>11418.56</v>
      </c>
      <c r="F60" s="53">
        <v>10711.8</v>
      </c>
      <c r="G60" s="53">
        <v>13422.78</v>
      </c>
      <c r="H60" s="48">
        <v>5902.688570337803</v>
      </c>
      <c r="I60" s="48">
        <v>6190.219571657902</v>
      </c>
      <c r="J60" s="49">
        <v>7265.807177751589</v>
      </c>
      <c r="K60" s="46">
        <v>7867.764027098556</v>
      </c>
      <c r="L60" s="52">
        <f>+'[117]Hoja1'!$J$38</f>
        <v>7783.650678910916</v>
      </c>
      <c r="M60" s="52">
        <f>+'[170]Hoja1'!$J$38</f>
        <v>7055.546725215935</v>
      </c>
      <c r="N60" s="52">
        <v>7916.767813215935</v>
      </c>
      <c r="O60" s="81">
        <v>7866.644897002735</v>
      </c>
      <c r="P60" s="46">
        <v>8514.10708230871</v>
      </c>
      <c r="Q60" s="81">
        <v>8644.071886123429</v>
      </c>
      <c r="R60" s="81"/>
    </row>
    <row r="61" spans="1:18" s="6" customFormat="1" ht="12" customHeight="1">
      <c r="A61" s="7" t="s">
        <v>48</v>
      </c>
      <c r="B61" s="48">
        <v>4332.12</v>
      </c>
      <c r="C61" s="48">
        <v>7821.205837200001</v>
      </c>
      <c r="D61" s="53">
        <v>8177.1095122728</v>
      </c>
      <c r="E61" s="53">
        <v>8798.65</v>
      </c>
      <c r="F61" s="53">
        <v>8279.68</v>
      </c>
      <c r="G61" s="53">
        <v>10184.54</v>
      </c>
      <c r="H61" s="48">
        <v>4117.3555711392</v>
      </c>
      <c r="I61" s="48">
        <v>4353.12315855</v>
      </c>
      <c r="J61" s="49">
        <v>5627.9094251898</v>
      </c>
      <c r="K61" s="46">
        <v>5656.024923602399</v>
      </c>
      <c r="L61" s="52">
        <f>+'[118]MANGO'!$J$37</f>
        <v>5676.415311000001</v>
      </c>
      <c r="M61" s="52">
        <f>+'[166]MANGO'!$J$37</f>
        <v>5388.7015854</v>
      </c>
      <c r="N61" s="34">
        <f>+'[208]MANGO'!$J$37</f>
        <v>5975.251228800001</v>
      </c>
      <c r="O61" s="81">
        <v>5733.8770662616525</v>
      </c>
      <c r="P61" s="46">
        <v>5963.310558</v>
      </c>
      <c r="Q61" s="81">
        <v>6067.53344349</v>
      </c>
      <c r="R61" s="81"/>
    </row>
    <row r="62" spans="1:18" s="6" customFormat="1" ht="12" customHeight="1">
      <c r="A62" s="7" t="s">
        <v>49</v>
      </c>
      <c r="B62" s="48">
        <v>3808.71</v>
      </c>
      <c r="C62" s="48">
        <v>7267.665382800002</v>
      </c>
      <c r="D62" s="53">
        <v>7074.6702291</v>
      </c>
      <c r="E62" s="53">
        <v>7810.13</v>
      </c>
      <c r="F62" s="53">
        <v>7577.82</v>
      </c>
      <c r="G62" s="53">
        <v>9195.56</v>
      </c>
      <c r="H62" s="48">
        <v>7559.10651888</v>
      </c>
      <c r="I62" s="48">
        <v>7297.2</v>
      </c>
      <c r="J62" s="49">
        <v>8026.443709200001</v>
      </c>
      <c r="K62" s="46">
        <v>8943.91597344</v>
      </c>
      <c r="L62" s="52">
        <f>+'[119]Hoja1'!$K$38</f>
        <v>9017.3302776</v>
      </c>
      <c r="M62" s="52">
        <f>+'[168]Hoja1'!$K$38</f>
        <v>9129.750067199999</v>
      </c>
      <c r="N62" s="34">
        <f>+'[209]Hoja1'!$K$40</f>
        <v>9481.4093472</v>
      </c>
      <c r="O62" s="81">
        <v>8572.855427349223</v>
      </c>
      <c r="P62" s="46">
        <v>9459.8159472</v>
      </c>
      <c r="Q62" s="81">
        <v>9681.0906672</v>
      </c>
      <c r="R62" s="81"/>
    </row>
    <row r="63" spans="1:18" s="6" customFormat="1" ht="12" customHeight="1">
      <c r="A63" s="7" t="s">
        <v>50</v>
      </c>
      <c r="B63" s="48">
        <v>3680.5</v>
      </c>
      <c r="C63" s="48">
        <v>6843.537204</v>
      </c>
      <c r="D63" s="53">
        <v>7245.533971151999</v>
      </c>
      <c r="E63" s="53">
        <v>8121.24</v>
      </c>
      <c r="F63" s="53">
        <v>7464.86</v>
      </c>
      <c r="G63" s="53">
        <v>9030.71</v>
      </c>
      <c r="H63" s="48">
        <v>7915.967373744001</v>
      </c>
      <c r="I63" s="48">
        <v>7847.3155320000005</v>
      </c>
      <c r="J63" s="49">
        <v>7969.171125360001</v>
      </c>
      <c r="K63" s="46">
        <v>8675.374133568</v>
      </c>
      <c r="L63" s="52">
        <f>+'[113]Hoja1'!$J$37</f>
        <v>9257.490403</v>
      </c>
      <c r="M63" s="52">
        <f>+'[162]Hoja1'!$J$37</f>
        <v>8870.633184</v>
      </c>
      <c r="N63" s="52">
        <f>+'[210]Hoja1'!$J$38</f>
        <v>9524.582928</v>
      </c>
      <c r="O63" s="81">
        <v>7826.429851733563</v>
      </c>
      <c r="P63" s="46">
        <v>7839.855864000001</v>
      </c>
      <c r="Q63" s="81">
        <v>8592.337342800001</v>
      </c>
      <c r="R63" s="81"/>
    </row>
    <row r="64" spans="1:18" s="6" customFormat="1" ht="12" customHeight="1">
      <c r="A64" s="7" t="s">
        <v>51</v>
      </c>
      <c r="B64" s="48">
        <v>4603.63</v>
      </c>
      <c r="C64" s="48">
        <v>9284.81112</v>
      </c>
      <c r="D64" s="53">
        <v>9218.582717064</v>
      </c>
      <c r="E64" s="53">
        <v>9225.1</v>
      </c>
      <c r="F64" s="53">
        <v>9225.1</v>
      </c>
      <c r="G64" s="53">
        <v>11555.17</v>
      </c>
      <c r="H64" s="48">
        <v>6107.548777811004</v>
      </c>
      <c r="I64" s="48">
        <v>6402.147376226301</v>
      </c>
      <c r="J64" s="49">
        <v>7581.770277488389</v>
      </c>
      <c r="K64" s="46">
        <v>8075.1736749385545</v>
      </c>
      <c r="L64" s="52">
        <f>+'[120]Hoja1'!$K$37</f>
        <v>7919.177242510917</v>
      </c>
      <c r="M64" s="52">
        <f>+'[171]Hoja1'!$K$37</f>
        <v>7433.713112415936</v>
      </c>
      <c r="N64" s="52">
        <f>+'[211]Hoja1'!$K$39</f>
        <v>8040.116168415936</v>
      </c>
      <c r="O64" s="81">
        <v>7793.901916576016</v>
      </c>
      <c r="P64" s="46">
        <v>8884.35263910871</v>
      </c>
      <c r="Q64" s="81">
        <v>9209.31790132343</v>
      </c>
      <c r="R64" s="81"/>
    </row>
    <row r="65" spans="1:18" s="6" customFormat="1" ht="12" customHeight="1">
      <c r="A65" s="7" t="s">
        <v>52</v>
      </c>
      <c r="B65" s="48">
        <v>4488.62</v>
      </c>
      <c r="C65" s="48">
        <v>7320.466111199999</v>
      </c>
      <c r="D65" s="53">
        <v>8330.4040511652</v>
      </c>
      <c r="E65" s="53">
        <v>9500.46</v>
      </c>
      <c r="F65" s="53">
        <v>8764.45</v>
      </c>
      <c r="G65" s="53">
        <v>9985.3</v>
      </c>
      <c r="H65" s="48">
        <v>5168.45460312</v>
      </c>
      <c r="I65" s="48">
        <v>5559.779851199999</v>
      </c>
      <c r="J65" s="49">
        <v>5817.1998012</v>
      </c>
      <c r="K65" s="46">
        <v>6269.4327621600005</v>
      </c>
      <c r="L65" s="52">
        <f>+'[111]Hoja1'!$J$37</f>
        <v>6888.51084136</v>
      </c>
      <c r="M65" s="52">
        <f>+'[160]Hoja1'!$J$37</f>
        <v>6419.6973792</v>
      </c>
      <c r="N65" s="59">
        <f>+'[212]Hoja1'!$J$39</f>
        <v>6869.131819200001</v>
      </c>
      <c r="O65" s="81">
        <v>5652.242513716575</v>
      </c>
      <c r="P65" s="46">
        <v>5503.502167199999</v>
      </c>
      <c r="Q65" s="81">
        <v>5992.4429208</v>
      </c>
      <c r="R65" s="81"/>
    </row>
    <row r="66" spans="1:18" s="6" customFormat="1" ht="12" customHeight="1">
      <c r="A66" s="7" t="s">
        <v>53</v>
      </c>
      <c r="B66" s="48">
        <v>3619.46</v>
      </c>
      <c r="C66" s="48">
        <v>7517.1463871999995</v>
      </c>
      <c r="D66" s="49">
        <v>7896.87291948</v>
      </c>
      <c r="E66" s="49">
        <v>9027.66</v>
      </c>
      <c r="F66" s="49">
        <v>8196.87</v>
      </c>
      <c r="G66" s="49">
        <v>10097.26</v>
      </c>
      <c r="H66" s="48">
        <v>4903.371665718333</v>
      </c>
      <c r="I66" s="48">
        <v>5157.162319765368</v>
      </c>
      <c r="J66" s="49">
        <v>6158.119030894736</v>
      </c>
      <c r="K66" s="46">
        <v>6816.051324733333</v>
      </c>
      <c r="L66" s="52">
        <f>+'[110]Hoja1'!$K$41</f>
        <v>6923.339773733403</v>
      </c>
      <c r="M66" s="52">
        <f>+'[159]Hoja1'!$K$41</f>
        <v>6492.561034604132</v>
      </c>
      <c r="N66" s="59">
        <f>+'[213]Hoja1'!$K$44</f>
        <v>7150.534236286772</v>
      </c>
      <c r="O66" s="81">
        <v>7046.249910796776</v>
      </c>
      <c r="P66" s="46">
        <v>7167.679932120656</v>
      </c>
      <c r="Q66" s="81">
        <v>7149.939817716504</v>
      </c>
      <c r="R66" s="81"/>
    </row>
    <row r="67" spans="1:15" s="6" customFormat="1" ht="12" customHeight="1">
      <c r="A67" s="11" t="s">
        <v>136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2"/>
      <c r="M67" s="52"/>
      <c r="O67" s="81"/>
    </row>
    <row r="68" spans="1:18" s="6" customFormat="1" ht="12" customHeight="1">
      <c r="A68" s="60" t="s">
        <v>112</v>
      </c>
      <c r="B68" s="48">
        <v>0</v>
      </c>
      <c r="C68" s="48">
        <v>0</v>
      </c>
      <c r="D68" s="48">
        <v>0</v>
      </c>
      <c r="E68" s="53">
        <v>0</v>
      </c>
      <c r="F68" s="53">
        <v>0</v>
      </c>
      <c r="G68" s="53">
        <v>0</v>
      </c>
      <c r="H68" s="48">
        <v>0</v>
      </c>
      <c r="I68" s="48">
        <v>0</v>
      </c>
      <c r="J68" s="48">
        <v>0</v>
      </c>
      <c r="K68" s="53">
        <v>0</v>
      </c>
      <c r="L68" s="53">
        <v>0</v>
      </c>
      <c r="M68" s="53">
        <v>0</v>
      </c>
      <c r="N68" s="52">
        <v>983525</v>
      </c>
      <c r="O68" s="81">
        <v>983525</v>
      </c>
      <c r="P68" s="46">
        <v>961525</v>
      </c>
      <c r="Q68" s="46">
        <v>1204694.4</v>
      </c>
      <c r="R68" s="81"/>
    </row>
    <row r="69" spans="1:18" s="6" customFormat="1" ht="12" customHeight="1">
      <c r="A69" s="60" t="s">
        <v>113</v>
      </c>
      <c r="B69" s="48">
        <v>0</v>
      </c>
      <c r="C69" s="48">
        <v>0</v>
      </c>
      <c r="D69" s="48">
        <v>0</v>
      </c>
      <c r="E69" s="53">
        <v>0</v>
      </c>
      <c r="F69" s="53">
        <v>0</v>
      </c>
      <c r="G69" s="53">
        <v>0</v>
      </c>
      <c r="H69" s="48">
        <v>0</v>
      </c>
      <c r="I69" s="48">
        <v>0</v>
      </c>
      <c r="J69" s="48">
        <v>0</v>
      </c>
      <c r="K69" s="53">
        <v>0</v>
      </c>
      <c r="L69" s="53">
        <v>0</v>
      </c>
      <c r="M69" s="53">
        <v>0</v>
      </c>
      <c r="N69" s="52">
        <v>876500</v>
      </c>
      <c r="O69" s="81">
        <v>876500</v>
      </c>
      <c r="P69" s="46">
        <v>876500</v>
      </c>
      <c r="Q69" s="53">
        <v>0</v>
      </c>
      <c r="R69" s="81"/>
    </row>
    <row r="70" spans="1:18" s="6" customFormat="1" ht="12" customHeight="1">
      <c r="A70" s="60" t="s">
        <v>114</v>
      </c>
      <c r="B70" s="48">
        <v>0</v>
      </c>
      <c r="C70" s="48">
        <v>0</v>
      </c>
      <c r="D70" s="48">
        <v>0</v>
      </c>
      <c r="E70" s="53">
        <v>0</v>
      </c>
      <c r="F70" s="53">
        <v>0</v>
      </c>
      <c r="G70" s="53">
        <v>0</v>
      </c>
      <c r="H70" s="48">
        <v>0</v>
      </c>
      <c r="I70" s="48">
        <v>0</v>
      </c>
      <c r="J70" s="48">
        <v>0</v>
      </c>
      <c r="K70" s="53">
        <v>0</v>
      </c>
      <c r="L70" s="53">
        <v>0</v>
      </c>
      <c r="M70" s="53">
        <v>0</v>
      </c>
      <c r="N70" s="52">
        <v>1476480</v>
      </c>
      <c r="O70" s="81">
        <v>1476480</v>
      </c>
      <c r="P70" s="46">
        <v>1471020</v>
      </c>
      <c r="Q70" s="46">
        <v>1596512.64</v>
      </c>
      <c r="R70" s="81"/>
    </row>
    <row r="71" spans="1:18" s="6" customFormat="1" ht="12" customHeight="1">
      <c r="A71" s="60" t="s">
        <v>115</v>
      </c>
      <c r="B71" s="48">
        <v>0</v>
      </c>
      <c r="C71" s="48">
        <v>0</v>
      </c>
      <c r="D71" s="48">
        <v>0</v>
      </c>
      <c r="E71" s="53">
        <v>0</v>
      </c>
      <c r="F71" s="53">
        <v>0</v>
      </c>
      <c r="G71" s="53">
        <v>0</v>
      </c>
      <c r="H71" s="48">
        <v>0</v>
      </c>
      <c r="I71" s="48">
        <v>0</v>
      </c>
      <c r="J71" s="48">
        <v>0</v>
      </c>
      <c r="K71" s="53">
        <v>0</v>
      </c>
      <c r="L71" s="53">
        <v>0</v>
      </c>
      <c r="M71" s="53">
        <v>0</v>
      </c>
      <c r="N71" s="52">
        <v>1508700</v>
      </c>
      <c r="O71" s="81">
        <v>1455400</v>
      </c>
      <c r="P71" s="46">
        <v>1413100</v>
      </c>
      <c r="Q71" s="53">
        <v>0</v>
      </c>
      <c r="R71" s="81"/>
    </row>
    <row r="72" spans="1:18" s="6" customFormat="1" ht="12" customHeight="1">
      <c r="A72" s="60" t="s">
        <v>144</v>
      </c>
      <c r="B72" s="48">
        <v>0</v>
      </c>
      <c r="C72" s="48">
        <v>0</v>
      </c>
      <c r="D72" s="48">
        <v>0</v>
      </c>
      <c r="E72" s="53">
        <v>0</v>
      </c>
      <c r="F72" s="53">
        <v>0</v>
      </c>
      <c r="G72" s="53">
        <v>0</v>
      </c>
      <c r="H72" s="48">
        <v>0</v>
      </c>
      <c r="I72" s="48">
        <v>0</v>
      </c>
      <c r="J72" s="48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46">
        <v>1643107.2</v>
      </c>
      <c r="R72" s="81"/>
    </row>
    <row r="73" spans="1:18" s="6" customFormat="1" ht="12" customHeight="1">
      <c r="A73" s="60" t="s">
        <v>23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52">
        <v>942000</v>
      </c>
      <c r="O73" s="81">
        <v>910000</v>
      </c>
      <c r="P73" s="46">
        <v>900000</v>
      </c>
      <c r="Q73" s="53">
        <v>0</v>
      </c>
      <c r="R73" s="81"/>
    </row>
    <row r="74" spans="1:15" s="6" customFormat="1" ht="12" customHeight="1">
      <c r="A74" s="11" t="s">
        <v>116</v>
      </c>
      <c r="B74" s="48"/>
      <c r="C74" s="48"/>
      <c r="D74" s="48"/>
      <c r="E74" s="53"/>
      <c r="F74" s="53"/>
      <c r="G74" s="53"/>
      <c r="H74" s="48"/>
      <c r="I74" s="48"/>
      <c r="J74" s="48"/>
      <c r="K74" s="53"/>
      <c r="L74" s="53"/>
      <c r="M74" s="52"/>
      <c r="N74" s="47"/>
      <c r="O74" s="81"/>
    </row>
    <row r="75" spans="1:18" s="6" customFormat="1" ht="12" customHeight="1">
      <c r="A75" s="123" t="s">
        <v>118</v>
      </c>
      <c r="B75" s="124"/>
      <c r="C75" s="124"/>
      <c r="D75" s="48">
        <v>0</v>
      </c>
      <c r="E75" s="53">
        <v>0</v>
      </c>
      <c r="F75" s="53">
        <v>0</v>
      </c>
      <c r="G75" s="53">
        <v>0</v>
      </c>
      <c r="H75" s="48">
        <v>0</v>
      </c>
      <c r="I75" s="48">
        <v>0</v>
      </c>
      <c r="J75" s="48">
        <v>0</v>
      </c>
      <c r="K75" s="53">
        <v>0</v>
      </c>
      <c r="L75" s="53">
        <v>0</v>
      </c>
      <c r="M75" s="52">
        <f>+'[124]Resumen Enero-Diciembre 2013'!$H$35</f>
        <v>15.06725860640087</v>
      </c>
      <c r="N75" s="52">
        <f>+'[214]Resumen Enero-Diciembre 2014'!$H$37</f>
        <v>16.15324104161967</v>
      </c>
      <c r="O75" s="81">
        <v>15.72</v>
      </c>
      <c r="P75" s="46">
        <v>16.13333333333333</v>
      </c>
      <c r="Q75" s="46">
        <v>16.734044012990733</v>
      </c>
      <c r="R75" s="46"/>
    </row>
    <row r="76" spans="1:18" s="6" customFormat="1" ht="12" customHeight="1">
      <c r="A76" s="60" t="s">
        <v>122</v>
      </c>
      <c r="B76" s="48"/>
      <c r="C76" s="48"/>
      <c r="D76" s="48"/>
      <c r="E76" s="53"/>
      <c r="F76" s="53"/>
      <c r="G76" s="53"/>
      <c r="H76" s="48"/>
      <c r="I76" s="48"/>
      <c r="J76" s="48"/>
      <c r="K76" s="53"/>
      <c r="L76" s="53"/>
      <c r="M76" s="52">
        <v>106.167</v>
      </c>
      <c r="N76" s="52">
        <f>4.3*26.81</f>
        <v>115.28299999999999</v>
      </c>
      <c r="O76" s="84">
        <f>24.6906976744186*4.3</f>
        <v>106.16999999999997</v>
      </c>
      <c r="P76" s="46">
        <v>106.167</v>
      </c>
      <c r="Q76" s="8">
        <v>111.8</v>
      </c>
      <c r="R76" s="8"/>
    </row>
    <row r="77" spans="1:18" s="6" customFormat="1" ht="12" customHeight="1">
      <c r="A77" s="60" t="s">
        <v>117</v>
      </c>
      <c r="B77" s="48">
        <v>0</v>
      </c>
      <c r="C77" s="48">
        <v>0</v>
      </c>
      <c r="D77" s="48">
        <v>0</v>
      </c>
      <c r="E77" s="53">
        <v>0</v>
      </c>
      <c r="F77" s="53">
        <v>0</v>
      </c>
      <c r="G77" s="53">
        <v>0</v>
      </c>
      <c r="H77" s="48">
        <v>0</v>
      </c>
      <c r="I77" s="48">
        <v>0</v>
      </c>
      <c r="J77" s="48">
        <v>0</v>
      </c>
      <c r="K77" s="53">
        <v>0</v>
      </c>
      <c r="L77" s="53">
        <v>0</v>
      </c>
      <c r="M77" s="52">
        <v>3.16</v>
      </c>
      <c r="N77" s="52">
        <v>3.41</v>
      </c>
      <c r="O77" s="81">
        <v>3.16</v>
      </c>
      <c r="P77" s="46">
        <v>3.34</v>
      </c>
      <c r="Q77" s="8">
        <v>3.3</v>
      </c>
      <c r="R77" s="8"/>
    </row>
    <row r="78" spans="1:18" s="6" customFormat="1" ht="13.5" customHeight="1">
      <c r="A78" s="60" t="s">
        <v>123</v>
      </c>
      <c r="B78" s="60"/>
      <c r="C78" s="60"/>
      <c r="D78" s="60"/>
      <c r="E78" s="53">
        <v>0</v>
      </c>
      <c r="F78" s="53">
        <v>0</v>
      </c>
      <c r="G78" s="53">
        <v>0</v>
      </c>
      <c r="H78" s="48">
        <v>0</v>
      </c>
      <c r="I78" s="48">
        <v>0</v>
      </c>
      <c r="J78" s="48">
        <v>0</v>
      </c>
      <c r="K78" s="53">
        <v>0</v>
      </c>
      <c r="L78" s="53">
        <v>0</v>
      </c>
      <c r="M78" s="52">
        <v>6123</v>
      </c>
      <c r="N78" s="52">
        <v>7459.42</v>
      </c>
      <c r="O78" s="52">
        <f>61.23*100</f>
        <v>6123</v>
      </c>
      <c r="P78" s="46">
        <v>6123</v>
      </c>
      <c r="Q78" s="46">
        <v>6650</v>
      </c>
      <c r="R78" s="46"/>
    </row>
    <row r="79" spans="1:17" s="2" customFormat="1" ht="2.25" customHeight="1">
      <c r="A79" s="96"/>
      <c r="B79" s="103"/>
      <c r="C79" s="103"/>
      <c r="D79" s="104"/>
      <c r="E79" s="104"/>
      <c r="F79" s="104"/>
      <c r="G79" s="105"/>
      <c r="H79" s="105"/>
      <c r="I79" s="105"/>
      <c r="J79" s="106"/>
      <c r="K79" s="106"/>
      <c r="L79" s="92"/>
      <c r="M79" s="92"/>
      <c r="N79" s="92"/>
      <c r="O79" s="92"/>
      <c r="P79" s="92"/>
      <c r="Q79" s="106"/>
    </row>
    <row r="80" spans="1:13" s="12" customFormat="1" ht="4.5" customHeight="1">
      <c r="A80" s="6"/>
      <c r="B80" s="55"/>
      <c r="C80" s="55"/>
      <c r="D80" s="55"/>
      <c r="E80" s="55"/>
      <c r="F80" s="55"/>
      <c r="G80" s="55"/>
      <c r="H80" s="55"/>
      <c r="I80" s="56"/>
      <c r="J80" s="56"/>
      <c r="K80" s="56"/>
      <c r="L80" s="56"/>
      <c r="M80" s="56"/>
    </row>
    <row r="81" spans="1:16" s="12" customFormat="1" ht="26.25" customHeight="1">
      <c r="A81" s="111" t="s">
        <v>137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</row>
    <row r="82" spans="1:15" s="12" customFormat="1" ht="2.2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6"/>
      <c r="O82" s="76"/>
    </row>
    <row r="83" spans="1:16" s="12" customFormat="1" ht="27" customHeight="1">
      <c r="A83" s="122" t="s">
        <v>129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</row>
    <row r="84" spans="1:15" s="12" customFormat="1" ht="3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6"/>
      <c r="O84" s="76"/>
    </row>
    <row r="85" spans="1:18" s="33" customFormat="1" ht="11.25" customHeight="1">
      <c r="A85" s="77" t="s">
        <v>109</v>
      </c>
      <c r="B85" s="77"/>
      <c r="C85" s="78"/>
      <c r="D85" s="79"/>
      <c r="E85" s="77"/>
      <c r="F85" s="77"/>
      <c r="G85" s="78"/>
      <c r="H85" s="79"/>
      <c r="I85" s="80"/>
      <c r="J85" s="77"/>
      <c r="K85" s="77"/>
      <c r="L85" s="77"/>
      <c r="M85" s="77"/>
      <c r="N85" s="76"/>
      <c r="O85" s="76"/>
      <c r="P85" s="12"/>
      <c r="Q85" s="12"/>
      <c r="R85" s="12"/>
    </row>
    <row r="86" spans="1:17" s="82" customFormat="1" ht="12" customHeight="1">
      <c r="A86" s="110" t="s">
        <v>130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85"/>
      <c r="P86" s="12"/>
      <c r="Q86" s="12"/>
    </row>
    <row r="87" spans="1:16" s="33" customFormat="1" ht="12.75" customHeight="1">
      <c r="A87" s="121" t="s">
        <v>138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</row>
    <row r="88" spans="1:17" s="6" customFormat="1" ht="16.5" customHeight="1">
      <c r="A88" s="112" t="s">
        <v>132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2"/>
    </row>
    <row r="89" spans="1:17" s="6" customFormat="1" ht="15" customHeight="1">
      <c r="A89" s="113" t="s">
        <v>140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2"/>
    </row>
    <row r="90" spans="1:16" s="15" customFormat="1" ht="13.5">
      <c r="A90" s="10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108"/>
      <c r="N90" s="108"/>
      <c r="O90" s="108"/>
      <c r="P90" s="6"/>
    </row>
    <row r="91" spans="1:16" s="16" customFormat="1" ht="13.5" customHeight="1">
      <c r="A91" s="119"/>
      <c r="B91" s="119"/>
      <c r="C91" s="119"/>
      <c r="D91" s="119"/>
      <c r="E91" s="115" t="s">
        <v>55</v>
      </c>
      <c r="F91" s="115" t="s">
        <v>56</v>
      </c>
      <c r="G91" s="39" t="s">
        <v>57</v>
      </c>
      <c r="H91" s="39" t="s">
        <v>58</v>
      </c>
      <c r="I91" s="116" t="s">
        <v>59</v>
      </c>
      <c r="J91" s="40"/>
      <c r="K91" s="40"/>
      <c r="L91" s="40"/>
      <c r="M91" s="40"/>
      <c r="N91" s="40"/>
      <c r="O91" s="40"/>
      <c r="P91" s="40"/>
    </row>
    <row r="92" spans="1:16" s="16" customFormat="1" ht="13.5" customHeight="1">
      <c r="A92" s="36"/>
      <c r="B92" s="37"/>
      <c r="C92" s="37"/>
      <c r="D92" s="37"/>
      <c r="E92" s="115"/>
      <c r="F92" s="115"/>
      <c r="G92" s="39" t="s">
        <v>60</v>
      </c>
      <c r="H92" s="39" t="s">
        <v>54</v>
      </c>
      <c r="I92" s="116"/>
      <c r="J92" s="40"/>
      <c r="K92" s="40"/>
      <c r="L92" s="40"/>
      <c r="M92" s="40"/>
      <c r="N92" s="40"/>
      <c r="O92" s="40"/>
      <c r="P92" s="40"/>
    </row>
    <row r="93" spans="1:16" s="16" customFormat="1" ht="13.5" customHeight="1">
      <c r="A93" s="37"/>
      <c r="B93" s="37"/>
      <c r="C93" s="37"/>
      <c r="D93" s="37"/>
      <c r="E93" s="115"/>
      <c r="F93" s="115"/>
      <c r="G93" s="39" t="s">
        <v>61</v>
      </c>
      <c r="H93" s="39" t="s">
        <v>61</v>
      </c>
      <c r="I93" s="116"/>
      <c r="J93" s="40"/>
      <c r="K93" s="40"/>
      <c r="L93" s="40"/>
      <c r="M93" s="40"/>
      <c r="N93" s="40"/>
      <c r="O93" s="40"/>
      <c r="P93" s="40"/>
    </row>
    <row r="94" spans="1:16" s="16" customFormat="1" ht="15.75" customHeight="1">
      <c r="A94" s="41" t="s">
        <v>34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0"/>
      <c r="N94" s="40"/>
      <c r="O94" s="40"/>
      <c r="P94" s="40"/>
    </row>
    <row r="95" spans="1:16" s="16" customFormat="1" ht="15.75" customHeight="1">
      <c r="A95" s="66" t="s">
        <v>62</v>
      </c>
      <c r="B95" s="67">
        <f>+'[1]Hoja1'!$G$133</f>
        <v>2526.567259694856</v>
      </c>
      <c r="C95" s="67">
        <f>+'[1]Hoja1'!$C$133</f>
        <v>1513.8980000000001</v>
      </c>
      <c r="D95" s="67">
        <f>+'[1]Hoja1'!$G$132</f>
        <v>2300.046</v>
      </c>
      <c r="E95" s="68">
        <f>+'[1]Hoja1'!$C$132</f>
        <v>213.473</v>
      </c>
      <c r="F95" s="68">
        <v>632.459</v>
      </c>
      <c r="G95" s="69">
        <f>SUM(B95:F95)</f>
        <v>7186.443259694856</v>
      </c>
      <c r="H95" s="70">
        <v>1801.6690659124827</v>
      </c>
      <c r="I95" s="70">
        <f>+'[2]7.1 serie de finca'!$L$8</f>
        <v>1748.9180635904497</v>
      </c>
      <c r="J95" s="71"/>
      <c r="K95" s="71"/>
      <c r="L95" s="40"/>
      <c r="M95" s="40"/>
      <c r="N95" s="40"/>
      <c r="O95" s="40"/>
      <c r="P95" s="40"/>
    </row>
    <row r="96" spans="1:16" s="16" customFormat="1" ht="15.75" customHeight="1">
      <c r="A96" s="66" t="s">
        <v>63</v>
      </c>
      <c r="B96" s="68">
        <f>+'[3]Hoja1'!$G$122</f>
        <v>2526.567259694856</v>
      </c>
      <c r="C96" s="68">
        <f>+'[3]Hoja1'!$C$122</f>
        <v>1635</v>
      </c>
      <c r="D96" s="68">
        <f>+'[3]Hoja1'!$G$121</f>
        <v>1799.2869999999998</v>
      </c>
      <c r="E96" s="67">
        <f>+'[3]Hoja1'!$C$121</f>
        <v>0</v>
      </c>
      <c r="F96" s="68">
        <f>+'[3]Hoja1'!$J$120</f>
        <v>575.2224360605535</v>
      </c>
      <c r="G96" s="69">
        <f>SUM(B96:F96)</f>
        <v>6536.076695755409</v>
      </c>
      <c r="H96" s="70">
        <v>1662.5492764318838</v>
      </c>
      <c r="I96" s="70">
        <f>+'[2]7.1 serie de finca'!$L$8</f>
        <v>1748.9180635904497</v>
      </c>
      <c r="J96" s="72">
        <f>+(G95+G96+G97+G98+G99)/6</f>
        <v>6380.76968640446</v>
      </c>
      <c r="K96" s="40"/>
      <c r="L96" s="40"/>
      <c r="M96" s="40"/>
      <c r="N96" s="40"/>
      <c r="O96" s="40"/>
      <c r="P96" s="40"/>
    </row>
    <row r="97" spans="1:16" s="16" customFormat="1" ht="15.75" customHeight="1">
      <c r="A97" s="73" t="s">
        <v>64</v>
      </c>
      <c r="B97" s="68">
        <f>+'[4]Hoja1'!$G$128</f>
        <v>3177.3629300000002</v>
      </c>
      <c r="C97" s="68">
        <f>+'[4]Hoja1'!$C$128</f>
        <v>1359.6460000000002</v>
      </c>
      <c r="D97" s="68">
        <f>+'[4]Hoja1'!$G$127</f>
        <v>2465.988</v>
      </c>
      <c r="E97" s="68">
        <f>+'[4]Hoja1'!$C$127</f>
        <v>426.784</v>
      </c>
      <c r="F97" s="68">
        <f>+'[4]Hoja1'!$I$121</f>
        <v>716.973859745</v>
      </c>
      <c r="G97" s="69">
        <f aca="true" t="shared" si="0" ref="G97:G160">SUM(B97:F97)</f>
        <v>8146.754789744999</v>
      </c>
      <c r="H97" s="68">
        <f>+'[5]Hoja1'!$D$9</f>
        <v>1715.0691524223569</v>
      </c>
      <c r="I97" s="68">
        <f>+'[4]Hoja1'!$D$11</f>
        <v>1496</v>
      </c>
      <c r="J97" s="40"/>
      <c r="K97" s="40"/>
      <c r="L97" s="40"/>
      <c r="M97" s="40"/>
      <c r="N97" s="40"/>
      <c r="O97" s="40"/>
      <c r="P97" s="40"/>
    </row>
    <row r="98" spans="1:16" s="16" customFormat="1" ht="15.75" customHeight="1">
      <c r="A98" s="73" t="s">
        <v>65</v>
      </c>
      <c r="B98" s="68">
        <f>+'[6]Hoja1'!$G$136</f>
        <v>2295.1019910000005</v>
      </c>
      <c r="C98" s="68">
        <f>+'[6]Hoja1'!$C$136</f>
        <v>1423.8980000000001</v>
      </c>
      <c r="D98" s="68">
        <f>+'[6]Hoja1'!$G$135</f>
        <v>2621.126</v>
      </c>
      <c r="E98" s="68">
        <f>+'[6]Hoja1'!$C$135</f>
        <v>424.087</v>
      </c>
      <c r="F98" s="68">
        <f>+'[6]Hoja1'!$I$131</f>
        <v>652.7465536314999</v>
      </c>
      <c r="G98" s="69">
        <f t="shared" si="0"/>
        <v>7416.9595446315</v>
      </c>
      <c r="H98" s="68">
        <f>+'[7]Hoja1'!$D$9</f>
        <v>1929.3545267666022</v>
      </c>
      <c r="I98" s="68">
        <f>+'[6]Hoja1'!$D$9</f>
        <v>1931.4998814144528</v>
      </c>
      <c r="J98" s="40"/>
      <c r="K98" s="40"/>
      <c r="L98" s="40"/>
      <c r="M98" s="40"/>
      <c r="N98" s="40"/>
      <c r="O98" s="40"/>
      <c r="P98" s="40"/>
    </row>
    <row r="99" spans="1:16" s="16" customFormat="1" ht="15.75" customHeight="1">
      <c r="A99" s="73" t="s">
        <v>66</v>
      </c>
      <c r="B99" s="68">
        <f>+'[8]Hoja1'!$G$133</f>
        <v>3183.9463999999994</v>
      </c>
      <c r="C99" s="68">
        <f>+'[8]Hoja1'!$C$133</f>
        <v>1441.6145</v>
      </c>
      <c r="D99" s="68">
        <f>+'[8]Hoja1'!$G$132</f>
        <v>2979.7414999999996</v>
      </c>
      <c r="E99" s="68">
        <f>+'[8]Hoja1'!$C$132</f>
        <v>601.158</v>
      </c>
      <c r="F99" s="68">
        <f>+'[8]Hoja1'!$I$128</f>
        <v>791.9234286000002</v>
      </c>
      <c r="G99" s="69">
        <f t="shared" si="0"/>
        <v>8998.3838286</v>
      </c>
      <c r="H99" s="68">
        <f>+'[9]Hoja1'!$D$9</f>
        <v>1978.3235363685646</v>
      </c>
      <c r="I99" s="68">
        <f>+'[8]Hoja1'!$D$9</f>
        <v>2049.745746833714</v>
      </c>
      <c r="J99" s="40"/>
      <c r="K99" s="40"/>
      <c r="L99" s="40"/>
      <c r="M99" s="40"/>
      <c r="N99" s="40"/>
      <c r="O99" s="40"/>
      <c r="P99" s="40"/>
    </row>
    <row r="100" spans="1:16" s="16" customFormat="1" ht="15.75" customHeight="1">
      <c r="A100" s="73" t="s">
        <v>67</v>
      </c>
      <c r="B100" s="68">
        <f>+'[10]Hoja1'!$G$137</f>
        <v>2648.9388143333335</v>
      </c>
      <c r="C100" s="68">
        <f>+'[10]Hoja1'!$C$137</f>
        <v>1454.6460000000002</v>
      </c>
      <c r="D100" s="68">
        <f>+'[10]Hoja1'!$G$136</f>
        <v>2158.716</v>
      </c>
      <c r="E100" s="68">
        <f>+'[10]Hoja1'!$C$136</f>
        <v>244.326</v>
      </c>
      <c r="F100" s="68">
        <f>+'[10]Hoja1'!$I$131</f>
        <v>627.8894875831667</v>
      </c>
      <c r="G100" s="69">
        <f t="shared" si="0"/>
        <v>7134.5163019165</v>
      </c>
      <c r="H100" s="68">
        <v>1520.4181337255682</v>
      </c>
      <c r="I100" s="68">
        <f>+'[10]Hoja1'!$D$11</f>
        <v>1992.32</v>
      </c>
      <c r="J100" s="40"/>
      <c r="K100" s="40"/>
      <c r="L100" s="40"/>
      <c r="M100" s="40"/>
      <c r="N100" s="40"/>
      <c r="O100" s="40"/>
      <c r="P100" s="40"/>
    </row>
    <row r="101" spans="1:10" s="16" customFormat="1" ht="15.75" customHeight="1">
      <c r="A101" s="23" t="s">
        <v>68</v>
      </c>
      <c r="B101" s="19">
        <f>+'[11]Hoja1'!$G$69</f>
        <v>201.58962666666667</v>
      </c>
      <c r="C101" s="19">
        <f>+'[11]Hoja1'!$C$69</f>
        <v>995</v>
      </c>
      <c r="D101" s="19">
        <f>+'[11]Hoja1'!$G$68</f>
        <v>1104</v>
      </c>
      <c r="E101" s="19">
        <f>+'[11]Hoja1'!$C$68</f>
        <v>0</v>
      </c>
      <c r="F101" s="19">
        <f>+'[11]Hoja1'!$I$63</f>
        <v>170.3816677509333</v>
      </c>
      <c r="G101" s="20">
        <f t="shared" si="0"/>
        <v>2470.9712944176003</v>
      </c>
      <c r="H101" s="19">
        <f>+'[12]Hoja1'!$D$8</f>
        <v>1910.530038210102</v>
      </c>
      <c r="I101" s="19">
        <f>+'[11]Hoja1'!$D$11</f>
        <v>696.0821898148148</v>
      </c>
      <c r="J101" s="22">
        <f>(G101+G102)/2</f>
        <v>2249.6320342848003</v>
      </c>
    </row>
    <row r="102" spans="1:9" s="16" customFormat="1" ht="15.75" customHeight="1">
      <c r="A102" s="23" t="s">
        <v>69</v>
      </c>
      <c r="B102" s="19">
        <f>+'[13]Hoja1'!$G$61</f>
        <v>140.28446</v>
      </c>
      <c r="C102" s="19">
        <f>+'[13]Hoja1'!$C$61</f>
        <v>995</v>
      </c>
      <c r="D102" s="19">
        <f>+'[13]Hoja1'!$G$60</f>
        <v>740.6800000000001</v>
      </c>
      <c r="E102" s="19">
        <f>+'[13]Hoja1'!$C$60</f>
        <v>0</v>
      </c>
      <c r="F102" s="19">
        <f>+'[13]Hoja1'!$I$57</f>
        <v>152.328314152</v>
      </c>
      <c r="G102" s="20">
        <f t="shared" si="0"/>
        <v>2028.2927741520002</v>
      </c>
      <c r="H102" s="19">
        <f>+'[14]Hoja1'!$D$9</f>
        <v>2069.6150185584</v>
      </c>
      <c r="I102" s="19">
        <f>+'[13]Hoja1'!$D$12</f>
        <v>696.0821898148148</v>
      </c>
    </row>
    <row r="103" spans="1:10" s="16" customFormat="1" ht="15.75" customHeight="1">
      <c r="A103" s="23" t="s">
        <v>70</v>
      </c>
      <c r="B103" s="19">
        <f>+'[15]Hoja1'!$G$74</f>
        <v>918.103575</v>
      </c>
      <c r="C103" s="19">
        <f>+'[15]Hoja1'!$C$74</f>
        <v>795</v>
      </c>
      <c r="D103" s="19">
        <f>+'[15]Hoja1'!$G$73</f>
        <v>2983.4799999999996</v>
      </c>
      <c r="E103" s="19">
        <f>+'[15]Hoja1'!$C$73</f>
        <v>0</v>
      </c>
      <c r="F103" s="19">
        <f>+'[15]Hoja1'!$I$70</f>
        <v>348.78708261380007</v>
      </c>
      <c r="G103" s="20">
        <f t="shared" si="0"/>
        <v>5045.370657613799</v>
      </c>
      <c r="H103" s="19">
        <f>+'[16]Hoja1'!$D$9</f>
        <v>920.0611730871851</v>
      </c>
      <c r="I103" s="19">
        <f>+'[17]Hoja1'!$D$9</f>
        <v>550</v>
      </c>
      <c r="J103" s="22">
        <f>+(G103+G104+G105)/3</f>
        <v>3672.439740141266</v>
      </c>
    </row>
    <row r="104" spans="1:9" s="16" customFormat="1" ht="15.75" customHeight="1">
      <c r="A104" s="23" t="s">
        <v>71</v>
      </c>
      <c r="B104" s="19">
        <f>+'[17]Hoja1'!$G$85</f>
        <v>949.3584416666667</v>
      </c>
      <c r="C104" s="19">
        <f>+'[17]Hoja1'!$C$85</f>
        <v>795</v>
      </c>
      <c r="D104" s="19">
        <f>+'[17]Hoja1'!$G$84</f>
        <v>1823.4279999999999</v>
      </c>
      <c r="E104" s="19">
        <f>+'[17]Hoja1'!$C$84</f>
        <v>0</v>
      </c>
      <c r="F104" s="19">
        <f>+'[17]Hoja1'!$I$79</f>
        <v>289.70425906333344</v>
      </c>
      <c r="G104" s="20">
        <f t="shared" si="0"/>
        <v>3857.49070073</v>
      </c>
      <c r="H104" s="19">
        <f>+'[18]Hoja1'!$D$7</f>
        <v>709.4127783195034</v>
      </c>
      <c r="I104" s="19">
        <f>+'[17]Hoja1'!$D$9</f>
        <v>550</v>
      </c>
    </row>
    <row r="105" spans="1:9" s="16" customFormat="1" ht="15.75" customHeight="1">
      <c r="A105" s="23" t="s">
        <v>72</v>
      </c>
      <c r="B105" s="19">
        <f>+'[19]Hoja1'!$G$68</f>
        <v>426.73840000000007</v>
      </c>
      <c r="C105" s="19">
        <f>+'[19]Hoja1'!$C$68</f>
        <v>795</v>
      </c>
      <c r="D105" s="19">
        <f>+'[19]Hoja1'!$G$67</f>
        <v>733.9200000000001</v>
      </c>
      <c r="E105" s="19">
        <f>+'[19]Hoja1'!$C$67</f>
        <v>0</v>
      </c>
      <c r="F105" s="19">
        <f>+'[19]Hoja1'!$I$63</f>
        <v>158.79946208</v>
      </c>
      <c r="G105" s="20">
        <f t="shared" si="0"/>
        <v>2114.4578620800003</v>
      </c>
      <c r="H105" s="19">
        <f>+'[20]Hoja1'!$D$9</f>
        <v>458.18974668</v>
      </c>
      <c r="I105" s="19">
        <f>+'[17]Hoja1'!$D$9</f>
        <v>550</v>
      </c>
    </row>
    <row r="106" spans="1:9" s="16" customFormat="1" ht="15.75" customHeight="1">
      <c r="A106" s="117" t="s">
        <v>35</v>
      </c>
      <c r="B106" s="117"/>
      <c r="C106" s="117"/>
      <c r="D106" s="117"/>
      <c r="E106" s="117"/>
      <c r="F106" s="117"/>
      <c r="G106" s="117"/>
      <c r="H106" s="117"/>
      <c r="I106" s="117"/>
    </row>
    <row r="107" spans="1:10" s="16" customFormat="1" ht="15.75" customHeight="1">
      <c r="A107" s="17" t="s">
        <v>73</v>
      </c>
      <c r="B107" s="19">
        <f>+'[21]Hoja1'!$G$84</f>
        <v>1962.3083242860494</v>
      </c>
      <c r="C107" s="19">
        <f>+'[21]Hoja1'!$C$84</f>
        <v>995</v>
      </c>
      <c r="D107" s="19">
        <f>+'[21]Hoja1'!$G$83</f>
        <v>1721.3700000000001</v>
      </c>
      <c r="E107" s="18">
        <f>+'[21]Hoja1'!$C$83</f>
        <v>0</v>
      </c>
      <c r="F107" s="19">
        <f>+'[21]Hoja1'!$I$77</f>
        <v>308.3249015704507</v>
      </c>
      <c r="G107" s="20">
        <f t="shared" si="0"/>
        <v>4987.0032258565</v>
      </c>
      <c r="H107" s="21">
        <v>1881.982455807729</v>
      </c>
      <c r="I107" s="21">
        <f>+'[21]Hoja1'!$D$12</f>
        <v>2641.144188131313</v>
      </c>
      <c r="J107" s="22">
        <f>+(I107+I108+I109)/3</f>
        <v>2538.4919587542086</v>
      </c>
    </row>
    <row r="108" spans="1:10" s="16" customFormat="1" ht="15.75" customHeight="1">
      <c r="A108" s="17" t="s">
        <v>74</v>
      </c>
      <c r="B108" s="19">
        <f>+'[22]Hoja1'!$G$73</f>
        <v>1144.4841338098586</v>
      </c>
      <c r="C108" s="19">
        <f>+'[22]Hoja1'!$C$73</f>
        <v>995</v>
      </c>
      <c r="D108" s="19">
        <f>+'[22]Hoja1'!$G$72</f>
        <v>1201.2000000000003</v>
      </c>
      <c r="E108" s="18">
        <f>+'[22]Hoja1'!$C$72</f>
        <v>0</v>
      </c>
      <c r="F108" s="25">
        <f>+'[22]Hoja1'!$I$68</f>
        <v>220.15108441806967</v>
      </c>
      <c r="G108" s="20">
        <f t="shared" si="0"/>
        <v>3560.8352182279286</v>
      </c>
      <c r="H108" s="21">
        <v>1842.3540636607486</v>
      </c>
      <c r="I108" s="21">
        <f>+'[22]Hoja1'!$D$12</f>
        <v>2641.144188131313</v>
      </c>
      <c r="J108" s="22"/>
    </row>
    <row r="109" spans="1:10" s="16" customFormat="1" ht="15.75" customHeight="1">
      <c r="A109" s="17" t="s">
        <v>75</v>
      </c>
      <c r="B109" s="19">
        <f>+'[23]Hoja1'!$H$85</f>
        <v>1953.3083242860494</v>
      </c>
      <c r="C109" s="19">
        <f>+'[23]Hoja1'!$C$85</f>
        <v>1053.345</v>
      </c>
      <c r="D109" s="19">
        <f>+'[23]Hoja1'!$H$84</f>
        <v>1721.3700000000001</v>
      </c>
      <c r="E109" s="18">
        <f>+'[23]Hoja1'!$C$84</f>
        <v>0</v>
      </c>
      <c r="F109" s="24">
        <f>+'[23]Hoja1'!$J$77</f>
        <v>311.5767370704507</v>
      </c>
      <c r="G109" s="20">
        <f t="shared" si="0"/>
        <v>5039.6000613565</v>
      </c>
      <c r="H109" s="21">
        <v>1848.8979857077284</v>
      </c>
      <c r="I109" s="21">
        <f>+'[23]Hoja1'!$E$13</f>
        <v>2333.1875</v>
      </c>
      <c r="J109" s="22"/>
    </row>
    <row r="110" spans="1:10" s="16" customFormat="1" ht="15.75" customHeight="1">
      <c r="A110" s="17" t="s">
        <v>76</v>
      </c>
      <c r="B110" s="19">
        <f>+'[24]Hoja1'!$G$61</f>
        <v>679.564247104247</v>
      </c>
      <c r="C110" s="19">
        <f>+'[24]Hoja1'!$C$61</f>
        <v>670</v>
      </c>
      <c r="D110" s="19">
        <f>+'[24]Hoja1'!$G$60</f>
        <v>822.5</v>
      </c>
      <c r="E110" s="18">
        <f>+'[24]Hoja1'!$C$60</f>
        <v>0</v>
      </c>
      <c r="F110" s="19">
        <f>+'[24]Hoja1'!$I$55</f>
        <v>143.1390338841699</v>
      </c>
      <c r="G110" s="20">
        <f t="shared" si="0"/>
        <v>2315.2032809884167</v>
      </c>
      <c r="H110" s="21">
        <v>1121.298565310425</v>
      </c>
      <c r="I110" s="21">
        <f>+'[24]Hoja1'!$D$11</f>
        <v>1841.426888888889</v>
      </c>
      <c r="J110" s="22"/>
    </row>
    <row r="111" spans="1:10" s="16" customFormat="1" ht="15.75" customHeight="1">
      <c r="A111" s="17" t="s">
        <v>77</v>
      </c>
      <c r="B111" s="19">
        <f>+'[25]Hoja1'!$G$72</f>
        <v>640.2332947232946</v>
      </c>
      <c r="C111" s="19">
        <f>+'[25]Hoja1'!$C$72</f>
        <v>973.8</v>
      </c>
      <c r="D111" s="19">
        <f>+'[25]Hoja1'!$G$71</f>
        <v>1119.5</v>
      </c>
      <c r="E111" s="18">
        <f>+'[25]Hoja1'!$C$71</f>
        <v>0</v>
      </c>
      <c r="F111" s="19">
        <f>+'[25]Hoja1'!$I$66</f>
        <v>180.13984412226512</v>
      </c>
      <c r="G111" s="20">
        <f t="shared" si="0"/>
        <v>2913.6731388455596</v>
      </c>
      <c r="H111" s="21">
        <v>1489.5346735521234</v>
      </c>
      <c r="I111" s="21">
        <f>+'[25]Hoja1'!$D$11</f>
        <v>2200</v>
      </c>
      <c r="J111" s="22"/>
    </row>
    <row r="112" spans="1:10" s="16" customFormat="1" ht="15.75" customHeight="1">
      <c r="A112" s="17" t="s">
        <v>7</v>
      </c>
      <c r="B112" s="19">
        <f>+'[26]Hoja1'!$H$63</f>
        <v>1711.394857142857</v>
      </c>
      <c r="C112" s="19">
        <f>+'[26]Hoja1'!$C$63</f>
        <v>600</v>
      </c>
      <c r="D112" s="19">
        <f>+'[26]Hoja1'!$H$62</f>
        <v>1688.155</v>
      </c>
      <c r="E112" s="18">
        <f>+'[26]Hoja1'!$C$62</f>
        <v>0</v>
      </c>
      <c r="F112" s="26">
        <f>+'[26]Hoja1'!$J$58</f>
        <v>569.5358996571427</v>
      </c>
      <c r="G112" s="20">
        <f t="shared" si="0"/>
        <v>4569.0857568</v>
      </c>
      <c r="H112" s="21">
        <v>1659.4710576377956</v>
      </c>
      <c r="I112" s="21">
        <f>+'[26]Hoja1'!$D$10</f>
        <v>1001.9444797979796</v>
      </c>
      <c r="J112" s="22"/>
    </row>
    <row r="113" spans="1:9" s="16" customFormat="1" ht="18.75" customHeight="1">
      <c r="A113" s="109" t="s">
        <v>78</v>
      </c>
      <c r="B113" s="109"/>
      <c r="C113" s="109"/>
      <c r="D113" s="109"/>
      <c r="E113" s="109"/>
      <c r="F113" s="109"/>
      <c r="G113" s="109"/>
      <c r="H113" s="109"/>
      <c r="I113" s="109"/>
    </row>
    <row r="114" spans="1:9" s="16" customFormat="1" ht="18.75" customHeight="1">
      <c r="A114" s="17" t="s">
        <v>79</v>
      </c>
      <c r="B114" s="19">
        <f>+'[27]Hoja1'!$G$58</f>
        <v>349.847</v>
      </c>
      <c r="C114" s="19">
        <f>+'[27]Hoja1'!$C$58</f>
        <v>995</v>
      </c>
      <c r="D114" s="19">
        <f>+'[27]Hoja1'!$G$57</f>
        <v>595.96</v>
      </c>
      <c r="E114" s="18">
        <f>+'[27]Hoja1'!$C$57</f>
        <v>0</v>
      </c>
      <c r="F114" s="19">
        <f>+'[27]Hoja1'!$I$48</f>
        <v>157.59352839999997</v>
      </c>
      <c r="G114" s="20">
        <f t="shared" si="0"/>
        <v>2098.4005284</v>
      </c>
      <c r="H114" s="24">
        <v>1092.4063922727273</v>
      </c>
      <c r="I114" s="21">
        <f>+'[27]Hoja1'!$D$11</f>
        <v>1567.7951388888887</v>
      </c>
    </row>
    <row r="115" spans="1:9" s="16" customFormat="1" ht="18.75" customHeight="1">
      <c r="A115" s="109" t="s">
        <v>80</v>
      </c>
      <c r="B115" s="109"/>
      <c r="C115" s="109"/>
      <c r="D115" s="109"/>
      <c r="E115" s="109"/>
      <c r="F115" s="109"/>
      <c r="G115" s="109"/>
      <c r="H115" s="109"/>
      <c r="I115" s="109"/>
    </row>
    <row r="116" spans="1:9" s="16" customFormat="1" ht="16.5" customHeight="1">
      <c r="A116" s="17" t="s">
        <v>9</v>
      </c>
      <c r="B116" s="19">
        <f>+'[28]Hoja1'!$G$96</f>
        <v>10850.791094554867</v>
      </c>
      <c r="C116" s="19">
        <f>+'[28]Hoja1'!$C$96</f>
        <v>785</v>
      </c>
      <c r="D116" s="19">
        <f>+'[28]Hoja1'!$G$95</f>
        <v>9783.853333333334</v>
      </c>
      <c r="E116" s="18">
        <f>+'[28]Hoja1'!$C$95</f>
        <v>0</v>
      </c>
      <c r="F116" s="19">
        <f>+'[28]Hoja1'!$I$91</f>
        <v>1411.5545677978323</v>
      </c>
      <c r="G116" s="20">
        <f t="shared" si="0"/>
        <v>22831.198995686034</v>
      </c>
      <c r="H116" s="24">
        <v>830.5873077089549</v>
      </c>
      <c r="I116" s="24">
        <f>+'[28]Hoja1'!$D$11</f>
        <v>922.8409090909091</v>
      </c>
    </row>
    <row r="117" spans="1:9" s="16" customFormat="1" ht="16.5" customHeight="1">
      <c r="A117" s="17" t="s">
        <v>81</v>
      </c>
      <c r="B117" s="24">
        <f>+'[29]Hoja1'!$G$106</f>
        <v>11755.480013902892</v>
      </c>
      <c r="C117" s="24">
        <f>+'[29]Hoja1'!$C$106</f>
        <v>785</v>
      </c>
      <c r="D117" s="24">
        <f>+'[29]Hoja1'!$G$105</f>
        <v>7378.133333333333</v>
      </c>
      <c r="E117" s="24">
        <f>+'[29]Hoja1'!$C$105</f>
        <v>0</v>
      </c>
      <c r="F117" s="19" t="e">
        <f>+'[29]Hoja1'!$I$100</f>
        <v>#REF!</v>
      </c>
      <c r="G117" s="20" t="e">
        <f t="shared" si="0"/>
        <v>#REF!</v>
      </c>
      <c r="H117" s="24">
        <v>633.1973652896617</v>
      </c>
      <c r="I117" s="24">
        <f>+'[29]Hoja1'!$D$11</f>
        <v>922.8409090909091</v>
      </c>
    </row>
    <row r="118" spans="1:10" s="16" customFormat="1" ht="16.5" customHeight="1">
      <c r="A118" s="17" t="s">
        <v>82</v>
      </c>
      <c r="B118" s="24">
        <f>+'[30]Hoja1'!$G$75</f>
        <v>658.5405120384993</v>
      </c>
      <c r="C118" s="24">
        <f>+'[30]Hoja1'!$C$75</f>
        <v>795</v>
      </c>
      <c r="D118" s="24">
        <f>+'[30]Hoja1'!$G$74</f>
        <v>1713.8999999999996</v>
      </c>
      <c r="E118" s="24">
        <f>+'[30]Hoja1'!$C$74</f>
        <v>0</v>
      </c>
      <c r="F118" s="19">
        <f>+'[30]Hoja1'!$I$70</f>
        <v>547.9672085826604</v>
      </c>
      <c r="G118" s="20">
        <f>SUM(B118:F118)</f>
        <v>3715.4077206211596</v>
      </c>
      <c r="H118" s="24">
        <v>326.65367313362947</v>
      </c>
      <c r="I118" s="24">
        <f>+'[30]Hoja1'!$D$11</f>
        <v>793.030671957672</v>
      </c>
      <c r="J118" s="16">
        <f>+(G118+G119)/2</f>
        <v>4283.988941132116</v>
      </c>
    </row>
    <row r="119" spans="1:9" s="16" customFormat="1" ht="16.5" customHeight="1">
      <c r="A119" s="17" t="s">
        <v>83</v>
      </c>
      <c r="B119" s="24">
        <f>+'[31]Hoja1'!$G$93</f>
        <v>1034.7590290507267</v>
      </c>
      <c r="C119" s="24">
        <f>+'[31]Hoja1'!$C$93</f>
        <v>995</v>
      </c>
      <c r="D119" s="24">
        <f>+'[31]Hoja1'!$G$92</f>
        <v>2275.6000000000004</v>
      </c>
      <c r="E119" s="24">
        <f>+'[31]Hoja1'!$C$92</f>
        <v>0</v>
      </c>
      <c r="F119" s="19">
        <f>+'[31]Hoja1'!$I$89</f>
        <v>547.2111325923473</v>
      </c>
      <c r="G119" s="20">
        <f>SUM(B119:F119)</f>
        <v>4852.570161643074</v>
      </c>
      <c r="H119" s="24">
        <v>361.7469443533374</v>
      </c>
      <c r="I119" s="24">
        <f>+'[31]Hoja1'!$D$13</f>
        <v>793.030671957672</v>
      </c>
    </row>
    <row r="120" spans="1:9" s="16" customFormat="1" ht="16.5" customHeight="1">
      <c r="A120" s="17" t="s">
        <v>84</v>
      </c>
      <c r="B120" s="24">
        <f>+'[32]Hoja1'!$G$60</f>
        <v>1836.87485</v>
      </c>
      <c r="C120" s="24">
        <f>+'[32]Hoja1'!$C$60</f>
        <v>0</v>
      </c>
      <c r="D120" s="24">
        <f>+'[32]Hoja1'!$G$59</f>
        <v>3111.2000000000003</v>
      </c>
      <c r="E120" s="24">
        <f>+'[32]Hoja1'!$C$59</f>
        <v>0</v>
      </c>
      <c r="F120" s="19">
        <f>+'[32]Hoja1'!$I$55</f>
        <v>1960.3085017736003</v>
      </c>
      <c r="G120" s="20">
        <f t="shared" si="0"/>
        <v>6908.3833517736</v>
      </c>
      <c r="H120" s="24">
        <v>591.1594337259298</v>
      </c>
      <c r="I120" s="24">
        <f>+'[32]Hoja1'!$D$10</f>
        <v>1252.492013888889</v>
      </c>
    </row>
    <row r="121" spans="1:9" s="16" customFormat="1" ht="16.5" customHeight="1">
      <c r="A121" s="17" t="s">
        <v>12</v>
      </c>
      <c r="B121" s="24">
        <f>+'[33]Hoja1'!$G$69</f>
        <v>2478.330688</v>
      </c>
      <c r="C121" s="24">
        <f>+'[33]Hoja1'!$C$69</f>
        <v>529.6</v>
      </c>
      <c r="D121" s="24">
        <f>+'[33]Hoja1'!$G$68</f>
        <v>3857.6000000000004</v>
      </c>
      <c r="E121" s="24">
        <f>+'[33]Hoja1'!$C$68</f>
        <v>0</v>
      </c>
      <c r="F121" s="19">
        <f>+'[33]Hoja1'!$I$64</f>
        <v>1397.8220480767998</v>
      </c>
      <c r="G121" s="20">
        <f t="shared" si="0"/>
        <v>8263.3527360768</v>
      </c>
      <c r="H121" s="24">
        <v>851.9920858826907</v>
      </c>
      <c r="I121" s="24">
        <f>+'[33]Hoja1'!$D$11</f>
        <v>1270.2347222222222</v>
      </c>
    </row>
    <row r="122" spans="1:9" s="16" customFormat="1" ht="17.25" customHeight="1">
      <c r="A122" s="17" t="s">
        <v>13</v>
      </c>
      <c r="B122" s="24">
        <f>+'[34]Hoja1'!$G$49</f>
        <v>1800.435698</v>
      </c>
      <c r="C122" s="24">
        <f>+'[34]Hoja1'!$C$49</f>
        <v>0</v>
      </c>
      <c r="D122" s="24">
        <f>+'[34]Hoja1'!$G$48</f>
        <v>2125.17</v>
      </c>
      <c r="E122" s="24">
        <f>+'[34]Hoja1'!$C$48</f>
        <v>0</v>
      </c>
      <c r="F122" s="24">
        <f>+'[34]Hoja1'!$I$45</f>
        <v>679.1297857540001</v>
      </c>
      <c r="G122" s="20">
        <f t="shared" si="0"/>
        <v>4604.735483754001</v>
      </c>
      <c r="H122" s="24">
        <v>640.6363539797143</v>
      </c>
      <c r="I122" s="24" t="str">
        <f>+'[34]Hoja1'!$D$10</f>
        <v>N.D</v>
      </c>
    </row>
    <row r="123" spans="1:9" s="16" customFormat="1" ht="17.25" customHeight="1">
      <c r="A123" s="17" t="s">
        <v>85</v>
      </c>
      <c r="B123" s="24">
        <f>+'[35]Hoja1'!$G$79</f>
        <v>1908.8633333333335</v>
      </c>
      <c r="C123" s="24">
        <f>+'[35]Hoja1'!$C$79</f>
        <v>1195</v>
      </c>
      <c r="D123" s="24">
        <f>+'[35]Hoja1'!$G$78</f>
        <v>2462.6800000000003</v>
      </c>
      <c r="E123" s="24">
        <f>+'[35]Hoja1'!$C$78</f>
        <v>0</v>
      </c>
      <c r="F123" s="24">
        <f>+'[35]Hoja1'!$I$74</f>
        <v>537.1714316666666</v>
      </c>
      <c r="G123" s="20">
        <f t="shared" si="0"/>
        <v>6103.714765000001</v>
      </c>
      <c r="H123" s="24">
        <v>383.1389186288089</v>
      </c>
      <c r="I123" s="24">
        <f>+'[35]Hoja1'!$D$12</f>
        <v>530.8151527777777</v>
      </c>
    </row>
    <row r="124" spans="1:10" s="16" customFormat="1" ht="17.25" customHeight="1">
      <c r="A124" s="17" t="s">
        <v>86</v>
      </c>
      <c r="B124" s="24">
        <f>+'[36]Hoja1'!$H$51</f>
        <v>1112.7343333333333</v>
      </c>
      <c r="C124" s="24">
        <f>+'[36]Hoja1'!$C$51</f>
        <v>950</v>
      </c>
      <c r="D124" s="24">
        <f>+'[36]Hoja1'!$H$50</f>
        <v>1347.3600000000001</v>
      </c>
      <c r="E124" s="24">
        <f>+'[36]Hoja1'!$C$50</f>
        <v>0</v>
      </c>
      <c r="F124" s="24">
        <f>+'[36]Hoja1'!$J$47</f>
        <v>329.07410316666665</v>
      </c>
      <c r="G124" s="20">
        <f t="shared" si="0"/>
        <v>3739.1684365</v>
      </c>
      <c r="H124" s="24">
        <v>319.1207081818182</v>
      </c>
      <c r="I124" s="24">
        <f>+'[36]Hoja1'!$D$10</f>
        <v>530.8151527777777</v>
      </c>
      <c r="J124" s="22">
        <f>(G123+G124)/2</f>
        <v>4921.44160075</v>
      </c>
    </row>
    <row r="125" spans="1:9" s="16" customFormat="1" ht="17.25" customHeight="1">
      <c r="A125" s="109" t="s">
        <v>87</v>
      </c>
      <c r="B125" s="109"/>
      <c r="C125" s="109"/>
      <c r="D125" s="109"/>
      <c r="E125" s="109"/>
      <c r="F125" s="109"/>
      <c r="G125" s="109"/>
      <c r="H125" s="109"/>
      <c r="I125" s="109"/>
    </row>
    <row r="126" spans="1:9" s="16" customFormat="1" ht="15.75" customHeight="1">
      <c r="A126" s="17" t="s">
        <v>88</v>
      </c>
      <c r="B126" s="24">
        <f>+'[37]Hoja1'!$G$123</f>
        <v>2278.4044167587012</v>
      </c>
      <c r="C126" s="24">
        <f>+'[37]Hoja1'!$C$123</f>
        <v>660</v>
      </c>
      <c r="D126" s="24">
        <f>+'[37]Hoja1'!$G$122</f>
        <v>3819.9999999999995</v>
      </c>
      <c r="E126" s="24">
        <f>+'[37]Hoja1'!$C$122</f>
        <v>415.117</v>
      </c>
      <c r="F126" s="24">
        <f>+'[37]Hoja1'!$I$114</f>
        <v>692.2448167172145</v>
      </c>
      <c r="G126" s="20">
        <f t="shared" si="0"/>
        <v>7865.766233475915</v>
      </c>
      <c r="H126" s="24">
        <v>359.02137337920294</v>
      </c>
      <c r="I126" s="27">
        <f>+'[37]Hoja1'!$D$11</f>
        <v>982.9899520975056</v>
      </c>
    </row>
    <row r="127" spans="1:9" s="16" customFormat="1" ht="15.75" customHeight="1">
      <c r="A127" s="17" t="s">
        <v>89</v>
      </c>
      <c r="B127" s="24">
        <f>+'[38]Hoja1'!$G$103</f>
        <v>1863.0676095673539</v>
      </c>
      <c r="C127" s="24">
        <f>+'[38]Hoja1'!$C$103</f>
        <v>995</v>
      </c>
      <c r="D127" s="24">
        <f>+'[38]Hoja1'!$G$102</f>
        <v>3470.879999999999</v>
      </c>
      <c r="E127" s="24">
        <f>+'[38]Hoja1'!$C$102</f>
        <v>0</v>
      </c>
      <c r="F127" s="24">
        <f>+'[38]Hoja1'!$I$97</f>
        <v>610.7434443232497</v>
      </c>
      <c r="G127" s="20">
        <f t="shared" si="0"/>
        <v>6939.691053890602</v>
      </c>
      <c r="H127" s="24">
        <v>152.54071766420336</v>
      </c>
      <c r="I127" s="27">
        <f>+'[38]Hoja1'!$D$12</f>
        <v>836.4084662698415</v>
      </c>
    </row>
    <row r="128" spans="1:9" s="16" customFormat="1" ht="15.75" customHeight="1">
      <c r="A128" s="17" t="s">
        <v>90</v>
      </c>
      <c r="B128" s="24">
        <f>+'[39]Hoja1'!$G$139</f>
        <v>1936.150429310013</v>
      </c>
      <c r="C128" s="24">
        <f>+'[39]Hoja1'!$C$139</f>
        <v>1375</v>
      </c>
      <c r="D128" s="24">
        <f>+'[39]Hoja1'!$G$138</f>
        <v>2658.9199999999996</v>
      </c>
      <c r="E128" s="24">
        <f>+'[39]Hoja1'!$C$138</f>
        <v>0</v>
      </c>
      <c r="F128" s="24">
        <f>+'[39]Hoja1'!$I$134</f>
        <v>576.1117964284165</v>
      </c>
      <c r="G128" s="20">
        <f t="shared" si="0"/>
        <v>6546.182225738429</v>
      </c>
      <c r="H128" s="24">
        <v>169.56049882056834</v>
      </c>
      <c r="I128" s="27">
        <f>+'[39]Hoja1'!$D$12</f>
        <v>836.4084662698415</v>
      </c>
    </row>
    <row r="129" spans="1:9" s="16" customFormat="1" ht="15.75" customHeight="1">
      <c r="A129" s="17" t="s">
        <v>91</v>
      </c>
      <c r="B129" s="24">
        <f>+'[40]AJIS'!$G$101</f>
        <v>1208.6757286666666</v>
      </c>
      <c r="C129" s="24">
        <f>+'[40]AJIS'!$C$101</f>
        <v>995</v>
      </c>
      <c r="D129" s="24">
        <f>+'[40]AJIS'!$G$100</f>
        <v>3490.88</v>
      </c>
      <c r="E129" s="24">
        <f>+'[40]AJIS'!$C$100</f>
        <v>728.418</v>
      </c>
      <c r="F129" s="24">
        <f>+'[40]AJIS'!$I$98</f>
        <v>619.8169648163334</v>
      </c>
      <c r="G129" s="20">
        <f t="shared" si="0"/>
        <v>7042.790693482999</v>
      </c>
      <c r="H129" s="27">
        <v>953.3529952724784</v>
      </c>
      <c r="I129" s="27">
        <f>+'[40]AJIS'!$D$10</f>
        <v>1061.5370416666667</v>
      </c>
    </row>
    <row r="130" spans="1:9" s="16" customFormat="1" ht="15.75" customHeight="1">
      <c r="A130" s="17" t="s">
        <v>17</v>
      </c>
      <c r="B130" s="24">
        <f>+'[41]Hoja1'!$G$126</f>
        <v>12540.264710666665</v>
      </c>
      <c r="C130" s="24">
        <f>+'[41]Hoja1'!$C$126</f>
        <v>1183.52</v>
      </c>
      <c r="D130" s="24">
        <f>+'[41]Hoja1'!$G$125</f>
        <v>8929.919999999998</v>
      </c>
      <c r="E130" s="24">
        <f>+'[41]Hoja1'!$C$125</f>
        <v>0</v>
      </c>
      <c r="F130" s="24">
        <f>+'[41]Hoja1'!$I$119</f>
        <v>2532.684186652534</v>
      </c>
      <c r="G130" s="20">
        <f t="shared" si="0"/>
        <v>25186.3888973192</v>
      </c>
      <c r="H130" s="27">
        <v>2457.2705661006316</v>
      </c>
      <c r="I130" s="27" t="str">
        <f>+'[41]Hoja1'!$D$11</f>
        <v>ND</v>
      </c>
    </row>
    <row r="131" spans="1:9" s="16" customFormat="1" ht="15.75" customHeight="1">
      <c r="A131" s="17" t="s">
        <v>92</v>
      </c>
      <c r="B131" s="24">
        <f>+'[42]Hoja1'!$G$127</f>
        <v>25129.79125</v>
      </c>
      <c r="C131" s="24">
        <f>+'[42]Hoja1'!$C$127</f>
        <v>1447</v>
      </c>
      <c r="D131" s="24">
        <f>+'[42]Hoja1'!$G$126</f>
        <v>14476.480000000003</v>
      </c>
      <c r="E131" s="24">
        <f>+'[42]Hoja1'!$C$126</f>
        <v>0</v>
      </c>
      <c r="F131" s="24">
        <f>+'[42]Hoja1'!$I$121</f>
        <v>4515.859837499999</v>
      </c>
      <c r="G131" s="20">
        <f t="shared" si="0"/>
        <v>45569.131087500005</v>
      </c>
      <c r="H131" s="27">
        <v>3643.8186329347827</v>
      </c>
      <c r="I131" s="27" t="str">
        <f>+'[42]Hoja1'!$D$10</f>
        <v>ND</v>
      </c>
    </row>
    <row r="132" spans="1:9" s="16" customFormat="1" ht="15.75" customHeight="1">
      <c r="A132" s="17" t="s">
        <v>18</v>
      </c>
      <c r="B132" s="19">
        <f>+'[43]Hoja1'!$G$71</f>
        <v>573.914888</v>
      </c>
      <c r="C132" s="19">
        <f>+'[43]Hoja1'!$C$71</f>
        <v>795</v>
      </c>
      <c r="D132" s="27">
        <f>+'[43]Hoja1'!$G$70</f>
        <v>464</v>
      </c>
      <c r="E132" s="18">
        <f>+'[43]Hoja1'!$C$70</f>
        <v>0</v>
      </c>
      <c r="F132" s="19">
        <f>+'[43]Hoja1'!$I$65</f>
        <v>176.876286692</v>
      </c>
      <c r="G132" s="20">
        <f t="shared" si="0"/>
        <v>2009.791174692</v>
      </c>
      <c r="H132" s="24">
        <v>281.144792521369</v>
      </c>
      <c r="I132" s="27">
        <f>+'[43]Hoja1'!$D$11</f>
        <v>640.7684027777777</v>
      </c>
    </row>
    <row r="133" spans="1:9" s="16" customFormat="1" ht="15.75" customHeight="1">
      <c r="A133" s="17" t="s">
        <v>19</v>
      </c>
      <c r="B133" s="27">
        <f>+'[44]Hoja1'!$G$93</f>
        <v>884.0117676666666</v>
      </c>
      <c r="C133" s="19">
        <f>+'[44]Hoja1'!$C$93</f>
        <v>625</v>
      </c>
      <c r="D133" s="27">
        <f>+'[44]Hoja1'!$G$92</f>
        <v>4194.47</v>
      </c>
      <c r="E133" s="19">
        <f>+'[44]Hoja1'!$C$92</f>
        <v>609.3525</v>
      </c>
      <c r="F133" s="19">
        <f>+'[44]Hoja1'!$I$88</f>
        <v>609.1885068298334</v>
      </c>
      <c r="G133" s="20">
        <f t="shared" si="0"/>
        <v>6922.0227744965005</v>
      </c>
      <c r="H133" s="27">
        <v>162.77336347810768</v>
      </c>
      <c r="I133" s="27">
        <f>+'[44]Hoja1'!$D$10</f>
        <v>528.9122222222222</v>
      </c>
    </row>
    <row r="134" spans="1:9" s="16" customFormat="1" ht="15.75" customHeight="1">
      <c r="A134" s="17" t="s">
        <v>93</v>
      </c>
      <c r="B134" s="27">
        <f>+'[45]Hoja1'!$H$111</f>
        <v>4547.294199786116</v>
      </c>
      <c r="C134" s="19">
        <f>+'[45]Hoja1'!$C$111</f>
        <v>1218.68</v>
      </c>
      <c r="D134" s="27">
        <f>+'[45]Hoja1'!$H$110</f>
        <v>3715.5999999999995</v>
      </c>
      <c r="E134" s="19">
        <f>+'[45]Hoja1'!$C$110</f>
        <v>862.1425000000002</v>
      </c>
      <c r="F134" s="19">
        <f>+'[45]Hoja1'!$K$105</f>
        <v>766.0556587861597</v>
      </c>
      <c r="G134" s="20">
        <f t="shared" si="0"/>
        <v>11109.772358572274</v>
      </c>
      <c r="H134" s="24">
        <v>528.9205727775502</v>
      </c>
      <c r="I134" s="27">
        <f>+'[2]7.1 serie de finca'!$L$63</f>
        <v>1114.642361111111</v>
      </c>
    </row>
    <row r="135" spans="1:9" s="16" customFormat="1" ht="15.75" customHeight="1">
      <c r="A135" s="17" t="s">
        <v>94</v>
      </c>
      <c r="B135" s="19">
        <f>+'[46]Hoja1'!$H$74</f>
        <v>2576.0641666666666</v>
      </c>
      <c r="C135" s="19">
        <f>+'[46]Hoja1'!$C$74</f>
        <v>659</v>
      </c>
      <c r="D135" s="27">
        <f>+'[46]Hoja1'!$H$73</f>
        <v>3241.08</v>
      </c>
      <c r="E135" s="18">
        <f>+'[46]Hoja1'!$C$73</f>
        <v>0</v>
      </c>
      <c r="F135" s="19">
        <f>+'[46]Hoja1'!$K$70</f>
        <v>438.0075345683333</v>
      </c>
      <c r="G135" s="20">
        <f t="shared" si="0"/>
        <v>6914.1517012350005</v>
      </c>
      <c r="H135" s="24">
        <v>520.7219242787755</v>
      </c>
      <c r="I135" s="27" t="s">
        <v>95</v>
      </c>
    </row>
    <row r="136" spans="1:9" s="16" customFormat="1" ht="15.75" customHeight="1">
      <c r="A136" s="17" t="s">
        <v>22</v>
      </c>
      <c r="B136" s="27">
        <f>+'[47]Hoja1'!$G$91</f>
        <v>4489.118716999999</v>
      </c>
      <c r="C136" s="19">
        <f>+'[47]Hoja1'!$C$91</f>
        <v>750</v>
      </c>
      <c r="D136" s="19">
        <f>+'[47]Hoja1'!$G$90</f>
        <v>2783.36</v>
      </c>
      <c r="E136" s="19">
        <f>+'[47]Hoja1'!$C$90</f>
        <v>885.3199999999999</v>
      </c>
      <c r="F136" s="19">
        <f>+'[47]Hoja1'!$I$87</f>
        <v>587.0239354502999</v>
      </c>
      <c r="G136" s="20">
        <f t="shared" si="0"/>
        <v>9494.822652450299</v>
      </c>
      <c r="H136" s="27">
        <v>2100.4750556645618</v>
      </c>
      <c r="I136" s="27">
        <f>+'[2]7.1 serie de finca'!$L$75</f>
        <v>4007.3662103174606</v>
      </c>
    </row>
    <row r="137" spans="1:9" s="16" customFormat="1" ht="15.75" customHeight="1">
      <c r="A137" s="17" t="s">
        <v>29</v>
      </c>
      <c r="B137" s="19">
        <f>+'[48]Hoja1'!$G$77</f>
        <v>994.438927</v>
      </c>
      <c r="C137" s="19">
        <f>+'[48]Hoja1'!$C$77</f>
        <v>670</v>
      </c>
      <c r="D137" s="27">
        <f>+'[48]Hoja1'!$G$76</f>
        <v>2406.4</v>
      </c>
      <c r="E137" s="18">
        <f>+'[48]Hoja1'!$C$76</f>
        <v>0</v>
      </c>
      <c r="F137" s="26">
        <f>+'[48]Hoja1'!$I$73</f>
        <v>330.55212087239994</v>
      </c>
      <c r="G137" s="20">
        <f>SUM(B137:F137)</f>
        <v>4401.3910478724</v>
      </c>
      <c r="H137" s="27">
        <v>209.82448327502374</v>
      </c>
      <c r="I137" s="27">
        <f>+'[2]7.1 serie de finca'!$L$70</f>
        <v>644.2142555555555</v>
      </c>
    </row>
    <row r="138" spans="1:9" s="16" customFormat="1" ht="15.75" customHeight="1">
      <c r="A138" s="17" t="s">
        <v>23</v>
      </c>
      <c r="B138" s="19">
        <f>+'[49]Hoja1'!$G$71</f>
        <v>1108.29097</v>
      </c>
      <c r="C138" s="19">
        <f>+'[49]Hoja1'!$C$71</f>
        <v>625</v>
      </c>
      <c r="D138" s="27">
        <f>+'[49]Hoja1'!$G$70</f>
        <v>3263.1999999999994</v>
      </c>
      <c r="E138" s="18">
        <f>+'[49]Hoja1'!$C$70</f>
        <v>0</v>
      </c>
      <c r="F138" s="26">
        <f>+'[49]Hoja1'!$I$67</f>
        <v>329.268754923</v>
      </c>
      <c r="G138" s="20">
        <f t="shared" si="0"/>
        <v>5325.759724922999</v>
      </c>
      <c r="H138" s="27">
        <v>163.51785566081574</v>
      </c>
      <c r="I138" s="27">
        <f>+'[2]7.1 serie de finca'!$L$72</f>
        <v>353.8514333333333</v>
      </c>
    </row>
    <row r="139" spans="1:9" s="16" customFormat="1" ht="15.75" customHeight="1">
      <c r="A139" s="17" t="s">
        <v>24</v>
      </c>
      <c r="B139" s="27">
        <f>+'[50]Hoja1'!$G$83</f>
        <v>4012.338820000001</v>
      </c>
      <c r="C139" s="19">
        <f>+'[50]Hoja1'!$C$83</f>
        <v>670</v>
      </c>
      <c r="D139" s="27">
        <f>+'[50]Hoja1'!$G$82</f>
        <v>3676.24</v>
      </c>
      <c r="E139" s="18">
        <f>+'[50]Hoja1'!$C$82</f>
        <v>0</v>
      </c>
      <c r="F139" s="29">
        <f>+'[50]Hoja1'!$I$78</f>
        <v>678.7166001840001</v>
      </c>
      <c r="G139" s="20">
        <f t="shared" si="0"/>
        <v>9037.295420184</v>
      </c>
      <c r="H139" s="27">
        <v>304.44675996604474</v>
      </c>
      <c r="I139" s="27">
        <f>+'[2]7.1 serie de finca'!$L$77</f>
        <v>599.3511111111111</v>
      </c>
    </row>
    <row r="140" spans="1:9" s="16" customFormat="1" ht="15.75" customHeight="1">
      <c r="A140" s="17" t="s">
        <v>96</v>
      </c>
      <c r="B140" s="27">
        <f>+'[51]Hoja1'!$G$96</f>
        <v>2296.2812279686686</v>
      </c>
      <c r="C140" s="19">
        <f>+'[51]Hoja1'!$C$96</f>
        <v>705</v>
      </c>
      <c r="D140" s="27">
        <f>+'[51]Hoja1'!$G$95</f>
        <v>2389.96</v>
      </c>
      <c r="E140" s="19">
        <f>+'[51]Hoja1'!$C$95</f>
        <v>369.7625</v>
      </c>
      <c r="F140" s="19">
        <f>+'[51]Hoja1'!$I$90</f>
        <v>467.79350271105585</v>
      </c>
      <c r="G140" s="20">
        <f t="shared" si="0"/>
        <v>6228.797230679725</v>
      </c>
      <c r="H140" s="27">
        <v>3649.068830580234</v>
      </c>
      <c r="I140" s="27">
        <f>+'[2]7.1 serie de finca'!$L$78</f>
        <v>11988.903939393938</v>
      </c>
    </row>
    <row r="141" spans="1:9" s="16" customFormat="1" ht="15.75" customHeight="1">
      <c r="A141" s="17" t="s">
        <v>97</v>
      </c>
      <c r="B141" s="27">
        <f>+'[52]Hoja1'!$G$88</f>
        <v>3943.618754</v>
      </c>
      <c r="C141" s="19">
        <f>+'[52]Hoja1'!$C$88</f>
        <v>785</v>
      </c>
      <c r="D141" s="27">
        <f>+'[52]Hoja1'!$G$87</f>
        <v>4115.32</v>
      </c>
      <c r="E141" s="18">
        <f>+'[52]Hoja1'!$C$87</f>
        <v>0</v>
      </c>
      <c r="F141" s="19">
        <f>+'[52]Hoja1'!$I$83</f>
        <v>582.8155638886001</v>
      </c>
      <c r="G141" s="20">
        <f t="shared" si="0"/>
        <v>9426.754317888599</v>
      </c>
      <c r="H141" s="27">
        <v>172.739582304828</v>
      </c>
      <c r="I141" s="27">
        <f>+'[2]7.1 serie de finca'!$L$64</f>
        <v>476.12611111111113</v>
      </c>
    </row>
    <row r="142" spans="1:9" s="16" customFormat="1" ht="15.75" customHeight="1">
      <c r="A142" s="17" t="s">
        <v>98</v>
      </c>
      <c r="B142" s="19">
        <f>+'[53]Hoja1'!$G$75</f>
        <v>478.175</v>
      </c>
      <c r="C142" s="19">
        <f>+'[53]Hoja1'!$C$75</f>
        <v>961</v>
      </c>
      <c r="D142" s="27">
        <f>+'[53]Hoja1'!$G$74</f>
        <v>782.9999999999999</v>
      </c>
      <c r="E142" s="18">
        <f>+'[53]Hoja1'!$C$74</f>
        <v>0</v>
      </c>
      <c r="F142" s="19">
        <f>+'[53]Hoja1'!$I$71</f>
        <v>146.44133250000002</v>
      </c>
      <c r="G142" s="20">
        <f t="shared" si="0"/>
        <v>2368.6163324999998</v>
      </c>
      <c r="H142" s="27">
        <v>71.20552808912389</v>
      </c>
      <c r="I142" s="27" t="str">
        <f>+'[53]Hoja1'!$D$12</f>
        <v>ND</v>
      </c>
    </row>
    <row r="143" spans="1:9" s="16" customFormat="1" ht="15.75" customHeight="1">
      <c r="A143" s="17" t="s">
        <v>99</v>
      </c>
      <c r="B143" s="19">
        <f>+'[54]Hoja1'!$H$67</f>
        <v>2247.775</v>
      </c>
      <c r="C143" s="19">
        <f>+'[54]Hoja1'!$C$67</f>
        <v>670</v>
      </c>
      <c r="D143" s="27">
        <f>+'[54]Hoja1'!$H$66</f>
        <v>521.412</v>
      </c>
      <c r="E143" s="18">
        <f>+'[54]Hoja1'!$C$66</f>
        <v>0</v>
      </c>
      <c r="F143" s="19">
        <f>+'[54]Hoja1'!$J$62</f>
        <v>226.64242329999996</v>
      </c>
      <c r="G143" s="20">
        <f t="shared" si="0"/>
        <v>3665.8294232999997</v>
      </c>
      <c r="H143" s="27">
        <v>116.80036666163141</v>
      </c>
      <c r="I143" s="27" t="s">
        <v>95</v>
      </c>
    </row>
    <row r="144" spans="1:9" s="16" customFormat="1" ht="15.75" customHeight="1">
      <c r="A144" s="17" t="s">
        <v>100</v>
      </c>
      <c r="B144" s="19">
        <f>+'[55]Hoja1'!$H$61</f>
        <v>534.3204999999999</v>
      </c>
      <c r="C144" s="19">
        <f>+'[55]Hoja1'!$C$61</f>
        <v>1362</v>
      </c>
      <c r="D144" s="27">
        <f>+'[55]Hoja1'!$H$60</f>
        <v>874.8</v>
      </c>
      <c r="E144" s="18">
        <f>+'[55]Hoja1'!$C$60</f>
        <v>0</v>
      </c>
      <c r="F144" s="19">
        <f>+'[55]Hoja1'!$J$57</f>
        <v>182.61684094999998</v>
      </c>
      <c r="G144" s="20">
        <f t="shared" si="0"/>
        <v>2953.73734095</v>
      </c>
      <c r="H144" s="27">
        <v>88.65990426609164</v>
      </c>
      <c r="I144" s="27">
        <f>+'[55]Hoja1'!$D$10</f>
        <v>1783.333</v>
      </c>
    </row>
    <row r="145" spans="1:9" s="16" customFormat="1" ht="15.75" customHeight="1">
      <c r="A145" s="109" t="s">
        <v>101</v>
      </c>
      <c r="B145" s="109"/>
      <c r="C145" s="109"/>
      <c r="D145" s="109"/>
      <c r="E145" s="109"/>
      <c r="F145" s="109"/>
      <c r="G145" s="109"/>
      <c r="H145" s="109"/>
      <c r="I145" s="109"/>
    </row>
    <row r="146" spans="1:9" s="16" customFormat="1" ht="16.5" customHeight="1">
      <c r="A146" s="17" t="s">
        <v>30</v>
      </c>
      <c r="B146" s="19">
        <f>+'[56]Hoja1'!$G$124</f>
        <v>2084.7858820725405</v>
      </c>
      <c r="C146" s="18">
        <f>+'[56]Hoja1'!$C$124</f>
        <v>1145</v>
      </c>
      <c r="D146" s="19">
        <f>+'[56]Hoja1'!$G$123</f>
        <v>2743.6499999999996</v>
      </c>
      <c r="E146" s="18">
        <f>+'[56]Hoja1'!$C$123</f>
        <v>0</v>
      </c>
      <c r="F146" s="24">
        <f>+'[56]Hoja1'!$I$120</f>
        <v>1490.372252577099</v>
      </c>
      <c r="G146" s="20">
        <f t="shared" si="0"/>
        <v>7463.808134649639</v>
      </c>
      <c r="H146" s="19">
        <v>1808.885096263649</v>
      </c>
      <c r="I146" s="19"/>
    </row>
    <row r="147" spans="1:9" s="16" customFormat="1" ht="16.5" customHeight="1">
      <c r="A147" s="17" t="s">
        <v>31</v>
      </c>
      <c r="B147" s="19">
        <f>+'[57]Hoja1'!$G$120</f>
        <v>934.5134415325792</v>
      </c>
      <c r="C147" s="18">
        <f>+'[57]Hoja1'!$C$120</f>
        <v>0</v>
      </c>
      <c r="D147" s="19">
        <f>+'[57]Hoja1'!$G$119</f>
        <v>1893.8500000000001</v>
      </c>
      <c r="E147" s="18">
        <f>+'[57]Hoja1'!$C$119</f>
        <v>0</v>
      </c>
      <c r="F147" s="24">
        <f>+'[57]Hoja1'!$I$116</f>
        <v>575.8547966960333</v>
      </c>
      <c r="G147" s="20">
        <f t="shared" si="0"/>
        <v>3404.218238228613</v>
      </c>
      <c r="H147" s="19">
        <v>987.2918866618174</v>
      </c>
      <c r="I147" s="19"/>
    </row>
    <row r="148" spans="1:9" s="16" customFormat="1" ht="16.5" customHeight="1">
      <c r="A148" s="17" t="s">
        <v>32</v>
      </c>
      <c r="B148" s="19">
        <f>+'[58]Hoja1'!$H$154</f>
        <v>1918.2062551778438</v>
      </c>
      <c r="C148" s="18">
        <f>+'[58]Hoja1'!$C$154</f>
        <v>1470</v>
      </c>
      <c r="D148" s="19">
        <f>+'[58]Hoja1'!$H$153</f>
        <v>2276.1549999999997</v>
      </c>
      <c r="E148" s="18">
        <f>+'[58]Hoja1'!$C$153</f>
        <v>0</v>
      </c>
      <c r="F148" s="24">
        <f>+'[58]Hoja1'!$J$149</f>
        <v>1413.258133166871</v>
      </c>
      <c r="G148" s="20">
        <f t="shared" si="0"/>
        <v>7077.619388344714</v>
      </c>
      <c r="H148" s="19">
        <v>63.052173877334454</v>
      </c>
      <c r="I148" s="19"/>
    </row>
    <row r="149" spans="1:9" s="16" customFormat="1" ht="16.5" customHeight="1">
      <c r="A149" s="17" t="s">
        <v>33</v>
      </c>
      <c r="B149" s="19">
        <f>+'[59]Hoja1'!$G$160</f>
        <v>1231.6791176547752</v>
      </c>
      <c r="C149" s="18">
        <f>+'[59]Hoja1'!$C$160</f>
        <v>0</v>
      </c>
      <c r="D149" s="24">
        <f>+'[59]Hoja1'!$G$159</f>
        <v>2242.975</v>
      </c>
      <c r="E149" s="18">
        <f>+'[59]Hoja1'!$C$159</f>
        <v>0</v>
      </c>
      <c r="F149" s="24">
        <f>+'[59]Hoja1'!$I$155</f>
        <v>707.4395783545122</v>
      </c>
      <c r="G149" s="20">
        <f t="shared" si="0"/>
        <v>4182.093696009288</v>
      </c>
      <c r="H149" s="19">
        <v>38.77433164840073</v>
      </c>
      <c r="I149" s="19"/>
    </row>
    <row r="150" spans="1:9" s="16" customFormat="1" ht="16.5" customHeight="1">
      <c r="A150" s="109" t="s">
        <v>102</v>
      </c>
      <c r="B150" s="109"/>
      <c r="C150" s="109"/>
      <c r="D150" s="109"/>
      <c r="E150" s="109"/>
      <c r="F150" s="109"/>
      <c r="G150" s="109"/>
      <c r="H150" s="109"/>
      <c r="I150" s="109"/>
    </row>
    <row r="151" spans="1:9" s="16" customFormat="1" ht="16.5" customHeight="1">
      <c r="A151" s="17" t="s">
        <v>27</v>
      </c>
      <c r="B151" s="24">
        <f>+'[60]Hoja1'!$G$122</f>
        <v>1394.0581</v>
      </c>
      <c r="C151" s="19">
        <f>+'[60]Hoja1'!$C$122</f>
        <v>950</v>
      </c>
      <c r="D151" s="19">
        <f>+'[60]Hoja1'!$G$121</f>
        <v>4164.04</v>
      </c>
      <c r="E151" s="19">
        <f>+'[60]Hoja1'!$C$121</f>
        <v>427.17599999999993</v>
      </c>
      <c r="F151" s="24">
        <f>+'[60]Hoja1'!$I$115</f>
        <v>669.2539506500002</v>
      </c>
      <c r="G151" s="20">
        <f t="shared" si="0"/>
        <v>7604.52805065</v>
      </c>
      <c r="H151" s="24">
        <v>2696.5301019155836</v>
      </c>
      <c r="I151" s="24">
        <f>+'[2]7.1 serie de finca'!$L$110</f>
        <v>2913.802083333333</v>
      </c>
    </row>
    <row r="152" spans="1:9" s="16" customFormat="1" ht="16.5" customHeight="1">
      <c r="A152" s="17" t="s">
        <v>39</v>
      </c>
      <c r="B152" s="24">
        <f>+'[61]Hoja1'!$J$6</f>
        <v>4132.8285424000005</v>
      </c>
      <c r="C152" s="18">
        <v>0</v>
      </c>
      <c r="D152" s="19">
        <f>+'[61]Hoja1'!$J$18</f>
        <v>8618.96356</v>
      </c>
      <c r="E152" s="18">
        <v>0</v>
      </c>
      <c r="F152" s="24">
        <f>+'[61]Hoja1'!$K$38</f>
        <v>2596.2648720486404</v>
      </c>
      <c r="G152" s="20">
        <f t="shared" si="0"/>
        <v>15348.056974448642</v>
      </c>
      <c r="H152" s="18">
        <v>0</v>
      </c>
      <c r="I152" s="24">
        <f>+'[2]7.1 serie de finca'!$L$108</f>
        <v>4772.3047916666665</v>
      </c>
    </row>
    <row r="153" spans="1:9" s="16" customFormat="1" ht="16.5" customHeight="1">
      <c r="A153" s="17" t="s">
        <v>40</v>
      </c>
      <c r="B153" s="24">
        <f>+'[62]Hoja1'!$J$7</f>
        <v>2448.276</v>
      </c>
      <c r="C153" s="28">
        <v>0</v>
      </c>
      <c r="D153" s="19">
        <f>+'[62]Hoja1'!$J$18</f>
        <v>3432.6800000000003</v>
      </c>
      <c r="E153" s="18">
        <v>0</v>
      </c>
      <c r="F153" s="24">
        <f>+'[62]Hoja1'!$K$34</f>
        <v>1197.3626416000002</v>
      </c>
      <c r="G153" s="20">
        <f t="shared" si="0"/>
        <v>7078.318641600001</v>
      </c>
      <c r="H153" s="24">
        <v>0</v>
      </c>
      <c r="I153" s="24">
        <f>+'[2]7.1 serie de finca'!$L$107</f>
        <v>4785</v>
      </c>
    </row>
    <row r="154" spans="1:9" s="16" customFormat="1" ht="16.5" customHeight="1">
      <c r="A154" s="109" t="s">
        <v>103</v>
      </c>
      <c r="B154" s="109"/>
      <c r="C154" s="109"/>
      <c r="D154" s="109"/>
      <c r="E154" s="109"/>
      <c r="F154" s="109"/>
      <c r="G154" s="109"/>
      <c r="H154" s="109"/>
      <c r="I154" s="109"/>
    </row>
    <row r="155" spans="1:9" s="16" customFormat="1" ht="16.5" customHeight="1">
      <c r="A155" s="17" t="s">
        <v>41</v>
      </c>
      <c r="B155" s="19">
        <f>+'[63]Hoja1'!$G$100</f>
        <v>2301.750437844613</v>
      </c>
      <c r="C155" s="24">
        <f>+'[63]Hoja1'!$C$100</f>
        <v>795</v>
      </c>
      <c r="D155" s="24">
        <f>+'[63]Hoja1'!$G$99</f>
        <v>2306.08</v>
      </c>
      <c r="E155" s="18">
        <f>+'[63]Hoja1'!$C$99</f>
        <v>0</v>
      </c>
      <c r="F155" s="24">
        <f>+'[63]Hoja1'!$I$94</f>
        <v>1100.0162771451633</v>
      </c>
      <c r="G155" s="20">
        <f t="shared" si="0"/>
        <v>6502.846714989776</v>
      </c>
      <c r="H155" s="24">
        <v>77.38182960152653</v>
      </c>
      <c r="I155" s="24">
        <f>+'[2]7.1 serie de finca'!$L$115</f>
        <v>21446.0272005772</v>
      </c>
    </row>
    <row r="156" spans="1:9" s="16" customFormat="1" ht="16.5" customHeight="1">
      <c r="A156" s="17" t="s">
        <v>42</v>
      </c>
      <c r="B156" s="19">
        <f>+'[64]Hoja1'!$H$108</f>
        <v>13399.622361999998</v>
      </c>
      <c r="C156" s="19">
        <f>+'[64]Hoja1'!$C$108</f>
        <v>995</v>
      </c>
      <c r="D156" s="19">
        <f>+'[64]Hoja1'!$H$107</f>
        <v>3277.96</v>
      </c>
      <c r="E156" s="19">
        <f>+'[64]Hoja1'!$C$107</f>
        <v>0</v>
      </c>
      <c r="F156" s="24">
        <f>+'[64]Hoja1'!$J$103</f>
        <v>3598.1377689031992</v>
      </c>
      <c r="G156" s="20">
        <f t="shared" si="0"/>
        <v>21270.720130903195</v>
      </c>
      <c r="H156" s="24">
        <v>6280.2717354404895</v>
      </c>
      <c r="I156" s="24">
        <f>+'[2]7.1 serie de finca'!$L$121</f>
        <v>16691.426666666663</v>
      </c>
    </row>
    <row r="157" spans="1:9" s="16" customFormat="1" ht="16.5" customHeight="1">
      <c r="A157" s="17" t="s">
        <v>43</v>
      </c>
      <c r="B157" s="19">
        <f>+'[65]Hoja1'!$G$130</f>
        <v>1762.4737</v>
      </c>
      <c r="C157" s="19">
        <f>+'[65]Hoja1'!$C$130</f>
        <v>1681.52</v>
      </c>
      <c r="D157" s="19">
        <f>+'[65]Hoja1'!$G$129</f>
        <v>8648.88</v>
      </c>
      <c r="E157" s="19">
        <f>+'[65]Hoja1'!$C$129</f>
        <v>0</v>
      </c>
      <c r="F157" s="24">
        <f>+'[65]Hoja1'!$I$124</f>
        <v>2462.1090853200003</v>
      </c>
      <c r="G157" s="20">
        <f t="shared" si="0"/>
        <v>14554.98278532</v>
      </c>
      <c r="H157" s="24">
        <v>646.29633975</v>
      </c>
      <c r="I157" s="24">
        <f>+'[2]7.1 serie de finca'!$L$124</f>
        <v>1664.845212962963</v>
      </c>
    </row>
    <row r="158" spans="1:9" s="16" customFormat="1" ht="16.5" customHeight="1">
      <c r="A158" s="17" t="s">
        <v>44</v>
      </c>
      <c r="B158" s="19">
        <f>+'[66]Hoja1'!$J$8</f>
        <v>1576.6205109160478</v>
      </c>
      <c r="C158" s="19">
        <f>+'[66]Hoja1'!$J$16</f>
        <v>795</v>
      </c>
      <c r="D158" s="19">
        <f>+'[66]Hoja1'!$J$20</f>
        <v>3861</v>
      </c>
      <c r="E158" s="19">
        <v>0</v>
      </c>
      <c r="F158" s="19">
        <f>+'[66]Hoja1'!$K$33</f>
        <v>1268.9615360225073</v>
      </c>
      <c r="G158" s="20">
        <f>SUM(B158:F158)</f>
        <v>7501.582046938554</v>
      </c>
      <c r="H158" s="24">
        <v>0</v>
      </c>
      <c r="I158" s="24">
        <f>+'[2]7.1 serie de finca'!$L$120</f>
        <v>1559.2207777777776</v>
      </c>
    </row>
    <row r="159" spans="1:9" s="16" customFormat="1" ht="16.5" customHeight="1">
      <c r="A159" s="17" t="s">
        <v>45</v>
      </c>
      <c r="B159" s="19">
        <f>+'[67]Hoja1'!$J$9</f>
        <v>1033.6074656734706</v>
      </c>
      <c r="C159" s="19">
        <f>+'[67]Hoja1'!$J$19</f>
        <v>775</v>
      </c>
      <c r="D159" s="19">
        <f>+'[67]Hoja1'!$J$24</f>
        <v>3647.7999999999993</v>
      </c>
      <c r="E159" s="19">
        <v>0</v>
      </c>
      <c r="F159" s="19">
        <f>+'[67]Hoja1'!$K$37</f>
        <v>1110.9245600111185</v>
      </c>
      <c r="G159" s="20">
        <f t="shared" si="0"/>
        <v>6567.332025684589</v>
      </c>
      <c r="H159" s="24">
        <v>0</v>
      </c>
      <c r="I159" s="24">
        <f>+'[2]7.1 serie de finca'!$L$116</f>
        <v>637.8993055555555</v>
      </c>
    </row>
    <row r="160" spans="1:9" s="16" customFormat="1" ht="16.5" customHeight="1">
      <c r="A160" s="17" t="s">
        <v>46</v>
      </c>
      <c r="B160" s="19">
        <f>+'[68]Hoja1'!$J$10</f>
        <v>1111.5451073968266</v>
      </c>
      <c r="C160" s="19">
        <f>+'[68]Hoja1'!$J$20</f>
        <v>795</v>
      </c>
      <c r="D160" s="19">
        <f>+'[68]Hoja1'!$J$25</f>
        <v>3647.7999999999993</v>
      </c>
      <c r="E160" s="19">
        <v>0</v>
      </c>
      <c r="F160" s="19">
        <f>+'[68]Hoja1'!$K$38</f>
        <v>1130.8646638659939</v>
      </c>
      <c r="G160" s="20">
        <f t="shared" si="0"/>
        <v>6685.20977126282</v>
      </c>
      <c r="H160" s="24">
        <v>0</v>
      </c>
      <c r="I160" s="24">
        <f>+'[2]7.1 serie de finca'!$L$117</f>
        <v>1633.1973115079365</v>
      </c>
    </row>
    <row r="161" spans="1:9" s="16" customFormat="1" ht="16.5" customHeight="1">
      <c r="A161" s="17" t="s">
        <v>47</v>
      </c>
      <c r="B161" s="19">
        <f>+'[69]Hoja1'!$J$9</f>
        <v>1679.8594442493809</v>
      </c>
      <c r="C161" s="19">
        <f>+'[69]Hoja1'!$J$19</f>
        <v>795</v>
      </c>
      <c r="D161" s="19">
        <f>+'[69]Hoja1'!$J$24</f>
        <v>4062</v>
      </c>
      <c r="E161" s="19">
        <v>0</v>
      </c>
      <c r="F161" s="19">
        <f>+'[69]Hoja1'!$K$37</f>
        <v>1330.904582849174</v>
      </c>
      <c r="G161" s="20">
        <f aca="true" t="shared" si="1" ref="G161:G167">SUM(B161:F161)</f>
        <v>7867.764027098556</v>
      </c>
      <c r="H161" s="24">
        <v>0</v>
      </c>
      <c r="I161" s="24">
        <f>+'[2]7.1 serie de finca'!$L$122</f>
        <v>1634.30625</v>
      </c>
    </row>
    <row r="162" spans="1:9" s="16" customFormat="1" ht="16.5" customHeight="1">
      <c r="A162" s="17" t="s">
        <v>48</v>
      </c>
      <c r="B162" s="19">
        <f>+'[70]MANGO'!$J$8</f>
        <v>616.416334</v>
      </c>
      <c r="C162" s="19">
        <f>+'[70]MANGO'!$J$18</f>
        <v>795</v>
      </c>
      <c r="D162" s="19">
        <f>+'[70]MANGO'!$J$23</f>
        <v>3287.84</v>
      </c>
      <c r="E162" s="19">
        <v>0</v>
      </c>
      <c r="F162" s="19">
        <f>+'[70]MANGO'!$K$36</f>
        <v>956.7685896023999</v>
      </c>
      <c r="G162" s="20">
        <f t="shared" si="1"/>
        <v>5656.024923602399</v>
      </c>
      <c r="H162" s="24">
        <v>0</v>
      </c>
      <c r="I162" s="24">
        <f>+'[2]7.1 serie de finca'!$L$142</f>
        <v>4380</v>
      </c>
    </row>
    <row r="163" spans="1:9" s="16" customFormat="1" ht="16.5" customHeight="1">
      <c r="A163" s="17" t="s">
        <v>49</v>
      </c>
      <c r="B163" s="19">
        <f>+'[71]Hoja1'!$K$9</f>
        <v>2807.2904</v>
      </c>
      <c r="C163" s="19">
        <f>+'[71]Hoja1'!$K$19</f>
        <v>795</v>
      </c>
      <c r="D163" s="19">
        <f>+'[71]Hoja1'!$K$24</f>
        <v>3828.68</v>
      </c>
      <c r="E163" s="19">
        <v>0</v>
      </c>
      <c r="F163" s="19">
        <f>+'[71]Hoja1'!$L$38</f>
        <v>1512.9455734399999</v>
      </c>
      <c r="G163" s="20">
        <f t="shared" si="1"/>
        <v>8943.91597344</v>
      </c>
      <c r="H163" s="24">
        <v>0</v>
      </c>
      <c r="I163" s="24" t="e">
        <f>+'[2]7.1 serie de finca'!$L$140</f>
        <v>#REF!</v>
      </c>
    </row>
    <row r="164" spans="1:9" s="16" customFormat="1" ht="16.5" customHeight="1">
      <c r="A164" s="17" t="s">
        <v>50</v>
      </c>
      <c r="B164" s="19">
        <f>+'[72]Hoja1'!$J$8</f>
        <v>3556.17488</v>
      </c>
      <c r="C164" s="19">
        <f>+'[72]Hoja1'!$J$18</f>
        <v>795</v>
      </c>
      <c r="D164" s="19">
        <f>+'[72]Hoja1'!$J$23</f>
        <v>2856.68</v>
      </c>
      <c r="E164" s="19">
        <v>0</v>
      </c>
      <c r="F164" s="19">
        <f>+'[72]Hoja1'!$K$36</f>
        <v>1467.5192535680003</v>
      </c>
      <c r="G164" s="20">
        <f t="shared" si="1"/>
        <v>8675.374133568</v>
      </c>
      <c r="H164" s="24">
        <v>0</v>
      </c>
      <c r="I164" s="24">
        <f>+'[2]7.1 serie de finca'!$L$141</f>
        <v>328.4</v>
      </c>
    </row>
    <row r="165" spans="1:9" s="16" customFormat="1" ht="16.5" customHeight="1">
      <c r="A165" s="17" t="s">
        <v>51</v>
      </c>
      <c r="B165" s="19">
        <f>+'[73]Hoja1'!$K$9</f>
        <v>2186.063844249381</v>
      </c>
      <c r="C165" s="19">
        <f>+'[73]Hoja1'!$K$19</f>
        <v>795</v>
      </c>
      <c r="D165" s="19">
        <f>+'[73]Hoja1'!$K$24</f>
        <v>3728.12</v>
      </c>
      <c r="E165" s="19">
        <v>0</v>
      </c>
      <c r="F165" s="19">
        <f>+'[73]Hoja1'!$L$37</f>
        <v>1365.989830689174</v>
      </c>
      <c r="G165" s="20">
        <f t="shared" si="1"/>
        <v>8075.1736749385545</v>
      </c>
      <c r="H165" s="24">
        <v>0</v>
      </c>
      <c r="I165" s="24">
        <f>+'[2]7.1 serie de finca'!$L$123</f>
        <v>5429.6875</v>
      </c>
    </row>
    <row r="166" spans="1:9" s="16" customFormat="1" ht="16.5" customHeight="1">
      <c r="A166" s="17" t="s">
        <v>52</v>
      </c>
      <c r="B166" s="19">
        <f>+'[74]Hoja1'!$J$7</f>
        <v>2666.6005999999998</v>
      </c>
      <c r="C166" s="19">
        <f>+'[74]Hoja1'!$J$17</f>
        <v>795</v>
      </c>
      <c r="D166" s="19">
        <f>+'[74]Hoja1'!$J$22</f>
        <v>1747.3</v>
      </c>
      <c r="E166" s="19">
        <v>0</v>
      </c>
      <c r="F166" s="19">
        <f>+'[74]Hoja1'!$K$37</f>
        <v>1060.53216216</v>
      </c>
      <c r="G166" s="20">
        <f t="shared" si="1"/>
        <v>6269.4327621600005</v>
      </c>
      <c r="H166" s="24">
        <v>0</v>
      </c>
      <c r="I166" s="24" t="s">
        <v>95</v>
      </c>
    </row>
    <row r="167" spans="1:9" s="16" customFormat="1" ht="16.5" customHeight="1">
      <c r="A167" s="17" t="s">
        <v>53</v>
      </c>
      <c r="B167" s="19">
        <f>+'[75]Hoja1'!$K$9</f>
        <v>881.8136097817661</v>
      </c>
      <c r="C167" s="19">
        <f>+'[75]Hoja1'!$K$21</f>
        <v>795</v>
      </c>
      <c r="D167" s="19">
        <f>+'[75]Hoja1'!$K$26</f>
        <v>3986.24</v>
      </c>
      <c r="E167" s="19">
        <v>0</v>
      </c>
      <c r="F167" s="19">
        <f>+'[75]Hoja1'!$L$40</f>
        <v>1152.9977149515673</v>
      </c>
      <c r="G167" s="20">
        <f t="shared" si="1"/>
        <v>6816.051324733333</v>
      </c>
      <c r="H167" s="24">
        <v>0</v>
      </c>
      <c r="I167" s="24">
        <f>+'[2]7.1 serie de finca'!$L$112</f>
        <v>6875.053194444444</v>
      </c>
    </row>
    <row r="168" spans="1:9" s="13" customFormat="1" ht="12.75">
      <c r="A168" s="13" t="s">
        <v>104</v>
      </c>
      <c r="I168" s="30"/>
    </row>
    <row r="169" spans="1:9" s="13" customFormat="1" ht="12.75">
      <c r="A169" s="13" t="s">
        <v>105</v>
      </c>
      <c r="I169" s="30"/>
    </row>
    <row r="170" s="13" customFormat="1" ht="3" customHeight="1">
      <c r="I170" s="30"/>
    </row>
    <row r="171" spans="1:9" s="13" customFormat="1" ht="12.75">
      <c r="A171" s="13" t="s">
        <v>106</v>
      </c>
      <c r="I171" s="30"/>
    </row>
    <row r="172" spans="1:9" s="13" customFormat="1" ht="12.75">
      <c r="A172" s="13" t="s">
        <v>107</v>
      </c>
      <c r="I172" s="30"/>
    </row>
    <row r="173" s="13" customFormat="1" ht="2.25" customHeight="1">
      <c r="I173" s="30"/>
    </row>
    <row r="174" spans="1:9" s="13" customFormat="1" ht="40.5" customHeight="1">
      <c r="A174" s="114" t="s">
        <v>108</v>
      </c>
      <c r="B174" s="114"/>
      <c r="C174" s="114"/>
      <c r="D174" s="114"/>
      <c r="E174" s="114"/>
      <c r="F174" s="114"/>
      <c r="G174" s="114"/>
      <c r="H174" s="114"/>
      <c r="I174" s="114"/>
    </row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32" customFormat="1" ht="12.75">
      <c r="H182" s="31"/>
    </row>
    <row r="183" s="32" customFormat="1" ht="12.75">
      <c r="H183" s="31"/>
    </row>
    <row r="184" s="32" customFormat="1" ht="12.75">
      <c r="H184" s="31"/>
    </row>
    <row r="185" s="32" customFormat="1" ht="12.75">
      <c r="H185" s="31"/>
    </row>
    <row r="186" s="32" customFormat="1" ht="12.75">
      <c r="H186" s="31"/>
    </row>
    <row r="187" s="32" customFormat="1" ht="12.75">
      <c r="H187" s="31"/>
    </row>
    <row r="188" s="32" customFormat="1" ht="12.75">
      <c r="H188" s="31"/>
    </row>
    <row r="189" s="32" customFormat="1" ht="12.75">
      <c r="H189" s="31"/>
    </row>
    <row r="190" s="32" customFormat="1" ht="12.75">
      <c r="H190" s="31"/>
    </row>
    <row r="191" s="32" customFormat="1" ht="12.75">
      <c r="H191" s="31"/>
    </row>
    <row r="192" s="32" customFormat="1" ht="12.75">
      <c r="H192" s="31"/>
    </row>
    <row r="193" s="32" customFormat="1" ht="12.75">
      <c r="H193" s="31"/>
    </row>
    <row r="194" s="32" customFormat="1" ht="12.75">
      <c r="H194" s="31"/>
    </row>
    <row r="195" s="32" customFormat="1" ht="12.75">
      <c r="H195" s="31"/>
    </row>
    <row r="196" s="32" customFormat="1" ht="12.75">
      <c r="H196" s="31"/>
    </row>
    <row r="197" s="32" customFormat="1" ht="12.75">
      <c r="H197" s="31"/>
    </row>
    <row r="198" s="32" customFormat="1" ht="12.75">
      <c r="H198" s="31"/>
    </row>
    <row r="199" s="32" customFormat="1" ht="12.75">
      <c r="H199" s="31"/>
    </row>
    <row r="200" s="32" customFormat="1" ht="12.75">
      <c r="H200" s="31"/>
    </row>
    <row r="201" s="32" customFormat="1" ht="12.75">
      <c r="H201" s="31"/>
    </row>
    <row r="202" s="32" customFormat="1" ht="12.75">
      <c r="H202" s="31"/>
    </row>
    <row r="203" s="32" customFormat="1" ht="12.75">
      <c r="H203" s="31"/>
    </row>
    <row r="204" s="32" customFormat="1" ht="12.75">
      <c r="H204" s="31"/>
    </row>
    <row r="205" s="32" customFormat="1" ht="12.75">
      <c r="H205" s="31"/>
    </row>
    <row r="206" s="32" customFormat="1" ht="12.75">
      <c r="H206" s="31"/>
    </row>
    <row r="207" s="32" customFormat="1" ht="12.75">
      <c r="H207" s="31"/>
    </row>
    <row r="208" s="32" customFormat="1" ht="12.75">
      <c r="H208" s="31"/>
    </row>
    <row r="209" s="32" customFormat="1" ht="12.75">
      <c r="H209" s="31"/>
    </row>
    <row r="210" s="32" customFormat="1" ht="12.75">
      <c r="H210" s="31"/>
    </row>
    <row r="211" s="32" customFormat="1" ht="12.75">
      <c r="H211" s="31"/>
    </row>
    <row r="212" s="32" customFormat="1" ht="12.75">
      <c r="H212" s="31"/>
    </row>
    <row r="213" s="32" customFormat="1" ht="12.75">
      <c r="H213" s="31"/>
    </row>
    <row r="214" s="32" customFormat="1" ht="12.75">
      <c r="H214" s="31"/>
    </row>
    <row r="215" s="32" customFormat="1" ht="12.75">
      <c r="H215" s="31"/>
    </row>
    <row r="216" s="32" customFormat="1" ht="12.75">
      <c r="H216" s="31"/>
    </row>
    <row r="217" s="32" customFormat="1" ht="12.75">
      <c r="H217" s="31"/>
    </row>
    <row r="218" s="32" customFormat="1" ht="12.75">
      <c r="H218" s="31"/>
    </row>
    <row r="219" s="32" customFormat="1" ht="12.75">
      <c r="H219" s="31"/>
    </row>
    <row r="220" s="32" customFormat="1" ht="12.75">
      <c r="H220" s="31"/>
    </row>
    <row r="221" s="32" customFormat="1" ht="12.75">
      <c r="H221" s="31"/>
    </row>
    <row r="222" s="32" customFormat="1" ht="12.75">
      <c r="H222" s="31"/>
    </row>
    <row r="223" s="32" customFormat="1" ht="12.75">
      <c r="H223" s="31"/>
    </row>
    <row r="224" s="32" customFormat="1" ht="12.75">
      <c r="H224" s="31"/>
    </row>
    <row r="225" s="32" customFormat="1" ht="12.75">
      <c r="H225" s="31"/>
    </row>
    <row r="226" s="32" customFormat="1" ht="12.75">
      <c r="H226" s="31"/>
    </row>
    <row r="227" s="32" customFormat="1" ht="12.75">
      <c r="H227" s="31"/>
    </row>
    <row r="228" s="32" customFormat="1" ht="12.75">
      <c r="H228" s="31"/>
    </row>
    <row r="229" s="32" customFormat="1" ht="12.75">
      <c r="H229" s="31"/>
    </row>
    <row r="230" s="32" customFormat="1" ht="12.75">
      <c r="H230" s="31"/>
    </row>
    <row r="231" s="32" customFormat="1" ht="12.75">
      <c r="H231" s="31"/>
    </row>
    <row r="232" s="32" customFormat="1" ht="12.75">
      <c r="H232" s="31"/>
    </row>
    <row r="233" s="32" customFormat="1" ht="12.75">
      <c r="H233" s="31"/>
    </row>
    <row r="234" s="32" customFormat="1" ht="12.75">
      <c r="H234" s="31"/>
    </row>
    <row r="235" s="32" customFormat="1" ht="12.75">
      <c r="H235" s="31"/>
    </row>
    <row r="236" s="32" customFormat="1" ht="12.75">
      <c r="H236" s="31"/>
    </row>
    <row r="237" s="32" customFormat="1" ht="12.75">
      <c r="H237" s="31"/>
    </row>
    <row r="238" s="32" customFormat="1" ht="12.75">
      <c r="H238" s="31"/>
    </row>
    <row r="239" s="32" customFormat="1" ht="12.75">
      <c r="H239" s="31"/>
    </row>
    <row r="240" s="32" customFormat="1" ht="12.75">
      <c r="H240" s="31"/>
    </row>
    <row r="241" s="32" customFormat="1" ht="12.75">
      <c r="H241" s="31"/>
    </row>
    <row r="242" s="32" customFormat="1" ht="12.75">
      <c r="H242" s="31"/>
    </row>
    <row r="243" s="32" customFormat="1" ht="12.75">
      <c r="H243" s="31"/>
    </row>
    <row r="244" s="32" customFormat="1" ht="12.75">
      <c r="H244" s="31"/>
    </row>
    <row r="245" s="32" customFormat="1" ht="12.75">
      <c r="H245" s="31"/>
    </row>
    <row r="246" s="32" customFormat="1" ht="12.75">
      <c r="H246" s="31"/>
    </row>
    <row r="247" s="32" customFormat="1" ht="12.75">
      <c r="H247" s="31"/>
    </row>
    <row r="248" s="32" customFormat="1" ht="12.75">
      <c r="H248" s="31"/>
    </row>
    <row r="249" s="32" customFormat="1" ht="12.75">
      <c r="H249" s="31"/>
    </row>
    <row r="250" s="32" customFormat="1" ht="12.75">
      <c r="H250" s="31"/>
    </row>
    <row r="251" s="32" customFormat="1" ht="12.75">
      <c r="H251" s="31"/>
    </row>
    <row r="252" s="32" customFormat="1" ht="12.75">
      <c r="H252" s="31"/>
    </row>
    <row r="253" s="32" customFormat="1" ht="12.75">
      <c r="H253" s="31"/>
    </row>
    <row r="254" s="32" customFormat="1" ht="12.75">
      <c r="H254" s="31"/>
    </row>
    <row r="255" s="32" customFormat="1" ht="12.75">
      <c r="H255" s="31"/>
    </row>
    <row r="256" s="32" customFormat="1" ht="12.75">
      <c r="H256" s="31"/>
    </row>
    <row r="257" s="32" customFormat="1" ht="12.75">
      <c r="H257" s="31"/>
    </row>
    <row r="258" s="32" customFormat="1" ht="12.75">
      <c r="H258" s="31"/>
    </row>
    <row r="259" s="32" customFormat="1" ht="12.75">
      <c r="H259" s="31"/>
    </row>
    <row r="260" s="32" customFormat="1" ht="12.75">
      <c r="H260" s="31"/>
    </row>
    <row r="261" s="32" customFormat="1" ht="12.75">
      <c r="H261" s="31"/>
    </row>
    <row r="262" s="32" customFormat="1" ht="12.75">
      <c r="H262" s="31"/>
    </row>
    <row r="263" s="32" customFormat="1" ht="12.75">
      <c r="H263" s="31"/>
    </row>
    <row r="264" s="32" customFormat="1" ht="12.75">
      <c r="H264" s="31"/>
    </row>
    <row r="265" s="32" customFormat="1" ht="12.75">
      <c r="H265" s="31"/>
    </row>
    <row r="266" s="32" customFormat="1" ht="12.75">
      <c r="H266" s="31"/>
    </row>
    <row r="353" ht="12.75">
      <c r="J353" s="3"/>
    </row>
  </sheetData>
  <sheetProtection/>
  <mergeCells count="22">
    <mergeCell ref="A2:J2"/>
    <mergeCell ref="E91:E93"/>
    <mergeCell ref="A91:D91"/>
    <mergeCell ref="A4:P4"/>
    <mergeCell ref="A5:P5"/>
    <mergeCell ref="A87:P87"/>
    <mergeCell ref="A83:P83"/>
    <mergeCell ref="A75:C75"/>
    <mergeCell ref="A81:P81"/>
    <mergeCell ref="A88:P88"/>
    <mergeCell ref="A89:P89"/>
    <mergeCell ref="A174:I174"/>
    <mergeCell ref="F91:F93"/>
    <mergeCell ref="I91:I93"/>
    <mergeCell ref="A106:I106"/>
    <mergeCell ref="A113:I113"/>
    <mergeCell ref="A154:I154"/>
    <mergeCell ref="A150:I150"/>
    <mergeCell ref="A145:I145"/>
    <mergeCell ref="A125:I125"/>
    <mergeCell ref="A115:I115"/>
    <mergeCell ref="A86:N8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81" r:id="rId2"/>
  <rowBreaks count="1" manualBreakCount="1">
    <brk id="5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2"/>
  <sheetViews>
    <sheetView zoomScalePageLayoutView="0" workbookViewId="0" topLeftCell="A7">
      <selection activeCell="Q65" sqref="Q65"/>
    </sheetView>
  </sheetViews>
  <sheetFormatPr defaultColWidth="11.421875" defaultRowHeight="12.75"/>
  <cols>
    <col min="1" max="1" width="18.57421875" style="1" customWidth="1"/>
    <col min="2" max="2" width="4.7109375" style="1" customWidth="1"/>
    <col min="3" max="3" width="10.7109375" style="1" customWidth="1"/>
    <col min="4" max="4" width="8.8515625" style="1" customWidth="1"/>
    <col min="5" max="5" width="9.7109375" style="1" customWidth="1"/>
    <col min="6" max="6" width="9.28125" style="1" customWidth="1"/>
    <col min="7" max="7" width="9.7109375" style="1" customWidth="1"/>
    <col min="8" max="8" width="9.421875" style="2" customWidth="1"/>
    <col min="9" max="9" width="10.28125" style="1" customWidth="1"/>
    <col min="10" max="10" width="9.140625" style="1" customWidth="1"/>
    <col min="11" max="11" width="10.28125" style="1" customWidth="1"/>
    <col min="12" max="12" width="9.7109375" style="1" customWidth="1"/>
    <col min="13" max="13" width="10.00390625" style="1" customWidth="1"/>
    <col min="14" max="15" width="12.8515625" style="1" customWidth="1"/>
    <col min="16" max="16" width="11.421875" style="12" customWidth="1"/>
    <col min="17" max="16384" width="11.421875" style="1" customWidth="1"/>
  </cols>
  <sheetData>
    <row r="1" s="12" customFormat="1" ht="6" customHeight="1">
      <c r="H1" s="6"/>
    </row>
    <row r="2" spans="1:10" s="12" customFormat="1" ht="13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s="12" customFormat="1" ht="10.5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6" s="12" customFormat="1" ht="14.25" customHeight="1">
      <c r="A4" s="120" t="s">
        <v>124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s="12" customFormat="1" ht="15.75" customHeight="1">
      <c r="A5" s="120" t="s">
        <v>141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7" ht="2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2"/>
      <c r="L6" s="92"/>
      <c r="M6" s="92"/>
      <c r="N6" s="92"/>
      <c r="O6" s="92"/>
      <c r="P6" s="92"/>
      <c r="Q6" s="92"/>
    </row>
    <row r="7" spans="1:17" s="12" customFormat="1" ht="23.25" customHeight="1">
      <c r="A7" s="42" t="s">
        <v>0</v>
      </c>
      <c r="B7" s="43">
        <v>2002</v>
      </c>
      <c r="C7" s="43">
        <v>2003</v>
      </c>
      <c r="D7" s="43">
        <v>2004</v>
      </c>
      <c r="E7" s="43">
        <v>2005</v>
      </c>
      <c r="F7" s="43">
        <v>2006</v>
      </c>
      <c r="G7" s="43">
        <v>2007</v>
      </c>
      <c r="H7" s="43">
        <v>2008</v>
      </c>
      <c r="I7" s="43">
        <v>2009</v>
      </c>
      <c r="J7" s="43">
        <v>2010</v>
      </c>
      <c r="K7" s="43">
        <v>2011</v>
      </c>
      <c r="L7" s="43">
        <v>2012</v>
      </c>
      <c r="M7" s="43">
        <v>2013</v>
      </c>
      <c r="N7" s="43">
        <v>2014</v>
      </c>
      <c r="O7" s="43" t="s">
        <v>139</v>
      </c>
      <c r="P7" s="43">
        <v>2018</v>
      </c>
      <c r="Q7" s="43" t="s">
        <v>142</v>
      </c>
    </row>
    <row r="8" spans="1:17" ht="3" customHeight="1">
      <c r="A8" s="93"/>
      <c r="B8" s="94"/>
      <c r="C8" s="94"/>
      <c r="D8" s="94"/>
      <c r="E8" s="94"/>
      <c r="F8" s="94"/>
      <c r="G8" s="95"/>
      <c r="H8" s="95"/>
      <c r="I8" s="94"/>
      <c r="J8" s="95"/>
      <c r="K8" s="92"/>
      <c r="L8" s="92"/>
      <c r="M8" s="92"/>
      <c r="N8" s="92"/>
      <c r="O8" s="92"/>
      <c r="P8" s="92"/>
      <c r="Q8" s="92"/>
    </row>
    <row r="9" spans="1:17" s="6" customFormat="1" ht="13.5" customHeight="1">
      <c r="A9" s="4" t="s">
        <v>34</v>
      </c>
      <c r="B9" s="5"/>
      <c r="C9" s="5"/>
      <c r="D9" s="5"/>
      <c r="E9" s="5"/>
      <c r="F9" s="5"/>
      <c r="G9" s="5"/>
      <c r="H9" s="5"/>
      <c r="I9" s="5"/>
      <c r="Q9" s="34"/>
    </row>
    <row r="10" spans="1:17" s="6" customFormat="1" ht="12" customHeight="1">
      <c r="A10" s="7" t="s">
        <v>1</v>
      </c>
      <c r="B10" s="45"/>
      <c r="C10" s="46">
        <f>(Costos!C10-Costos!B10)/Costos!B10*100</f>
        <v>122.55473540649433</v>
      </c>
      <c r="D10" s="46">
        <f>(Costos!D10-Costos!C10)/Costos!C10*100</f>
        <v>2.362346535186099</v>
      </c>
      <c r="E10" s="46">
        <f>(Costos!E10-Costos!D10)/Costos!D10*100</f>
        <v>9.846198139571015</v>
      </c>
      <c r="F10" s="46">
        <f>(Costos!F10-Costos!E10)/Costos!E10*100</f>
        <v>-1.051417421765143</v>
      </c>
      <c r="G10" s="46">
        <f>(Costos!G10-Costos!F10)/Costos!F10*100</f>
        <v>12.250421766848346</v>
      </c>
      <c r="H10" s="46">
        <f>(Costos!H10-Costos!G10)/Costos!G10*100</f>
        <v>19.901997781189184</v>
      </c>
      <c r="I10" s="46">
        <f>(Costos!I10-Costos!H10)/Costos!H10*100</f>
        <v>1.9464163483205212</v>
      </c>
      <c r="J10" s="46">
        <f>(Costos!J10-Costos!I10)/Costos!I10*100</f>
        <v>14.14217635969547</v>
      </c>
      <c r="K10" s="46">
        <f>(Costos!K10-Costos!J10)/Costos!J10*100</f>
        <v>1.5999237830006032</v>
      </c>
      <c r="L10" s="46">
        <f>(Costos!L10-Costos!K10)/Costos!K10*100</f>
        <v>5.4646459522187305</v>
      </c>
      <c r="M10" s="46">
        <f>(Costos!M10-Costos!L10)/Costos!L10*100</f>
        <v>-1.879221357205889</v>
      </c>
      <c r="N10" s="46">
        <f>(Costos!N10-Costos!M10)/Costos!M10*100</f>
        <v>1.7955103704838913</v>
      </c>
      <c r="O10" s="46">
        <f>(Costos!O10-Costos!N10)/Costos!N10*100</f>
        <v>-25.698306316221174</v>
      </c>
      <c r="P10" s="46">
        <f>(Costos!P10-Costos!O10)/Costos!O10*100</f>
        <v>4.7250402674404945</v>
      </c>
      <c r="Q10" s="46">
        <f>(Costos!Q10-Costos!P10)/Costos!P10*100</f>
        <v>1.299327388241958</v>
      </c>
    </row>
    <row r="11" spans="1:17" s="6" customFormat="1" ht="12" customHeight="1">
      <c r="A11" s="7" t="s">
        <v>2</v>
      </c>
      <c r="B11" s="45"/>
      <c r="C11" s="46">
        <f>(Costos!C11-Costos!B11)/Costos!B11*100</f>
        <v>76.4538900429564</v>
      </c>
      <c r="D11" s="46">
        <f>(Costos!D11-Costos!C11)/Costos!C11*100</f>
        <v>17.263642368583675</v>
      </c>
      <c r="E11" s="46">
        <f>(Costos!E11-Costos!D11)/Costos!D11*100</f>
        <v>20.627623425944428</v>
      </c>
      <c r="F11" s="46">
        <f>(Costos!F11-Costos!E11)/Costos!E11*100</f>
        <v>1.0378850643970756</v>
      </c>
      <c r="G11" s="46">
        <f>(Costos!G11-Costos!F11)/Costos!F11*100</f>
        <v>5.665384500700719</v>
      </c>
      <c r="H11" s="46">
        <f>(Costos!H11-Costos!G11)/Costos!G11*100</f>
        <v>5.179898127840966</v>
      </c>
      <c r="I11" s="46">
        <f>(Costos!I11-Costos!H11)/Costos!H11*100</f>
        <v>6.653629255544083</v>
      </c>
      <c r="J11" s="46">
        <f>(Costos!J11-Costos!I11)/Costos!I11*100</f>
        <v>35.9672862264487</v>
      </c>
      <c r="K11" s="46">
        <f>(Costos!K11-Costos!J11)/Costos!J11*100</f>
        <v>4.052311868874612</v>
      </c>
      <c r="L11" s="46">
        <f>(Costos!L11-Costos!K11)/Costos!K11*100</f>
        <v>-0.05897377958177744</v>
      </c>
      <c r="M11" s="46">
        <f>(Costos!M11-Costos!L11)/Costos!L11*100</f>
        <v>-1.7514951606017428</v>
      </c>
      <c r="N11" s="46">
        <f>(Costos!N11-Costos!M11)/Costos!M11*100</f>
        <v>10.795980687417952</v>
      </c>
      <c r="O11" s="46">
        <f>(Costos!O11-Costos!N11)/Costos!N11*100</f>
        <v>0.6493111078675368</v>
      </c>
      <c r="P11" s="46">
        <f>(Costos!P11-Costos!O11)/Costos!O11*100</f>
        <v>1.2823104612664198</v>
      </c>
      <c r="Q11" s="46">
        <f>(Costos!Q11-Costos!P11)/Costos!P11*100</f>
        <v>-3.4324841987211934</v>
      </c>
    </row>
    <row r="12" spans="1:17" s="6" customFormat="1" ht="12" customHeight="1">
      <c r="A12" s="7" t="s">
        <v>3</v>
      </c>
      <c r="B12" s="48"/>
      <c r="C12" s="46">
        <f>(Costos!C12-Costos!B12)/Costos!B12*100</f>
        <v>114.43366099323207</v>
      </c>
      <c r="D12" s="46">
        <f>(Costos!D12-Costos!C12)/Costos!C12*100</f>
        <v>1.3871749313519643</v>
      </c>
      <c r="E12" s="46">
        <f>(Costos!E12-Costos!D12)/Costos!D12*100</f>
        <v>65.97290373561387</v>
      </c>
      <c r="F12" s="46">
        <f>(Costos!F12-Costos!E12)/Costos!E12*100</f>
        <v>-26.575618421591507</v>
      </c>
      <c r="G12" s="46">
        <f>(Costos!G12-Costos!F12)/Costos!F12*100</f>
        <v>12.204177466502333</v>
      </c>
      <c r="H12" s="46">
        <f>(Costos!H12-Costos!G12)/Costos!G12*100</f>
        <v>37.69053555003394</v>
      </c>
      <c r="I12" s="46">
        <f>(Costos!I12-Costos!H12)/Costos!H12*100</f>
        <v>-3.6031222577936903</v>
      </c>
      <c r="J12" s="46">
        <f>(Costos!J12-Costos!I12)/Costos!I12*100</f>
        <v>13.567036441916457</v>
      </c>
      <c r="K12" s="46">
        <f>(Costos!K12-Costos!J12)/Costos!J12*100</f>
        <v>13.544206140338499</v>
      </c>
      <c r="L12" s="46">
        <f>(Costos!L12-Costos!K12)/Costos!K12*100</f>
        <v>3.686670113199498</v>
      </c>
      <c r="M12" s="46">
        <f>(Costos!M12-Costos!L12)/Costos!L12*100</f>
        <v>10.850335461889967</v>
      </c>
      <c r="N12" s="46">
        <f>(Costos!N12-Costos!M12)/Costos!M12*100</f>
        <v>10.724971699805225</v>
      </c>
      <c r="O12" s="46">
        <f>(Costos!O12-Costos!N12)/Costos!N12*100</f>
        <v>-11.199221978742276</v>
      </c>
      <c r="P12" s="46">
        <f>(Costos!P12-Costos!O12)/Costos!O12*100</f>
        <v>3.6401728760599377</v>
      </c>
      <c r="Q12" s="46">
        <f>(Costos!Q12-Costos!P12)/Costos!P12*100</f>
        <v>-0.2275549340282556</v>
      </c>
    </row>
    <row r="13" spans="1:17" s="6" customFormat="1" ht="12" customHeight="1">
      <c r="A13" s="9" t="s">
        <v>35</v>
      </c>
      <c r="B13" s="48"/>
      <c r="C13" s="46"/>
      <c r="D13" s="46"/>
      <c r="E13" s="46"/>
      <c r="F13" s="46"/>
      <c r="G13" s="46"/>
      <c r="H13" s="46"/>
      <c r="I13" s="46"/>
      <c r="J13" s="47"/>
      <c r="K13" s="46"/>
      <c r="L13" s="46"/>
      <c r="M13" s="46"/>
      <c r="N13" s="46"/>
      <c r="O13" s="46"/>
      <c r="P13" s="46"/>
      <c r="Q13" s="44"/>
    </row>
    <row r="14" spans="1:17" s="6" customFormat="1" ht="12" customHeight="1">
      <c r="A14" s="7" t="s">
        <v>4</v>
      </c>
      <c r="B14" s="48"/>
      <c r="C14" s="46">
        <f>(Costos!C14-Costos!B14)/Costos!B14*100</f>
        <v>76.82561830964403</v>
      </c>
      <c r="D14" s="46">
        <f>(Costos!D14-Costos!C14)/Costos!C14*100</f>
        <v>8.079751593397612</v>
      </c>
      <c r="E14" s="46">
        <f>(Costos!E14-Costos!D14)/Costos!D14*100</f>
        <v>31.086236169854264</v>
      </c>
      <c r="F14" s="46">
        <f>(Costos!F14-Costos!E14)/Costos!E14*100</f>
        <v>-6.251318287281158</v>
      </c>
      <c r="G14" s="46">
        <f>(Costos!G14-Costos!F14)/Costos!F14*100</f>
        <v>18.402670360266626</v>
      </c>
      <c r="H14" s="46">
        <f>(Costos!H14-Costos!G14)/Costos!G14*100</f>
        <v>6.609431601915531</v>
      </c>
      <c r="I14" s="46">
        <f>(Costos!I14-Costos!H14)/Costos!H14*100</f>
        <v>3.9707878425196235</v>
      </c>
      <c r="J14" s="46">
        <f>(Costos!J14-Costos!I14)/Costos!I14*100</f>
        <v>14.536285622835395</v>
      </c>
      <c r="K14" s="46">
        <f>(Costos!K14-Costos!J14)/Costos!J14*100</f>
        <v>5.922856248740194</v>
      </c>
      <c r="L14" s="46">
        <f>(Costos!L14-Costos!K14)/Costos!K14*100</f>
        <v>12.723822065249385</v>
      </c>
      <c r="M14" s="46">
        <f>(Costos!M14-Costos!L14)/Costos!L14*100</f>
        <v>1.4992424799122448</v>
      </c>
      <c r="N14" s="46">
        <f>(Costos!N14-Costos!M14)/Costos!M14*100</f>
        <v>-0.3082452227888899</v>
      </c>
      <c r="O14" s="46">
        <f>(Costos!O14-Costos!N14)/Costos!N14*100</f>
        <v>-2.360419856722888</v>
      </c>
      <c r="P14" s="46">
        <f>(Costos!P14-Costos!O14)/Costos!O14*100</f>
        <v>3.7798169426677983</v>
      </c>
      <c r="Q14" s="46">
        <f>(Costos!Q14-Costos!P14)/Costos!P14*100</f>
        <v>-3.1018664668283704</v>
      </c>
    </row>
    <row r="15" spans="1:17" s="6" customFormat="1" ht="12" customHeight="1">
      <c r="A15" s="7" t="s">
        <v>5</v>
      </c>
      <c r="B15" s="48"/>
      <c r="C15" s="46">
        <f>(Costos!C15-Costos!B15)/Costos!B15*100</f>
        <v>55.75585571381022</v>
      </c>
      <c r="D15" s="46">
        <f>(Costos!D15-Costos!C15)/Costos!C15*100</f>
        <v>19.7498509678653</v>
      </c>
      <c r="E15" s="46">
        <f>(Costos!E15-Costos!D15)/Costos!D15*100</f>
        <v>38.27982642345912</v>
      </c>
      <c r="F15" s="46">
        <f>(Costos!F15-Costos!E15)/Costos!E15*100</f>
        <v>6.241636723021843</v>
      </c>
      <c r="G15" s="46">
        <f>(Costos!G15-Costos!F15)/Costos!F15*100</f>
        <v>0.3267054536155059</v>
      </c>
      <c r="H15" s="46">
        <f>(Costos!H15-Costos!G15)/Costos!G15*100</f>
        <v>17.280903274811646</v>
      </c>
      <c r="I15" s="46">
        <f>(Costos!I15-Costos!H15)/Costos!H15*100</f>
        <v>2.8589966901198567</v>
      </c>
      <c r="J15" s="46">
        <f>(Costos!J15-Costos!I15)/Costos!I15*100</f>
        <v>18.467877913740296</v>
      </c>
      <c r="K15" s="46">
        <f>(Costos!K15-Costos!J15)/Costos!J15*100</f>
        <v>3.237592226271435</v>
      </c>
      <c r="L15" s="46">
        <f>(Costos!L15-Costos!K15)/Costos!K15*100</f>
        <v>13.090905254418706</v>
      </c>
      <c r="M15" s="46">
        <f>(Costos!M15-Costos!L15)/Costos!L15*100</f>
        <v>9.274387200829688</v>
      </c>
      <c r="N15" s="46">
        <f>(Costos!N15-Costos!M15)/Costos!M15*100</f>
        <v>-5.116733228140339</v>
      </c>
      <c r="O15" s="46">
        <f>(Costos!O15-Costos!N15)/Costos!N15*100</f>
        <v>5.388060875637391</v>
      </c>
      <c r="P15" s="46">
        <f>(Costos!P15-Costos!O15)/Costos!O15*100</f>
        <v>10.280049166714432</v>
      </c>
      <c r="Q15" s="46">
        <f>(Costos!Q15-Costos!P15)/Costos!P15*100</f>
        <v>-7.759787578910204</v>
      </c>
    </row>
    <row r="16" spans="1:17" s="6" customFormat="1" ht="12" customHeight="1">
      <c r="A16" s="7" t="s">
        <v>6</v>
      </c>
      <c r="B16" s="48"/>
      <c r="C16" s="46">
        <f>(Costos!C16-Costos!B16)/Costos!B16*100</f>
        <v>45.959355146329216</v>
      </c>
      <c r="D16" s="46">
        <f>(Costos!D16-Costos!C16)/Costos!C16*100</f>
        <v>19.651607321013913</v>
      </c>
      <c r="E16" s="46">
        <f>(Costos!E16-Costos!D16)/Costos!D16*100</f>
        <v>8.633348337158079</v>
      </c>
      <c r="F16" s="46">
        <f>(Costos!F16-Costos!E16)/Costos!E16*100</f>
        <v>6.241636723021843</v>
      </c>
      <c r="G16" s="46">
        <f>(Costos!G16-Costos!F16)/Costos!F16*100</f>
        <v>20.5626238731539</v>
      </c>
      <c r="H16" s="46">
        <f>(Costos!H16-Costos!G16)/Costos!G16*100</f>
        <v>27.596813066496033</v>
      </c>
      <c r="I16" s="46">
        <f>(Costos!I16-Costos!H16)/Costos!H16*100</f>
        <v>2.013949631728249</v>
      </c>
      <c r="J16" s="46">
        <f>(Costos!J16-Costos!I16)/Costos!I16*100</f>
        <v>15.2995523969128</v>
      </c>
      <c r="K16" s="46">
        <f>(Costos!K16-Costos!J16)/Costos!J16*100</f>
        <v>2.9524324319870208</v>
      </c>
      <c r="L16" s="46">
        <f>(Costos!L16-Costos!K16)/Costos!K16*100</f>
        <v>6.701983573223582</v>
      </c>
      <c r="M16" s="46">
        <f>(Costos!M16-Costos!L16)/Costos!L16*100</f>
        <v>0.8833047201215005</v>
      </c>
      <c r="N16" s="46">
        <f>(Costos!N16-Costos!M16)/Costos!M16*100</f>
        <v>1.6879899286054576</v>
      </c>
      <c r="O16" s="46">
        <f>(Costos!O16-Costos!N16)/Costos!N16*100</f>
        <v>13.7329560904902</v>
      </c>
      <c r="P16" s="46">
        <f>(Costos!P16-Costos!O16)/Costos!O16*100</f>
        <v>5.423683282151302</v>
      </c>
      <c r="Q16" s="46">
        <f>(Costos!Q16-Costos!P16)/Costos!P16*100</f>
        <v>-6.295062030277715</v>
      </c>
    </row>
    <row r="17" spans="1:17" s="6" customFormat="1" ht="12" customHeight="1">
      <c r="A17" s="7" t="s">
        <v>7</v>
      </c>
      <c r="B17" s="48"/>
      <c r="C17" s="46">
        <f>(Costos!C17-Costos!B17)/Costos!B17*100</f>
        <v>40.88837017712481</v>
      </c>
      <c r="D17" s="46">
        <f>(Costos!D17-Costos!C17)/Costos!C17*100</f>
        <v>22.253408570398324</v>
      </c>
      <c r="E17" s="46">
        <f>(Costos!E17-Costos!D17)/Costos!D17*100</f>
        <v>47.47494878151829</v>
      </c>
      <c r="F17" s="46">
        <f>(Costos!F17-Costos!E17)/Costos!E17*100</f>
        <v>-2.5324734995702705</v>
      </c>
      <c r="G17" s="46">
        <f>(Costos!G17-Costos!F17)/Costos!F17*100</f>
        <v>-0.8490838102843931</v>
      </c>
      <c r="H17" s="46">
        <f>(Costos!H17-Costos!G17)/Costos!G17*100</f>
        <v>37.58584431950659</v>
      </c>
      <c r="I17" s="46">
        <f>(Costos!I17-Costos!H17)/Costos!H17*100</f>
        <v>66.8567575273661</v>
      </c>
      <c r="J17" s="46">
        <f>(Costos!J17-Costos!I17)/Costos!I17*100</f>
        <v>2.698590651319705</v>
      </c>
      <c r="K17" s="46">
        <f>(Costos!K17-Costos!J17)/Costos!J17*100</f>
        <v>8.399158387136326</v>
      </c>
      <c r="L17" s="46">
        <f>(Costos!L17-Costos!K17)/Costos!K17*100</f>
        <v>7.489143986644117</v>
      </c>
      <c r="M17" s="46">
        <f>(Costos!M17-Costos!L17)/Costos!L17*100</f>
        <v>4.648093112872187</v>
      </c>
      <c r="N17" s="46">
        <f>(Costos!N17-Costos!M17)/Costos!M17*100</f>
        <v>-1.2411350666562926</v>
      </c>
      <c r="O17" s="46">
        <f>(Costos!O17-Costos!N17)/Costos!N17*100</f>
        <v>9.213508211457286</v>
      </c>
      <c r="P17" s="46">
        <f>(Costos!P17-Costos!O17)/Costos!O17*100</f>
        <v>19.599847129261562</v>
      </c>
      <c r="Q17" s="46">
        <f>(Costos!Q17-Costos!P17)/Costos!P17*100</f>
        <v>1.580431997092395</v>
      </c>
    </row>
    <row r="18" spans="1:16" s="6" customFormat="1" ht="12" customHeight="1">
      <c r="A18" s="9" t="s">
        <v>110</v>
      </c>
      <c r="B18" s="48"/>
      <c r="C18" s="46"/>
      <c r="D18" s="46"/>
      <c r="E18" s="46"/>
      <c r="F18" s="46"/>
      <c r="G18" s="46"/>
      <c r="H18" s="46"/>
      <c r="I18" s="46"/>
      <c r="J18" s="49"/>
      <c r="K18" s="46"/>
      <c r="L18" s="46"/>
      <c r="M18" s="46"/>
      <c r="N18" s="47"/>
      <c r="O18" s="46"/>
      <c r="P18" s="46"/>
    </row>
    <row r="19" spans="1:17" s="6" customFormat="1" ht="12" customHeight="1">
      <c r="A19" s="7" t="s">
        <v>8</v>
      </c>
      <c r="B19" s="48"/>
      <c r="C19" s="46">
        <f>(Costos!C19-Costos!B19)/Costos!B19*100</f>
        <v>109.25657735940139</v>
      </c>
      <c r="D19" s="46">
        <f>(Costos!D19-Costos!C19)/Costos!C19*100</f>
        <v>0.0011534690581914647</v>
      </c>
      <c r="E19" s="46">
        <f>(Costos!E19-Costos!D19)/Costos!D19*100</f>
        <v>45.55688843775953</v>
      </c>
      <c r="F19" s="46">
        <f>(Costos!F19-Costos!E19)/Costos!E19*100</f>
        <v>-2.0872955496386574</v>
      </c>
      <c r="G19" s="46">
        <f>(Costos!G19-Costos!F19)/Costos!F19*100</f>
        <v>5.307628805904932</v>
      </c>
      <c r="H19" s="46">
        <f>(Costos!H19-Costos!G19)/Costos!G19*100</f>
        <v>11.213450083002868</v>
      </c>
      <c r="I19" s="46">
        <f>(Costos!I19-Costos!H19)/Costos!H19*100</f>
        <v>6.642107973179957</v>
      </c>
      <c r="J19" s="46">
        <f>(Costos!J19-Costos!I19)/Costos!I19*100</f>
        <v>24.58913251382869</v>
      </c>
      <c r="K19" s="46">
        <f>(Costos!K19-Costos!J19)/Costos!J19*100</f>
        <v>9.141894072910215</v>
      </c>
      <c r="L19" s="46">
        <f>(Costos!L19-Costos!K19)/Costos!K19*100</f>
        <v>0.9445081350180589</v>
      </c>
      <c r="M19" s="46">
        <f>(Costos!M19-Costos!L19)/Costos!L19*100</f>
        <v>-0.49688219535229117</v>
      </c>
      <c r="N19" s="46">
        <f>(Costos!N19-Costos!M19)/Costos!M19*100</f>
        <v>7.185745375188985</v>
      </c>
      <c r="O19" s="46">
        <f>(Costos!O19-Costos!N19)/Costos!N19*100</f>
        <v>0.09375428109947515</v>
      </c>
      <c r="P19" s="46">
        <f>(Costos!P19-Costos!O19)/Costos!O19*100</f>
        <v>-0.7115488348735093</v>
      </c>
      <c r="Q19" s="46">
        <f>(Costos!Q19-Costos!P19)/Costos!P19*100</f>
        <v>9.191183329291256</v>
      </c>
    </row>
    <row r="20" spans="1:16" s="6" customFormat="1" ht="12" customHeight="1">
      <c r="A20" s="9" t="s">
        <v>38</v>
      </c>
      <c r="B20" s="48"/>
      <c r="C20" s="46"/>
      <c r="D20" s="46"/>
      <c r="E20" s="46"/>
      <c r="F20" s="46"/>
      <c r="G20" s="46"/>
      <c r="H20" s="46"/>
      <c r="I20" s="46"/>
      <c r="J20" s="49"/>
      <c r="K20" s="46"/>
      <c r="L20" s="46"/>
      <c r="M20" s="46"/>
      <c r="N20" s="46"/>
      <c r="O20" s="46"/>
      <c r="P20" s="46"/>
    </row>
    <row r="21" spans="1:17" s="6" customFormat="1" ht="12" customHeight="1">
      <c r="A21" s="10" t="s">
        <v>30</v>
      </c>
      <c r="B21" s="50"/>
      <c r="C21" s="46">
        <f>(Costos!C21-Costos!B21)/Costos!B21*100</f>
        <v>132.7055586130985</v>
      </c>
      <c r="D21" s="46">
        <f>(Costos!D21-Costos!C21)/Costos!C21*100</f>
        <v>2.2289704669690744</v>
      </c>
      <c r="E21" s="46">
        <f>(Costos!E21-Costos!D21)/Costos!D21*100</f>
        <v>11.67547842609844</v>
      </c>
      <c r="F21" s="46">
        <f>(Costos!F21-Costos!E21)/Costos!E21*100</f>
        <v>-3.842547132418243</v>
      </c>
      <c r="G21" s="46">
        <f>(Costos!G21-Costos!F21)/Costos!F21*100</f>
        <v>12.913678054273294</v>
      </c>
      <c r="H21" s="46">
        <f>(Costos!H21-Costos!G21)/Costos!G21*100</f>
        <v>-28.763985794243673</v>
      </c>
      <c r="I21" s="46">
        <f>(Costos!I21-Costos!H21)/Costos!H21*100</f>
        <v>6.869560053991289</v>
      </c>
      <c r="J21" s="46">
        <f>(Costos!J21-Costos!I21)/Costos!I21*100</f>
        <v>5.78184412246743</v>
      </c>
      <c r="K21" s="46">
        <f>(Costos!K21-Costos!J21)/Costos!J21*100</f>
        <v>17.891214555569423</v>
      </c>
      <c r="L21" s="46">
        <f>(Costos!L21-Costos!K21)/Costos!K21*100</f>
        <v>8.492230545937577</v>
      </c>
      <c r="M21" s="46">
        <f>(Costos!M21-Costos!L21)/Costos!L21*100</f>
        <v>-4.566423265485608</v>
      </c>
      <c r="N21" s="46">
        <f>(Costos!N21-Costos!M21)/Costos!M21*100</f>
        <v>5.001933998917293</v>
      </c>
      <c r="O21" s="46">
        <f>(Costos!O21-Costos!N21)/Costos!N21*100</f>
        <v>36.23725253068666</v>
      </c>
      <c r="P21" s="46">
        <f>(Costos!P21-Costos!O21)/Costos!O21*100</f>
        <v>22.053488320075314</v>
      </c>
      <c r="Q21" s="46">
        <f>(Costos!Q21-Costos!P21)/Costos!P21*100</f>
        <v>-3.26449004200407</v>
      </c>
    </row>
    <row r="22" spans="1:17" s="6" customFormat="1" ht="12" customHeight="1">
      <c r="A22" s="10" t="s">
        <v>31</v>
      </c>
      <c r="B22" s="50"/>
      <c r="C22" s="46">
        <f>(Costos!C22-Costos!B22)/Costos!B22*100</f>
        <v>89.83697338974468</v>
      </c>
      <c r="D22" s="46">
        <f>(Costos!D22-Costos!C22)/Costos!C22*100</f>
        <v>4.228030547488436</v>
      </c>
      <c r="E22" s="46">
        <f>(Costos!E22-Costos!D22)/Costos!D22*100</f>
        <v>10.93695820880735</v>
      </c>
      <c r="F22" s="46">
        <f>(Costos!F22-Costos!E22)/Costos!E22*100</f>
        <v>-5.416618604114641</v>
      </c>
      <c r="G22" s="46">
        <f>(Costos!G22-Costos!F22)/Costos!F22*100</f>
        <v>30.069239545222075</v>
      </c>
      <c r="H22" s="46">
        <f>(Costos!H22-Costos!G22)/Costos!G22*100</f>
        <v>-14.773151484117669</v>
      </c>
      <c r="I22" s="46">
        <f>(Costos!I22-Costos!H22)/Costos!H22*100</f>
        <v>5.601010692705173</v>
      </c>
      <c r="J22" s="46">
        <f>(Costos!J22-Costos!I22)/Costos!I22*100</f>
        <v>-0.46192072089062536</v>
      </c>
      <c r="K22" s="46">
        <f>(Costos!K22-Costos!J22)/Costos!J22*100</f>
        <v>14.934542466422545</v>
      </c>
      <c r="L22" s="46">
        <f>(Costos!L22-Costos!K22)/Costos!K22*100</f>
        <v>12.68702959240223</v>
      </c>
      <c r="M22" s="46">
        <f>(Costos!M22-Costos!L22)/Costos!L22*100</f>
        <v>-2.6754035982906768</v>
      </c>
      <c r="N22" s="46">
        <f>(Costos!N22-Costos!M22)/Costos!M22*100</f>
        <v>5.520677464223594</v>
      </c>
      <c r="O22" s="46">
        <f>(Costos!O22-Costos!N22)/Costos!N22*100</f>
        <v>126.77348636290748</v>
      </c>
      <c r="P22" s="46">
        <f>(Costos!P22-Costos!O22)/Costos!O22*100</f>
        <v>5.656411878209135</v>
      </c>
      <c r="Q22" s="46">
        <f>(Costos!Q22-Costos!P22)/Costos!P22*100</f>
        <v>2.115886892046132</v>
      </c>
    </row>
    <row r="23" spans="1:17" s="6" customFormat="1" ht="12" customHeight="1">
      <c r="A23" s="10" t="s">
        <v>32</v>
      </c>
      <c r="B23" s="51"/>
      <c r="C23" s="46">
        <f>(Costos!C23-Costos!B23)/Costos!B23*100</f>
        <v>81.7200679336224</v>
      </c>
      <c r="D23" s="46">
        <f>(Costos!D23-Costos!C23)/Costos!C23*100</f>
        <v>4.181122815261512</v>
      </c>
      <c r="E23" s="46">
        <f>(Costos!E23-Costos!D23)/Costos!D23*100</f>
        <v>11.053922735553325</v>
      </c>
      <c r="F23" s="46">
        <f>(Costos!F23-Costos!E23)/Costos!E23*100</f>
        <v>-4.1578667099895394</v>
      </c>
      <c r="G23" s="46">
        <f>(Costos!G23-Costos!F23)/Costos!F23*100</f>
        <v>12.935160574163588</v>
      </c>
      <c r="H23" s="46">
        <f>(Costos!H23-Costos!G23)/Costos!G23*100</f>
        <v>6.837172525139808</v>
      </c>
      <c r="I23" s="46">
        <f>(Costos!I23-Costos!H23)/Costos!H23*100</f>
        <v>9.336053751609496</v>
      </c>
      <c r="J23" s="46">
        <f>(Costos!J23-Costos!I23)/Costos!I23*100</f>
        <v>18.15003766955475</v>
      </c>
      <c r="K23" s="46">
        <f>(Costos!K23-Costos!J23)/Costos!J23*100</f>
        <v>6.90495631086705</v>
      </c>
      <c r="L23" s="46">
        <f>(Costos!L23-Costos!K23)/Costos!K23*100</f>
        <v>9.987270294965612</v>
      </c>
      <c r="M23" s="46">
        <f>(Costos!M23-Costos!L23)/Costos!L23*100</f>
        <v>-6.7729107095095165</v>
      </c>
      <c r="N23" s="46">
        <f>(Costos!N23-Costos!M23)/Costos!M23*100</f>
        <v>4.861091412694188</v>
      </c>
      <c r="O23" s="46">
        <f>(Costos!O23-Costos!N23)/Costos!N23*100</f>
        <v>156.4745800542218</v>
      </c>
      <c r="P23" s="46">
        <f>(Costos!P23-Costos!O23)/Costos!O23*100</f>
        <v>3.783445984557174</v>
      </c>
      <c r="Q23" s="46">
        <f>(Costos!Q23-Costos!P23)/Costos!P23*100</f>
        <v>3.0723565670482706</v>
      </c>
    </row>
    <row r="24" spans="1:17" s="6" customFormat="1" ht="12" customHeight="1">
      <c r="A24" s="10" t="s">
        <v>33</v>
      </c>
      <c r="B24" s="51"/>
      <c r="C24" s="46">
        <f>(Costos!C24-Costos!B24)/Costos!B24*100</f>
        <v>60.90028222594132</v>
      </c>
      <c r="D24" s="46">
        <f>(Costos!D24-Costos!C24)/Costos!C24*100</f>
        <v>3.7487382024326332</v>
      </c>
      <c r="E24" s="46">
        <f>(Costos!E24-Costos!D24)/Costos!D24*100</f>
        <v>28.992852597777365</v>
      </c>
      <c r="F24" s="46">
        <f>(Costos!F24-Costos!E24)/Costos!E24*100</f>
        <v>-16.63884730324254</v>
      </c>
      <c r="G24" s="46">
        <f>(Costos!G24-Costos!F24)/Costos!F24*100</f>
        <v>20.63358815393826</v>
      </c>
      <c r="H24" s="46">
        <f>(Costos!H24-Costos!G24)/Costos!G24*100</f>
        <v>0.38330744765246844</v>
      </c>
      <c r="I24" s="46">
        <f>(Costos!I24-Costos!H24)/Costos!H24*100</f>
        <v>3.7131274302244734</v>
      </c>
      <c r="J24" s="46">
        <f>(Costos!J24-Costos!I24)/Costos!I24*100</f>
        <v>6.2166466077858855</v>
      </c>
      <c r="K24" s="46">
        <f>(Costos!K24-Costos!J24)/Costos!J24*100</f>
        <v>7.857273567777423</v>
      </c>
      <c r="L24" s="46">
        <f>(Costos!L24-Costos!K24)/Costos!K24*100</f>
        <v>11.889547438543115</v>
      </c>
      <c r="M24" s="46">
        <f>(Costos!M24-Costos!L24)/Costos!L24*100</f>
        <v>-1.8012342699625288</v>
      </c>
      <c r="N24" s="46">
        <f>(Costos!N24-Costos!M24)/Costos!M24*100</f>
        <v>7.26503224494935</v>
      </c>
      <c r="O24" s="46">
        <f>(Costos!O24-Costos!N24)/Costos!N24*100</f>
        <v>145.82015119374927</v>
      </c>
      <c r="P24" s="46">
        <f>(Costos!P24-Costos!O24)/Costos!O24*100</f>
        <v>14.00837841629217</v>
      </c>
      <c r="Q24" s="46">
        <f>(Costos!Q24-Costos!P24)/Costos!P24*100</f>
        <v>5.456369062761782</v>
      </c>
    </row>
    <row r="25" spans="1:16" s="6" customFormat="1" ht="12" customHeight="1">
      <c r="A25" s="9" t="s">
        <v>36</v>
      </c>
      <c r="B25" s="4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7" s="6" customFormat="1" ht="12" customHeight="1">
      <c r="A26" s="7" t="s">
        <v>9</v>
      </c>
      <c r="B26" s="51"/>
      <c r="C26" s="46">
        <f>(Costos!C26-Costos!B26)/Costos!B26*100</f>
        <v>60.89548833977953</v>
      </c>
      <c r="D26" s="46">
        <f>(Costos!D26-Costos!C26)/Costos!C26*100</f>
        <v>-0.38066758611206375</v>
      </c>
      <c r="E26" s="46">
        <f>(Costos!E26-Costos!D26)/Costos!D26*100</f>
        <v>9.585509546585701</v>
      </c>
      <c r="F26" s="46">
        <f>(Costos!F26-Costos!E26)/Costos!E26*100</f>
        <v>2.445213424863198</v>
      </c>
      <c r="G26" s="46">
        <f>(Costos!G26-Costos!F26)/Costos!F26*100</f>
        <v>16.13860863134542</v>
      </c>
      <c r="H26" s="46">
        <f>(Costos!H26-Costos!G26)/Costos!G26*100</f>
        <v>47.8137939418197</v>
      </c>
      <c r="I26" s="46">
        <f>(Costos!I26-Costos!H26)/Costos!H26*100</f>
        <v>-1.1885328474840844</v>
      </c>
      <c r="J26" s="46">
        <f>(Costos!J26-Costos!I26)/Costos!I26*100</f>
        <v>15.091327183239223</v>
      </c>
      <c r="K26" s="46">
        <f>(Costos!K26-Costos!J26)/Costos!J26*100</f>
        <v>12.318409637554959</v>
      </c>
      <c r="L26" s="46">
        <f>(Costos!L26-Costos!K26)/Costos!K26*100</f>
        <v>6.629713493531211</v>
      </c>
      <c r="M26" s="46">
        <f>(Costos!M26-Costos!L26)/Costos!L26*100</f>
        <v>0.8432124617419104</v>
      </c>
      <c r="N26" s="46">
        <f>(Costos!N26-Costos!M26)/Costos!M26*100</f>
        <v>6.655969395653198</v>
      </c>
      <c r="O26" s="46">
        <f>(Costos!O26-Costos!N26)/Costos!N26*100</f>
        <v>-11.42674914399981</v>
      </c>
      <c r="P26" s="46">
        <f>(Costos!P26-Costos!O26)/Costos!O26*100</f>
        <v>2.634606014173442</v>
      </c>
      <c r="Q26" s="46">
        <f>+(Costos!Q26-Costos!P26)/Costos!P26*100</f>
        <v>9.599837169356391</v>
      </c>
    </row>
    <row r="27" spans="1:17" s="6" customFormat="1" ht="12" customHeight="1">
      <c r="A27" s="7" t="s">
        <v>10</v>
      </c>
      <c r="B27" s="51"/>
      <c r="C27" s="46">
        <f>(Costos!C27-Costos!B27)/Costos!B27*100</f>
        <v>44.47041787339678</v>
      </c>
      <c r="D27" s="46">
        <f>(Costos!D27-Costos!C27)/Costos!C27*100</f>
        <v>32.660337643369566</v>
      </c>
      <c r="E27" s="46">
        <f>(Costos!E27-Costos!D27)/Costos!D27*100</f>
        <v>24.895570235088403</v>
      </c>
      <c r="F27" s="46">
        <f>(Costos!F27-Costos!E27)/Costos!E27*100</f>
        <v>-1.1697270996860778</v>
      </c>
      <c r="G27" s="46">
        <f>(Costos!G27-Costos!F27)/Costos!F27*100</f>
        <v>2.356431271301119</v>
      </c>
      <c r="H27" s="46">
        <f>(Costos!H27-Costos!G27)/Costos!G27*100</f>
        <v>36.761824297515524</v>
      </c>
      <c r="I27" s="46">
        <f>(Costos!I27-Costos!H27)/Costos!H27*100</f>
        <v>5.591467757279115</v>
      </c>
      <c r="J27" s="46">
        <f>(Costos!J27-Costos!I27)/Costos!I27*100</f>
        <v>10.451728388076551</v>
      </c>
      <c r="K27" s="46">
        <f>(Costos!K27-Costos!J27)/Costos!J27*100</f>
        <v>14.729018548645973</v>
      </c>
      <c r="L27" s="46">
        <f>(Costos!L27-Costos!K27)/Costos!K27*100</f>
        <v>8.040006667696026</v>
      </c>
      <c r="M27" s="46">
        <f>(Costos!M27-Costos!L27)/Costos!L27*100</f>
        <v>-3.613064823001244</v>
      </c>
      <c r="N27" s="46">
        <f>(Costos!N27-Costos!M27)/Costos!M27*100</f>
        <v>9.201004186580303</v>
      </c>
      <c r="O27" s="46">
        <f>(Costos!O27-Costos!N27)/Costos!N27*100</f>
        <v>-1.7839058793307498</v>
      </c>
      <c r="P27" s="46">
        <f>(Costos!P27-Costos!O27)/Costos!O27*100</f>
        <v>-4.91129321277176</v>
      </c>
      <c r="Q27" s="46">
        <f>(Costos!Q27-Costos!P27)/Costos!P27*100</f>
        <v>3.7039791955767543</v>
      </c>
    </row>
    <row r="28" spans="1:17" s="6" customFormat="1" ht="12" customHeight="1">
      <c r="A28" s="7" t="s">
        <v>11</v>
      </c>
      <c r="B28" s="48"/>
      <c r="C28" s="46">
        <f>(Costos!C28-Costos!B28)/Costos!B28*100</f>
        <v>59.81974575931347</v>
      </c>
      <c r="D28" s="46">
        <f>(Costos!D28-Costos!C28)/Costos!C28*100</f>
        <v>-19.598913541215808</v>
      </c>
      <c r="E28" s="46">
        <f>(Costos!E28-Costos!D28)/Costos!D28*100</f>
        <v>82.59812909115024</v>
      </c>
      <c r="F28" s="46">
        <f>(Costos!F28-Costos!E28)/Costos!E28*100</f>
        <v>-1.8742402522629442</v>
      </c>
      <c r="G28" s="46">
        <f>(Costos!G28-Costos!F28)/Costos!F28*100</f>
        <v>4.579695630402113</v>
      </c>
      <c r="H28" s="46">
        <f>(Costos!H28-Costos!G28)/Costos!G28*100</f>
        <v>16.63163064396266</v>
      </c>
      <c r="I28" s="46">
        <f>(Costos!I28-Costos!H28)/Costos!H28*100</f>
        <v>2.5586809101534804</v>
      </c>
      <c r="J28" s="46">
        <f>(Costos!J28-Costos!I28)/Costos!I28*100</f>
        <v>14.513777306733802</v>
      </c>
      <c r="K28" s="46">
        <f>(Costos!K28-Costos!J28)/Costos!J28*100</f>
        <v>4.996939474636202</v>
      </c>
      <c r="L28" s="46">
        <f>(Costos!L28-Costos!K28)/Costos!K28*100</f>
        <v>17.317071810261712</v>
      </c>
      <c r="M28" s="46">
        <f>(Costos!M28-Costos!L28)/Costos!L28*100</f>
        <v>4.087612281376888</v>
      </c>
      <c r="N28" s="46">
        <f>(Costos!N28-Costos!M28)/Costos!M28*100</f>
        <v>7.941988111977739</v>
      </c>
      <c r="O28" s="46">
        <f>(Costos!O28-Costos!N28)/Costos!N28*100</f>
        <v>-4.401854619594891</v>
      </c>
      <c r="P28" s="46">
        <f>(Costos!P28-Costos!O28)/Costos!O28*100</f>
        <v>8.139727265999513</v>
      </c>
      <c r="Q28" s="46">
        <f>(Costos!Q28-Costos!P28)/Costos!P28*100</f>
        <v>-10.887600308972852</v>
      </c>
    </row>
    <row r="29" spans="1:17" s="6" customFormat="1" ht="12" customHeight="1">
      <c r="A29" s="7" t="s">
        <v>12</v>
      </c>
      <c r="B29" s="48"/>
      <c r="C29" s="46">
        <f>(Costos!C29-Costos!B29)/Costos!B29*100</f>
        <v>44.86155232951201</v>
      </c>
      <c r="D29" s="46">
        <f>(Costos!D29-Costos!C29)/Costos!C29*100</f>
        <v>-0.007527361960731807</v>
      </c>
      <c r="E29" s="46">
        <f>(Costos!E29-Costos!D29)/Costos!D29*100</f>
        <v>46.89071455098415</v>
      </c>
      <c r="F29" s="46">
        <f>(Costos!F29-Costos!E29)/Costos!E29*100</f>
        <v>-2.7665647960395128</v>
      </c>
      <c r="G29" s="46">
        <f>(Costos!G29-Costos!F29)/Costos!F29*100</f>
        <v>6.522449524585901</v>
      </c>
      <c r="H29" s="46">
        <f>(Costos!H29-Costos!G29)/Costos!G29*100</f>
        <v>13.82031346439215</v>
      </c>
      <c r="I29" s="46">
        <f>(Costos!I29-Costos!H29)/Costos!H29*100</f>
        <v>2.8216268588036586</v>
      </c>
      <c r="J29" s="46">
        <f>(Costos!J29-Costos!I29)/Costos!I29*100</f>
        <v>7.102420652306854</v>
      </c>
      <c r="K29" s="46">
        <f>(Costos!K29-Costos!J29)/Costos!J29*100</f>
        <v>8.731624534198037</v>
      </c>
      <c r="L29" s="46">
        <f>(Costos!L29-Costos!K29)/Costos!K29*100</f>
        <v>1.1718950166609117</v>
      </c>
      <c r="M29" s="46">
        <f>(Costos!M29-Costos!L29)/Costos!L29*100</f>
        <v>3.670628277922103</v>
      </c>
      <c r="N29" s="46">
        <f>(Costos!N29-Costos!M29)/Costos!M29*100</f>
        <v>8.670552231176782</v>
      </c>
      <c r="O29" s="46">
        <f>(Costos!O29-Costos!N29)/Costos!N29*100</f>
        <v>-9.219965858505534</v>
      </c>
      <c r="P29" s="46">
        <f>(Costos!P29-Costos!O29)/Costos!O29*100</f>
        <v>18.913259696753965</v>
      </c>
      <c r="Q29" s="46">
        <f>(Costos!Q29-Costos!P29)/Costos!P29*100</f>
        <v>-0.29407215166564493</v>
      </c>
    </row>
    <row r="30" spans="1:17" s="6" customFormat="1" ht="12" customHeight="1">
      <c r="A30" s="7" t="s">
        <v>13</v>
      </c>
      <c r="B30" s="48"/>
      <c r="C30" s="46">
        <f>(Costos!C30-Costos!B30)/Costos!B30*100</f>
        <v>95.61245464003858</v>
      </c>
      <c r="D30" s="46">
        <f>(Costos!D30-Costos!C30)/Costos!C30*100</f>
        <v>10.849927569133634</v>
      </c>
      <c r="E30" s="46">
        <f>(Costos!E30-Costos!D30)/Costos!D30*100</f>
        <v>25.15350346796908</v>
      </c>
      <c r="F30" s="46">
        <f>(Costos!F30-Costos!E30)/Costos!E30*100</f>
        <v>-2.7145555534775903</v>
      </c>
      <c r="G30" s="46">
        <f>(Costos!G30-Costos!F30)/Costos!F30*100</f>
        <v>11.036566415799197</v>
      </c>
      <c r="H30" s="46">
        <f>(Costos!H30-Costos!G30)/Costos!G30*100</f>
        <v>19.096629033909476</v>
      </c>
      <c r="I30" s="46">
        <f>(Costos!I30-Costos!H30)/Costos!H30*100</f>
        <v>3.336308836956926</v>
      </c>
      <c r="J30" s="46">
        <f>(Costos!J30-Costos!I30)/Costos!I30*100</f>
        <v>5.141400730504538</v>
      </c>
      <c r="K30" s="46">
        <f>(Costos!K30-Costos!J30)/Costos!J30*100</f>
        <v>2.6821769847344417</v>
      </c>
      <c r="L30" s="46">
        <f>(Costos!L30-Costos!K30)/Costos!K30*100</f>
        <v>9.47970297992301</v>
      </c>
      <c r="M30" s="46">
        <f>(Costos!M30-Costos!L30)/Costos!L30*100</f>
        <v>8.166103599531965</v>
      </c>
      <c r="N30" s="46">
        <f>(Costos!N30-Costos!M30)/Costos!M30*100</f>
        <v>14.78867095582636</v>
      </c>
      <c r="O30" s="46">
        <f>(Costos!O30-Costos!N30)/Costos!N30*100</f>
        <v>16.01058085905847</v>
      </c>
      <c r="P30" s="46">
        <f>(Costos!P30-Costos!O30)/Costos!O30*100</f>
        <v>8.63362955047529</v>
      </c>
      <c r="Q30" s="46">
        <f>(Costos!Q30-Costos!P30)/Costos!P30*100</f>
        <v>-7.971949788476408</v>
      </c>
    </row>
    <row r="31" spans="1:17" s="6" customFormat="1" ht="12" customHeight="1">
      <c r="A31" s="7" t="s">
        <v>14</v>
      </c>
      <c r="B31" s="48"/>
      <c r="C31" s="46">
        <f>(Costos!C31-Costos!B31)/Costos!B31*100</f>
        <v>63.41378326091783</v>
      </c>
      <c r="D31" s="46">
        <f>(Costos!D31-Costos!C31)/Costos!C31*100</f>
        <v>132.36489021723662</v>
      </c>
      <c r="E31" s="46">
        <f>(Costos!E31-Costos!D31)/Costos!D31*100</f>
        <v>-41.733090190291904</v>
      </c>
      <c r="F31" s="46">
        <f>(Costos!F31-Costos!E31)/Costos!E31*100</f>
        <v>-1.6295882189921933</v>
      </c>
      <c r="G31" s="46">
        <f>(Costos!G31-Costos!F31)/Costos!F31*100</f>
        <v>3.5385463544715083</v>
      </c>
      <c r="H31" s="46">
        <f>(Costos!H31-Costos!G31)/Costos!G31*100</f>
        <v>84.60456772713519</v>
      </c>
      <c r="I31" s="46">
        <f>(Costos!I31-Costos!H31)/Costos!H31*100</f>
        <v>2.6211808892694055</v>
      </c>
      <c r="J31" s="46">
        <f>(Costos!J31-Costos!I31)/Costos!I31*100</f>
        <v>11.966816869614869</v>
      </c>
      <c r="K31" s="46">
        <f>(Costos!K31-Costos!J31)/Costos!J31*100</f>
        <v>8.847090159876009</v>
      </c>
      <c r="L31" s="46">
        <f>(Costos!L31-Costos!K31)/Costos!K31*100</f>
        <v>8.712083857579959</v>
      </c>
      <c r="M31" s="46">
        <f>(Costos!M31-Costos!L31)/Costos!L31*100</f>
        <v>-8.531477454431087</v>
      </c>
      <c r="N31" s="46">
        <f>(Costos!N31-Costos!M31)/Costos!M31*100</f>
        <v>7.155450168476646</v>
      </c>
      <c r="O31" s="46">
        <f>(Costos!O31-Costos!N31)/Costos!N31*100</f>
        <v>-10.111383653979468</v>
      </c>
      <c r="P31" s="46">
        <f>(Costos!P31-Costos!O31)/Costos!O31*100</f>
        <v>14.897766311065693</v>
      </c>
      <c r="Q31" s="46">
        <f>(Costos!Q31-Costos!P31)/Costos!P31*100</f>
        <v>7.958913291029292</v>
      </c>
    </row>
    <row r="32" spans="1:16" s="6" customFormat="1" ht="12" customHeight="1">
      <c r="A32" s="11" t="s">
        <v>37</v>
      </c>
      <c r="B32" s="50"/>
      <c r="C32" s="46"/>
      <c r="D32" s="46"/>
      <c r="E32" s="46"/>
      <c r="F32" s="46"/>
      <c r="G32" s="46"/>
      <c r="H32" s="46"/>
      <c r="I32" s="46"/>
      <c r="J32" s="49"/>
      <c r="K32" s="46"/>
      <c r="L32" s="47"/>
      <c r="M32" s="47"/>
      <c r="N32" s="47"/>
      <c r="O32" s="46"/>
      <c r="P32" s="46"/>
    </row>
    <row r="33" spans="1:17" s="6" customFormat="1" ht="12" customHeight="1">
      <c r="A33" s="7" t="s">
        <v>15</v>
      </c>
      <c r="B33" s="48"/>
      <c r="C33" s="46">
        <f>(Costos!C33-Costos!B33)/Costos!B33*100</f>
        <v>93.73214684550189</v>
      </c>
      <c r="D33" s="46">
        <f>(Costos!D33-Costos!C33)/Costos!C33*100</f>
        <v>5.194390171878849</v>
      </c>
      <c r="E33" s="46">
        <f>(Costos!E33-Costos!D33)/Costos!D33*100</f>
        <v>3.2661026725629663</v>
      </c>
      <c r="F33" s="46">
        <f>(Costos!F33-Costos!E33)/Costos!E33*100</f>
        <v>-4.378620223539205</v>
      </c>
      <c r="G33" s="46">
        <f>(Costos!G33-Costos!F33)/Costos!F33*100</f>
        <v>16.22544151722258</v>
      </c>
      <c r="H33" s="46">
        <f>(Costos!H33-Costos!G33)/Costos!G33*100</f>
        <v>8.579562054492019</v>
      </c>
      <c r="I33" s="46">
        <f>(Costos!I33-Costos!H33)/Costos!H33*100</f>
        <v>3.378495139746216</v>
      </c>
      <c r="J33" s="46">
        <f>(Costos!J33-Costos!I33)/Costos!I33*100</f>
        <v>5.240437411388934</v>
      </c>
      <c r="K33" s="46">
        <f>(Costos!K33-Costos!J33)/Costos!J33*100</f>
        <v>11.552484641055164</v>
      </c>
      <c r="L33" s="46">
        <f>(Costos!L33-Costos!K33)/Costos!K33*100</f>
        <v>10.500578438382263</v>
      </c>
      <c r="M33" s="46">
        <f>(Costos!M33-Costos!L33)/Costos!L33*100</f>
        <v>-3.0565285024981588</v>
      </c>
      <c r="N33" s="46">
        <f>(Costos!N33-Costos!M33)/Costos!M33*100</f>
        <v>5.170193976994037</v>
      </c>
      <c r="O33" s="46">
        <f>(Costos!O33-Costos!N33)/Costos!N33*100</f>
        <v>-7.224544419970909</v>
      </c>
      <c r="P33" s="46">
        <f>(Costos!P33-Costos!O33)/Costos!O33*100</f>
        <v>16.40909820624382</v>
      </c>
      <c r="Q33" s="46">
        <f>(Costos!Q33-Costos!P33)/Costos!P33*100</f>
        <v>2.9852182765817226</v>
      </c>
    </row>
    <row r="34" spans="1:17" s="6" customFormat="1" ht="12" customHeight="1">
      <c r="A34" s="7" t="s">
        <v>16</v>
      </c>
      <c r="B34" s="48"/>
      <c r="C34" s="46">
        <f>(Costos!C34-Costos!B34)/Costos!B34*100</f>
        <v>68.69087834137324</v>
      </c>
      <c r="D34" s="46">
        <f>(Costos!D34-Costos!C34)/Costos!C34*100</f>
        <v>7.689570536212874</v>
      </c>
      <c r="E34" s="46">
        <f>(Costos!E34-Costos!D34)/Costos!D34*100</f>
        <v>35.03971096495353</v>
      </c>
      <c r="F34" s="46">
        <f>(Costos!F34-Costos!E34)/Costos!E34*100</f>
        <v>-22.85985251016693</v>
      </c>
      <c r="G34" s="46">
        <f>(Costos!G34-Costos!F34)/Costos!F34*100</f>
        <v>7.173948276261245</v>
      </c>
      <c r="H34" s="46">
        <f>(Costos!H34-Costos!G34)/Costos!G34*100</f>
        <v>15.803008248173708</v>
      </c>
      <c r="I34" s="46">
        <f>(Costos!I34-Costos!H34)/Costos!H34*100</f>
        <v>4.153461944710806</v>
      </c>
      <c r="J34" s="46">
        <f>(Costos!J34-Costos!I34)/Costos!I34*100</f>
        <v>9.287332968093764</v>
      </c>
      <c r="K34" s="46">
        <f>(Costos!K34-Costos!J34)/Costos!J34*100</f>
        <v>13.735035619836044</v>
      </c>
      <c r="L34" s="46">
        <f>(Costos!L34-Costos!K34)/Costos!K34*100</f>
        <v>4.8229436617526105</v>
      </c>
      <c r="M34" s="46">
        <f>(Costos!M34-Costos!L34)/Costos!L34*100</f>
        <v>-5.96694845981029</v>
      </c>
      <c r="N34" s="46">
        <f>(Costos!N34-Costos!M34)/Costos!M34*100</f>
        <v>8.518774260244145</v>
      </c>
      <c r="O34" s="46">
        <f>(Costos!O34-Costos!N34)/Costos!N34*100</f>
        <v>-7.2698564719313445</v>
      </c>
      <c r="P34" s="46">
        <f>(Costos!P34-Costos!O34)/Costos!O34*100</f>
        <v>3.315481546694414</v>
      </c>
      <c r="Q34" s="46">
        <f>(Costos!Q34-Costos!P34)/Costos!P34*100</f>
        <v>5.291599079366418</v>
      </c>
    </row>
    <row r="35" spans="1:17" s="6" customFormat="1" ht="12" customHeight="1">
      <c r="A35" s="7" t="s">
        <v>28</v>
      </c>
      <c r="B35" s="48"/>
      <c r="C35" s="46">
        <f>(Costos!C35-Costos!B35)/Costos!B35*100</f>
        <v>65.79035347933836</v>
      </c>
      <c r="D35" s="46">
        <f>(Costos!D35-Costos!C35)/Costos!C35*100</f>
        <v>29.312105295166386</v>
      </c>
      <c r="E35" s="46">
        <f>(Costos!E35-Costos!D35)/Costos!D35*100</f>
        <v>13.674741889092147</v>
      </c>
      <c r="F35" s="46">
        <f>(Costos!F35-Costos!E35)/Costos!E35*100</f>
        <v>-7.378744790283026</v>
      </c>
      <c r="G35" s="46">
        <f>(Costos!G35-Costos!F35)/Costos!F35*100</f>
        <v>10.484492843574241</v>
      </c>
      <c r="H35" s="46">
        <f>(Costos!H35-Costos!G35)/Costos!G35*100</f>
        <v>5.375386595191</v>
      </c>
      <c r="I35" s="46">
        <f>(Costos!I35-Costos!H35)/Costos!H35*100</f>
        <v>15.871476773815193</v>
      </c>
      <c r="J35" s="46">
        <f>(Costos!J35-Costos!I35)/Costos!I35*100</f>
        <v>15.304877083531515</v>
      </c>
      <c r="K35" s="46">
        <f>(Costos!K35-Costos!J35)/Costos!J35*100</f>
        <v>6.446546468188716</v>
      </c>
      <c r="L35" s="46">
        <f>(Costos!L35-Costos!K35)/Costos!K35*100</f>
        <v>-1.0798791535417147</v>
      </c>
      <c r="M35" s="46">
        <f>(Costos!M35-Costos!L35)/Costos!L35*100</f>
        <v>-4.460520876661504</v>
      </c>
      <c r="N35" s="46">
        <f>(Costos!N35-Costos!M35)/Costos!M35*100</f>
        <v>7.554137513884582</v>
      </c>
      <c r="O35" s="46">
        <f>(Costos!O35-Costos!N35)/Costos!N35*100</f>
        <v>0.4978770918322244</v>
      </c>
      <c r="P35" s="46">
        <f>(Costos!P35-Costos!O35)/Costos!O35*100</f>
        <v>4.420981452623489</v>
      </c>
      <c r="Q35" s="46">
        <f>(Costos!Q35-Costos!P35)/Costos!P35*100</f>
        <v>0.6366493144196937</v>
      </c>
    </row>
    <row r="36" spans="1:17" s="6" customFormat="1" ht="12" customHeight="1">
      <c r="A36" s="7" t="s">
        <v>111</v>
      </c>
      <c r="B36" s="48"/>
      <c r="C36" s="46">
        <f>(Costos!C36-Costos!B36)/Costos!B36*100</f>
        <v>102.88820002605922</v>
      </c>
      <c r="D36" s="46">
        <f>(Costos!D36-Costos!C36)/Costos!C36*100</f>
        <v>-33.822017631933974</v>
      </c>
      <c r="E36" s="46">
        <f>(Costos!E36-Costos!D36)/Costos!D36*100</f>
        <v>17.552504272761517</v>
      </c>
      <c r="F36" s="46">
        <f>(Costos!F36-Costos!E36)/Costos!E36*100</f>
        <v>4.543768774503869</v>
      </c>
      <c r="G36" s="46">
        <f>(Costos!G36-Costos!F36)/Costos!F36*100</f>
        <v>9.671372513431322</v>
      </c>
      <c r="H36" s="46">
        <f>(Costos!H36-Costos!G36)/Costos!G36*100</f>
        <v>16.02995070036814</v>
      </c>
      <c r="I36" s="46">
        <f>(Costos!I36-Costos!H36)/Costos!H36*100</f>
        <v>0.2002513196644762</v>
      </c>
      <c r="J36" s="46">
        <f>(Costos!J36-Costos!I36)/Costos!I36*100</f>
        <v>7.887465270249851</v>
      </c>
      <c r="K36" s="46">
        <f>(Costos!K36-Costos!J36)/Costos!J36*100</f>
        <v>7.892019213165663</v>
      </c>
      <c r="L36" s="46">
        <f>(Costos!L36-Costos!K36)/Costos!K36*100</f>
        <v>2.7898301673592996</v>
      </c>
      <c r="M36" s="46">
        <f>(Costos!M36-Costos!L36)/Costos!L36*100</f>
        <v>0.6832837644615415</v>
      </c>
      <c r="N36" s="46">
        <f>(Costos!N36-Costos!M36)/Costos!M36*100</f>
        <v>7.728712254525617</v>
      </c>
      <c r="O36" s="46">
        <f>(Costos!O36-Costos!N36)/Costos!N36*100</f>
        <v>4.081730499631959</v>
      </c>
      <c r="P36" s="46">
        <f>(Costos!P36-Costos!O36)/Costos!O36*100</f>
        <v>9.125138530426415</v>
      </c>
      <c r="Q36" s="46">
        <f>(Costos!Q36-Costos!P36)/Costos!P36*100</f>
        <v>8.74376015550274</v>
      </c>
    </row>
    <row r="37" spans="1:17" s="6" customFormat="1" ht="12" customHeight="1">
      <c r="A37" s="7" t="s">
        <v>18</v>
      </c>
      <c r="B37" s="48"/>
      <c r="C37" s="46">
        <f>(Costos!C37-Costos!B37)/Costos!B37*100</f>
        <v>237.59846887828692</v>
      </c>
      <c r="D37" s="46">
        <f>(Costos!D37-Costos!C37)/Costos!C37*100</f>
        <v>2.2421966790183463</v>
      </c>
      <c r="E37" s="46">
        <f>(Costos!E37-Costos!D37)/Costos!D37*100</f>
        <v>-27.161684345869503</v>
      </c>
      <c r="F37" s="46">
        <f>(Costos!F37-Costos!E37)/Costos!E37*100</f>
        <v>-4.616063548102386</v>
      </c>
      <c r="G37" s="46">
        <f>(Costos!G37-Costos!F37)/Costos!F37*100</f>
        <v>12.216618858147498</v>
      </c>
      <c r="H37" s="46">
        <f>(Costos!H37-Costos!G37)/Costos!G37*100</f>
        <v>33.47273059627543</v>
      </c>
      <c r="I37" s="46">
        <f>(Costos!I37-Costos!H37)/Costos!H37*100</f>
        <v>6.285362955113144</v>
      </c>
      <c r="J37" s="46">
        <f>(Costos!J37-Costos!I37)/Costos!I37*100</f>
        <v>28.69221336400597</v>
      </c>
      <c r="K37" s="46">
        <f>(Costos!K37-Costos!J37)/Costos!J37*100</f>
        <v>13.469747333142692</v>
      </c>
      <c r="L37" s="46">
        <f>(Costos!L37-Costos!K37)/Costos!K37*100</f>
        <v>1.293832717497865</v>
      </c>
      <c r="M37" s="46">
        <f>(Costos!M37-Costos!L37)/Costos!L37*100</f>
        <v>-8.791251143442526</v>
      </c>
      <c r="N37" s="46">
        <f>(Costos!N37-Costos!M37)/Costos!M37*100</f>
        <v>13.503452388986295</v>
      </c>
      <c r="O37" s="46">
        <f>(Costos!O37-Costos!N37)/Costos!N37*100</f>
        <v>-10.397183147185943</v>
      </c>
      <c r="P37" s="46">
        <f>(Costos!P37-Costos!O37)/Costos!O37*100</f>
        <v>-8.203066167443856</v>
      </c>
      <c r="Q37" s="46">
        <f>(Costos!Q37-Costos!P37)/Costos!P37*100</f>
        <v>-3.739460614855504</v>
      </c>
    </row>
    <row r="38" spans="1:17" s="6" customFormat="1" ht="12" customHeight="1">
      <c r="A38" s="7" t="s">
        <v>19</v>
      </c>
      <c r="B38" s="48"/>
      <c r="C38" s="46">
        <f>(Costos!C38-Costos!B38)/Costos!B38*100</f>
        <v>69.62592871756218</v>
      </c>
      <c r="D38" s="46">
        <f>(Costos!D38-Costos!C38)/Costos!C38*100</f>
        <v>7.554801703277304</v>
      </c>
      <c r="E38" s="46">
        <f>(Costos!E38-Costos!D38)/Costos!D38*100</f>
        <v>21.756590223380613</v>
      </c>
      <c r="F38" s="46">
        <f>(Costos!F38-Costos!E38)/Costos!E38*100</f>
        <v>-8.051747104640143</v>
      </c>
      <c r="G38" s="46">
        <f>(Costos!G38-Costos!F38)/Costos!F38*100</f>
        <v>11.353126126867043</v>
      </c>
      <c r="H38" s="46">
        <f>(Costos!H38-Costos!G38)/Costos!G38*100</f>
        <v>2.82578208669276</v>
      </c>
      <c r="I38" s="46">
        <f>(Costos!I38-Costos!H38)/Costos!H38*100</f>
        <v>4.7942140531673445</v>
      </c>
      <c r="J38" s="46">
        <f>(Costos!J38-Costos!I38)/Costos!I38*100</f>
        <v>7.949905889205605</v>
      </c>
      <c r="K38" s="46">
        <f>(Costos!K38-Costos!J38)/Costos!J38*100</f>
        <v>12.692629236399004</v>
      </c>
      <c r="L38" s="46">
        <f>(Costos!L38-Costos!K38)/Costos!K38*100</f>
        <v>12.196263075659095</v>
      </c>
      <c r="M38" s="46">
        <f>(Costos!M38-Costos!L38)/Costos!L38*100</f>
        <v>-3.4476117284574768</v>
      </c>
      <c r="N38" s="46">
        <f>(Costos!N38-Costos!M38)/Costos!M38*100</f>
        <v>10.532753064775571</v>
      </c>
      <c r="O38" s="46">
        <f>(Costos!O38-Costos!N38)/Costos!N38*100</f>
        <v>-0.01218665527453101</v>
      </c>
      <c r="P38" s="46">
        <f>(Costos!P38-Costos!O38)/Costos!O38*100</f>
        <v>12.094272207550237</v>
      </c>
      <c r="Q38" s="46">
        <f>(Costos!Q38-Costos!P38)/Costos!P38*100</f>
        <v>-0.7253412916087513</v>
      </c>
    </row>
    <row r="39" spans="1:17" s="6" customFormat="1" ht="12" customHeight="1">
      <c r="A39" s="7" t="s">
        <v>20</v>
      </c>
      <c r="B39" s="48"/>
      <c r="C39" s="46">
        <f>(Costos!C39-Costos!B39)/Costos!B39*100</f>
        <v>130.43834652804273</v>
      </c>
      <c r="D39" s="46">
        <f>(Costos!D39-Costos!C39)/Costos!C39*100</f>
        <v>-15.99044358182004</v>
      </c>
      <c r="E39" s="46">
        <f>(Costos!E39-Costos!D39)/Costos!D39*100</f>
        <v>12.961297792668509</v>
      </c>
      <c r="F39" s="46">
        <f>(Costos!F39-Costos!E39)/Costos!E39*100</f>
        <v>-5.597613037243816</v>
      </c>
      <c r="G39" s="46">
        <f>(Costos!G39-Costos!F39)/Costos!F39*100</f>
        <v>15.960351437007722</v>
      </c>
      <c r="H39" s="46">
        <f>(Costos!H39-Costos!G39)/Costos!G39*100</f>
        <v>36.55518915297176</v>
      </c>
      <c r="I39" s="46">
        <f>(Costos!I39-Costos!H39)/Costos!H39*100</f>
        <v>5.754319831342906</v>
      </c>
      <c r="J39" s="46">
        <f>(Costos!J39-Costos!I39)/Costos!I39*100</f>
        <v>-6.512102710376379</v>
      </c>
      <c r="K39" s="46">
        <f>(Costos!K39-Costos!J39)/Costos!J39*100</f>
        <v>2.461530699474511</v>
      </c>
      <c r="L39" s="46">
        <f>(Costos!L39-Costos!K39)/Costos!K39*100</f>
        <v>16.31142590176644</v>
      </c>
      <c r="M39" s="46">
        <f>(Costos!M39-Costos!L39)/Costos!L39*100</f>
        <v>21.522479709769602</v>
      </c>
      <c r="N39" s="46">
        <f>(Costos!N39-Costos!M39)/Costos!M39*100</f>
        <v>-2.535349507570004</v>
      </c>
      <c r="O39" s="46">
        <f>(Costos!O39-Costos!N39)/Costos!N39*100</f>
        <v>19.119127200087032</v>
      </c>
      <c r="P39" s="46">
        <f>(Costos!P39-Costos!O39)/Costos!O39*100</f>
        <v>4.184836894308551</v>
      </c>
      <c r="Q39" s="46">
        <f>(Costos!Q39-Costos!P39)/Costos!P39*100</f>
        <v>3.9132118161770797</v>
      </c>
    </row>
    <row r="40" spans="1:17" s="6" customFormat="1" ht="12" customHeight="1">
      <c r="A40" s="7" t="s">
        <v>21</v>
      </c>
      <c r="B40" s="48"/>
      <c r="C40" s="46">
        <f>(Costos!C40-Costos!B40)/Costos!B40*100</f>
        <v>168.0551196125133</v>
      </c>
      <c r="D40" s="46">
        <f>(Costos!D40-Costos!C40)/Costos!C40*100</f>
        <v>0</v>
      </c>
      <c r="E40" s="46">
        <f>(Costos!E40-Costos!D40)/Costos!D40*100</f>
        <v>20.31459508109399</v>
      </c>
      <c r="F40" s="46">
        <f>(Costos!F40-Costos!E40)/Costos!E40*100</f>
        <v>-1.6495459168776867</v>
      </c>
      <c r="G40" s="46">
        <f>(Costos!G40-Costos!F40)/Costos!F40*100</f>
        <v>0.6711565663327406</v>
      </c>
      <c r="H40" s="46">
        <f>(Costos!H40-Costos!G40)/Costos!G40*100</f>
        <v>11.246229390304466</v>
      </c>
      <c r="I40" s="46">
        <f>(Costos!I40-Costos!H40)/Costos!H40*100</f>
        <v>-0.6167423054846974</v>
      </c>
      <c r="J40" s="46">
        <f>(Costos!J40-Costos!I40)/Costos!I40*100</f>
        <v>11.201756522258673</v>
      </c>
      <c r="K40" s="46">
        <f>(Costos!K40-Costos!J40)/Costos!J40*100</f>
        <v>8.391930649231064</v>
      </c>
      <c r="L40" s="46">
        <f>(Costos!L40-Costos!K40)/Costos!K40*100</f>
        <v>7.531109555609083</v>
      </c>
      <c r="M40" s="46">
        <f>(Costos!M40-Costos!L40)/Costos!L40*100</f>
        <v>3.107579184223448</v>
      </c>
      <c r="N40" s="46">
        <f>(Costos!N40-Costos!M40)/Costos!M40*100</f>
        <v>-11.86352103739899</v>
      </c>
      <c r="O40" s="46">
        <f>(Costos!O40-Costos!N40)/Costos!N40*100</f>
        <v>1.5531695029183545</v>
      </c>
      <c r="P40" s="46">
        <f>(Costos!P40-Costos!O40)/Costos!O40*100</f>
        <v>14.19357863917009</v>
      </c>
      <c r="Q40" s="46">
        <f>(Costos!Q40-Costos!P40)/Costos!P40*100</f>
        <v>-0.31517482738976693</v>
      </c>
    </row>
    <row r="41" spans="1:17" s="6" customFormat="1" ht="12" customHeight="1">
      <c r="A41" s="7" t="s">
        <v>22</v>
      </c>
      <c r="B41" s="48"/>
      <c r="C41" s="46">
        <f>(Costos!C41-Costos!B41)/Costos!B41*100</f>
        <v>129.5862528351841</v>
      </c>
      <c r="D41" s="46">
        <f>(Costos!D41-Costos!C41)/Costos!C41*100</f>
        <v>-8.536764516851694</v>
      </c>
      <c r="E41" s="46">
        <f>(Costos!E41-Costos!D41)/Costos!D41*100</f>
        <v>14.443317907586046</v>
      </c>
      <c r="F41" s="46">
        <f>(Costos!F41-Costos!E41)/Costos!E41*100</f>
        <v>-3.342309547826857</v>
      </c>
      <c r="G41" s="46">
        <f>(Costos!G41-Costos!F41)/Costos!F41*100</f>
        <v>16.22674795316649</v>
      </c>
      <c r="H41" s="46">
        <f>(Costos!H41-Costos!G41)/Costos!G41*100</f>
        <v>8.598055708815743</v>
      </c>
      <c r="I41" s="46">
        <f>(Costos!I41-Costos!H41)/Costos!H41*100</f>
        <v>9.22655292157043</v>
      </c>
      <c r="J41" s="46">
        <f>(Costos!J41-Costos!I41)/Costos!I41*100</f>
        <v>10.60909486030154</v>
      </c>
      <c r="K41" s="46">
        <f>(Costos!K41-Costos!J41)/Costos!J41*100</f>
        <v>13.008038667784442</v>
      </c>
      <c r="L41" s="46">
        <f>(Costos!L41-Costos!K41)/Costos!K41*100</f>
        <v>2.704177385163457</v>
      </c>
      <c r="M41" s="46">
        <f>(Costos!M41-Costos!L41)/Costos!L41*100</f>
        <v>1.0352155503944118</v>
      </c>
      <c r="N41" s="46">
        <f>(Costos!N41-Costos!M41)/Costos!M41*100</f>
        <v>3.762317679018438</v>
      </c>
      <c r="O41" s="46">
        <f>(Costos!O41-Costos!N41)/Costos!N41*100</f>
        <v>-12.434553271128769</v>
      </c>
      <c r="P41" s="46">
        <f>(Costos!P41-Costos!O41)/Costos!O41*100</f>
        <v>8.313721545043714</v>
      </c>
      <c r="Q41" s="46">
        <f>(Costos!Q41-Costos!P41)/Costos!P41*100</f>
        <v>0.508932157115693</v>
      </c>
    </row>
    <row r="42" spans="1:17" s="6" customFormat="1" ht="12" customHeight="1">
      <c r="A42" s="7" t="s">
        <v>29</v>
      </c>
      <c r="B42" s="48"/>
      <c r="C42" s="46">
        <f>(Costos!C42-Costos!B42)/Costos!B42*100</f>
        <v>75.3645121395561</v>
      </c>
      <c r="D42" s="46">
        <f>(Costos!D42-Costos!C42)/Costos!C42*100</f>
        <v>0</v>
      </c>
      <c r="E42" s="46">
        <f>(Costos!E42-Costos!D42)/Costos!D42*100</f>
        <v>25.866932677585474</v>
      </c>
      <c r="F42" s="46">
        <f>(Costos!F42-Costos!E42)/Costos!E42*100</f>
        <v>-4.029401248152284</v>
      </c>
      <c r="G42" s="46">
        <f>(Costos!G42-Costos!F42)/Costos!F42*100</f>
        <v>13.43460725945842</v>
      </c>
      <c r="H42" s="46">
        <f>(Costos!H42-Costos!G42)/Costos!G42*100</f>
        <v>14.98760472866645</v>
      </c>
      <c r="I42" s="46">
        <f>(Costos!I42-Costos!H42)/Costos!H42*100</f>
        <v>3.7595514221014295</v>
      </c>
      <c r="J42" s="46">
        <f>(Costos!J42-Costos!I42)/Costos!I42*100</f>
        <v>12.964302854855593</v>
      </c>
      <c r="K42" s="46">
        <f>(Costos!K42-Costos!J42)/Costos!J42*100</f>
        <v>10.5774225207004</v>
      </c>
      <c r="L42" s="46">
        <f>(Costos!L42-Costos!K42)/Costos!K42*100</f>
        <v>-0.2188419895164189</v>
      </c>
      <c r="M42" s="46">
        <f>(Costos!M42-Costos!L42)/Costos!L42*100</f>
        <v>0.6995979345229665</v>
      </c>
      <c r="N42" s="46">
        <f>(Costos!N42-Costos!M42)/Costos!M42*100</f>
        <v>8.914583669049188</v>
      </c>
      <c r="O42" s="46">
        <f>(Costos!O42-Costos!N42)/Costos!N42*100</f>
        <v>-4.4902785494774315</v>
      </c>
      <c r="P42" s="46">
        <f>(Costos!P42-Costos!O42)/Costos!O42*100</f>
        <v>18.61544243304804</v>
      </c>
      <c r="Q42" s="46">
        <f>(Costos!Q42-Costos!P42)/Costos!P42*100</f>
        <v>0.002114916260577706</v>
      </c>
    </row>
    <row r="43" spans="1:17" s="6" customFormat="1" ht="12" customHeight="1">
      <c r="A43" s="7" t="s">
        <v>23</v>
      </c>
      <c r="B43" s="48"/>
      <c r="C43" s="46">
        <f>(Costos!C43-Costos!B43)/Costos!B43*100</f>
        <v>72.75503067589314</v>
      </c>
      <c r="D43" s="46">
        <f>(Costos!D43-Costos!C43)/Costos!C43*100</f>
        <v>12.065787654776077</v>
      </c>
      <c r="E43" s="46">
        <f>(Costos!E43-Costos!D43)/Costos!D43*100</f>
        <v>14.874076684729138</v>
      </c>
      <c r="F43" s="46">
        <f>(Costos!F43-Costos!E43)/Costos!E43*100</f>
        <v>-0.48091550358065865</v>
      </c>
      <c r="G43" s="46">
        <f>(Costos!G43-Costos!F43)/Costos!F43*100</f>
        <v>-5.794249424531403</v>
      </c>
      <c r="H43" s="46">
        <f>(Costos!H43-Costos!G43)/Costos!G43*100</f>
        <v>14.94073192776538</v>
      </c>
      <c r="I43" s="46">
        <f>(Costos!I43-Costos!H43)/Costos!H43*100</f>
        <v>3.7106157547874004</v>
      </c>
      <c r="J43" s="46">
        <f>(Costos!J43-Costos!I43)/Costos!I43*100</f>
        <v>11.438359827951352</v>
      </c>
      <c r="K43" s="46">
        <f>(Costos!K43-Costos!J43)/Costos!J43*100</f>
        <v>9.331645019488057</v>
      </c>
      <c r="L43" s="46">
        <f>(Costos!L43-Costos!K43)/Costos!K43*100</f>
        <v>3.4467558365544244</v>
      </c>
      <c r="M43" s="46">
        <f>(Costos!M43-Costos!L43)/Costos!L43*100</f>
        <v>2.2518022792468027</v>
      </c>
      <c r="N43" s="46">
        <f>(Costos!N43-Costos!M43)/Costos!M43*100</f>
        <v>6.3838599138774805</v>
      </c>
      <c r="O43" s="46">
        <f>(Costos!O43-Costos!N43)/Costos!N43*100</f>
        <v>-2.02119427680368</v>
      </c>
      <c r="P43" s="46">
        <f>(Costos!P43-Costos!O43)/Costos!O43*100</f>
        <v>-0.0038081481420310756</v>
      </c>
      <c r="Q43" s="46">
        <f>(Costos!Q43-Costos!P43)/Costos!P43*100</f>
        <v>3.703340773296372</v>
      </c>
    </row>
    <row r="44" spans="1:17" s="6" customFormat="1" ht="12" customHeight="1">
      <c r="A44" s="7" t="s">
        <v>24</v>
      </c>
      <c r="B44" s="48"/>
      <c r="C44" s="46">
        <f>(Costos!C44-Costos!B44)/Costos!B44*100</f>
        <v>155.0825632479927</v>
      </c>
      <c r="D44" s="46">
        <f>(Costos!D44-Costos!C44)/Costos!C44*100</f>
        <v>6.531803064496976</v>
      </c>
      <c r="E44" s="46">
        <f>(Costos!E44-Costos!D44)/Costos!D44*100</f>
        <v>8.420335241312701</v>
      </c>
      <c r="F44" s="46">
        <f>(Costos!F44-Costos!E44)/Costos!E44*100</f>
        <v>-26.113917704677803</v>
      </c>
      <c r="G44" s="46">
        <f>(Costos!G44-Costos!F44)/Costos!F44*100</f>
        <v>18.269883190496568</v>
      </c>
      <c r="H44" s="46">
        <f>(Costos!H44-Costos!G44)/Costos!G44*100</f>
        <v>10.778556148633896</v>
      </c>
      <c r="I44" s="46">
        <f>(Costos!I44-Costos!H44)/Costos!H44*100</f>
        <v>3.338590828100738</v>
      </c>
      <c r="J44" s="46">
        <f>(Costos!J44-Costos!I44)/Costos!I44*100</f>
        <v>4.8456914109310905</v>
      </c>
      <c r="K44" s="46">
        <f>(Costos!K44-Costos!J44)/Costos!J44*100</f>
        <v>10.762392648263734</v>
      </c>
      <c r="L44" s="46">
        <f>(Costos!L44-Costos!K44)/Costos!K44*100</f>
        <v>3.2537540075901843</v>
      </c>
      <c r="M44" s="46">
        <f>(Costos!M44-Costos!L44)/Costos!L44*100</f>
        <v>1.0550003126931873</v>
      </c>
      <c r="N44" s="46">
        <f>(Costos!N44-Costos!M44)/Costos!M44*100</f>
        <v>4.149981889332557</v>
      </c>
      <c r="O44" s="46">
        <f>(Costos!O44-Costos!N44)/Costos!N44*100</f>
        <v>-9.691089995818068</v>
      </c>
      <c r="P44" s="46">
        <f>(Costos!P44-Costos!O44)/Costos!O44*100</f>
        <v>28.798707654310153</v>
      </c>
      <c r="Q44" s="46">
        <f>(Costos!Q44-Costos!P44)/Costos!P44*100</f>
        <v>2.7448251586958508</v>
      </c>
    </row>
    <row r="45" spans="1:17" s="6" customFormat="1" ht="12" customHeight="1">
      <c r="A45" s="7" t="s">
        <v>25</v>
      </c>
      <c r="B45" s="48"/>
      <c r="C45" s="46">
        <f>(Costos!C45-Costos!B45)/Costos!B45*100</f>
        <v>20.777629745333158</v>
      </c>
      <c r="D45" s="46">
        <f>(Costos!D45-Costos!C45)/Costos!C45*100</f>
        <v>33.75534113530029</v>
      </c>
      <c r="E45" s="46">
        <f>(Costos!E45-Costos!D45)/Costos!D45*100</f>
        <v>38.89720972779797</v>
      </c>
      <c r="F45" s="46">
        <f>(Costos!F45-Costos!E45)/Costos!E45*100</f>
        <v>-12.919660330421983</v>
      </c>
      <c r="G45" s="46">
        <f>(Costos!G45-Costos!F45)/Costos!F45*100</f>
        <v>19.99149648201231</v>
      </c>
      <c r="H45" s="46">
        <f>(Costos!H45-Costos!G45)/Costos!G45*100</f>
        <v>-14.176966566086682</v>
      </c>
      <c r="I45" s="46">
        <f>(Costos!I45-Costos!H45)/Costos!H45*100</f>
        <v>0.31212688435728114</v>
      </c>
      <c r="J45" s="46">
        <f>(Costos!J45-Costos!I45)/Costos!I45*100</f>
        <v>14.200271298000407</v>
      </c>
      <c r="K45" s="46">
        <f>(Costos!K45-Costos!J45)/Costos!J45*100</f>
        <v>3.4518338765924597</v>
      </c>
      <c r="L45" s="46">
        <f>(Costos!L45-Costos!K45)/Costos!K45*100</f>
        <v>7.284999826829747</v>
      </c>
      <c r="M45" s="46">
        <f>(Costos!M45-Costos!L45)/Costos!L45*100</f>
        <v>11.458969199284605</v>
      </c>
      <c r="N45" s="46">
        <f>(Costos!N45-Costos!M45)/Costos!M45*100</f>
        <v>7.327917095034753</v>
      </c>
      <c r="O45" s="46">
        <f>(Costos!O45-Costos!N45)/Costos!N45*100</f>
        <v>-7.624897000334882</v>
      </c>
      <c r="P45" s="46">
        <f>(Costos!P45-Costos!O45)/Costos!O45*100</f>
        <v>3.7425964579814446</v>
      </c>
      <c r="Q45" s="46">
        <f>(Costos!Q45-Costos!P45)/Costos!P45*100</f>
        <v>-4.035091400631467</v>
      </c>
    </row>
    <row r="46" spans="1:17" s="6" customFormat="1" ht="12" customHeight="1">
      <c r="A46" s="7" t="s">
        <v>26</v>
      </c>
      <c r="B46" s="48"/>
      <c r="C46" s="46">
        <f>(Costos!C46-Costos!B46)/Costos!B46*100</f>
        <v>89.84269526568876</v>
      </c>
      <c r="D46" s="46">
        <f>(Costos!D46-Costos!C46)/Costos!C46*100</f>
        <v>-9.488294047143421</v>
      </c>
      <c r="E46" s="46">
        <f>(Costos!E46-Costos!D46)/Costos!D46*100</f>
        <v>5.238736742487761</v>
      </c>
      <c r="F46" s="46">
        <f>(Costos!F46-Costos!E46)/Costos!E46*100</f>
        <v>-5.056807505435802</v>
      </c>
      <c r="G46" s="46">
        <f>(Costos!G46-Costos!F46)/Costos!F46*100</f>
        <v>20.087222812228866</v>
      </c>
      <c r="H46" s="46">
        <f>(Costos!H46-Costos!G46)/Costos!G46*100</f>
        <v>14.945439688586621</v>
      </c>
      <c r="I46" s="46">
        <f>(Costos!I46-Costos!H46)/Costos!H46*100</f>
        <v>3.8200794272709464</v>
      </c>
      <c r="J46" s="46">
        <f>(Costos!J46-Costos!I46)/Costos!I46*100</f>
        <v>6.499335870637989</v>
      </c>
      <c r="K46" s="46">
        <f>(Costos!K46-Costos!J46)/Costos!J46*100</f>
        <v>9.144113840144733</v>
      </c>
      <c r="L46" s="46">
        <f>(Costos!L46-Costos!K46)/Costos!K46*100</f>
        <v>7.859495240813313</v>
      </c>
      <c r="M46" s="46">
        <f>(Costos!M46-Costos!L46)/Costos!L46*100</f>
        <v>-5.469854829114788</v>
      </c>
      <c r="N46" s="46">
        <f>(Costos!N46-Costos!M46)/Costos!M46*100</f>
        <v>6.599425907048582</v>
      </c>
      <c r="O46" s="46">
        <f>(Costos!O46-Costos!N46)/Costos!N46*100</f>
        <v>-7.695613793584299</v>
      </c>
      <c r="P46" s="46">
        <f>(Costos!P46-Costos!O46)/Costos!O46*100</f>
        <v>9.317374980259851</v>
      </c>
      <c r="Q46" s="46">
        <f>(Costos!Q46-Costos!P46)/Costos!P46*100</f>
        <v>4.52135939296087</v>
      </c>
    </row>
    <row r="47" spans="1:17" s="6" customFormat="1" ht="14.25" customHeight="1">
      <c r="A47" s="11" t="s">
        <v>119</v>
      </c>
      <c r="B47" s="48"/>
      <c r="C47" s="46"/>
      <c r="D47" s="46"/>
      <c r="E47" s="46"/>
      <c r="F47" s="46"/>
      <c r="G47" s="46"/>
      <c r="H47" s="46"/>
      <c r="I47" s="46"/>
      <c r="J47" s="49"/>
      <c r="K47" s="47"/>
      <c r="L47" s="49"/>
      <c r="M47" s="47"/>
      <c r="N47" s="46"/>
      <c r="O47" s="46"/>
      <c r="P47" s="46"/>
      <c r="Q47" s="46"/>
    </row>
    <row r="48" spans="1:17" s="6" customFormat="1" ht="12" customHeight="1">
      <c r="A48" s="7" t="s">
        <v>27</v>
      </c>
      <c r="B48" s="48"/>
      <c r="C48" s="46">
        <f>(Costos!C48-Costos!B48)/Costos!B48*100</f>
        <v>53.93142018886953</v>
      </c>
      <c r="D48" s="46">
        <f>(Costos!D48-Costos!C48)/Costos!C48*100</f>
        <v>16.37263018708344</v>
      </c>
      <c r="E48" s="46">
        <f>(Costos!E48-Costos!D48)/Costos!D48*100</f>
        <v>18.42241972755865</v>
      </c>
      <c r="F48" s="46">
        <f>(Costos!F48-Costos!E48)/Costos!E48*100</f>
        <v>-4.976326361261254</v>
      </c>
      <c r="G48" s="46">
        <f>(Costos!G48-Costos!F48)/Costos!F48*100</f>
        <v>3.7851101716307887</v>
      </c>
      <c r="H48" s="46">
        <f>(Costos!H48-Costos!G48)/Costos!G48*100</f>
        <v>23.653024808274033</v>
      </c>
      <c r="I48" s="46">
        <f>(Costos!I48-Costos!H48)/Costos!H48*100</f>
        <v>2.278268647011476</v>
      </c>
      <c r="J48" s="46">
        <f>(Costos!J48-Costos!I48)/Costos!I48*100</f>
        <v>21.970847957579114</v>
      </c>
      <c r="K48" s="46">
        <f>(Costos!K48-Costos!J48)/Costos!J48*100</f>
        <v>8.022413881813904</v>
      </c>
      <c r="L48" s="46">
        <f>(Costos!L48-Costos!K48)/Costos!K48*100</f>
        <v>2.1179233564827893</v>
      </c>
      <c r="M48" s="46">
        <f>(Costos!M48-Costos!L48)/Costos!L48*100</f>
        <v>4.016976147403989</v>
      </c>
      <c r="N48" s="46">
        <f>(Costos!N48-Costos!M48)/Costos!M48*100</f>
        <v>7.203123668074708</v>
      </c>
      <c r="O48" s="46">
        <f>(Costos!O48-Costos!N48)/Costos!N48*100</f>
        <v>-2.1633393293667322</v>
      </c>
      <c r="P48" s="46">
        <f>(Costos!P48-Costos!O48)/Costos!O48*100</f>
        <v>-0.15265764467585327</v>
      </c>
      <c r="Q48" s="46">
        <f>(Costos!Q48-Costos!P48)/Costos!P48*100</f>
        <v>-1.044453843379699</v>
      </c>
    </row>
    <row r="49" spans="1:17" s="6" customFormat="1" ht="12" customHeight="1">
      <c r="A49" s="7" t="s">
        <v>39</v>
      </c>
      <c r="B49" s="48"/>
      <c r="C49" s="46">
        <f>(Costos!C49-Costos!B49)/Costos!B49*100</f>
        <v>49.37518846968146</v>
      </c>
      <c r="D49" s="46">
        <f>(Costos!D49-Costos!C49)/Costos!C49*100</f>
        <v>18.94931875040294</v>
      </c>
      <c r="E49" s="46">
        <f>(Costos!E49-Costos!D49)/Costos!D49*100</f>
        <v>13.959929412642813</v>
      </c>
      <c r="F49" s="46">
        <f>(Costos!F49-Costos!E49)/Costos!E49*100</f>
        <v>18.075727414989696</v>
      </c>
      <c r="G49" s="46">
        <f>(Costos!G49-Costos!F49)/Costos!F49*100</f>
        <v>0.15511646611805757</v>
      </c>
      <c r="H49" s="46">
        <f>(Costos!H49-Costos!G49)/Costos!G49*100</f>
        <v>-9.923946475725177</v>
      </c>
      <c r="I49" s="46">
        <f>(Costos!I49-Costos!H49)/Costos!H49*100</f>
        <v>-11.988331508399142</v>
      </c>
      <c r="J49" s="46">
        <f>(Costos!J49-Costos!I49)/Costos!I49*100</f>
        <v>16.76796946041549</v>
      </c>
      <c r="K49" s="46">
        <f>(Costos!K49-Costos!J49)/Costos!J49*100</f>
        <v>9.315517476719036</v>
      </c>
      <c r="L49" s="46">
        <f>(Costos!L49-Costos!K49)/Costos!K49*100</f>
        <v>2.50264771234209</v>
      </c>
      <c r="M49" s="46">
        <f>(Costos!M49-Costos!L49)/Costos!L49*100</f>
        <v>-2.6265818823809313</v>
      </c>
      <c r="N49" s="46">
        <f>(Costos!N49-Costos!M49)/Costos!M49*100</f>
        <v>8.034416660507082</v>
      </c>
      <c r="O49" s="46">
        <f>(Costos!O49-Costos!N49)/Costos!N49*100</f>
        <v>-11.644241876553263</v>
      </c>
      <c r="P49" s="46">
        <f>(Costos!P49-Costos!O49)/Costos!O49*100</f>
        <v>5.753831537896344</v>
      </c>
      <c r="Q49" s="46">
        <f>(Costos!Q49-Costos!P49)/Costos!P49*100</f>
        <v>-0.26511751825720986</v>
      </c>
    </row>
    <row r="50" spans="1:17" s="6" customFormat="1" ht="12" customHeight="1">
      <c r="A50" s="7" t="s">
        <v>40</v>
      </c>
      <c r="B50" s="48"/>
      <c r="C50" s="46">
        <f>(Costos!C50-Costos!B50)/Costos!B50*100</f>
        <v>84.02876511240495</v>
      </c>
      <c r="D50" s="46">
        <f>(Costos!D50-Costos!C50)/Costos!C50*100</f>
        <v>3.5330558513212726</v>
      </c>
      <c r="E50" s="46">
        <f>(Costos!E50-Costos!D50)/Costos!D50*100</f>
        <v>14.776378847059476</v>
      </c>
      <c r="F50" s="46">
        <f>(Costos!F50-Costos!E50)/Costos!E50*100</f>
        <v>5.0335631212948515</v>
      </c>
      <c r="G50" s="46">
        <f>(Costos!G50-Costos!F50)/Costos!F50*100</f>
        <v>3.811150095002289</v>
      </c>
      <c r="H50" s="46">
        <f>(Costos!H50-Costos!G50)/Costos!G50*100</f>
        <v>-10.718060528252602</v>
      </c>
      <c r="I50" s="46">
        <f>(Costos!I50-Costos!H50)/Costos!H50*100</f>
        <v>-12.451151446784909</v>
      </c>
      <c r="J50" s="46">
        <f>(Costos!J50-Costos!I50)/Costos!I50*100</f>
        <v>19.020299734339595</v>
      </c>
      <c r="K50" s="46">
        <f>(Costos!K50-Costos!J50)/Costos!J50*100</f>
        <v>5.258030869596058</v>
      </c>
      <c r="L50" s="46">
        <f>(Costos!L50-Costos!K50)/Costos!K50*100</f>
        <v>1.848463639811847</v>
      </c>
      <c r="M50" s="46">
        <f>(Costos!M50-Costos!L50)/Costos!L50*100</f>
        <v>8.865728482272964</v>
      </c>
      <c r="N50" s="46">
        <f>(Costos!N50-Costos!M50)/Costos!M50*100</f>
        <v>4.809573392385441</v>
      </c>
      <c r="O50" s="46">
        <f>(Costos!O50-Costos!N50)/Costos!N50*100</f>
        <v>-2.0395757807444626</v>
      </c>
      <c r="P50" s="46">
        <f>(Costos!P50-Costos!O50)/Costos!O50*100</f>
        <v>13.206525220658296</v>
      </c>
      <c r="Q50" s="46">
        <f>(Costos!Q50-Costos!P50)/Costos!P50*100</f>
        <v>2.7059420228599502</v>
      </c>
    </row>
    <row r="51" spans="1:17" s="2" customFormat="1" ht="3.75" customHeight="1">
      <c r="A51" s="96"/>
      <c r="B51" s="97"/>
      <c r="C51" s="97"/>
      <c r="D51" s="98"/>
      <c r="E51" s="98"/>
      <c r="F51" s="98"/>
      <c r="G51" s="98"/>
      <c r="H51" s="98"/>
      <c r="I51" s="98"/>
      <c r="J51" s="99">
        <v>2236.8263247</v>
      </c>
      <c r="K51" s="100"/>
      <c r="L51" s="101"/>
      <c r="M51" s="101"/>
      <c r="N51" s="92"/>
      <c r="O51" s="92"/>
      <c r="P51" s="92"/>
      <c r="Q51" s="106"/>
    </row>
    <row r="52" spans="1:16" s="6" customFormat="1" ht="3.75" customHeight="1">
      <c r="A52" s="7"/>
      <c r="B52" s="48"/>
      <c r="C52" s="48"/>
      <c r="D52" s="46"/>
      <c r="E52" s="46"/>
      <c r="F52" s="46"/>
      <c r="G52" s="46"/>
      <c r="H52" s="46"/>
      <c r="I52" s="46"/>
      <c r="J52" s="49"/>
      <c r="K52" s="47"/>
      <c r="L52" s="47"/>
      <c r="M52" s="48"/>
      <c r="N52" s="47"/>
      <c r="O52" s="46"/>
      <c r="P52" s="46" t="e">
        <f>(Costos!P52-Costos!O52)/Costos!O52*100</f>
        <v>#DIV/0!</v>
      </c>
    </row>
    <row r="53" spans="1:16" s="6" customFormat="1" ht="12" customHeight="1">
      <c r="A53" s="9" t="s">
        <v>120</v>
      </c>
      <c r="B53" s="48"/>
      <c r="C53" s="48"/>
      <c r="D53" s="46"/>
      <c r="E53" s="46"/>
      <c r="F53" s="46"/>
      <c r="G53" s="46"/>
      <c r="H53" s="46"/>
      <c r="I53" s="46"/>
      <c r="J53" s="49"/>
      <c r="K53" s="47"/>
      <c r="L53" s="47"/>
      <c r="M53" s="47"/>
      <c r="N53" s="47"/>
      <c r="O53" s="46"/>
      <c r="P53" s="46"/>
    </row>
    <row r="54" spans="1:17" s="6" customFormat="1" ht="12" customHeight="1">
      <c r="A54" s="7" t="s">
        <v>41</v>
      </c>
      <c r="B54" s="48"/>
      <c r="C54" s="46">
        <f>(Costos!C54-Costos!B54)/Costos!B54*100</f>
        <v>99.64711840579416</v>
      </c>
      <c r="D54" s="46">
        <f>(Costos!D54-Costos!C54)/Costos!C54*100</f>
        <v>10.782969031476426</v>
      </c>
      <c r="E54" s="46">
        <f>(Costos!E54-Costos!D54)/Costos!D54*100</f>
        <v>3.554136792593629</v>
      </c>
      <c r="F54" s="46">
        <f>(Costos!F54-Costos!E54)/Costos!E54*100</f>
        <v>4.255271900371295</v>
      </c>
      <c r="G54" s="46">
        <f>(Costos!G54-Costos!F54)/Costos!F54*100</f>
        <v>15.56933930313501</v>
      </c>
      <c r="H54" s="46">
        <f>(Costos!H54-Costos!G54)/Costos!G54*100</f>
        <v>-7.60835672965888</v>
      </c>
      <c r="I54" s="46">
        <f>(Costos!I54-Costos!H54)/Costos!H54*100</f>
        <v>8.544468001051811</v>
      </c>
      <c r="J54" s="46">
        <f>(Costos!J54-Costos!I54)/Costos!I54*100</f>
        <v>6.661010865530395</v>
      </c>
      <c r="K54" s="46">
        <f>(Costos!K54-Costos!J54)/Costos!J54*100</f>
        <v>12.047780871828737</v>
      </c>
      <c r="L54" s="46">
        <f>(Costos!L54-Costos!K54)/Costos!K54*100</f>
        <v>1.5720340706831617</v>
      </c>
      <c r="M54" s="46">
        <f>(Costos!M54-Costos!L54)/Costos!L54*100</f>
        <v>0.24456563068702186</v>
      </c>
      <c r="N54" s="46">
        <f>(Costos!N54-Costos!M54)/Costos!M54*100</f>
        <v>9.100030054934836</v>
      </c>
      <c r="O54" s="46">
        <f>(Costos!O54-Costos!N54)/Costos!N54*100</f>
        <v>-13.725413013928389</v>
      </c>
      <c r="P54" s="46">
        <f>(Costos!P54-Costos!O54)/Costos!O54*100</f>
        <v>4.776587028565031</v>
      </c>
      <c r="Q54" s="46">
        <f>(Costos!Q54-Costos!P54)/Costos!P54*100</f>
        <v>-0.640746154152308</v>
      </c>
    </row>
    <row r="55" spans="1:17" s="6" customFormat="1" ht="12" customHeight="1">
      <c r="A55" s="7" t="s">
        <v>42</v>
      </c>
      <c r="B55" s="48"/>
      <c r="C55" s="46">
        <f>(Costos!C55-Costos!B55)/Costos!B55*100</f>
        <v>202.04274807576604</v>
      </c>
      <c r="D55" s="46">
        <f>(Costos!D55-Costos!C55)/Costos!C55*100</f>
        <v>-2.4413991230367307</v>
      </c>
      <c r="E55" s="46">
        <f>(Costos!E55-Costos!D55)/Costos!D55*100</f>
        <v>5.27042083455811</v>
      </c>
      <c r="F55" s="46">
        <f>(Costos!F55-Costos!E55)/Costos!E55*100</f>
        <v>-6.001411191888661</v>
      </c>
      <c r="G55" s="46">
        <f>(Costos!G55-Costos!F55)/Costos!F55*100</f>
        <v>11.17456415437678</v>
      </c>
      <c r="H55" s="46">
        <f>(Costos!H55-Costos!G55)/Costos!G55*100</f>
        <v>73.69353954045195</v>
      </c>
      <c r="I55" s="46">
        <f>(Costos!I55-Costos!H55)/Costos!H55*100</f>
        <v>2.588957378497198</v>
      </c>
      <c r="J55" s="46">
        <f>(Costos!J55-Costos!I55)/Costos!I55*100</f>
        <v>-8.082413177830007</v>
      </c>
      <c r="K55" s="46">
        <f>(Costos!K55-Costos!J55)/Costos!J55*100</f>
        <v>3.8929691454351714</v>
      </c>
      <c r="L55" s="46">
        <f>(Costos!L55-Costos!K55)/Costos!K55*100</f>
        <v>-2.800014820682552</v>
      </c>
      <c r="M55" s="46">
        <f>(Costos!M55-Costos!L55)/Costos!L55*100</f>
        <v>3.959731737052751</v>
      </c>
      <c r="N55" s="46">
        <f>(Costos!N55-Costos!M55)/Costos!M55*100</f>
        <v>-6.9373940577307645</v>
      </c>
      <c r="O55" s="46">
        <f>(Costos!O55-Costos!N55)/Costos!N55*100</f>
        <v>14.270647553755907</v>
      </c>
      <c r="P55" s="46">
        <f>(Costos!P55-Costos!O55)/Costos!O55*100</f>
        <v>0.68680092935541</v>
      </c>
      <c r="Q55" s="46">
        <f>(Costos!Q55-Costos!P55)/Costos!P55*100</f>
        <v>3.6184101179594483</v>
      </c>
    </row>
    <row r="56" spans="1:17" s="6" customFormat="1" ht="12" customHeight="1">
      <c r="A56" s="7" t="s">
        <v>43</v>
      </c>
      <c r="B56" s="48"/>
      <c r="C56" s="46">
        <f>(Costos!C56-Costos!B56)/Costos!B56*100</f>
        <v>76.2904145231157</v>
      </c>
      <c r="D56" s="46">
        <f>(Costos!D56-Costos!C56)/Costos!C56*100</f>
        <v>14.162524168060376</v>
      </c>
      <c r="E56" s="46">
        <f>(Costos!E56-Costos!D56)/Costos!D56*100</f>
        <v>1.2857543595275602</v>
      </c>
      <c r="F56" s="46">
        <f>(Costos!F56-Costos!E56)/Costos!E56*100</f>
        <v>13.251174872853577</v>
      </c>
      <c r="G56" s="46">
        <f>(Costos!G56-Costos!F56)/Costos!F56*100</f>
        <v>5.181848575892868</v>
      </c>
      <c r="H56" s="46">
        <f>(Costos!H56-Costos!G56)/Costos!G56*100</f>
        <v>20.777619694245494</v>
      </c>
      <c r="I56" s="46">
        <f>(Costos!I56-Costos!H56)/Costos!H56*100</f>
        <v>2.5853907077780245</v>
      </c>
      <c r="J56" s="46">
        <f>(Costos!J56-Costos!I56)/Costos!I56*100</f>
        <v>13.69561699421434</v>
      </c>
      <c r="K56" s="46">
        <f>(Costos!K56-Costos!J56)/Costos!J56*100</f>
        <v>11.709336420766657</v>
      </c>
      <c r="L56" s="46">
        <f>(Costos!L56-Costos!K56)/Costos!K56*100</f>
        <v>1.0767192582190261</v>
      </c>
      <c r="M56" s="46">
        <f>(Costos!M56-Costos!L56)/Costos!L56*100</f>
        <v>0.7593997085702131</v>
      </c>
      <c r="N56" s="46">
        <f>(Costos!N56-Costos!M56)/Costos!M56*100</f>
        <v>5.420150346619504</v>
      </c>
      <c r="O56" s="46">
        <f>(Costos!O56-Costos!N56)/Costos!N56*100</f>
        <v>-6.815260671748742</v>
      </c>
      <c r="P56" s="46">
        <f>(Costos!P56-Costos!O56)/Costos!O56*100</f>
        <v>8.97992319187943</v>
      </c>
      <c r="Q56" s="46">
        <f>(Costos!Q56-Costos!P56)/Costos!P56*100</f>
        <v>-1.2755993906279204</v>
      </c>
    </row>
    <row r="57" spans="1:17" s="6" customFormat="1" ht="12" customHeight="1">
      <c r="A57" s="7" t="s">
        <v>44</v>
      </c>
      <c r="B57" s="48"/>
      <c r="C57" s="46">
        <f>(Costos!C57-Costos!B57)/Costos!B57*100</f>
        <v>0</v>
      </c>
      <c r="D57" s="46">
        <f>(Costos!D57-Costos!C57)/Costos!C57*100</f>
        <v>93.66085907078617</v>
      </c>
      <c r="E57" s="46">
        <f>(Costos!E57-Costos!D57)/Costos!D57*100</f>
        <v>9.753570659316763</v>
      </c>
      <c r="F57" s="46">
        <f>(Costos!F57-Costos!E57)/Costos!E57*100</f>
        <v>-6.089073539919034</v>
      </c>
      <c r="G57" s="46">
        <f>(Costos!G57-Costos!F57)/Costos!F57*100</f>
        <v>26.40329125338143</v>
      </c>
      <c r="H57" s="46">
        <f>(Costos!H57-Costos!G57)/Costos!G57*100</f>
        <v>-57.89687546632333</v>
      </c>
      <c r="I57" s="46">
        <f>(Costos!I57-Costos!H57)/Costos!H57*100</f>
        <v>-2.1818200637206195</v>
      </c>
      <c r="J57" s="46">
        <f>(Costos!J57-Costos!I57)/Costos!I57*100</f>
        <v>24.544224933870527</v>
      </c>
      <c r="K57" s="46">
        <f>(Costos!K57-Costos!J57)/Costos!J57*100</f>
        <v>8.676139744821947</v>
      </c>
      <c r="L57" s="46">
        <f>(Costos!L57-Costos!K57)/Costos!K57*100</f>
        <v>-0.3629003623142225</v>
      </c>
      <c r="M57" s="46">
        <f>(Costos!M57-Costos!L57)/Costos!L57*100</f>
        <v>0.18519131761262567</v>
      </c>
      <c r="N57" s="46">
        <f>(Costos!N57-Costos!M57)/Costos!M57*100</f>
        <v>10.147722620255927</v>
      </c>
      <c r="O57" s="46">
        <f>(Costos!O57-Costos!N57)/Costos!N57*100</f>
        <v>-8.133792447210121</v>
      </c>
      <c r="P57" s="46">
        <f>(Costos!P58-Costos!O57)/Costos!O57*100</f>
        <v>-1.1114592048014376</v>
      </c>
      <c r="Q57" s="46">
        <f>(Costos!Q57-Costos!P57)/Costos!P57*100</f>
        <v>0.41753985359472356</v>
      </c>
    </row>
    <row r="58" spans="1:17" s="6" customFormat="1" ht="12" customHeight="1">
      <c r="A58" s="7" t="s">
        <v>45</v>
      </c>
      <c r="B58" s="48"/>
      <c r="C58" s="46">
        <f>(Costos!C58-Costos!B58)/Costos!B58*100</f>
        <v>92.13854946854704</v>
      </c>
      <c r="D58" s="46">
        <f>(Costos!D58-Costos!C58)/Costos!C58*100</f>
        <v>3.291845594460556</v>
      </c>
      <c r="E58" s="46">
        <f>(Costos!E58-Costos!D58)/Costos!D58*100</f>
        <v>8.440358841879792</v>
      </c>
      <c r="F58" s="46">
        <f>(Costos!F58-Costos!E58)/Costos!E58*100</f>
        <v>-6.117944754133889</v>
      </c>
      <c r="G58" s="46">
        <f>(Costos!G58-Costos!F58)/Costos!F58*100</f>
        <v>24.636074410844486</v>
      </c>
      <c r="H58" s="46">
        <f>(Costos!H58-Costos!G58)/Costos!G58*100</f>
        <v>-64.12377791705404</v>
      </c>
      <c r="I58" s="46">
        <f>(Costos!I58-Costos!H58)/Costos!H58*100</f>
        <v>5.322758640944952</v>
      </c>
      <c r="J58" s="46">
        <f>(Costos!J58-Costos!I58)/Costos!I58*100</f>
        <v>16.080618937015856</v>
      </c>
      <c r="K58" s="46">
        <f>(Costos!K58-Costos!J58)/Costos!J58*100</f>
        <v>9.167597036004818</v>
      </c>
      <c r="L58" s="46">
        <f>(Costos!L58-Costos!K58)/Costos!K58*100</f>
        <v>0.2903004611823562</v>
      </c>
      <c r="M58" s="46">
        <f>(Costos!M58-Costos!L58)/Costos!L58*100</f>
        <v>-1.4251288576370376</v>
      </c>
      <c r="N58" s="46">
        <f>(Costos!N58-Costos!M58)/Costos!M58*100</f>
        <v>12.207959445524438</v>
      </c>
      <c r="O58" s="46">
        <f>(Costos!O58-Costos!N58)/Costos!N58*100</f>
        <v>-3.398141231443123</v>
      </c>
      <c r="P58" s="46">
        <f>(Costos!P58-Costos!O58)/Costos!O58*100</f>
        <v>6.471035960325898</v>
      </c>
      <c r="Q58" s="46">
        <f>(Costos!Q58-Costos!P58)/Costos!P58*100</f>
        <v>-0.7408722319442962</v>
      </c>
    </row>
    <row r="59" spans="1:17" s="6" customFormat="1" ht="12" customHeight="1">
      <c r="A59" s="7" t="s">
        <v>46</v>
      </c>
      <c r="B59" s="48"/>
      <c r="C59" s="46" t="s">
        <v>125</v>
      </c>
      <c r="D59" s="46" t="s">
        <v>125</v>
      </c>
      <c r="E59" s="46" t="s">
        <v>125</v>
      </c>
      <c r="F59" s="46" t="s">
        <v>125</v>
      </c>
      <c r="G59" s="46" t="s">
        <v>125</v>
      </c>
      <c r="H59" s="46" t="e">
        <f>(Costos!H59-Costos!G59)/Costos!G59*100</f>
        <v>#DIV/0!</v>
      </c>
      <c r="I59" s="46">
        <f>(Costos!I59-Costos!H59)/Costos!H59*100</f>
        <v>5.2884792358984</v>
      </c>
      <c r="J59" s="46">
        <f>(Costos!J59-Costos!I59)/Costos!I59*100</f>
        <v>15.616373989841284</v>
      </c>
      <c r="K59" s="46">
        <f>(Costos!K59-Costos!J59)/Costos!J59*100</f>
        <v>9.500484792525734</v>
      </c>
      <c r="L59" s="46">
        <f>(Costos!L59-Costos!K59)/Costos!K59*100</f>
        <v>0.28518170424347966</v>
      </c>
      <c r="M59" s="46">
        <f>(Costos!M59-Costos!L59)/Costos!L59*100</f>
        <v>-0.30061585435631727</v>
      </c>
      <c r="N59" s="46">
        <f>(Costos!N59-Costos!M59)/Costos!M59*100</f>
        <v>12.847445189738327</v>
      </c>
      <c r="O59" s="46">
        <f>(Costos!O59-Costos!N59)/Costos!N59*100</f>
        <v>2.1443238770100046</v>
      </c>
      <c r="P59" s="46">
        <f>(Costos!P59-Costos!O59)/Costos!O59*100</f>
        <v>3.3227481991665586</v>
      </c>
      <c r="Q59" s="46">
        <f>(Costos!Q59-Costos!P59)/Costos!P59*100</f>
        <v>-0.6973517094695246</v>
      </c>
    </row>
    <row r="60" spans="1:17" s="6" customFormat="1" ht="12" customHeight="1">
      <c r="A60" s="7" t="s">
        <v>47</v>
      </c>
      <c r="B60" s="48"/>
      <c r="C60" s="46">
        <f>(Costos!C60-Costos!B60)/Costos!B60*100</f>
        <v>91.24569691699608</v>
      </c>
      <c r="D60" s="46">
        <f>(Costos!D60-Costos!C60)/Costos!C60*100</f>
        <v>3.3960656601449895</v>
      </c>
      <c r="E60" s="46">
        <f>(Costos!E60-Costos!D60)/Costos!D60*100</f>
        <v>8.686558310825577</v>
      </c>
      <c r="F60" s="46">
        <f>(Costos!F60-Costos!E60)/Costos!E60*100</f>
        <v>-6.189572065129055</v>
      </c>
      <c r="G60" s="46">
        <f>(Costos!G60-Costos!F60)/Costos!F60*100</f>
        <v>25.308351537556728</v>
      </c>
      <c r="H60" s="46">
        <f>(Costos!H60-Costos!G60)/Costos!G60*100</f>
        <v>-56.024843062779816</v>
      </c>
      <c r="I60" s="46">
        <f>(Costos!I60-Costos!H60)/Costos!H60*100</f>
        <v>4.871187051354867</v>
      </c>
      <c r="J60" s="46">
        <f>(Costos!J60-Costos!I60)/Costos!I60*100</f>
        <v>17.375596998502214</v>
      </c>
      <c r="K60" s="46">
        <f>(Costos!K60-Costos!J60)/Costos!J60*100</f>
        <v>8.284789764173773</v>
      </c>
      <c r="L60" s="46">
        <f>(Costos!L60-Costos!K60)/Costos!K60*100</f>
        <v>-1.0690883445148078</v>
      </c>
      <c r="M60" s="46">
        <f>(Costos!M60-Costos!L60)/Costos!L60*100</f>
        <v>-9.354273254678702</v>
      </c>
      <c r="N60" s="46">
        <f>(Costos!N60-Costos!M60)/Costos!M60*100</f>
        <v>12.206298413729838</v>
      </c>
      <c r="O60" s="46">
        <f>(Costos!O60-Costos!N60)/Costos!N60*100</f>
        <v>-0.6331234841765496</v>
      </c>
      <c r="P60" s="46">
        <f>(Costos!P60-Costos!O60)/Costos!O60*100</f>
        <v>8.23047428456653</v>
      </c>
      <c r="Q60" s="46">
        <f>(Costos!Q60-Costos!P60)/Costos!P60*100</f>
        <v>1.526464285195215</v>
      </c>
    </row>
    <row r="61" spans="1:17" s="6" customFormat="1" ht="12" customHeight="1">
      <c r="A61" s="7" t="s">
        <v>48</v>
      </c>
      <c r="B61" s="48"/>
      <c r="C61" s="46">
        <f>(Costos!C61-Costos!B61)/Costos!B61*100</f>
        <v>80.53991665050833</v>
      </c>
      <c r="D61" s="46">
        <f>(Costos!D61-Costos!C61)/Costos!C61*100</f>
        <v>4.550496208398128</v>
      </c>
      <c r="E61" s="46">
        <f>(Costos!E61-Costos!D61)/Costos!D61*100</f>
        <v>7.600980356131299</v>
      </c>
      <c r="F61" s="46">
        <f>(Costos!F61-Costos!E61)/Costos!E61*100</f>
        <v>-5.8982912151295865</v>
      </c>
      <c r="G61" s="46">
        <f>(Costos!G61-Costos!F61)/Costos!F61*100</f>
        <v>23.006444693514734</v>
      </c>
      <c r="H61" s="46">
        <f>(Costos!H61-Costos!G61)/Costos!G61*100</f>
        <v>-59.572493493675715</v>
      </c>
      <c r="I61" s="46">
        <f>(Costos!I61-Costos!H61)/Costos!H61*100</f>
        <v>5.726189621887992</v>
      </c>
      <c r="J61" s="46">
        <f>(Costos!J61-Costos!I61)/Costos!I61*100</f>
        <v>29.28440616562807</v>
      </c>
      <c r="K61" s="46">
        <f>(Costos!K61-Costos!J61)/Costos!J61*100</f>
        <v>0.49957268833713464</v>
      </c>
      <c r="L61" s="46">
        <f>(Costos!L61-Costos!K61)/Costos!K61*100</f>
        <v>0.3605073823581125</v>
      </c>
      <c r="M61" s="46">
        <f>(Costos!M61-Costos!L61)/Costos!L61*100</f>
        <v>-5.068581311209851</v>
      </c>
      <c r="N61" s="46">
        <f>(Costos!N61-Costos!M61)/Costos!M61*100</f>
        <v>10.884804699320929</v>
      </c>
      <c r="O61" s="46">
        <f>(Costos!O61-Costos!N61)/Costos!N61*100</f>
        <v>-4.03956508765612</v>
      </c>
      <c r="P61" s="46">
        <f>(Costos!P61-Costos!O61)/Costos!O61*100</f>
        <v>4.001367470683019</v>
      </c>
      <c r="Q61" s="46">
        <f>(Costos!Q61-Costos!P61)/Costos!P61*100</f>
        <v>1.7477353305066539</v>
      </c>
    </row>
    <row r="62" spans="1:17" s="6" customFormat="1" ht="12" customHeight="1">
      <c r="A62" s="7" t="s">
        <v>49</v>
      </c>
      <c r="B62" s="48"/>
      <c r="C62" s="46">
        <f>(Costos!C62-Costos!B62)/Costos!B62*100</f>
        <v>90.81697957576192</v>
      </c>
      <c r="D62" s="46">
        <f>(Costos!D62-Costos!C62)/Costos!C62*100</f>
        <v>-2.6555316395929967</v>
      </c>
      <c r="E62" s="46">
        <f>(Costos!E62-Costos!D62)/Costos!D62*100</f>
        <v>10.395675658136803</v>
      </c>
      <c r="F62" s="46">
        <f>(Costos!F62-Costos!E62)/Costos!E62*100</f>
        <v>-2.974470335320928</v>
      </c>
      <c r="G62" s="46">
        <f>(Costos!G62-Costos!F62)/Costos!F62*100</f>
        <v>21.348356123528927</v>
      </c>
      <c r="H62" s="46">
        <f>(Costos!H62-Costos!G62)/Costos!G62*100</f>
        <v>-17.79612640361217</v>
      </c>
      <c r="I62" s="46">
        <f>(Costos!I62-Costos!H62)/Costos!H62*100</f>
        <v>-3.4647814292052868</v>
      </c>
      <c r="J62" s="46">
        <f>(Costos!J62-Costos!I62)/Costos!I62*100</f>
        <v>9.993472964972879</v>
      </c>
      <c r="K62" s="46">
        <f>(Costos!K62-Costos!J62)/Costos!J62*100</f>
        <v>11.430619804738457</v>
      </c>
      <c r="L62" s="46">
        <f>(Costos!L62-Costos!K62)/Costos!K62*100</f>
        <v>0.8208295379564428</v>
      </c>
      <c r="M62" s="46">
        <f>(Costos!M62-Costos!L62)/Costos!L62*100</f>
        <v>1.2467081291151252</v>
      </c>
      <c r="N62" s="46">
        <f>(Costos!N62-Costos!M62)/Costos!M62*100</f>
        <v>3.851795256295028</v>
      </c>
      <c r="O62" s="46">
        <f>(Costos!O62-Costos!N62)/Costos!N62*100</f>
        <v>-9.58247752607672</v>
      </c>
      <c r="P62" s="46">
        <f>(Costos!P62-Costos!O62)/Costos!O62*100</f>
        <v>10.346150443890448</v>
      </c>
      <c r="Q62" s="46">
        <f>(Costos!Q62-Costos!P62)/Costos!P62*100</f>
        <v>2.3391017461126635</v>
      </c>
    </row>
    <row r="63" spans="1:17" s="6" customFormat="1" ht="12" customHeight="1">
      <c r="A63" s="7" t="s">
        <v>50</v>
      </c>
      <c r="B63" s="48"/>
      <c r="C63" s="46">
        <f>(Costos!C63-Costos!B63)/Costos!B63*100</f>
        <v>85.94042124711318</v>
      </c>
      <c r="D63" s="46">
        <f>(Costos!D63-Costos!C63)/Costos!C63*100</f>
        <v>5.874108011234814</v>
      </c>
      <c r="E63" s="46">
        <f>(Costos!E63-Costos!D63)/Costos!D63*100</f>
        <v>12.086148962031135</v>
      </c>
      <c r="F63" s="46">
        <f>(Costos!F63-Costos!E63)/Costos!E63*100</f>
        <v>-8.082263299693151</v>
      </c>
      <c r="G63" s="46">
        <f>(Costos!G63-Costos!F63)/Costos!F63*100</f>
        <v>20.97628086796001</v>
      </c>
      <c r="H63" s="46">
        <f>(Costos!H63-Costos!G63)/Costos!G63*100</f>
        <v>-12.343909019955225</v>
      </c>
      <c r="I63" s="46">
        <f>(Costos!I63-Costos!H63)/Costos!H63*100</f>
        <v>-0.8672577652569337</v>
      </c>
      <c r="J63" s="46">
        <f>(Costos!J63-Costos!I63)/Costos!I63*100</f>
        <v>1.5528315748626895</v>
      </c>
      <c r="K63" s="46">
        <f>(Costos!K63-Costos!J63)/Costos!J63*100</f>
        <v>8.86168708262113</v>
      </c>
      <c r="L63" s="46">
        <f>(Costos!L63-Costos!K63)/Costos!K63*100</f>
        <v>6.709984612416789</v>
      </c>
      <c r="M63" s="46">
        <f>(Costos!M63-Costos!L63)/Costos!L63*100</f>
        <v>-4.178856279177279</v>
      </c>
      <c r="N63" s="46">
        <f>(Costos!N63-Costos!M63)/Costos!M63*100</f>
        <v>7.372075143176156</v>
      </c>
      <c r="O63" s="46">
        <f>(Costos!O63-Costos!N63)/Costos!N63*100</f>
        <v>-17.82915944040208</v>
      </c>
      <c r="P63" s="46">
        <f>(Costos!P63-Costos!O63)/Costos!O63*100</f>
        <v>0.17154708495169502</v>
      </c>
      <c r="Q63" s="46">
        <f>(Costos!Q63-Costos!P63)/Costos!P63*100</f>
        <v>9.598154505050735</v>
      </c>
    </row>
    <row r="64" spans="1:17" s="6" customFormat="1" ht="12" customHeight="1">
      <c r="A64" s="7" t="s">
        <v>51</v>
      </c>
      <c r="B64" s="48"/>
      <c r="C64" s="46">
        <f>(Costos!C64-Costos!B64)/Costos!B64*100</f>
        <v>101.68456457187045</v>
      </c>
      <c r="D64" s="46">
        <f>(Costos!D64-Costos!C64)/Costos!C64*100</f>
        <v>-0.7132983329444385</v>
      </c>
      <c r="E64" s="46">
        <f>(Costos!E64-Costos!D64)/Costos!D64*100</f>
        <v>0.07069723336035294</v>
      </c>
      <c r="F64" s="46">
        <f>(Costos!F64-Costos!E64)/Costos!E64*100</f>
        <v>0</v>
      </c>
      <c r="G64" s="46">
        <f>(Costos!G64-Costos!F64)/Costos!F64*100</f>
        <v>25.257937583332424</v>
      </c>
      <c r="H64" s="46">
        <f>(Costos!H64-Costos!G64)/Costos!G64*100</f>
        <v>-47.144448953922755</v>
      </c>
      <c r="I64" s="46">
        <f>(Costos!I64-Costos!H64)/Costos!H64*100</f>
        <v>4.823516096761886</v>
      </c>
      <c r="J64" s="46">
        <f>(Costos!J64-Costos!I64)/Costos!I64*100</f>
        <v>18.42542559458242</v>
      </c>
      <c r="K64" s="46">
        <f>(Costos!K64-Costos!J64)/Costos!J64*100</f>
        <v>6.507759789493582</v>
      </c>
      <c r="L64" s="46">
        <f>(Costos!L64-Costos!K64)/Costos!K64*100</f>
        <v>-1.9318028157310805</v>
      </c>
      <c r="M64" s="46">
        <f>(Costos!M64-Costos!L64)/Costos!L64*100</f>
        <v>-6.1302344325488995</v>
      </c>
      <c r="N64" s="46">
        <f>(Costos!N64-Costos!M64)/Costos!M64*100</f>
        <v>8.157471869437275</v>
      </c>
      <c r="O64" s="46">
        <f>(Costos!O64-Costos!N64)/Costos!N64*100</f>
        <v>-3.0623220695134403</v>
      </c>
      <c r="P64" s="46">
        <f>(Costos!P64-Costos!O64)/Costos!O64*100</f>
        <v>13.991075769295112</v>
      </c>
      <c r="Q64" s="46">
        <f>(Costos!Q64-Costos!P64)/Costos!P64*100</f>
        <v>3.6577258401949204</v>
      </c>
    </row>
    <row r="65" spans="1:18" s="6" customFormat="1" ht="12" customHeight="1">
      <c r="A65" s="7" t="s">
        <v>52</v>
      </c>
      <c r="B65" s="48"/>
      <c r="C65" s="46">
        <f>(Costos!C65-Costos!B65)/Costos!B65*100</f>
        <v>63.0894598161573</v>
      </c>
      <c r="D65" s="46">
        <f>(Costos!D65-Costos!C65)/Costos!C65*100</f>
        <v>13.796087907845637</v>
      </c>
      <c r="E65" s="46">
        <f>(Costos!E65-Costos!D65)/Costos!D65*100</f>
        <v>14.045608612119354</v>
      </c>
      <c r="F65" s="46">
        <f>(Costos!F65-Costos!E65)/Costos!E65*100</f>
        <v>-7.74709856154332</v>
      </c>
      <c r="G65" s="46">
        <f>(Costos!G65-Costos!F65)/Costos!F65*100</f>
        <v>13.92956774241394</v>
      </c>
      <c r="H65" s="46">
        <f>(Costos!H65-Costos!G65)/Costos!G65*100</f>
        <v>-48.23936583657977</v>
      </c>
      <c r="I65" s="46">
        <f>(Costos!I65-Costos!H65)/Costos!H65*100</f>
        <v>7.571416953991839</v>
      </c>
      <c r="J65" s="46">
        <f>(Costos!J65-Costos!I65)/Costos!I65*100</f>
        <v>4.630038542703105</v>
      </c>
      <c r="K65" s="46">
        <f>(Costos!K65-Costos!J65)/Costos!J65*100</f>
        <v>7.774066155793916</v>
      </c>
      <c r="L65" s="46">
        <f>(Costos!L65-Costos!K65)/Costos!K65*100</f>
        <v>9.87454691174819</v>
      </c>
      <c r="M65" s="46">
        <f>(Costos!M65-Costos!L65)/Costos!L65*100</f>
        <v>-6.805730192731209</v>
      </c>
      <c r="N65" s="46">
        <f>(Costos!N65-Costos!M65)/Costos!M65*100</f>
        <v>7.000866449813992</v>
      </c>
      <c r="O65" s="46">
        <f>(Costos!O65-Costos!N65)/Costos!N65*100</f>
        <v>-17.71532906213974</v>
      </c>
      <c r="P65" s="46">
        <f>(Costos!P65-Costos!O65)/Costos!O65*100</f>
        <v>-2.631528037864968</v>
      </c>
      <c r="Q65" s="46">
        <f>(Costos!Q65-Costos!P65)/Costos!P65*100</f>
        <v>8.884174817155705</v>
      </c>
      <c r="R65" s="12"/>
    </row>
    <row r="66" spans="1:22" s="6" customFormat="1" ht="12" customHeight="1">
      <c r="A66" s="7" t="s">
        <v>53</v>
      </c>
      <c r="B66" s="48"/>
      <c r="C66" s="48"/>
      <c r="D66" s="49"/>
      <c r="E66" s="49"/>
      <c r="F66" s="49"/>
      <c r="G66" s="49"/>
      <c r="H66" s="48"/>
      <c r="I66" s="48"/>
      <c r="J66" s="49"/>
      <c r="K66" s="46"/>
      <c r="L66" s="52"/>
      <c r="M66" s="52"/>
      <c r="N66" s="46">
        <f>(Costos!N66-Costos!M66)/Costos!M66*100</f>
        <v>10.134262861384997</v>
      </c>
      <c r="O66" s="46">
        <f>(Costos!O66-Costos!N66)/Costos!N66*100</f>
        <v>-1.4584130645901285</v>
      </c>
      <c r="P66" s="46">
        <f>(Costos!P66-Costos!O66)/Costos!O66*100</f>
        <v>1.7233283357976896</v>
      </c>
      <c r="Q66" s="46">
        <f>(Costos!Q66-Costos!P66)/Costos!P66*100</f>
        <v>-0.24750148684308898</v>
      </c>
      <c r="R66" s="12"/>
      <c r="S66" s="12"/>
      <c r="T66" s="12"/>
      <c r="U66" s="12"/>
      <c r="V66" s="12"/>
    </row>
    <row r="67" spans="1:22" s="6" customFormat="1" ht="12" customHeight="1">
      <c r="A67" s="11" t="s">
        <v>127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2"/>
      <c r="M67" s="52"/>
      <c r="N67" s="46"/>
      <c r="O67" s="46"/>
      <c r="P67" s="46"/>
      <c r="R67" s="12"/>
      <c r="S67" s="12"/>
      <c r="T67" s="12"/>
      <c r="U67" s="12"/>
      <c r="V67" s="12"/>
    </row>
    <row r="68" spans="1:22" s="6" customFormat="1" ht="12" customHeight="1">
      <c r="A68" s="35" t="s">
        <v>112</v>
      </c>
      <c r="B68" s="48"/>
      <c r="C68" s="46" t="s">
        <v>125</v>
      </c>
      <c r="D68" s="46" t="s">
        <v>125</v>
      </c>
      <c r="E68" s="46" t="s">
        <v>125</v>
      </c>
      <c r="F68" s="46" t="s">
        <v>125</v>
      </c>
      <c r="G68" s="46" t="s">
        <v>125</v>
      </c>
      <c r="H68" s="46" t="s">
        <v>125</v>
      </c>
      <c r="I68" s="46" t="s">
        <v>125</v>
      </c>
      <c r="J68" s="46" t="s">
        <v>125</v>
      </c>
      <c r="K68" s="46" t="s">
        <v>125</v>
      </c>
      <c r="L68" s="46" t="s">
        <v>125</v>
      </c>
      <c r="M68" s="46" t="s">
        <v>125</v>
      </c>
      <c r="N68" s="46"/>
      <c r="O68" s="46">
        <f>(Costos!O68-Costos!N68)/Costos!N68*100</f>
        <v>0</v>
      </c>
      <c r="P68" s="46">
        <f>(Costos!P68-Costos!O68)/Costos!O68*100</f>
        <v>-2.2368521389898577</v>
      </c>
      <c r="Q68" s="46">
        <f>(Costos!Q68-Costos!P68)/Costos!P68*100</f>
        <v>25.28997165960322</v>
      </c>
      <c r="R68" s="12"/>
      <c r="S68" s="12"/>
      <c r="T68" s="12"/>
      <c r="U68" s="12"/>
      <c r="V68" s="12"/>
    </row>
    <row r="69" spans="1:22" s="6" customFormat="1" ht="12" customHeight="1">
      <c r="A69" s="35" t="s">
        <v>113</v>
      </c>
      <c r="B69" s="48"/>
      <c r="C69" s="46" t="s">
        <v>125</v>
      </c>
      <c r="D69" s="46" t="s">
        <v>125</v>
      </c>
      <c r="E69" s="46" t="s">
        <v>125</v>
      </c>
      <c r="F69" s="46" t="s">
        <v>125</v>
      </c>
      <c r="G69" s="46" t="s">
        <v>125</v>
      </c>
      <c r="H69" s="46" t="s">
        <v>125</v>
      </c>
      <c r="I69" s="46" t="s">
        <v>125</v>
      </c>
      <c r="J69" s="46" t="s">
        <v>125</v>
      </c>
      <c r="K69" s="46" t="s">
        <v>125</v>
      </c>
      <c r="L69" s="46" t="s">
        <v>125</v>
      </c>
      <c r="M69" s="46" t="s">
        <v>125</v>
      </c>
      <c r="N69" s="46"/>
      <c r="O69" s="46">
        <f>(Costos!O69-Costos!N69)/Costos!N69*100</f>
        <v>0</v>
      </c>
      <c r="P69" s="46">
        <f>(Costos!P69-Costos!O69)/Costos!O69*100</f>
        <v>0</v>
      </c>
      <c r="Q69" s="46" t="s">
        <v>125</v>
      </c>
      <c r="R69" s="12"/>
      <c r="S69" s="12"/>
      <c r="T69" s="12"/>
      <c r="U69" s="12"/>
      <c r="V69" s="12"/>
    </row>
    <row r="70" spans="1:22" s="6" customFormat="1" ht="12" customHeight="1">
      <c r="A70" s="35" t="s">
        <v>114</v>
      </c>
      <c r="B70" s="48"/>
      <c r="C70" s="46" t="s">
        <v>125</v>
      </c>
      <c r="D70" s="46" t="s">
        <v>125</v>
      </c>
      <c r="E70" s="46" t="s">
        <v>125</v>
      </c>
      <c r="F70" s="46" t="s">
        <v>125</v>
      </c>
      <c r="G70" s="46" t="s">
        <v>125</v>
      </c>
      <c r="H70" s="46" t="s">
        <v>125</v>
      </c>
      <c r="I70" s="46" t="s">
        <v>125</v>
      </c>
      <c r="J70" s="46" t="s">
        <v>125</v>
      </c>
      <c r="K70" s="46" t="s">
        <v>125</v>
      </c>
      <c r="L70" s="46" t="s">
        <v>125</v>
      </c>
      <c r="M70" s="46" t="s">
        <v>125</v>
      </c>
      <c r="N70" s="46"/>
      <c r="O70" s="46">
        <f>(Costos!O70-Costos!N70)/Costos!N70*100</f>
        <v>0</v>
      </c>
      <c r="P70" s="46">
        <f>(Costos!P70-Costos!O70)/Costos!O70*100</f>
        <v>-0.3697984395318596</v>
      </c>
      <c r="Q70" s="46">
        <f>(Costos!Q70-Costos!P70)/Costos!P70*100</f>
        <v>8.530994819920865</v>
      </c>
      <c r="R70" s="12"/>
      <c r="S70" s="12"/>
      <c r="T70" s="12"/>
      <c r="U70" s="12"/>
      <c r="V70" s="12"/>
    </row>
    <row r="71" spans="1:22" s="6" customFormat="1" ht="12" customHeight="1">
      <c r="A71" s="35" t="s">
        <v>115</v>
      </c>
      <c r="B71" s="48"/>
      <c r="C71" s="46" t="s">
        <v>125</v>
      </c>
      <c r="D71" s="46" t="s">
        <v>125</v>
      </c>
      <c r="E71" s="46" t="s">
        <v>125</v>
      </c>
      <c r="F71" s="46" t="s">
        <v>125</v>
      </c>
      <c r="G71" s="46" t="s">
        <v>125</v>
      </c>
      <c r="H71" s="46" t="s">
        <v>125</v>
      </c>
      <c r="I71" s="46" t="s">
        <v>125</v>
      </c>
      <c r="J71" s="46" t="s">
        <v>125</v>
      </c>
      <c r="K71" s="46" t="s">
        <v>125</v>
      </c>
      <c r="L71" s="46" t="s">
        <v>125</v>
      </c>
      <c r="M71" s="46" t="s">
        <v>125</v>
      </c>
      <c r="N71" s="46"/>
      <c r="O71" s="46">
        <f>(Costos!O71-Costos!N71)/Costos!N71*100</f>
        <v>-3.5328428448333007</v>
      </c>
      <c r="P71" s="46">
        <f>(Costos!P71-Costos!O71)/Costos!O71*100</f>
        <v>-2.9064174797306586</v>
      </c>
      <c r="Q71" s="46" t="s">
        <v>125</v>
      </c>
      <c r="R71" s="12"/>
      <c r="S71" s="12"/>
      <c r="T71" s="12"/>
      <c r="U71" s="12"/>
      <c r="V71" s="12"/>
    </row>
    <row r="72" spans="1:18" s="6" customFormat="1" ht="12" customHeight="1">
      <c r="A72" s="60" t="s">
        <v>144</v>
      </c>
      <c r="B72" s="48">
        <v>0</v>
      </c>
      <c r="C72" s="48">
        <v>0</v>
      </c>
      <c r="D72" s="48">
        <v>0</v>
      </c>
      <c r="E72" s="53">
        <v>0</v>
      </c>
      <c r="F72" s="53">
        <v>0</v>
      </c>
      <c r="G72" s="53">
        <v>0</v>
      </c>
      <c r="H72" s="48">
        <v>0</v>
      </c>
      <c r="I72" s="48">
        <v>0</v>
      </c>
      <c r="J72" s="48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46" t="s">
        <v>125</v>
      </c>
      <c r="R72" s="81"/>
    </row>
    <row r="73" spans="1:18" s="6" customFormat="1" ht="12" customHeight="1">
      <c r="A73" s="60" t="s">
        <v>23</v>
      </c>
      <c r="B73" s="48"/>
      <c r="C73" s="48"/>
      <c r="D73" s="48"/>
      <c r="E73" s="53"/>
      <c r="F73" s="53"/>
      <c r="G73" s="53"/>
      <c r="H73" s="48"/>
      <c r="I73" s="48"/>
      <c r="J73" s="48"/>
      <c r="K73" s="53"/>
      <c r="L73" s="53"/>
      <c r="M73" s="53"/>
      <c r="N73" s="53"/>
      <c r="O73" s="46">
        <f>(Costos!O73-Costos!N73)/Costos!N73*100</f>
        <v>-3.397027600849257</v>
      </c>
      <c r="P73" s="46">
        <f>(Costos!P73-Costos!O73)/Costos!O73*100</f>
        <v>-1.098901098901099</v>
      </c>
      <c r="Q73" s="46" t="s">
        <v>125</v>
      </c>
      <c r="R73" s="81"/>
    </row>
    <row r="74" spans="1:22" s="6" customFormat="1" ht="12" customHeight="1">
      <c r="A74" s="11" t="s">
        <v>116</v>
      </c>
      <c r="B74" s="48"/>
      <c r="C74" s="46" t="s">
        <v>125</v>
      </c>
      <c r="D74" s="46" t="s">
        <v>125</v>
      </c>
      <c r="E74" s="46" t="s">
        <v>125</v>
      </c>
      <c r="F74" s="46" t="s">
        <v>125</v>
      </c>
      <c r="G74" s="46" t="s">
        <v>125</v>
      </c>
      <c r="H74" s="46" t="s">
        <v>125</v>
      </c>
      <c r="I74" s="46" t="s">
        <v>125</v>
      </c>
      <c r="J74" s="46" t="s">
        <v>125</v>
      </c>
      <c r="K74" s="46" t="s">
        <v>125</v>
      </c>
      <c r="L74" s="46" t="s">
        <v>125</v>
      </c>
      <c r="M74" s="46" t="s">
        <v>125</v>
      </c>
      <c r="N74" s="46"/>
      <c r="O74" s="46"/>
      <c r="P74" s="46"/>
      <c r="Q74" s="46"/>
      <c r="R74" s="12"/>
      <c r="S74" s="12"/>
      <c r="T74" s="12"/>
      <c r="U74" s="12"/>
      <c r="V74" s="12"/>
    </row>
    <row r="75" spans="1:22" s="6" customFormat="1" ht="12" customHeight="1">
      <c r="A75" s="123" t="s">
        <v>118</v>
      </c>
      <c r="B75" s="124"/>
      <c r="C75" s="124"/>
      <c r="D75" s="46" t="s">
        <v>125</v>
      </c>
      <c r="E75" s="46" t="s">
        <v>125</v>
      </c>
      <c r="F75" s="46" t="s">
        <v>125</v>
      </c>
      <c r="G75" s="46" t="s">
        <v>125</v>
      </c>
      <c r="H75" s="46" t="s">
        <v>125</v>
      </c>
      <c r="I75" s="46" t="s">
        <v>125</v>
      </c>
      <c r="J75" s="46" t="s">
        <v>125</v>
      </c>
      <c r="K75" s="46" t="s">
        <v>125</v>
      </c>
      <c r="L75" s="46" t="s">
        <v>125</v>
      </c>
      <c r="M75" s="46" t="s">
        <v>125</v>
      </c>
      <c r="N75" s="46"/>
      <c r="O75" s="46">
        <f>(Costos!O75-Costos!N75)/Costos!N75*100</f>
        <v>-2.6820688213801813</v>
      </c>
      <c r="P75" s="46">
        <f>(Costos!P75-Costos!O75)/Costos!O75*100</f>
        <v>2.6293469041560344</v>
      </c>
      <c r="Q75" s="46">
        <f>(Costos!Q75-Costos!P75)/Costos!P75*100</f>
        <v>3.7234133036615926</v>
      </c>
      <c r="R75" s="12"/>
      <c r="S75" s="12"/>
      <c r="T75" s="12"/>
      <c r="U75" s="12"/>
      <c r="V75" s="12"/>
    </row>
    <row r="76" spans="1:22" s="6" customFormat="1" ht="12" customHeight="1">
      <c r="A76" s="60" t="s">
        <v>122</v>
      </c>
      <c r="B76" s="48"/>
      <c r="C76" s="48"/>
      <c r="D76" s="46" t="s">
        <v>125</v>
      </c>
      <c r="E76" s="46" t="s">
        <v>125</v>
      </c>
      <c r="F76" s="46" t="s">
        <v>125</v>
      </c>
      <c r="G76" s="46" t="s">
        <v>125</v>
      </c>
      <c r="H76" s="46" t="s">
        <v>125</v>
      </c>
      <c r="I76" s="46" t="s">
        <v>125</v>
      </c>
      <c r="J76" s="46" t="s">
        <v>125</v>
      </c>
      <c r="K76" s="46" t="s">
        <v>125</v>
      </c>
      <c r="L76" s="46" t="s">
        <v>125</v>
      </c>
      <c r="M76" s="46" t="s">
        <v>125</v>
      </c>
      <c r="N76" s="46">
        <f>(Costos!N75-Costos!M75)/Costos!M75*100</f>
        <v>7.207564850300321</v>
      </c>
      <c r="O76" s="46">
        <f>(Costos!O76-Costos!N76)/Costos!N76*100</f>
        <v>-7.904894910784778</v>
      </c>
      <c r="P76" s="46">
        <f>(Costos!P76-Costos!O76)/Costos!O76*100</f>
        <v>-0.002825656965217757</v>
      </c>
      <c r="Q76" s="46">
        <f>(Costos!Q76-Costos!P76)/Costos!P76*100</f>
        <v>5.305791818550016</v>
      </c>
      <c r="R76" s="12"/>
      <c r="S76" s="12"/>
      <c r="T76" s="12"/>
      <c r="U76" s="12"/>
      <c r="V76" s="12"/>
    </row>
    <row r="77" spans="1:22" s="6" customFormat="1" ht="12" customHeight="1">
      <c r="A77" s="60" t="s">
        <v>117</v>
      </c>
      <c r="B77" s="48">
        <v>0</v>
      </c>
      <c r="C77" s="48">
        <v>0</v>
      </c>
      <c r="D77" s="46" t="s">
        <v>125</v>
      </c>
      <c r="E77" s="46" t="s">
        <v>125</v>
      </c>
      <c r="F77" s="46" t="s">
        <v>125</v>
      </c>
      <c r="G77" s="46" t="s">
        <v>125</v>
      </c>
      <c r="H77" s="46" t="s">
        <v>125</v>
      </c>
      <c r="I77" s="46" t="s">
        <v>125</v>
      </c>
      <c r="J77" s="46" t="s">
        <v>125</v>
      </c>
      <c r="K77" s="46" t="s">
        <v>125</v>
      </c>
      <c r="L77" s="46" t="s">
        <v>125</v>
      </c>
      <c r="M77" s="46" t="s">
        <v>125</v>
      </c>
      <c r="N77" s="46">
        <f>(Costos!N76-Costos!M76)/Costos!M76*100</f>
        <v>8.586472255974066</v>
      </c>
      <c r="O77" s="46">
        <f>(Costos!O77-Costos!N77)/Costos!N77*100</f>
        <v>-7.331378299120233</v>
      </c>
      <c r="P77" s="46">
        <f>(Costos!P77-Costos!O77)/Costos!O77*100</f>
        <v>5.69620253164556</v>
      </c>
      <c r="Q77" s="46">
        <f>(Costos!Q77-Costos!P77)/Costos!P77*100</f>
        <v>-1.1976047904191627</v>
      </c>
      <c r="R77" s="12"/>
      <c r="S77" s="12"/>
      <c r="T77" s="12"/>
      <c r="U77" s="12"/>
      <c r="V77" s="12"/>
    </row>
    <row r="78" spans="1:22" s="6" customFormat="1" ht="12" customHeight="1">
      <c r="A78" s="60" t="s">
        <v>123</v>
      </c>
      <c r="B78" s="60"/>
      <c r="C78" s="60"/>
      <c r="D78" s="46" t="s">
        <v>125</v>
      </c>
      <c r="E78" s="46" t="s">
        <v>125</v>
      </c>
      <c r="F78" s="46" t="s">
        <v>125</v>
      </c>
      <c r="G78" s="46" t="s">
        <v>125</v>
      </c>
      <c r="H78" s="46" t="s">
        <v>125</v>
      </c>
      <c r="I78" s="46" t="s">
        <v>125</v>
      </c>
      <c r="J78" s="46" t="s">
        <v>125</v>
      </c>
      <c r="K78" s="46" t="s">
        <v>125</v>
      </c>
      <c r="L78" s="46" t="s">
        <v>125</v>
      </c>
      <c r="M78" s="46" t="s">
        <v>125</v>
      </c>
      <c r="N78" s="46">
        <f>+(Costos!N78-Costos!M78)/Costos!M78*100</f>
        <v>21.82622897272579</v>
      </c>
      <c r="O78" s="46">
        <f>(Costos!O78-Costos!N78)/Costos!N78*100</f>
        <v>-17.91587013467535</v>
      </c>
      <c r="P78" s="46">
        <v>0</v>
      </c>
      <c r="Q78" s="46">
        <f>(Costos!Q78-Costos!P78)/Costos!P78*100</f>
        <v>8.606892046382491</v>
      </c>
      <c r="R78" s="12"/>
      <c r="S78" s="12"/>
      <c r="T78" s="12"/>
      <c r="U78" s="12"/>
      <c r="V78" s="12"/>
    </row>
    <row r="79" spans="1:22" s="2" customFormat="1" ht="3" customHeight="1">
      <c r="A79" s="96"/>
      <c r="B79" s="103"/>
      <c r="C79" s="103"/>
      <c r="D79" s="104"/>
      <c r="E79" s="104"/>
      <c r="F79" s="104"/>
      <c r="G79" s="105"/>
      <c r="H79" s="105"/>
      <c r="I79" s="105"/>
      <c r="J79" s="106"/>
      <c r="K79" s="106"/>
      <c r="L79" s="92"/>
      <c r="M79" s="92"/>
      <c r="N79" s="92"/>
      <c r="O79" s="92"/>
      <c r="P79" s="92"/>
      <c r="Q79" s="92"/>
      <c r="R79" s="12"/>
      <c r="S79" s="12"/>
      <c r="T79" s="12"/>
      <c r="U79" s="12"/>
      <c r="V79" s="12"/>
    </row>
    <row r="80" spans="1:17" s="12" customFormat="1" ht="3.75" customHeight="1">
      <c r="A80" s="6"/>
      <c r="B80" s="55"/>
      <c r="C80" s="55"/>
      <c r="D80" s="55"/>
      <c r="E80" s="55"/>
      <c r="F80" s="55"/>
      <c r="G80" s="55"/>
      <c r="H80" s="55"/>
      <c r="I80" s="56"/>
      <c r="J80" s="56"/>
      <c r="K80" s="56"/>
      <c r="L80" s="56"/>
      <c r="M80" s="56"/>
      <c r="P80" s="6"/>
      <c r="Q80" s="6"/>
    </row>
    <row r="81" spans="1:17" s="12" customFormat="1" ht="24.75" customHeight="1">
      <c r="A81" s="125" t="s">
        <v>131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88"/>
      <c r="P81" s="6"/>
      <c r="Q81" s="6"/>
    </row>
    <row r="82" spans="1:13" s="12" customFormat="1" ht="3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5" s="12" customFormat="1" ht="24.75" customHeight="1">
      <c r="A83" s="126" t="s">
        <v>128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89"/>
    </row>
    <row r="84" spans="1:13" s="12" customFormat="1" ht="0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</row>
    <row r="85" spans="1:28" s="33" customFormat="1" ht="14.25" customHeight="1">
      <c r="A85" s="12" t="s">
        <v>109</v>
      </c>
      <c r="B85" s="12"/>
      <c r="C85" s="63"/>
      <c r="D85" s="64"/>
      <c r="E85" s="12"/>
      <c r="F85" s="12"/>
      <c r="G85" s="63"/>
      <c r="H85" s="64"/>
      <c r="I85" s="65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s="33" customFormat="1" ht="2.25" customHeight="1">
      <c r="A86" s="12"/>
      <c r="B86" s="12"/>
      <c r="C86" s="63"/>
      <c r="D86" s="64"/>
      <c r="E86" s="12"/>
      <c r="F86" s="12"/>
      <c r="G86" s="63"/>
      <c r="H86" s="64"/>
      <c r="I86" s="65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s="2" customFormat="1" ht="14.25" customHeight="1">
      <c r="A87" s="113" t="s">
        <v>126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8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s="2" customFormat="1" ht="13.5" customHeight="1">
      <c r="A88" s="127" t="s">
        <v>143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87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16" s="13" customFormat="1" ht="12.75">
      <c r="A89" s="38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s="16" customFormat="1" ht="13.5" customHeight="1">
      <c r="A90" s="119"/>
      <c r="B90" s="119"/>
      <c r="C90" s="119"/>
      <c r="D90" s="119"/>
      <c r="E90" s="115" t="s">
        <v>55</v>
      </c>
      <c r="F90" s="115" t="s">
        <v>56</v>
      </c>
      <c r="G90" s="39" t="s">
        <v>57</v>
      </c>
      <c r="H90" s="39" t="s">
        <v>58</v>
      </c>
      <c r="I90" s="116" t="s">
        <v>59</v>
      </c>
      <c r="J90" s="40"/>
      <c r="K90" s="40"/>
      <c r="L90" s="40"/>
      <c r="M90" s="40"/>
      <c r="N90" s="40"/>
      <c r="O90" s="40"/>
      <c r="P90" s="40"/>
    </row>
    <row r="91" spans="1:16" s="16" customFormat="1" ht="13.5" customHeight="1">
      <c r="A91" s="36"/>
      <c r="B91" s="37"/>
      <c r="C91" s="37"/>
      <c r="D91" s="37"/>
      <c r="E91" s="115"/>
      <c r="F91" s="115"/>
      <c r="G91" s="39" t="s">
        <v>60</v>
      </c>
      <c r="H91" s="39" t="s">
        <v>54</v>
      </c>
      <c r="I91" s="116"/>
      <c r="J91" s="40"/>
      <c r="K91" s="40"/>
      <c r="L91" s="40"/>
      <c r="M91" s="40"/>
      <c r="N91" s="40"/>
      <c r="O91" s="40"/>
      <c r="P91" s="40"/>
    </row>
    <row r="92" spans="1:16" s="16" customFormat="1" ht="13.5" customHeight="1">
      <c r="A92" s="37"/>
      <c r="B92" s="37"/>
      <c r="C92" s="37"/>
      <c r="D92" s="37"/>
      <c r="E92" s="115"/>
      <c r="F92" s="115"/>
      <c r="G92" s="39" t="s">
        <v>61</v>
      </c>
      <c r="H92" s="39" t="s">
        <v>61</v>
      </c>
      <c r="I92" s="116"/>
      <c r="J92" s="40"/>
      <c r="K92" s="40"/>
      <c r="L92" s="40"/>
      <c r="M92" s="40"/>
      <c r="N92" s="40"/>
      <c r="O92" s="40"/>
      <c r="P92" s="40"/>
    </row>
    <row r="93" spans="1:16" s="16" customFormat="1" ht="15.75" customHeight="1">
      <c r="A93" s="58" t="s">
        <v>34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40"/>
      <c r="N93" s="40"/>
      <c r="O93" s="40"/>
      <c r="P93" s="40"/>
    </row>
    <row r="94" spans="1:16" s="16" customFormat="1" ht="15.75" customHeight="1">
      <c r="A94" s="66" t="s">
        <v>62</v>
      </c>
      <c r="B94" s="67">
        <f>+'[1]Hoja1'!$G$133</f>
        <v>2526.567259694856</v>
      </c>
      <c r="C94" s="67">
        <f>+'[1]Hoja1'!$C$133</f>
        <v>1513.8980000000001</v>
      </c>
      <c r="D94" s="67">
        <f>+'[1]Hoja1'!$G$132</f>
        <v>2300.046</v>
      </c>
      <c r="E94" s="68">
        <f>+'[1]Hoja1'!$C$132</f>
        <v>213.473</v>
      </c>
      <c r="F94" s="68">
        <v>632.459</v>
      </c>
      <c r="G94" s="69">
        <f>SUM(B94:F94)</f>
        <v>7186.443259694856</v>
      </c>
      <c r="H94" s="70">
        <v>1801.6690659124827</v>
      </c>
      <c r="I94" s="70">
        <f>+'[2]7.1 serie de finca'!$L$8</f>
        <v>1748.9180635904497</v>
      </c>
      <c r="J94" s="71"/>
      <c r="K94" s="71"/>
      <c r="L94" s="40"/>
      <c r="M94" s="40"/>
      <c r="N94" s="40"/>
      <c r="O94" s="40"/>
      <c r="P94" s="40"/>
    </row>
    <row r="95" spans="1:16" s="16" customFormat="1" ht="15.75" customHeight="1">
      <c r="A95" s="17" t="s">
        <v>63</v>
      </c>
      <c r="B95" s="19">
        <f>+'[3]Hoja1'!$G$122</f>
        <v>2526.567259694856</v>
      </c>
      <c r="C95" s="19">
        <f>+'[3]Hoja1'!$C$122</f>
        <v>1635</v>
      </c>
      <c r="D95" s="19">
        <f>+'[3]Hoja1'!$G$121</f>
        <v>1799.2869999999998</v>
      </c>
      <c r="E95" s="18">
        <f>+'[3]Hoja1'!$C$121</f>
        <v>0</v>
      </c>
      <c r="F95" s="19">
        <f>+'[3]Hoja1'!$J$120</f>
        <v>575.2224360605535</v>
      </c>
      <c r="G95" s="20">
        <f>SUM(B95:F95)</f>
        <v>6536.076695755409</v>
      </c>
      <c r="H95" s="21">
        <v>1662.5492764318838</v>
      </c>
      <c r="I95" s="21">
        <f>+'[2]7.1 serie de finca'!$L$8</f>
        <v>1748.9180635904497</v>
      </c>
      <c r="J95" s="22">
        <f>+(G94+G95+G96+G97+G98)/6</f>
        <v>6380.76968640446</v>
      </c>
      <c r="P95" s="40"/>
    </row>
    <row r="96" spans="1:16" s="16" customFormat="1" ht="15.75" customHeight="1">
      <c r="A96" s="23" t="s">
        <v>64</v>
      </c>
      <c r="B96" s="19">
        <f>+'[4]Hoja1'!$G$128</f>
        <v>3177.3629300000002</v>
      </c>
      <c r="C96" s="19">
        <f>+'[4]Hoja1'!$C$128</f>
        <v>1359.6460000000002</v>
      </c>
      <c r="D96" s="19">
        <f>+'[4]Hoja1'!$G$127</f>
        <v>2465.988</v>
      </c>
      <c r="E96" s="19">
        <f>+'[4]Hoja1'!$C$127</f>
        <v>426.784</v>
      </c>
      <c r="F96" s="19">
        <f>+'[4]Hoja1'!$I$121</f>
        <v>716.973859745</v>
      </c>
      <c r="G96" s="20">
        <f aca="true" t="shared" si="0" ref="G96:G159">SUM(B96:F96)</f>
        <v>8146.754789744999</v>
      </c>
      <c r="H96" s="19">
        <f>+'[5]Hoja1'!$D$9</f>
        <v>1715.0691524223569</v>
      </c>
      <c r="I96" s="19">
        <f>+'[4]Hoja1'!$D$11</f>
        <v>1496</v>
      </c>
      <c r="P96" s="40"/>
    </row>
    <row r="97" spans="1:16" s="16" customFormat="1" ht="15.75" customHeight="1">
      <c r="A97" s="23" t="s">
        <v>65</v>
      </c>
      <c r="B97" s="19">
        <f>+'[6]Hoja1'!$G$136</f>
        <v>2295.1019910000005</v>
      </c>
      <c r="C97" s="19">
        <f>+'[6]Hoja1'!$C$136</f>
        <v>1423.8980000000001</v>
      </c>
      <c r="D97" s="19">
        <f>+'[6]Hoja1'!$G$135</f>
        <v>2621.126</v>
      </c>
      <c r="E97" s="19">
        <f>+'[6]Hoja1'!$C$135</f>
        <v>424.087</v>
      </c>
      <c r="F97" s="19">
        <f>+'[6]Hoja1'!$I$131</f>
        <v>652.7465536314999</v>
      </c>
      <c r="G97" s="20">
        <f t="shared" si="0"/>
        <v>7416.9595446315</v>
      </c>
      <c r="H97" s="19">
        <f>+'[7]Hoja1'!$D$9</f>
        <v>1929.3545267666022</v>
      </c>
      <c r="I97" s="19">
        <f>+'[6]Hoja1'!$D$9</f>
        <v>1931.4998814144528</v>
      </c>
      <c r="P97" s="40"/>
    </row>
    <row r="98" spans="1:16" s="16" customFormat="1" ht="15.75" customHeight="1">
      <c r="A98" s="23" t="s">
        <v>66</v>
      </c>
      <c r="B98" s="19">
        <f>+'[8]Hoja1'!$G$133</f>
        <v>3183.9463999999994</v>
      </c>
      <c r="C98" s="19">
        <f>+'[8]Hoja1'!$C$133</f>
        <v>1441.6145</v>
      </c>
      <c r="D98" s="19">
        <f>+'[8]Hoja1'!$G$132</f>
        <v>2979.7414999999996</v>
      </c>
      <c r="E98" s="19">
        <f>+'[8]Hoja1'!$C$132</f>
        <v>601.158</v>
      </c>
      <c r="F98" s="19">
        <f>+'[8]Hoja1'!$I$128</f>
        <v>791.9234286000002</v>
      </c>
      <c r="G98" s="20">
        <f t="shared" si="0"/>
        <v>8998.3838286</v>
      </c>
      <c r="H98" s="19">
        <f>+'[9]Hoja1'!$D$9</f>
        <v>1978.3235363685646</v>
      </c>
      <c r="I98" s="19">
        <f>+'[8]Hoja1'!$D$9</f>
        <v>2049.745746833714</v>
      </c>
      <c r="P98" s="40"/>
    </row>
    <row r="99" spans="1:16" s="16" customFormat="1" ht="15.75" customHeight="1">
      <c r="A99" s="23" t="s">
        <v>67</v>
      </c>
      <c r="B99" s="19">
        <f>+'[10]Hoja1'!$G$137</f>
        <v>2648.9388143333335</v>
      </c>
      <c r="C99" s="19">
        <f>+'[10]Hoja1'!$C$137</f>
        <v>1454.6460000000002</v>
      </c>
      <c r="D99" s="19">
        <f>+'[10]Hoja1'!$G$136</f>
        <v>2158.716</v>
      </c>
      <c r="E99" s="19">
        <f>+'[10]Hoja1'!$C$136</f>
        <v>244.326</v>
      </c>
      <c r="F99" s="19">
        <f>+'[10]Hoja1'!$I$131</f>
        <v>627.8894875831667</v>
      </c>
      <c r="G99" s="20">
        <f t="shared" si="0"/>
        <v>7134.5163019165</v>
      </c>
      <c r="H99" s="19">
        <v>1520.4181337255682</v>
      </c>
      <c r="I99" s="19">
        <f>+'[10]Hoja1'!$D$11</f>
        <v>1992.32</v>
      </c>
      <c r="P99" s="40"/>
    </row>
    <row r="100" spans="1:16" s="16" customFormat="1" ht="15.75" customHeight="1">
      <c r="A100" s="23" t="s">
        <v>68</v>
      </c>
      <c r="B100" s="19">
        <f>+'[11]Hoja1'!$G$69</f>
        <v>201.58962666666667</v>
      </c>
      <c r="C100" s="19">
        <f>+'[11]Hoja1'!$C$69</f>
        <v>995</v>
      </c>
      <c r="D100" s="19">
        <f>+'[11]Hoja1'!$G$68</f>
        <v>1104</v>
      </c>
      <c r="E100" s="19">
        <f>+'[11]Hoja1'!$C$68</f>
        <v>0</v>
      </c>
      <c r="F100" s="19">
        <f>+'[11]Hoja1'!$I$63</f>
        <v>170.3816677509333</v>
      </c>
      <c r="G100" s="20">
        <f t="shared" si="0"/>
        <v>2470.9712944176003</v>
      </c>
      <c r="H100" s="19">
        <f>+'[12]Hoja1'!$D$8</f>
        <v>1910.530038210102</v>
      </c>
      <c r="I100" s="19">
        <f>+'[11]Hoja1'!$D$11</f>
        <v>696.0821898148148</v>
      </c>
      <c r="J100" s="22">
        <f>(G100+G101)/2</f>
        <v>2249.6320342848003</v>
      </c>
      <c r="P100" s="40"/>
    </row>
    <row r="101" spans="1:16" s="16" customFormat="1" ht="15.75" customHeight="1">
      <c r="A101" s="23" t="s">
        <v>69</v>
      </c>
      <c r="B101" s="19">
        <f>+'[13]Hoja1'!$G$61</f>
        <v>140.28446</v>
      </c>
      <c r="C101" s="19">
        <f>+'[13]Hoja1'!$C$61</f>
        <v>995</v>
      </c>
      <c r="D101" s="19">
        <f>+'[13]Hoja1'!$G$60</f>
        <v>740.6800000000001</v>
      </c>
      <c r="E101" s="19">
        <f>+'[13]Hoja1'!$C$60</f>
        <v>0</v>
      </c>
      <c r="F101" s="19">
        <f>+'[13]Hoja1'!$I$57</f>
        <v>152.328314152</v>
      </c>
      <c r="G101" s="20">
        <f t="shared" si="0"/>
        <v>2028.2927741520002</v>
      </c>
      <c r="H101" s="19">
        <f>+'[14]Hoja1'!$D$9</f>
        <v>2069.6150185584</v>
      </c>
      <c r="I101" s="19">
        <f>+'[13]Hoja1'!$D$12</f>
        <v>696.0821898148148</v>
      </c>
      <c r="P101" s="40"/>
    </row>
    <row r="102" spans="1:16" s="16" customFormat="1" ht="15.75" customHeight="1">
      <c r="A102" s="23" t="s">
        <v>70</v>
      </c>
      <c r="B102" s="19">
        <f>+'[15]Hoja1'!$G$74</f>
        <v>918.103575</v>
      </c>
      <c r="C102" s="19">
        <f>+'[15]Hoja1'!$C$74</f>
        <v>795</v>
      </c>
      <c r="D102" s="19">
        <f>+'[15]Hoja1'!$G$73</f>
        <v>2983.4799999999996</v>
      </c>
      <c r="E102" s="19">
        <f>+'[15]Hoja1'!$C$73</f>
        <v>0</v>
      </c>
      <c r="F102" s="19">
        <f>+'[15]Hoja1'!$I$70</f>
        <v>348.78708261380007</v>
      </c>
      <c r="G102" s="20">
        <f t="shared" si="0"/>
        <v>5045.370657613799</v>
      </c>
      <c r="H102" s="19">
        <f>+'[16]Hoja1'!$D$9</f>
        <v>920.0611730871851</v>
      </c>
      <c r="I102" s="19">
        <f>+'[17]Hoja1'!$D$9</f>
        <v>550</v>
      </c>
      <c r="J102" s="22">
        <f>+(G102+G103+G104)/3</f>
        <v>3672.439740141266</v>
      </c>
      <c r="P102" s="40"/>
    </row>
    <row r="103" spans="1:16" s="16" customFormat="1" ht="15.75" customHeight="1">
      <c r="A103" s="23" t="s">
        <v>71</v>
      </c>
      <c r="B103" s="19">
        <f>+'[17]Hoja1'!$G$85</f>
        <v>949.3584416666667</v>
      </c>
      <c r="C103" s="19">
        <f>+'[17]Hoja1'!$C$85</f>
        <v>795</v>
      </c>
      <c r="D103" s="19">
        <f>+'[17]Hoja1'!$G$84</f>
        <v>1823.4279999999999</v>
      </c>
      <c r="E103" s="19">
        <f>+'[17]Hoja1'!$C$84</f>
        <v>0</v>
      </c>
      <c r="F103" s="19">
        <f>+'[17]Hoja1'!$I$79</f>
        <v>289.70425906333344</v>
      </c>
      <c r="G103" s="20">
        <f t="shared" si="0"/>
        <v>3857.49070073</v>
      </c>
      <c r="H103" s="19">
        <f>+'[18]Hoja1'!$D$7</f>
        <v>709.4127783195034</v>
      </c>
      <c r="I103" s="19">
        <f>+'[17]Hoja1'!$D$9</f>
        <v>550</v>
      </c>
      <c r="P103" s="40"/>
    </row>
    <row r="104" spans="1:16" s="16" customFormat="1" ht="15.75" customHeight="1">
      <c r="A104" s="23" t="s">
        <v>72</v>
      </c>
      <c r="B104" s="19">
        <f>+'[19]Hoja1'!$G$68</f>
        <v>426.73840000000007</v>
      </c>
      <c r="C104" s="19">
        <f>+'[19]Hoja1'!$C$68</f>
        <v>795</v>
      </c>
      <c r="D104" s="19">
        <f>+'[19]Hoja1'!$G$67</f>
        <v>733.9200000000001</v>
      </c>
      <c r="E104" s="19">
        <f>+'[19]Hoja1'!$C$67</f>
        <v>0</v>
      </c>
      <c r="F104" s="19">
        <f>+'[19]Hoja1'!$I$63</f>
        <v>158.79946208</v>
      </c>
      <c r="G104" s="20">
        <f t="shared" si="0"/>
        <v>2114.4578620800003</v>
      </c>
      <c r="H104" s="19">
        <f>+'[20]Hoja1'!$D$9</f>
        <v>458.18974668</v>
      </c>
      <c r="I104" s="19">
        <f>+'[17]Hoja1'!$D$9</f>
        <v>550</v>
      </c>
      <c r="P104" s="40"/>
    </row>
    <row r="105" spans="1:16" s="16" customFormat="1" ht="15.75" customHeight="1">
      <c r="A105" s="117" t="s">
        <v>35</v>
      </c>
      <c r="B105" s="117"/>
      <c r="C105" s="117"/>
      <c r="D105" s="117"/>
      <c r="E105" s="117"/>
      <c r="F105" s="117"/>
      <c r="G105" s="117"/>
      <c r="H105" s="117"/>
      <c r="I105" s="117"/>
      <c r="P105" s="40"/>
    </row>
    <row r="106" spans="1:16" s="16" customFormat="1" ht="15.75" customHeight="1">
      <c r="A106" s="17" t="s">
        <v>73</v>
      </c>
      <c r="B106" s="19">
        <f>+'[21]Hoja1'!$G$84</f>
        <v>1962.3083242860494</v>
      </c>
      <c r="C106" s="19">
        <f>+'[21]Hoja1'!$C$84</f>
        <v>995</v>
      </c>
      <c r="D106" s="19">
        <f>+'[21]Hoja1'!$G$83</f>
        <v>1721.3700000000001</v>
      </c>
      <c r="E106" s="18">
        <f>+'[21]Hoja1'!$C$83</f>
        <v>0</v>
      </c>
      <c r="F106" s="19">
        <f>+'[21]Hoja1'!$I$77</f>
        <v>308.3249015704507</v>
      </c>
      <c r="G106" s="20">
        <f t="shared" si="0"/>
        <v>4987.0032258565</v>
      </c>
      <c r="H106" s="21">
        <v>1881.982455807729</v>
      </c>
      <c r="I106" s="21">
        <f>+'[21]Hoja1'!$D$12</f>
        <v>2641.144188131313</v>
      </c>
      <c r="J106" s="22">
        <f>+(I106+I107+I108)/3</f>
        <v>2538.4919587542086</v>
      </c>
      <c r="P106" s="40"/>
    </row>
    <row r="107" spans="1:16" s="16" customFormat="1" ht="15.75" customHeight="1">
      <c r="A107" s="17" t="s">
        <v>74</v>
      </c>
      <c r="B107" s="19">
        <f>+'[22]Hoja1'!$G$73</f>
        <v>1144.4841338098586</v>
      </c>
      <c r="C107" s="19">
        <f>+'[22]Hoja1'!$C$73</f>
        <v>995</v>
      </c>
      <c r="D107" s="19">
        <f>+'[22]Hoja1'!$G$72</f>
        <v>1201.2000000000003</v>
      </c>
      <c r="E107" s="18">
        <f>+'[22]Hoja1'!$C$72</f>
        <v>0</v>
      </c>
      <c r="F107" s="25">
        <f>+'[22]Hoja1'!$I$68</f>
        <v>220.15108441806967</v>
      </c>
      <c r="G107" s="20">
        <f t="shared" si="0"/>
        <v>3560.8352182279286</v>
      </c>
      <c r="H107" s="21">
        <v>1842.3540636607486</v>
      </c>
      <c r="I107" s="21">
        <f>+'[22]Hoja1'!$D$12</f>
        <v>2641.144188131313</v>
      </c>
      <c r="J107" s="22"/>
      <c r="P107" s="40"/>
    </row>
    <row r="108" spans="1:16" s="16" customFormat="1" ht="15.75" customHeight="1">
      <c r="A108" s="17" t="s">
        <v>75</v>
      </c>
      <c r="B108" s="19">
        <f>+'[23]Hoja1'!$H$85</f>
        <v>1953.3083242860494</v>
      </c>
      <c r="C108" s="19">
        <f>+'[23]Hoja1'!$C$85</f>
        <v>1053.345</v>
      </c>
      <c r="D108" s="19">
        <f>+'[23]Hoja1'!$H$84</f>
        <v>1721.3700000000001</v>
      </c>
      <c r="E108" s="18">
        <f>+'[23]Hoja1'!$C$84</f>
        <v>0</v>
      </c>
      <c r="F108" s="24">
        <f>+'[23]Hoja1'!$J$77</f>
        <v>311.5767370704507</v>
      </c>
      <c r="G108" s="20">
        <f t="shared" si="0"/>
        <v>5039.6000613565</v>
      </c>
      <c r="H108" s="21">
        <v>1848.8979857077284</v>
      </c>
      <c r="I108" s="21">
        <f>+'[23]Hoja1'!$E$13</f>
        <v>2333.1875</v>
      </c>
      <c r="J108" s="22"/>
      <c r="P108" s="40"/>
    </row>
    <row r="109" spans="1:16" s="16" customFormat="1" ht="15.75" customHeight="1">
      <c r="A109" s="17" t="s">
        <v>76</v>
      </c>
      <c r="B109" s="19">
        <f>+'[24]Hoja1'!$G$61</f>
        <v>679.564247104247</v>
      </c>
      <c r="C109" s="19">
        <f>+'[24]Hoja1'!$C$61</f>
        <v>670</v>
      </c>
      <c r="D109" s="19">
        <f>+'[24]Hoja1'!$G$60</f>
        <v>822.5</v>
      </c>
      <c r="E109" s="18">
        <f>+'[24]Hoja1'!$C$60</f>
        <v>0</v>
      </c>
      <c r="F109" s="19">
        <f>+'[24]Hoja1'!$I$55</f>
        <v>143.1390338841699</v>
      </c>
      <c r="G109" s="20">
        <f t="shared" si="0"/>
        <v>2315.2032809884167</v>
      </c>
      <c r="H109" s="21">
        <v>1121.298565310425</v>
      </c>
      <c r="I109" s="21">
        <f>+'[24]Hoja1'!$D$11</f>
        <v>1841.426888888889</v>
      </c>
      <c r="J109" s="22"/>
      <c r="P109" s="40"/>
    </row>
    <row r="110" spans="1:16" s="16" customFormat="1" ht="15.75" customHeight="1">
      <c r="A110" s="17" t="s">
        <v>77</v>
      </c>
      <c r="B110" s="19">
        <f>+'[25]Hoja1'!$G$72</f>
        <v>640.2332947232946</v>
      </c>
      <c r="C110" s="19">
        <f>+'[25]Hoja1'!$C$72</f>
        <v>973.8</v>
      </c>
      <c r="D110" s="19">
        <f>+'[25]Hoja1'!$G$71</f>
        <v>1119.5</v>
      </c>
      <c r="E110" s="18">
        <f>+'[25]Hoja1'!$C$71</f>
        <v>0</v>
      </c>
      <c r="F110" s="19">
        <f>+'[25]Hoja1'!$I$66</f>
        <v>180.13984412226512</v>
      </c>
      <c r="G110" s="20">
        <f t="shared" si="0"/>
        <v>2913.6731388455596</v>
      </c>
      <c r="H110" s="21">
        <v>1489.5346735521234</v>
      </c>
      <c r="I110" s="21">
        <f>+'[25]Hoja1'!$D$11</f>
        <v>2200</v>
      </c>
      <c r="J110" s="22"/>
      <c r="P110" s="40"/>
    </row>
    <row r="111" spans="1:16" s="16" customFormat="1" ht="15.75" customHeight="1">
      <c r="A111" s="17" t="s">
        <v>7</v>
      </c>
      <c r="B111" s="19">
        <f>+'[26]Hoja1'!$H$63</f>
        <v>1711.394857142857</v>
      </c>
      <c r="C111" s="19">
        <f>+'[26]Hoja1'!$C$63</f>
        <v>600</v>
      </c>
      <c r="D111" s="19">
        <f>+'[26]Hoja1'!$H$62</f>
        <v>1688.155</v>
      </c>
      <c r="E111" s="18">
        <f>+'[26]Hoja1'!$C$62</f>
        <v>0</v>
      </c>
      <c r="F111" s="26">
        <f>+'[26]Hoja1'!$J$58</f>
        <v>569.5358996571427</v>
      </c>
      <c r="G111" s="20">
        <f t="shared" si="0"/>
        <v>4569.0857568</v>
      </c>
      <c r="H111" s="21">
        <v>1659.4710576377956</v>
      </c>
      <c r="I111" s="21">
        <f>+'[26]Hoja1'!$D$10</f>
        <v>1001.9444797979796</v>
      </c>
      <c r="J111" s="22"/>
      <c r="P111" s="40"/>
    </row>
    <row r="112" spans="1:16" s="16" customFormat="1" ht="18.75" customHeight="1">
      <c r="A112" s="109" t="s">
        <v>78</v>
      </c>
      <c r="B112" s="109"/>
      <c r="C112" s="109"/>
      <c r="D112" s="109"/>
      <c r="E112" s="109"/>
      <c r="F112" s="109"/>
      <c r="G112" s="109"/>
      <c r="H112" s="109"/>
      <c r="I112" s="109"/>
      <c r="P112" s="40"/>
    </row>
    <row r="113" spans="1:16" s="16" customFormat="1" ht="18.75" customHeight="1">
      <c r="A113" s="17" t="s">
        <v>79</v>
      </c>
      <c r="B113" s="19">
        <f>+'[27]Hoja1'!$G$58</f>
        <v>349.847</v>
      </c>
      <c r="C113" s="19">
        <f>+'[27]Hoja1'!$C$58</f>
        <v>995</v>
      </c>
      <c r="D113" s="19">
        <f>+'[27]Hoja1'!$G$57</f>
        <v>595.96</v>
      </c>
      <c r="E113" s="18">
        <f>+'[27]Hoja1'!$C$57</f>
        <v>0</v>
      </c>
      <c r="F113" s="19">
        <f>+'[27]Hoja1'!$I$48</f>
        <v>157.59352839999997</v>
      </c>
      <c r="G113" s="20">
        <f t="shared" si="0"/>
        <v>2098.4005284</v>
      </c>
      <c r="H113" s="24">
        <v>1092.4063922727273</v>
      </c>
      <c r="I113" s="21">
        <f>+'[27]Hoja1'!$D$11</f>
        <v>1567.7951388888887</v>
      </c>
      <c r="P113" s="40"/>
    </row>
    <row r="114" spans="1:16" s="16" customFormat="1" ht="18.75" customHeight="1">
      <c r="A114" s="109" t="s">
        <v>80</v>
      </c>
      <c r="B114" s="109"/>
      <c r="C114" s="109"/>
      <c r="D114" s="109"/>
      <c r="E114" s="109"/>
      <c r="F114" s="109"/>
      <c r="G114" s="109"/>
      <c r="H114" s="109"/>
      <c r="I114" s="109"/>
      <c r="P114" s="40"/>
    </row>
    <row r="115" spans="1:16" s="16" customFormat="1" ht="16.5" customHeight="1">
      <c r="A115" s="17" t="s">
        <v>9</v>
      </c>
      <c r="B115" s="19">
        <f>+'[28]Hoja1'!$G$96</f>
        <v>10850.791094554867</v>
      </c>
      <c r="C115" s="19">
        <f>+'[28]Hoja1'!$C$96</f>
        <v>785</v>
      </c>
      <c r="D115" s="19">
        <f>+'[28]Hoja1'!$G$95</f>
        <v>9783.853333333334</v>
      </c>
      <c r="E115" s="18">
        <f>+'[28]Hoja1'!$C$95</f>
        <v>0</v>
      </c>
      <c r="F115" s="19">
        <f>+'[28]Hoja1'!$I$91</f>
        <v>1411.5545677978323</v>
      </c>
      <c r="G115" s="20">
        <f t="shared" si="0"/>
        <v>22831.198995686034</v>
      </c>
      <c r="H115" s="24">
        <v>830.5873077089549</v>
      </c>
      <c r="I115" s="24">
        <f>+'[28]Hoja1'!$D$11</f>
        <v>922.8409090909091</v>
      </c>
      <c r="P115" s="40"/>
    </row>
    <row r="116" spans="1:16" s="16" customFormat="1" ht="16.5" customHeight="1">
      <c r="A116" s="17" t="s">
        <v>81</v>
      </c>
      <c r="B116" s="24">
        <f>+'[29]Hoja1'!$G$106</f>
        <v>11755.480013902892</v>
      </c>
      <c r="C116" s="24">
        <f>+'[29]Hoja1'!$C$106</f>
        <v>785</v>
      </c>
      <c r="D116" s="24">
        <f>+'[29]Hoja1'!$G$105</f>
        <v>7378.133333333333</v>
      </c>
      <c r="E116" s="24">
        <f>+'[29]Hoja1'!$C$105</f>
        <v>0</v>
      </c>
      <c r="F116" s="19" t="e">
        <f>+'[29]Hoja1'!$I$100</f>
        <v>#REF!</v>
      </c>
      <c r="G116" s="20" t="e">
        <f t="shared" si="0"/>
        <v>#REF!</v>
      </c>
      <c r="H116" s="24">
        <v>633.1973652896617</v>
      </c>
      <c r="I116" s="24">
        <f>+'[29]Hoja1'!$D$11</f>
        <v>922.8409090909091</v>
      </c>
      <c r="P116" s="40"/>
    </row>
    <row r="117" spans="1:16" s="16" customFormat="1" ht="16.5" customHeight="1">
      <c r="A117" s="17" t="s">
        <v>82</v>
      </c>
      <c r="B117" s="24">
        <f>+'[30]Hoja1'!$G$75</f>
        <v>658.5405120384993</v>
      </c>
      <c r="C117" s="24">
        <f>+'[30]Hoja1'!$C$75</f>
        <v>795</v>
      </c>
      <c r="D117" s="24">
        <f>+'[30]Hoja1'!$G$74</f>
        <v>1713.8999999999996</v>
      </c>
      <c r="E117" s="24">
        <f>+'[30]Hoja1'!$C$74</f>
        <v>0</v>
      </c>
      <c r="F117" s="19">
        <f>+'[30]Hoja1'!$I$70</f>
        <v>547.9672085826604</v>
      </c>
      <c r="G117" s="20">
        <f>SUM(B117:F117)</f>
        <v>3715.4077206211596</v>
      </c>
      <c r="H117" s="24">
        <v>326.65367313362947</v>
      </c>
      <c r="I117" s="24">
        <f>+'[30]Hoja1'!$D$11</f>
        <v>793.030671957672</v>
      </c>
      <c r="J117" s="16">
        <f>+(G117+G118)/2</f>
        <v>4283.988941132116</v>
      </c>
      <c r="P117" s="40"/>
    </row>
    <row r="118" spans="1:16" s="16" customFormat="1" ht="16.5" customHeight="1">
      <c r="A118" s="17" t="s">
        <v>83</v>
      </c>
      <c r="B118" s="24">
        <f>+'[31]Hoja1'!$G$93</f>
        <v>1034.7590290507267</v>
      </c>
      <c r="C118" s="24">
        <f>+'[31]Hoja1'!$C$93</f>
        <v>995</v>
      </c>
      <c r="D118" s="24">
        <f>+'[31]Hoja1'!$G$92</f>
        <v>2275.6000000000004</v>
      </c>
      <c r="E118" s="24">
        <f>+'[31]Hoja1'!$C$92</f>
        <v>0</v>
      </c>
      <c r="F118" s="19">
        <f>+'[31]Hoja1'!$I$89</f>
        <v>547.2111325923473</v>
      </c>
      <c r="G118" s="20">
        <f>SUM(B118:F118)</f>
        <v>4852.570161643074</v>
      </c>
      <c r="H118" s="24">
        <v>361.7469443533374</v>
      </c>
      <c r="I118" s="24">
        <f>+'[31]Hoja1'!$D$13</f>
        <v>793.030671957672</v>
      </c>
      <c r="P118" s="40"/>
    </row>
    <row r="119" spans="1:16" s="16" customFormat="1" ht="16.5" customHeight="1">
      <c r="A119" s="17" t="s">
        <v>84</v>
      </c>
      <c r="B119" s="24">
        <f>+'[32]Hoja1'!$G$60</f>
        <v>1836.87485</v>
      </c>
      <c r="C119" s="24">
        <f>+'[32]Hoja1'!$C$60</f>
        <v>0</v>
      </c>
      <c r="D119" s="24">
        <f>+'[32]Hoja1'!$G$59</f>
        <v>3111.2000000000003</v>
      </c>
      <c r="E119" s="24">
        <f>+'[32]Hoja1'!$C$59</f>
        <v>0</v>
      </c>
      <c r="F119" s="19">
        <f>+'[32]Hoja1'!$I$55</f>
        <v>1960.3085017736003</v>
      </c>
      <c r="G119" s="20">
        <f t="shared" si="0"/>
        <v>6908.3833517736</v>
      </c>
      <c r="H119" s="24">
        <v>591.1594337259298</v>
      </c>
      <c r="I119" s="24">
        <f>+'[32]Hoja1'!$D$10</f>
        <v>1252.492013888889</v>
      </c>
      <c r="P119" s="40"/>
    </row>
    <row r="120" spans="1:16" s="16" customFormat="1" ht="16.5" customHeight="1">
      <c r="A120" s="17" t="s">
        <v>12</v>
      </c>
      <c r="B120" s="24">
        <f>+'[33]Hoja1'!$G$69</f>
        <v>2478.330688</v>
      </c>
      <c r="C120" s="24">
        <f>+'[33]Hoja1'!$C$69</f>
        <v>529.6</v>
      </c>
      <c r="D120" s="24">
        <f>+'[33]Hoja1'!$G$68</f>
        <v>3857.6000000000004</v>
      </c>
      <c r="E120" s="24">
        <f>+'[33]Hoja1'!$C$68</f>
        <v>0</v>
      </c>
      <c r="F120" s="19">
        <f>+'[33]Hoja1'!$I$64</f>
        <v>1397.8220480767998</v>
      </c>
      <c r="G120" s="20">
        <f t="shared" si="0"/>
        <v>8263.3527360768</v>
      </c>
      <c r="H120" s="24">
        <v>851.9920858826907</v>
      </c>
      <c r="I120" s="24">
        <f>+'[33]Hoja1'!$D$11</f>
        <v>1270.2347222222222</v>
      </c>
      <c r="P120" s="40"/>
    </row>
    <row r="121" spans="1:16" s="16" customFormat="1" ht="17.25" customHeight="1">
      <c r="A121" s="17" t="s">
        <v>13</v>
      </c>
      <c r="B121" s="24">
        <f>+'[34]Hoja1'!$G$49</f>
        <v>1800.435698</v>
      </c>
      <c r="C121" s="24">
        <f>+'[34]Hoja1'!$C$49</f>
        <v>0</v>
      </c>
      <c r="D121" s="24">
        <f>+'[34]Hoja1'!$G$48</f>
        <v>2125.17</v>
      </c>
      <c r="E121" s="24">
        <f>+'[34]Hoja1'!$C$48</f>
        <v>0</v>
      </c>
      <c r="F121" s="24">
        <f>+'[34]Hoja1'!$I$45</f>
        <v>679.1297857540001</v>
      </c>
      <c r="G121" s="20">
        <f t="shared" si="0"/>
        <v>4604.735483754001</v>
      </c>
      <c r="H121" s="24">
        <v>640.6363539797143</v>
      </c>
      <c r="I121" s="24" t="str">
        <f>+'[34]Hoja1'!$D$10</f>
        <v>N.D</v>
      </c>
      <c r="P121" s="40"/>
    </row>
    <row r="122" spans="1:16" s="16" customFormat="1" ht="17.25" customHeight="1">
      <c r="A122" s="17" t="s">
        <v>85</v>
      </c>
      <c r="B122" s="24">
        <f>+'[35]Hoja1'!$G$79</f>
        <v>1908.8633333333335</v>
      </c>
      <c r="C122" s="24">
        <f>+'[35]Hoja1'!$C$79</f>
        <v>1195</v>
      </c>
      <c r="D122" s="24">
        <f>+'[35]Hoja1'!$G$78</f>
        <v>2462.6800000000003</v>
      </c>
      <c r="E122" s="24">
        <f>+'[35]Hoja1'!$C$78</f>
        <v>0</v>
      </c>
      <c r="F122" s="24">
        <f>+'[35]Hoja1'!$I$74</f>
        <v>537.1714316666666</v>
      </c>
      <c r="G122" s="20">
        <f t="shared" si="0"/>
        <v>6103.714765000001</v>
      </c>
      <c r="H122" s="24">
        <v>383.1389186288089</v>
      </c>
      <c r="I122" s="24">
        <f>+'[35]Hoja1'!$D$12</f>
        <v>530.8151527777777</v>
      </c>
      <c r="P122" s="40"/>
    </row>
    <row r="123" spans="1:16" s="16" customFormat="1" ht="17.25" customHeight="1">
      <c r="A123" s="17" t="s">
        <v>86</v>
      </c>
      <c r="B123" s="24">
        <f>+'[36]Hoja1'!$H$51</f>
        <v>1112.7343333333333</v>
      </c>
      <c r="C123" s="24">
        <f>+'[36]Hoja1'!$C$51</f>
        <v>950</v>
      </c>
      <c r="D123" s="24">
        <f>+'[36]Hoja1'!$H$50</f>
        <v>1347.3600000000001</v>
      </c>
      <c r="E123" s="24">
        <f>+'[36]Hoja1'!$C$50</f>
        <v>0</v>
      </c>
      <c r="F123" s="24">
        <f>+'[36]Hoja1'!$J$47</f>
        <v>329.07410316666665</v>
      </c>
      <c r="G123" s="20">
        <f t="shared" si="0"/>
        <v>3739.1684365</v>
      </c>
      <c r="H123" s="24">
        <v>319.1207081818182</v>
      </c>
      <c r="I123" s="24">
        <f>+'[36]Hoja1'!$D$10</f>
        <v>530.8151527777777</v>
      </c>
      <c r="J123" s="22">
        <f>(G122+G123)/2</f>
        <v>4921.44160075</v>
      </c>
      <c r="P123" s="40"/>
    </row>
    <row r="124" spans="1:16" s="16" customFormat="1" ht="17.25" customHeight="1">
      <c r="A124" s="109" t="s">
        <v>87</v>
      </c>
      <c r="B124" s="109"/>
      <c r="C124" s="109"/>
      <c r="D124" s="109"/>
      <c r="E124" s="109"/>
      <c r="F124" s="109"/>
      <c r="G124" s="109"/>
      <c r="H124" s="109"/>
      <c r="I124" s="109"/>
      <c r="P124" s="40"/>
    </row>
    <row r="125" spans="1:16" s="16" customFormat="1" ht="15.75" customHeight="1">
      <c r="A125" s="17" t="s">
        <v>88</v>
      </c>
      <c r="B125" s="24">
        <f>+'[37]Hoja1'!$G$123</f>
        <v>2278.4044167587012</v>
      </c>
      <c r="C125" s="24">
        <f>+'[37]Hoja1'!$C$123</f>
        <v>660</v>
      </c>
      <c r="D125" s="24">
        <f>+'[37]Hoja1'!$G$122</f>
        <v>3819.9999999999995</v>
      </c>
      <c r="E125" s="24">
        <f>+'[37]Hoja1'!$C$122</f>
        <v>415.117</v>
      </c>
      <c r="F125" s="24">
        <f>+'[37]Hoja1'!$I$114</f>
        <v>692.2448167172145</v>
      </c>
      <c r="G125" s="20">
        <f t="shared" si="0"/>
        <v>7865.766233475915</v>
      </c>
      <c r="H125" s="24">
        <v>359.02137337920294</v>
      </c>
      <c r="I125" s="27">
        <f>+'[37]Hoja1'!$D$11</f>
        <v>982.9899520975056</v>
      </c>
      <c r="P125" s="40"/>
    </row>
    <row r="126" spans="1:16" s="16" customFormat="1" ht="15.75" customHeight="1">
      <c r="A126" s="17" t="s">
        <v>89</v>
      </c>
      <c r="B126" s="24">
        <f>+'[38]Hoja1'!$G$103</f>
        <v>1863.0676095673539</v>
      </c>
      <c r="C126" s="24">
        <f>+'[38]Hoja1'!$C$103</f>
        <v>995</v>
      </c>
      <c r="D126" s="24">
        <f>+'[38]Hoja1'!$G$102</f>
        <v>3470.879999999999</v>
      </c>
      <c r="E126" s="24">
        <f>+'[38]Hoja1'!$C$102</f>
        <v>0</v>
      </c>
      <c r="F126" s="24">
        <f>+'[38]Hoja1'!$I$97</f>
        <v>610.7434443232497</v>
      </c>
      <c r="G126" s="20">
        <f t="shared" si="0"/>
        <v>6939.691053890602</v>
      </c>
      <c r="H126" s="24">
        <v>152.54071766420336</v>
      </c>
      <c r="I126" s="27">
        <f>+'[38]Hoja1'!$D$12</f>
        <v>836.4084662698415</v>
      </c>
      <c r="P126" s="40"/>
    </row>
    <row r="127" spans="1:16" s="16" customFormat="1" ht="15.75" customHeight="1">
      <c r="A127" s="17" t="s">
        <v>90</v>
      </c>
      <c r="B127" s="24">
        <f>+'[39]Hoja1'!$G$139</f>
        <v>1936.150429310013</v>
      </c>
      <c r="C127" s="24">
        <f>+'[39]Hoja1'!$C$139</f>
        <v>1375</v>
      </c>
      <c r="D127" s="24">
        <f>+'[39]Hoja1'!$G$138</f>
        <v>2658.9199999999996</v>
      </c>
      <c r="E127" s="24">
        <f>+'[39]Hoja1'!$C$138</f>
        <v>0</v>
      </c>
      <c r="F127" s="24">
        <f>+'[39]Hoja1'!$I$134</f>
        <v>576.1117964284165</v>
      </c>
      <c r="G127" s="20">
        <f t="shared" si="0"/>
        <v>6546.182225738429</v>
      </c>
      <c r="H127" s="24">
        <v>169.56049882056834</v>
      </c>
      <c r="I127" s="27">
        <f>+'[39]Hoja1'!$D$12</f>
        <v>836.4084662698415</v>
      </c>
      <c r="P127" s="40"/>
    </row>
    <row r="128" spans="1:16" s="16" customFormat="1" ht="15.75" customHeight="1">
      <c r="A128" s="17" t="s">
        <v>91</v>
      </c>
      <c r="B128" s="24">
        <f>+'[40]AJIS'!$G$101</f>
        <v>1208.6757286666666</v>
      </c>
      <c r="C128" s="24">
        <f>+'[40]AJIS'!$C$101</f>
        <v>995</v>
      </c>
      <c r="D128" s="24">
        <f>+'[40]AJIS'!$G$100</f>
        <v>3490.88</v>
      </c>
      <c r="E128" s="24">
        <f>+'[40]AJIS'!$C$100</f>
        <v>728.418</v>
      </c>
      <c r="F128" s="24">
        <f>+'[40]AJIS'!$I$98</f>
        <v>619.8169648163334</v>
      </c>
      <c r="G128" s="20">
        <f t="shared" si="0"/>
        <v>7042.790693482999</v>
      </c>
      <c r="H128" s="27">
        <v>953.3529952724784</v>
      </c>
      <c r="I128" s="27">
        <f>+'[40]AJIS'!$D$10</f>
        <v>1061.5370416666667</v>
      </c>
      <c r="P128" s="40"/>
    </row>
    <row r="129" spans="1:16" s="16" customFormat="1" ht="15.75" customHeight="1">
      <c r="A129" s="17" t="s">
        <v>17</v>
      </c>
      <c r="B129" s="24">
        <f>+'[41]Hoja1'!$G$126</f>
        <v>12540.264710666665</v>
      </c>
      <c r="C129" s="24">
        <f>+'[41]Hoja1'!$C$126</f>
        <v>1183.52</v>
      </c>
      <c r="D129" s="24">
        <f>+'[41]Hoja1'!$G$125</f>
        <v>8929.919999999998</v>
      </c>
      <c r="E129" s="24">
        <f>+'[41]Hoja1'!$C$125</f>
        <v>0</v>
      </c>
      <c r="F129" s="24">
        <f>+'[41]Hoja1'!$I$119</f>
        <v>2532.684186652534</v>
      </c>
      <c r="G129" s="20">
        <f t="shared" si="0"/>
        <v>25186.3888973192</v>
      </c>
      <c r="H129" s="27">
        <v>2457.2705661006316</v>
      </c>
      <c r="I129" s="27" t="str">
        <f>+'[41]Hoja1'!$D$11</f>
        <v>ND</v>
      </c>
      <c r="P129" s="40"/>
    </row>
    <row r="130" spans="1:16" s="16" customFormat="1" ht="15.75" customHeight="1">
      <c r="A130" s="17" t="s">
        <v>92</v>
      </c>
      <c r="B130" s="24">
        <f>+'[42]Hoja1'!$G$127</f>
        <v>25129.79125</v>
      </c>
      <c r="C130" s="24">
        <f>+'[42]Hoja1'!$C$127</f>
        <v>1447</v>
      </c>
      <c r="D130" s="24">
        <f>+'[42]Hoja1'!$G$126</f>
        <v>14476.480000000003</v>
      </c>
      <c r="E130" s="24">
        <f>+'[42]Hoja1'!$C$126</f>
        <v>0</v>
      </c>
      <c r="F130" s="24">
        <f>+'[42]Hoja1'!$I$121</f>
        <v>4515.859837499999</v>
      </c>
      <c r="G130" s="20">
        <f t="shared" si="0"/>
        <v>45569.131087500005</v>
      </c>
      <c r="H130" s="27">
        <v>3643.8186329347827</v>
      </c>
      <c r="I130" s="27" t="str">
        <f>+'[42]Hoja1'!$D$10</f>
        <v>ND</v>
      </c>
      <c r="P130" s="40"/>
    </row>
    <row r="131" spans="1:16" s="16" customFormat="1" ht="15.75" customHeight="1">
      <c r="A131" s="17" t="s">
        <v>18</v>
      </c>
      <c r="B131" s="19">
        <f>+'[43]Hoja1'!$G$71</f>
        <v>573.914888</v>
      </c>
      <c r="C131" s="19">
        <f>+'[43]Hoja1'!$C$71</f>
        <v>795</v>
      </c>
      <c r="D131" s="27">
        <f>+'[43]Hoja1'!$G$70</f>
        <v>464</v>
      </c>
      <c r="E131" s="18">
        <f>+'[43]Hoja1'!$C$70</f>
        <v>0</v>
      </c>
      <c r="F131" s="19">
        <f>+'[43]Hoja1'!$I$65</f>
        <v>176.876286692</v>
      </c>
      <c r="G131" s="20">
        <f t="shared" si="0"/>
        <v>2009.791174692</v>
      </c>
      <c r="H131" s="24">
        <v>281.144792521369</v>
      </c>
      <c r="I131" s="27">
        <f>+'[43]Hoja1'!$D$11</f>
        <v>640.7684027777777</v>
      </c>
      <c r="P131" s="40"/>
    </row>
    <row r="132" spans="1:16" s="16" customFormat="1" ht="15.75" customHeight="1">
      <c r="A132" s="17" t="s">
        <v>19</v>
      </c>
      <c r="B132" s="27">
        <f>+'[44]Hoja1'!$G$93</f>
        <v>884.0117676666666</v>
      </c>
      <c r="C132" s="19">
        <f>+'[44]Hoja1'!$C$93</f>
        <v>625</v>
      </c>
      <c r="D132" s="27">
        <f>+'[44]Hoja1'!$G$92</f>
        <v>4194.47</v>
      </c>
      <c r="E132" s="19">
        <f>+'[44]Hoja1'!$C$92</f>
        <v>609.3525</v>
      </c>
      <c r="F132" s="19">
        <f>+'[44]Hoja1'!$I$88</f>
        <v>609.1885068298334</v>
      </c>
      <c r="G132" s="20">
        <f t="shared" si="0"/>
        <v>6922.0227744965005</v>
      </c>
      <c r="H132" s="27">
        <v>162.77336347810768</v>
      </c>
      <c r="I132" s="27">
        <f>+'[44]Hoja1'!$D$10</f>
        <v>528.9122222222222</v>
      </c>
      <c r="P132" s="40"/>
    </row>
    <row r="133" spans="1:16" s="16" customFormat="1" ht="15.75" customHeight="1">
      <c r="A133" s="17" t="s">
        <v>93</v>
      </c>
      <c r="B133" s="27">
        <f>+'[45]Hoja1'!$H$111</f>
        <v>4547.294199786116</v>
      </c>
      <c r="C133" s="19">
        <f>+'[45]Hoja1'!$C$111</f>
        <v>1218.68</v>
      </c>
      <c r="D133" s="27">
        <f>+'[45]Hoja1'!$H$110</f>
        <v>3715.5999999999995</v>
      </c>
      <c r="E133" s="19">
        <f>+'[45]Hoja1'!$C$110</f>
        <v>862.1425000000002</v>
      </c>
      <c r="F133" s="19">
        <f>+'[45]Hoja1'!$K$105</f>
        <v>766.0556587861597</v>
      </c>
      <c r="G133" s="20">
        <f t="shared" si="0"/>
        <v>11109.772358572274</v>
      </c>
      <c r="H133" s="24">
        <v>528.9205727775502</v>
      </c>
      <c r="I133" s="27">
        <f>+'[2]7.1 serie de finca'!$L$63</f>
        <v>1114.642361111111</v>
      </c>
      <c r="P133" s="40"/>
    </row>
    <row r="134" spans="1:16" s="16" customFormat="1" ht="15.75" customHeight="1">
      <c r="A134" s="17" t="s">
        <v>94</v>
      </c>
      <c r="B134" s="19">
        <f>+'[46]Hoja1'!$H$74</f>
        <v>2576.0641666666666</v>
      </c>
      <c r="C134" s="19">
        <f>+'[46]Hoja1'!$C$74</f>
        <v>659</v>
      </c>
      <c r="D134" s="27">
        <f>+'[46]Hoja1'!$H$73</f>
        <v>3241.08</v>
      </c>
      <c r="E134" s="18">
        <f>+'[46]Hoja1'!$C$73</f>
        <v>0</v>
      </c>
      <c r="F134" s="19">
        <f>+'[46]Hoja1'!$K$70</f>
        <v>438.0075345683333</v>
      </c>
      <c r="G134" s="20">
        <f t="shared" si="0"/>
        <v>6914.1517012350005</v>
      </c>
      <c r="H134" s="24">
        <v>520.7219242787755</v>
      </c>
      <c r="I134" s="27" t="s">
        <v>95</v>
      </c>
      <c r="P134" s="40"/>
    </row>
    <row r="135" spans="1:16" s="16" customFormat="1" ht="15.75" customHeight="1">
      <c r="A135" s="17" t="s">
        <v>22</v>
      </c>
      <c r="B135" s="27">
        <f>+'[47]Hoja1'!$G$91</f>
        <v>4489.118716999999</v>
      </c>
      <c r="C135" s="19">
        <f>+'[47]Hoja1'!$C$91</f>
        <v>750</v>
      </c>
      <c r="D135" s="19">
        <f>+'[47]Hoja1'!$G$90</f>
        <v>2783.36</v>
      </c>
      <c r="E135" s="19">
        <f>+'[47]Hoja1'!$C$90</f>
        <v>885.3199999999999</v>
      </c>
      <c r="F135" s="19">
        <f>+'[47]Hoja1'!$I$87</f>
        <v>587.0239354502999</v>
      </c>
      <c r="G135" s="20">
        <f t="shared" si="0"/>
        <v>9494.822652450299</v>
      </c>
      <c r="H135" s="27">
        <v>2100.4750556645618</v>
      </c>
      <c r="I135" s="27">
        <f>+'[2]7.1 serie de finca'!$L$75</f>
        <v>4007.3662103174606</v>
      </c>
      <c r="P135" s="40"/>
    </row>
    <row r="136" spans="1:16" s="16" customFormat="1" ht="15.75" customHeight="1">
      <c r="A136" s="17" t="s">
        <v>29</v>
      </c>
      <c r="B136" s="19">
        <f>+'[48]Hoja1'!$G$77</f>
        <v>994.438927</v>
      </c>
      <c r="C136" s="19">
        <f>+'[48]Hoja1'!$C$77</f>
        <v>670</v>
      </c>
      <c r="D136" s="27">
        <f>+'[48]Hoja1'!$G$76</f>
        <v>2406.4</v>
      </c>
      <c r="E136" s="18">
        <f>+'[48]Hoja1'!$C$76</f>
        <v>0</v>
      </c>
      <c r="F136" s="26">
        <f>+'[48]Hoja1'!$I$73</f>
        <v>330.55212087239994</v>
      </c>
      <c r="G136" s="20">
        <f>SUM(B136:F136)</f>
        <v>4401.3910478724</v>
      </c>
      <c r="H136" s="27">
        <v>209.82448327502374</v>
      </c>
      <c r="I136" s="27">
        <f>+'[2]7.1 serie de finca'!$L$70</f>
        <v>644.2142555555555</v>
      </c>
      <c r="P136" s="40"/>
    </row>
    <row r="137" spans="1:16" s="16" customFormat="1" ht="15.75" customHeight="1">
      <c r="A137" s="17" t="s">
        <v>23</v>
      </c>
      <c r="B137" s="19">
        <f>+'[49]Hoja1'!$G$71</f>
        <v>1108.29097</v>
      </c>
      <c r="C137" s="19">
        <f>+'[49]Hoja1'!$C$71</f>
        <v>625</v>
      </c>
      <c r="D137" s="27">
        <f>+'[49]Hoja1'!$G$70</f>
        <v>3263.1999999999994</v>
      </c>
      <c r="E137" s="18">
        <f>+'[49]Hoja1'!$C$70</f>
        <v>0</v>
      </c>
      <c r="F137" s="26">
        <f>+'[49]Hoja1'!$I$67</f>
        <v>329.268754923</v>
      </c>
      <c r="G137" s="20">
        <f t="shared" si="0"/>
        <v>5325.759724922999</v>
      </c>
      <c r="H137" s="27">
        <v>163.51785566081574</v>
      </c>
      <c r="I137" s="27">
        <f>+'[2]7.1 serie de finca'!$L$72</f>
        <v>353.8514333333333</v>
      </c>
      <c r="P137" s="40"/>
    </row>
    <row r="138" spans="1:16" s="16" customFormat="1" ht="15.75" customHeight="1">
      <c r="A138" s="17" t="s">
        <v>24</v>
      </c>
      <c r="B138" s="27">
        <f>+'[50]Hoja1'!$G$83</f>
        <v>4012.338820000001</v>
      </c>
      <c r="C138" s="19">
        <f>+'[50]Hoja1'!$C$83</f>
        <v>670</v>
      </c>
      <c r="D138" s="27">
        <f>+'[50]Hoja1'!$G$82</f>
        <v>3676.24</v>
      </c>
      <c r="E138" s="18">
        <f>+'[50]Hoja1'!$C$82</f>
        <v>0</v>
      </c>
      <c r="F138" s="29">
        <f>+'[50]Hoja1'!$I$78</f>
        <v>678.7166001840001</v>
      </c>
      <c r="G138" s="20">
        <f t="shared" si="0"/>
        <v>9037.295420184</v>
      </c>
      <c r="H138" s="27">
        <v>304.44675996604474</v>
      </c>
      <c r="I138" s="27">
        <f>+'[2]7.1 serie de finca'!$L$77</f>
        <v>599.3511111111111</v>
      </c>
      <c r="P138" s="40"/>
    </row>
    <row r="139" spans="1:16" s="16" customFormat="1" ht="15.75" customHeight="1">
      <c r="A139" s="17" t="s">
        <v>96</v>
      </c>
      <c r="B139" s="27">
        <f>+'[51]Hoja1'!$G$96</f>
        <v>2296.2812279686686</v>
      </c>
      <c r="C139" s="19">
        <f>+'[51]Hoja1'!$C$96</f>
        <v>705</v>
      </c>
      <c r="D139" s="27">
        <f>+'[51]Hoja1'!$G$95</f>
        <v>2389.96</v>
      </c>
      <c r="E139" s="19">
        <f>+'[51]Hoja1'!$C$95</f>
        <v>369.7625</v>
      </c>
      <c r="F139" s="19">
        <f>+'[51]Hoja1'!$I$90</f>
        <v>467.79350271105585</v>
      </c>
      <c r="G139" s="20">
        <f t="shared" si="0"/>
        <v>6228.797230679725</v>
      </c>
      <c r="H139" s="27">
        <v>3649.068830580234</v>
      </c>
      <c r="I139" s="27">
        <f>+'[2]7.1 serie de finca'!$L$78</f>
        <v>11988.903939393938</v>
      </c>
      <c r="P139" s="40"/>
    </row>
    <row r="140" spans="1:16" s="16" customFormat="1" ht="15.75" customHeight="1">
      <c r="A140" s="17" t="s">
        <v>97</v>
      </c>
      <c r="B140" s="27">
        <f>+'[52]Hoja1'!$G$88</f>
        <v>3943.618754</v>
      </c>
      <c r="C140" s="19">
        <f>+'[52]Hoja1'!$C$88</f>
        <v>785</v>
      </c>
      <c r="D140" s="27">
        <f>+'[52]Hoja1'!$G$87</f>
        <v>4115.32</v>
      </c>
      <c r="E140" s="18">
        <f>+'[52]Hoja1'!$C$87</f>
        <v>0</v>
      </c>
      <c r="F140" s="19">
        <f>+'[52]Hoja1'!$I$83</f>
        <v>582.8155638886001</v>
      </c>
      <c r="G140" s="20">
        <f t="shared" si="0"/>
        <v>9426.754317888599</v>
      </c>
      <c r="H140" s="27">
        <v>172.739582304828</v>
      </c>
      <c r="I140" s="27">
        <f>+'[2]7.1 serie de finca'!$L$64</f>
        <v>476.12611111111113</v>
      </c>
      <c r="P140" s="40"/>
    </row>
    <row r="141" spans="1:16" s="16" customFormat="1" ht="15.75" customHeight="1">
      <c r="A141" s="17" t="s">
        <v>98</v>
      </c>
      <c r="B141" s="19">
        <f>+'[53]Hoja1'!$G$75</f>
        <v>478.175</v>
      </c>
      <c r="C141" s="19">
        <f>+'[53]Hoja1'!$C$75</f>
        <v>961</v>
      </c>
      <c r="D141" s="27">
        <f>+'[53]Hoja1'!$G$74</f>
        <v>782.9999999999999</v>
      </c>
      <c r="E141" s="18">
        <f>+'[53]Hoja1'!$C$74</f>
        <v>0</v>
      </c>
      <c r="F141" s="19">
        <f>+'[53]Hoja1'!$I$71</f>
        <v>146.44133250000002</v>
      </c>
      <c r="G141" s="20">
        <f t="shared" si="0"/>
        <v>2368.6163324999998</v>
      </c>
      <c r="H141" s="27">
        <v>71.20552808912389</v>
      </c>
      <c r="I141" s="27" t="str">
        <f>+'[53]Hoja1'!$D$12</f>
        <v>ND</v>
      </c>
      <c r="P141" s="40"/>
    </row>
    <row r="142" spans="1:16" s="16" customFormat="1" ht="15.75" customHeight="1">
      <c r="A142" s="17" t="s">
        <v>99</v>
      </c>
      <c r="B142" s="19">
        <f>+'[54]Hoja1'!$H$67</f>
        <v>2247.775</v>
      </c>
      <c r="C142" s="19">
        <f>+'[54]Hoja1'!$C$67</f>
        <v>670</v>
      </c>
      <c r="D142" s="27">
        <f>+'[54]Hoja1'!$H$66</f>
        <v>521.412</v>
      </c>
      <c r="E142" s="18">
        <f>+'[54]Hoja1'!$C$66</f>
        <v>0</v>
      </c>
      <c r="F142" s="19">
        <f>+'[54]Hoja1'!$J$62</f>
        <v>226.64242329999996</v>
      </c>
      <c r="G142" s="20">
        <f t="shared" si="0"/>
        <v>3665.8294232999997</v>
      </c>
      <c r="H142" s="27">
        <v>116.80036666163141</v>
      </c>
      <c r="I142" s="27" t="s">
        <v>95</v>
      </c>
      <c r="P142" s="40"/>
    </row>
    <row r="143" spans="1:16" s="16" customFormat="1" ht="15.75" customHeight="1">
      <c r="A143" s="17" t="s">
        <v>100</v>
      </c>
      <c r="B143" s="19">
        <f>+'[55]Hoja1'!$H$61</f>
        <v>534.3204999999999</v>
      </c>
      <c r="C143" s="19">
        <f>+'[55]Hoja1'!$C$61</f>
        <v>1362</v>
      </c>
      <c r="D143" s="27">
        <f>+'[55]Hoja1'!$H$60</f>
        <v>874.8</v>
      </c>
      <c r="E143" s="18">
        <f>+'[55]Hoja1'!$C$60</f>
        <v>0</v>
      </c>
      <c r="F143" s="19">
        <f>+'[55]Hoja1'!$J$57</f>
        <v>182.61684094999998</v>
      </c>
      <c r="G143" s="20">
        <f t="shared" si="0"/>
        <v>2953.73734095</v>
      </c>
      <c r="H143" s="27">
        <v>88.65990426609164</v>
      </c>
      <c r="I143" s="27">
        <f>+'[55]Hoja1'!$D$10</f>
        <v>1783.333</v>
      </c>
      <c r="P143" s="40"/>
    </row>
    <row r="144" spans="1:16" s="16" customFormat="1" ht="15.75" customHeight="1">
      <c r="A144" s="109" t="s">
        <v>101</v>
      </c>
      <c r="B144" s="109"/>
      <c r="C144" s="109"/>
      <c r="D144" s="109"/>
      <c r="E144" s="109"/>
      <c r="F144" s="109"/>
      <c r="G144" s="109"/>
      <c r="H144" s="109"/>
      <c r="I144" s="109"/>
      <c r="P144" s="40"/>
    </row>
    <row r="145" spans="1:16" s="16" customFormat="1" ht="16.5" customHeight="1">
      <c r="A145" s="17" t="s">
        <v>30</v>
      </c>
      <c r="B145" s="19">
        <f>+'[56]Hoja1'!$G$124</f>
        <v>2084.7858820725405</v>
      </c>
      <c r="C145" s="18">
        <f>+'[56]Hoja1'!$C$124</f>
        <v>1145</v>
      </c>
      <c r="D145" s="19">
        <f>+'[56]Hoja1'!$G$123</f>
        <v>2743.6499999999996</v>
      </c>
      <c r="E145" s="18">
        <f>+'[56]Hoja1'!$C$123</f>
        <v>0</v>
      </c>
      <c r="F145" s="24">
        <f>+'[56]Hoja1'!$I$120</f>
        <v>1490.372252577099</v>
      </c>
      <c r="G145" s="20">
        <f t="shared" si="0"/>
        <v>7463.808134649639</v>
      </c>
      <c r="H145" s="19">
        <v>1808.885096263649</v>
      </c>
      <c r="I145" s="19"/>
      <c r="P145" s="40"/>
    </row>
    <row r="146" spans="1:16" s="16" customFormat="1" ht="16.5" customHeight="1">
      <c r="A146" s="17" t="s">
        <v>31</v>
      </c>
      <c r="B146" s="19">
        <f>+'[57]Hoja1'!$G$120</f>
        <v>934.5134415325792</v>
      </c>
      <c r="C146" s="18">
        <f>+'[57]Hoja1'!$C$120</f>
        <v>0</v>
      </c>
      <c r="D146" s="19">
        <f>+'[57]Hoja1'!$G$119</f>
        <v>1893.8500000000001</v>
      </c>
      <c r="E146" s="18">
        <f>+'[57]Hoja1'!$C$119</f>
        <v>0</v>
      </c>
      <c r="F146" s="24">
        <f>+'[57]Hoja1'!$I$116</f>
        <v>575.8547966960333</v>
      </c>
      <c r="G146" s="20">
        <f t="shared" si="0"/>
        <v>3404.218238228613</v>
      </c>
      <c r="H146" s="19">
        <v>987.2918866618174</v>
      </c>
      <c r="I146" s="19"/>
      <c r="P146" s="40"/>
    </row>
    <row r="147" spans="1:16" s="16" customFormat="1" ht="16.5" customHeight="1">
      <c r="A147" s="17" t="s">
        <v>32</v>
      </c>
      <c r="B147" s="19">
        <f>+'[58]Hoja1'!$H$154</f>
        <v>1918.2062551778438</v>
      </c>
      <c r="C147" s="18">
        <f>+'[58]Hoja1'!$C$154</f>
        <v>1470</v>
      </c>
      <c r="D147" s="19">
        <f>+'[58]Hoja1'!$H$153</f>
        <v>2276.1549999999997</v>
      </c>
      <c r="E147" s="18">
        <f>+'[58]Hoja1'!$C$153</f>
        <v>0</v>
      </c>
      <c r="F147" s="24">
        <f>+'[58]Hoja1'!$J$149</f>
        <v>1413.258133166871</v>
      </c>
      <c r="G147" s="20">
        <f t="shared" si="0"/>
        <v>7077.619388344714</v>
      </c>
      <c r="H147" s="19">
        <v>63.052173877334454</v>
      </c>
      <c r="I147" s="19"/>
      <c r="P147" s="40"/>
    </row>
    <row r="148" spans="1:16" s="16" customFormat="1" ht="16.5" customHeight="1">
      <c r="A148" s="17" t="s">
        <v>33</v>
      </c>
      <c r="B148" s="19">
        <f>+'[59]Hoja1'!$G$160</f>
        <v>1231.6791176547752</v>
      </c>
      <c r="C148" s="18">
        <f>+'[59]Hoja1'!$C$160</f>
        <v>0</v>
      </c>
      <c r="D148" s="24">
        <f>+'[59]Hoja1'!$G$159</f>
        <v>2242.975</v>
      </c>
      <c r="E148" s="18">
        <f>+'[59]Hoja1'!$C$159</f>
        <v>0</v>
      </c>
      <c r="F148" s="24">
        <f>+'[59]Hoja1'!$I$155</f>
        <v>707.4395783545122</v>
      </c>
      <c r="G148" s="20">
        <f t="shared" si="0"/>
        <v>4182.093696009288</v>
      </c>
      <c r="H148" s="19">
        <v>38.77433164840073</v>
      </c>
      <c r="I148" s="19"/>
      <c r="P148" s="40"/>
    </row>
    <row r="149" spans="1:16" s="16" customFormat="1" ht="16.5" customHeight="1">
      <c r="A149" s="109" t="s">
        <v>102</v>
      </c>
      <c r="B149" s="109"/>
      <c r="C149" s="109"/>
      <c r="D149" s="109"/>
      <c r="E149" s="109"/>
      <c r="F149" s="109"/>
      <c r="G149" s="109"/>
      <c r="H149" s="109"/>
      <c r="I149" s="109"/>
      <c r="P149" s="40"/>
    </row>
    <row r="150" spans="1:16" s="16" customFormat="1" ht="16.5" customHeight="1">
      <c r="A150" s="17" t="s">
        <v>27</v>
      </c>
      <c r="B150" s="24">
        <f>+'[60]Hoja1'!$G$122</f>
        <v>1394.0581</v>
      </c>
      <c r="C150" s="19">
        <f>+'[60]Hoja1'!$C$122</f>
        <v>950</v>
      </c>
      <c r="D150" s="19">
        <f>+'[60]Hoja1'!$G$121</f>
        <v>4164.04</v>
      </c>
      <c r="E150" s="19">
        <f>+'[60]Hoja1'!$C$121</f>
        <v>427.17599999999993</v>
      </c>
      <c r="F150" s="24">
        <f>+'[60]Hoja1'!$I$115</f>
        <v>669.2539506500002</v>
      </c>
      <c r="G150" s="20">
        <f t="shared" si="0"/>
        <v>7604.52805065</v>
      </c>
      <c r="H150" s="24">
        <v>2696.5301019155836</v>
      </c>
      <c r="I150" s="24">
        <f>+'[2]7.1 serie de finca'!$L$110</f>
        <v>2913.802083333333</v>
      </c>
      <c r="P150" s="40"/>
    </row>
    <row r="151" spans="1:16" s="16" customFormat="1" ht="16.5" customHeight="1">
      <c r="A151" s="17" t="s">
        <v>39</v>
      </c>
      <c r="B151" s="24">
        <f>+'[61]Hoja1'!$J$6</f>
        <v>4132.8285424000005</v>
      </c>
      <c r="C151" s="18">
        <v>0</v>
      </c>
      <c r="D151" s="19">
        <f>+'[61]Hoja1'!$J$18</f>
        <v>8618.96356</v>
      </c>
      <c r="E151" s="18">
        <v>0</v>
      </c>
      <c r="F151" s="24">
        <f>+'[61]Hoja1'!$K$38</f>
        <v>2596.2648720486404</v>
      </c>
      <c r="G151" s="20">
        <f t="shared" si="0"/>
        <v>15348.056974448642</v>
      </c>
      <c r="H151" s="18">
        <v>0</v>
      </c>
      <c r="I151" s="24">
        <f>+'[2]7.1 serie de finca'!$L$108</f>
        <v>4772.3047916666665</v>
      </c>
      <c r="P151" s="40"/>
    </row>
    <row r="152" spans="1:16" s="16" customFormat="1" ht="16.5" customHeight="1">
      <c r="A152" s="17" t="s">
        <v>40</v>
      </c>
      <c r="B152" s="24">
        <f>+'[62]Hoja1'!$J$7</f>
        <v>2448.276</v>
      </c>
      <c r="C152" s="28">
        <v>0</v>
      </c>
      <c r="D152" s="19">
        <f>+'[62]Hoja1'!$J$18</f>
        <v>3432.6800000000003</v>
      </c>
      <c r="E152" s="18">
        <v>0</v>
      </c>
      <c r="F152" s="24">
        <f>+'[62]Hoja1'!$K$34</f>
        <v>1197.3626416000002</v>
      </c>
      <c r="G152" s="20">
        <f t="shared" si="0"/>
        <v>7078.318641600001</v>
      </c>
      <c r="H152" s="24">
        <v>0</v>
      </c>
      <c r="I152" s="24">
        <f>+'[2]7.1 serie de finca'!$L$107</f>
        <v>4785</v>
      </c>
      <c r="P152" s="40"/>
    </row>
    <row r="153" spans="1:16" s="16" customFormat="1" ht="16.5" customHeight="1">
      <c r="A153" s="109" t="s">
        <v>103</v>
      </c>
      <c r="B153" s="109"/>
      <c r="C153" s="109"/>
      <c r="D153" s="109"/>
      <c r="E153" s="109"/>
      <c r="F153" s="109"/>
      <c r="G153" s="109"/>
      <c r="H153" s="109"/>
      <c r="I153" s="109"/>
      <c r="P153" s="40"/>
    </row>
    <row r="154" spans="1:16" s="16" customFormat="1" ht="16.5" customHeight="1">
      <c r="A154" s="17" t="s">
        <v>41</v>
      </c>
      <c r="B154" s="19">
        <f>+'[63]Hoja1'!$G$100</f>
        <v>2301.750437844613</v>
      </c>
      <c r="C154" s="24">
        <f>+'[63]Hoja1'!$C$100</f>
        <v>795</v>
      </c>
      <c r="D154" s="24">
        <f>+'[63]Hoja1'!$G$99</f>
        <v>2306.08</v>
      </c>
      <c r="E154" s="18">
        <f>+'[63]Hoja1'!$C$99</f>
        <v>0</v>
      </c>
      <c r="F154" s="24">
        <f>+'[63]Hoja1'!$I$94</f>
        <v>1100.0162771451633</v>
      </c>
      <c r="G154" s="20">
        <f t="shared" si="0"/>
        <v>6502.846714989776</v>
      </c>
      <c r="H154" s="24">
        <v>77.38182960152653</v>
      </c>
      <c r="I154" s="24">
        <f>+'[2]7.1 serie de finca'!$L$115</f>
        <v>21446.0272005772</v>
      </c>
      <c r="P154" s="40"/>
    </row>
    <row r="155" spans="1:16" s="16" customFormat="1" ht="16.5" customHeight="1">
      <c r="A155" s="17" t="s">
        <v>42</v>
      </c>
      <c r="B155" s="19">
        <f>+'[64]Hoja1'!$H$108</f>
        <v>13399.622361999998</v>
      </c>
      <c r="C155" s="19">
        <f>+'[64]Hoja1'!$C$108</f>
        <v>995</v>
      </c>
      <c r="D155" s="19">
        <f>+'[64]Hoja1'!$H$107</f>
        <v>3277.96</v>
      </c>
      <c r="E155" s="19">
        <f>+'[64]Hoja1'!$C$107</f>
        <v>0</v>
      </c>
      <c r="F155" s="24">
        <f>+'[64]Hoja1'!$J$103</f>
        <v>3598.1377689031992</v>
      </c>
      <c r="G155" s="20">
        <f t="shared" si="0"/>
        <v>21270.720130903195</v>
      </c>
      <c r="H155" s="24">
        <v>6280.2717354404895</v>
      </c>
      <c r="I155" s="24">
        <f>+'[2]7.1 serie de finca'!$L$121</f>
        <v>16691.426666666663</v>
      </c>
      <c r="P155" s="40"/>
    </row>
    <row r="156" spans="1:16" s="16" customFormat="1" ht="16.5" customHeight="1">
      <c r="A156" s="17" t="s">
        <v>43</v>
      </c>
      <c r="B156" s="19">
        <f>+'[65]Hoja1'!$G$130</f>
        <v>1762.4737</v>
      </c>
      <c r="C156" s="19">
        <f>+'[65]Hoja1'!$C$130</f>
        <v>1681.52</v>
      </c>
      <c r="D156" s="19">
        <f>+'[65]Hoja1'!$G$129</f>
        <v>8648.88</v>
      </c>
      <c r="E156" s="19">
        <f>+'[65]Hoja1'!$C$129</f>
        <v>0</v>
      </c>
      <c r="F156" s="24">
        <f>+'[65]Hoja1'!$I$124</f>
        <v>2462.1090853200003</v>
      </c>
      <c r="G156" s="20">
        <f t="shared" si="0"/>
        <v>14554.98278532</v>
      </c>
      <c r="H156" s="24">
        <v>646.29633975</v>
      </c>
      <c r="I156" s="24">
        <f>+'[2]7.1 serie de finca'!$L$124</f>
        <v>1664.845212962963</v>
      </c>
      <c r="P156" s="40"/>
    </row>
    <row r="157" spans="1:16" s="16" customFormat="1" ht="16.5" customHeight="1">
      <c r="A157" s="17" t="s">
        <v>44</v>
      </c>
      <c r="B157" s="19">
        <f>+'[66]Hoja1'!$J$8</f>
        <v>1576.6205109160478</v>
      </c>
      <c r="C157" s="19">
        <f>+'[66]Hoja1'!$J$16</f>
        <v>795</v>
      </c>
      <c r="D157" s="19">
        <f>+'[66]Hoja1'!$J$20</f>
        <v>3861</v>
      </c>
      <c r="E157" s="19">
        <v>0</v>
      </c>
      <c r="F157" s="19">
        <f>+'[66]Hoja1'!$K$33</f>
        <v>1268.9615360225073</v>
      </c>
      <c r="G157" s="20">
        <f>SUM(B157:F157)</f>
        <v>7501.582046938554</v>
      </c>
      <c r="H157" s="24">
        <v>0</v>
      </c>
      <c r="I157" s="24">
        <f>+'[2]7.1 serie de finca'!$L$120</f>
        <v>1559.2207777777776</v>
      </c>
      <c r="P157" s="40"/>
    </row>
    <row r="158" spans="1:16" s="16" customFormat="1" ht="16.5" customHeight="1">
      <c r="A158" s="17" t="s">
        <v>45</v>
      </c>
      <c r="B158" s="19">
        <f>+'[67]Hoja1'!$J$9</f>
        <v>1033.6074656734706</v>
      </c>
      <c r="C158" s="19">
        <f>+'[67]Hoja1'!$J$19</f>
        <v>775</v>
      </c>
      <c r="D158" s="19">
        <f>+'[67]Hoja1'!$J$24</f>
        <v>3647.7999999999993</v>
      </c>
      <c r="E158" s="19">
        <v>0</v>
      </c>
      <c r="F158" s="19">
        <f>+'[67]Hoja1'!$K$37</f>
        <v>1110.9245600111185</v>
      </c>
      <c r="G158" s="20">
        <f t="shared" si="0"/>
        <v>6567.332025684589</v>
      </c>
      <c r="H158" s="24">
        <v>0</v>
      </c>
      <c r="I158" s="24">
        <f>+'[2]7.1 serie de finca'!$L$116</f>
        <v>637.8993055555555</v>
      </c>
      <c r="P158" s="40"/>
    </row>
    <row r="159" spans="1:16" s="16" customFormat="1" ht="16.5" customHeight="1">
      <c r="A159" s="17" t="s">
        <v>46</v>
      </c>
      <c r="B159" s="19">
        <f>+'[68]Hoja1'!$J$10</f>
        <v>1111.5451073968266</v>
      </c>
      <c r="C159" s="19">
        <f>+'[68]Hoja1'!$J$20</f>
        <v>795</v>
      </c>
      <c r="D159" s="19">
        <f>+'[68]Hoja1'!$J$25</f>
        <v>3647.7999999999993</v>
      </c>
      <c r="E159" s="19">
        <v>0</v>
      </c>
      <c r="F159" s="19">
        <f>+'[68]Hoja1'!$K$38</f>
        <v>1130.8646638659939</v>
      </c>
      <c r="G159" s="20">
        <f t="shared" si="0"/>
        <v>6685.20977126282</v>
      </c>
      <c r="H159" s="24">
        <v>0</v>
      </c>
      <c r="I159" s="24">
        <f>+'[2]7.1 serie de finca'!$L$117</f>
        <v>1633.1973115079365</v>
      </c>
      <c r="P159" s="40"/>
    </row>
    <row r="160" spans="1:16" s="16" customFormat="1" ht="16.5" customHeight="1">
      <c r="A160" s="17" t="s">
        <v>47</v>
      </c>
      <c r="B160" s="19">
        <f>+'[69]Hoja1'!$J$9</f>
        <v>1679.8594442493809</v>
      </c>
      <c r="C160" s="19">
        <f>+'[69]Hoja1'!$J$19</f>
        <v>795</v>
      </c>
      <c r="D160" s="19">
        <f>+'[69]Hoja1'!$J$24</f>
        <v>4062</v>
      </c>
      <c r="E160" s="19">
        <v>0</v>
      </c>
      <c r="F160" s="19">
        <f>+'[69]Hoja1'!$K$37</f>
        <v>1330.904582849174</v>
      </c>
      <c r="G160" s="20">
        <f aca="true" t="shared" si="1" ref="G160:G166">SUM(B160:F160)</f>
        <v>7867.764027098556</v>
      </c>
      <c r="H160" s="24">
        <v>0</v>
      </c>
      <c r="I160" s="24">
        <f>+'[2]7.1 serie de finca'!$L$122</f>
        <v>1634.30625</v>
      </c>
      <c r="P160" s="40"/>
    </row>
    <row r="161" spans="1:16" s="16" customFormat="1" ht="16.5" customHeight="1">
      <c r="A161" s="17" t="s">
        <v>48</v>
      </c>
      <c r="B161" s="19">
        <f>+'[70]MANGO'!$J$8</f>
        <v>616.416334</v>
      </c>
      <c r="C161" s="19">
        <f>+'[70]MANGO'!$J$18</f>
        <v>795</v>
      </c>
      <c r="D161" s="19">
        <f>+'[70]MANGO'!$J$23</f>
        <v>3287.84</v>
      </c>
      <c r="E161" s="19">
        <v>0</v>
      </c>
      <c r="F161" s="19">
        <f>+'[70]MANGO'!$K$36</f>
        <v>956.7685896023999</v>
      </c>
      <c r="G161" s="20">
        <f t="shared" si="1"/>
        <v>5656.024923602399</v>
      </c>
      <c r="H161" s="24">
        <v>0</v>
      </c>
      <c r="I161" s="24">
        <f>+'[2]7.1 serie de finca'!$L$142</f>
        <v>4380</v>
      </c>
      <c r="P161" s="40"/>
    </row>
    <row r="162" spans="1:16" s="16" customFormat="1" ht="16.5" customHeight="1">
      <c r="A162" s="17" t="s">
        <v>49</v>
      </c>
      <c r="B162" s="19">
        <f>+'[71]Hoja1'!$K$9</f>
        <v>2807.2904</v>
      </c>
      <c r="C162" s="19">
        <f>+'[71]Hoja1'!$K$19</f>
        <v>795</v>
      </c>
      <c r="D162" s="19">
        <f>+'[71]Hoja1'!$K$24</f>
        <v>3828.68</v>
      </c>
      <c r="E162" s="19">
        <v>0</v>
      </c>
      <c r="F162" s="19">
        <f>+'[71]Hoja1'!$L$38</f>
        <v>1512.9455734399999</v>
      </c>
      <c r="G162" s="20">
        <f t="shared" si="1"/>
        <v>8943.91597344</v>
      </c>
      <c r="H162" s="24">
        <v>0</v>
      </c>
      <c r="I162" s="24" t="e">
        <f>+'[2]7.1 serie de finca'!$L$140</f>
        <v>#REF!</v>
      </c>
      <c r="P162" s="40"/>
    </row>
    <row r="163" spans="1:16" s="16" customFormat="1" ht="16.5" customHeight="1">
      <c r="A163" s="17" t="s">
        <v>50</v>
      </c>
      <c r="B163" s="19">
        <f>+'[72]Hoja1'!$J$8</f>
        <v>3556.17488</v>
      </c>
      <c r="C163" s="19">
        <f>+'[72]Hoja1'!$J$18</f>
        <v>795</v>
      </c>
      <c r="D163" s="19">
        <f>+'[72]Hoja1'!$J$23</f>
        <v>2856.68</v>
      </c>
      <c r="E163" s="19">
        <v>0</v>
      </c>
      <c r="F163" s="19">
        <f>+'[72]Hoja1'!$K$36</f>
        <v>1467.5192535680003</v>
      </c>
      <c r="G163" s="20">
        <f t="shared" si="1"/>
        <v>8675.374133568</v>
      </c>
      <c r="H163" s="24">
        <v>0</v>
      </c>
      <c r="I163" s="24">
        <f>+'[2]7.1 serie de finca'!$L$141</f>
        <v>328.4</v>
      </c>
      <c r="P163" s="40"/>
    </row>
    <row r="164" spans="1:16" s="16" customFormat="1" ht="16.5" customHeight="1">
      <c r="A164" s="17" t="s">
        <v>51</v>
      </c>
      <c r="B164" s="19">
        <f>+'[73]Hoja1'!$K$9</f>
        <v>2186.063844249381</v>
      </c>
      <c r="C164" s="19">
        <f>+'[73]Hoja1'!$K$19</f>
        <v>795</v>
      </c>
      <c r="D164" s="19">
        <f>+'[73]Hoja1'!$K$24</f>
        <v>3728.12</v>
      </c>
      <c r="E164" s="19">
        <v>0</v>
      </c>
      <c r="F164" s="19">
        <f>+'[73]Hoja1'!$L$37</f>
        <v>1365.989830689174</v>
      </c>
      <c r="G164" s="20">
        <f t="shared" si="1"/>
        <v>8075.1736749385545</v>
      </c>
      <c r="H164" s="24">
        <v>0</v>
      </c>
      <c r="I164" s="24">
        <f>+'[2]7.1 serie de finca'!$L$123</f>
        <v>5429.6875</v>
      </c>
      <c r="P164" s="40"/>
    </row>
    <row r="165" spans="1:16" s="16" customFormat="1" ht="16.5" customHeight="1">
      <c r="A165" s="17" t="s">
        <v>52</v>
      </c>
      <c r="B165" s="19">
        <f>+'[74]Hoja1'!$J$7</f>
        <v>2666.6005999999998</v>
      </c>
      <c r="C165" s="19">
        <f>+'[74]Hoja1'!$J$17</f>
        <v>795</v>
      </c>
      <c r="D165" s="19">
        <f>+'[74]Hoja1'!$J$22</f>
        <v>1747.3</v>
      </c>
      <c r="E165" s="19">
        <v>0</v>
      </c>
      <c r="F165" s="19">
        <f>+'[74]Hoja1'!$K$37</f>
        <v>1060.53216216</v>
      </c>
      <c r="G165" s="20">
        <f t="shared" si="1"/>
        <v>6269.4327621600005</v>
      </c>
      <c r="H165" s="24">
        <v>0</v>
      </c>
      <c r="I165" s="24" t="s">
        <v>95</v>
      </c>
      <c r="P165" s="40"/>
    </row>
    <row r="166" spans="1:16" s="16" customFormat="1" ht="16.5" customHeight="1">
      <c r="A166" s="17" t="s">
        <v>53</v>
      </c>
      <c r="B166" s="19">
        <f>+'[75]Hoja1'!$K$9</f>
        <v>881.8136097817661</v>
      </c>
      <c r="C166" s="19">
        <f>+'[75]Hoja1'!$K$21</f>
        <v>795</v>
      </c>
      <c r="D166" s="19">
        <f>+'[75]Hoja1'!$K$26</f>
        <v>3986.24</v>
      </c>
      <c r="E166" s="19">
        <v>0</v>
      </c>
      <c r="F166" s="19">
        <f>+'[75]Hoja1'!$L$40</f>
        <v>1152.9977149515673</v>
      </c>
      <c r="G166" s="20">
        <f t="shared" si="1"/>
        <v>6816.051324733333</v>
      </c>
      <c r="H166" s="24">
        <v>0</v>
      </c>
      <c r="I166" s="24">
        <f>+'[2]7.1 serie de finca'!$L$112</f>
        <v>6875.053194444444</v>
      </c>
      <c r="P166" s="40"/>
    </row>
    <row r="167" spans="1:16" s="13" customFormat="1" ht="12.75">
      <c r="A167" s="13" t="s">
        <v>104</v>
      </c>
      <c r="I167" s="30"/>
      <c r="P167" s="15"/>
    </row>
    <row r="168" spans="1:16" s="13" customFormat="1" ht="12.75">
      <c r="A168" s="13" t="s">
        <v>105</v>
      </c>
      <c r="I168" s="30"/>
      <c r="P168" s="15"/>
    </row>
    <row r="169" spans="9:16" s="13" customFormat="1" ht="3" customHeight="1">
      <c r="I169" s="30"/>
      <c r="P169" s="15"/>
    </row>
    <row r="170" spans="1:16" s="13" customFormat="1" ht="12.75">
      <c r="A170" s="13" t="s">
        <v>106</v>
      </c>
      <c r="I170" s="30"/>
      <c r="P170" s="15"/>
    </row>
    <row r="171" spans="1:16" s="13" customFormat="1" ht="12.75">
      <c r="A171" s="13" t="s">
        <v>107</v>
      </c>
      <c r="I171" s="30"/>
      <c r="P171" s="15"/>
    </row>
    <row r="172" spans="9:16" s="13" customFormat="1" ht="2.25" customHeight="1">
      <c r="I172" s="30"/>
      <c r="P172" s="15"/>
    </row>
    <row r="173" spans="1:16" s="13" customFormat="1" ht="40.5" customHeight="1">
      <c r="A173" s="114" t="s">
        <v>108</v>
      </c>
      <c r="B173" s="114"/>
      <c r="C173" s="114"/>
      <c r="D173" s="114"/>
      <c r="E173" s="114"/>
      <c r="F173" s="114"/>
      <c r="G173" s="114"/>
      <c r="H173" s="114"/>
      <c r="I173" s="114"/>
      <c r="P173" s="15"/>
    </row>
    <row r="174" s="13" customFormat="1" ht="12.75">
      <c r="P174" s="15"/>
    </row>
    <row r="175" s="13" customFormat="1" ht="12.75">
      <c r="P175" s="15"/>
    </row>
    <row r="176" s="13" customFormat="1" ht="12.75">
      <c r="P176" s="15"/>
    </row>
    <row r="177" s="13" customFormat="1" ht="12.75">
      <c r="P177" s="15"/>
    </row>
    <row r="178" s="13" customFormat="1" ht="12.75">
      <c r="P178" s="15"/>
    </row>
    <row r="179" s="13" customFormat="1" ht="12.75">
      <c r="P179" s="15"/>
    </row>
    <row r="180" s="13" customFormat="1" ht="12.75">
      <c r="P180" s="15"/>
    </row>
    <row r="181" spans="8:16" s="32" customFormat="1" ht="12.75">
      <c r="H181" s="31"/>
      <c r="P181" s="90"/>
    </row>
    <row r="182" spans="8:16" s="32" customFormat="1" ht="12.75">
      <c r="H182" s="31"/>
      <c r="P182" s="90"/>
    </row>
    <row r="183" spans="8:16" s="32" customFormat="1" ht="12.75">
      <c r="H183" s="31"/>
      <c r="P183" s="90"/>
    </row>
    <row r="184" spans="8:16" s="32" customFormat="1" ht="12.75">
      <c r="H184" s="31"/>
      <c r="P184" s="90"/>
    </row>
    <row r="185" spans="8:16" s="32" customFormat="1" ht="12.75">
      <c r="H185" s="31"/>
      <c r="P185" s="90"/>
    </row>
    <row r="186" spans="8:16" s="32" customFormat="1" ht="12.75">
      <c r="H186" s="31"/>
      <c r="P186" s="90"/>
    </row>
    <row r="187" spans="8:16" s="32" customFormat="1" ht="12.75">
      <c r="H187" s="31"/>
      <c r="P187" s="90"/>
    </row>
    <row r="188" spans="8:16" s="32" customFormat="1" ht="12.75">
      <c r="H188" s="31"/>
      <c r="P188" s="90"/>
    </row>
    <row r="189" spans="8:16" s="32" customFormat="1" ht="12.75">
      <c r="H189" s="31"/>
      <c r="P189" s="90"/>
    </row>
    <row r="190" spans="8:16" s="32" customFormat="1" ht="12.75">
      <c r="H190" s="31"/>
      <c r="P190" s="90"/>
    </row>
    <row r="191" spans="8:16" s="32" customFormat="1" ht="12.75">
      <c r="H191" s="31"/>
      <c r="P191" s="90"/>
    </row>
    <row r="192" spans="8:16" s="32" customFormat="1" ht="12.75">
      <c r="H192" s="31"/>
      <c r="P192" s="90"/>
    </row>
    <row r="193" spans="8:16" s="32" customFormat="1" ht="12.75">
      <c r="H193" s="31"/>
      <c r="P193" s="90"/>
    </row>
    <row r="194" spans="8:16" s="32" customFormat="1" ht="12.75">
      <c r="H194" s="31"/>
      <c r="P194" s="90"/>
    </row>
    <row r="195" spans="8:16" s="32" customFormat="1" ht="12.75">
      <c r="H195" s="31"/>
      <c r="P195" s="90"/>
    </row>
    <row r="196" spans="8:16" s="32" customFormat="1" ht="12.75">
      <c r="H196" s="31"/>
      <c r="P196" s="90"/>
    </row>
    <row r="197" spans="8:16" s="32" customFormat="1" ht="12.75">
      <c r="H197" s="31"/>
      <c r="P197" s="90"/>
    </row>
    <row r="198" spans="8:16" s="32" customFormat="1" ht="12.75">
      <c r="H198" s="31"/>
      <c r="P198" s="90"/>
    </row>
    <row r="199" spans="8:16" s="32" customFormat="1" ht="12.75">
      <c r="H199" s="31"/>
      <c r="P199" s="90"/>
    </row>
    <row r="200" spans="8:16" s="32" customFormat="1" ht="12.75">
      <c r="H200" s="31"/>
      <c r="P200" s="90"/>
    </row>
    <row r="201" spans="8:16" s="32" customFormat="1" ht="12.75">
      <c r="H201" s="31"/>
      <c r="P201" s="90"/>
    </row>
    <row r="202" spans="8:16" s="32" customFormat="1" ht="12.75">
      <c r="H202" s="31"/>
      <c r="P202" s="90"/>
    </row>
    <row r="203" spans="8:16" s="32" customFormat="1" ht="12.75">
      <c r="H203" s="31"/>
      <c r="P203" s="90"/>
    </row>
    <row r="204" spans="8:16" s="32" customFormat="1" ht="12.75">
      <c r="H204" s="31"/>
      <c r="P204" s="90"/>
    </row>
    <row r="205" spans="8:16" s="32" customFormat="1" ht="12.75">
      <c r="H205" s="31"/>
      <c r="P205" s="90"/>
    </row>
    <row r="206" spans="8:16" s="32" customFormat="1" ht="12.75">
      <c r="H206" s="31"/>
      <c r="P206" s="90"/>
    </row>
    <row r="207" spans="8:16" s="32" customFormat="1" ht="12.75">
      <c r="H207" s="31"/>
      <c r="P207" s="90"/>
    </row>
    <row r="208" spans="8:16" s="32" customFormat="1" ht="12.75">
      <c r="H208" s="31"/>
      <c r="P208" s="90"/>
    </row>
    <row r="209" spans="8:16" s="32" customFormat="1" ht="12.75">
      <c r="H209" s="31"/>
      <c r="P209" s="90"/>
    </row>
    <row r="210" spans="8:16" s="32" customFormat="1" ht="12.75">
      <c r="H210" s="31"/>
      <c r="P210" s="90"/>
    </row>
    <row r="211" spans="8:16" s="32" customFormat="1" ht="12.75">
      <c r="H211" s="31"/>
      <c r="P211" s="90"/>
    </row>
    <row r="212" spans="8:16" s="32" customFormat="1" ht="12.75">
      <c r="H212" s="31"/>
      <c r="P212" s="90"/>
    </row>
    <row r="213" spans="8:16" s="32" customFormat="1" ht="12.75">
      <c r="H213" s="31"/>
      <c r="P213" s="90"/>
    </row>
    <row r="214" spans="8:16" s="32" customFormat="1" ht="12.75">
      <c r="H214" s="31"/>
      <c r="P214" s="90"/>
    </row>
    <row r="215" spans="8:16" s="32" customFormat="1" ht="12.75">
      <c r="H215" s="31"/>
      <c r="P215" s="90"/>
    </row>
    <row r="216" spans="8:16" s="32" customFormat="1" ht="12.75">
      <c r="H216" s="31"/>
      <c r="P216" s="90"/>
    </row>
    <row r="217" spans="8:16" s="32" customFormat="1" ht="12.75">
      <c r="H217" s="31"/>
      <c r="P217" s="90"/>
    </row>
    <row r="218" spans="8:16" s="32" customFormat="1" ht="12.75">
      <c r="H218" s="31"/>
      <c r="P218" s="90"/>
    </row>
    <row r="219" spans="8:16" s="32" customFormat="1" ht="12.75">
      <c r="H219" s="31"/>
      <c r="P219" s="90"/>
    </row>
    <row r="220" spans="8:16" s="32" customFormat="1" ht="12.75">
      <c r="H220" s="31"/>
      <c r="P220" s="90"/>
    </row>
    <row r="221" spans="8:16" s="32" customFormat="1" ht="12.75">
      <c r="H221" s="31"/>
      <c r="P221" s="90"/>
    </row>
    <row r="222" spans="8:16" s="32" customFormat="1" ht="12.75">
      <c r="H222" s="31"/>
      <c r="P222" s="90"/>
    </row>
    <row r="223" spans="8:16" s="32" customFormat="1" ht="12.75">
      <c r="H223" s="31"/>
      <c r="P223" s="90"/>
    </row>
    <row r="224" spans="8:16" s="32" customFormat="1" ht="12.75">
      <c r="H224" s="31"/>
      <c r="P224" s="90"/>
    </row>
    <row r="225" spans="8:16" s="32" customFormat="1" ht="12.75">
      <c r="H225" s="31"/>
      <c r="P225" s="90"/>
    </row>
    <row r="226" spans="8:16" s="32" customFormat="1" ht="12.75">
      <c r="H226" s="31"/>
      <c r="P226" s="90"/>
    </row>
    <row r="227" spans="8:16" s="32" customFormat="1" ht="12.75">
      <c r="H227" s="31"/>
      <c r="P227" s="90"/>
    </row>
    <row r="228" spans="8:16" s="32" customFormat="1" ht="12.75">
      <c r="H228" s="31"/>
      <c r="P228" s="90"/>
    </row>
    <row r="229" spans="8:16" s="32" customFormat="1" ht="12.75">
      <c r="H229" s="31"/>
      <c r="P229" s="90"/>
    </row>
    <row r="230" spans="8:16" s="32" customFormat="1" ht="12.75">
      <c r="H230" s="31"/>
      <c r="P230" s="90"/>
    </row>
    <row r="231" spans="8:16" s="32" customFormat="1" ht="12.75">
      <c r="H231" s="31"/>
      <c r="P231" s="90"/>
    </row>
    <row r="232" spans="8:16" s="32" customFormat="1" ht="12.75">
      <c r="H232" s="31"/>
      <c r="P232" s="90"/>
    </row>
    <row r="233" spans="8:16" s="32" customFormat="1" ht="12.75">
      <c r="H233" s="31"/>
      <c r="P233" s="90"/>
    </row>
    <row r="234" spans="8:16" s="32" customFormat="1" ht="12.75">
      <c r="H234" s="31"/>
      <c r="P234" s="90"/>
    </row>
    <row r="235" spans="8:16" s="32" customFormat="1" ht="12.75">
      <c r="H235" s="31"/>
      <c r="P235" s="90"/>
    </row>
    <row r="236" spans="8:16" s="32" customFormat="1" ht="12.75">
      <c r="H236" s="31"/>
      <c r="P236" s="90"/>
    </row>
    <row r="237" spans="8:16" s="32" customFormat="1" ht="12.75">
      <c r="H237" s="31"/>
      <c r="P237" s="90"/>
    </row>
    <row r="238" spans="8:16" s="32" customFormat="1" ht="12.75">
      <c r="H238" s="31"/>
      <c r="P238" s="90"/>
    </row>
    <row r="239" spans="8:16" s="32" customFormat="1" ht="12.75">
      <c r="H239" s="31"/>
      <c r="P239" s="90"/>
    </row>
    <row r="240" spans="8:16" s="32" customFormat="1" ht="12.75">
      <c r="H240" s="31"/>
      <c r="P240" s="90"/>
    </row>
    <row r="241" spans="8:16" s="32" customFormat="1" ht="12.75">
      <c r="H241" s="31"/>
      <c r="P241" s="90"/>
    </row>
    <row r="242" spans="8:16" s="32" customFormat="1" ht="12.75">
      <c r="H242" s="31"/>
      <c r="P242" s="90"/>
    </row>
    <row r="243" spans="8:16" s="32" customFormat="1" ht="12.75">
      <c r="H243" s="31"/>
      <c r="P243" s="90"/>
    </row>
    <row r="244" spans="8:16" s="32" customFormat="1" ht="12.75">
      <c r="H244" s="31"/>
      <c r="P244" s="90"/>
    </row>
    <row r="245" spans="8:16" s="32" customFormat="1" ht="12.75">
      <c r="H245" s="31"/>
      <c r="P245" s="90"/>
    </row>
    <row r="246" spans="8:16" s="32" customFormat="1" ht="12.75">
      <c r="H246" s="31"/>
      <c r="P246" s="90"/>
    </row>
    <row r="247" spans="8:16" s="32" customFormat="1" ht="12.75">
      <c r="H247" s="31"/>
      <c r="P247" s="90"/>
    </row>
    <row r="248" spans="8:16" s="32" customFormat="1" ht="12.75">
      <c r="H248" s="31"/>
      <c r="P248" s="90"/>
    </row>
    <row r="249" spans="8:16" s="32" customFormat="1" ht="12.75">
      <c r="H249" s="31"/>
      <c r="P249" s="90"/>
    </row>
    <row r="250" spans="8:16" s="32" customFormat="1" ht="12.75">
      <c r="H250" s="31"/>
      <c r="P250" s="90"/>
    </row>
    <row r="251" spans="8:16" s="32" customFormat="1" ht="12.75">
      <c r="H251" s="31"/>
      <c r="P251" s="90"/>
    </row>
    <row r="252" spans="8:16" s="32" customFormat="1" ht="12.75">
      <c r="H252" s="31"/>
      <c r="P252" s="90"/>
    </row>
    <row r="253" spans="8:16" s="32" customFormat="1" ht="12.75">
      <c r="H253" s="31"/>
      <c r="P253" s="90"/>
    </row>
    <row r="254" spans="8:16" s="32" customFormat="1" ht="12.75">
      <c r="H254" s="31"/>
      <c r="P254" s="90"/>
    </row>
    <row r="255" spans="8:16" s="32" customFormat="1" ht="12.75">
      <c r="H255" s="31"/>
      <c r="P255" s="90"/>
    </row>
    <row r="256" spans="8:16" s="32" customFormat="1" ht="12.75">
      <c r="H256" s="31"/>
      <c r="P256" s="90"/>
    </row>
    <row r="257" spans="8:16" s="32" customFormat="1" ht="12.75">
      <c r="H257" s="31"/>
      <c r="P257" s="90"/>
    </row>
    <row r="258" spans="8:16" s="32" customFormat="1" ht="12.75">
      <c r="H258" s="31"/>
      <c r="P258" s="90"/>
    </row>
    <row r="259" spans="8:16" s="32" customFormat="1" ht="12.75">
      <c r="H259" s="31"/>
      <c r="P259" s="90"/>
    </row>
    <row r="260" spans="8:16" s="32" customFormat="1" ht="12.75">
      <c r="H260" s="31"/>
      <c r="P260" s="90"/>
    </row>
    <row r="261" spans="8:16" s="32" customFormat="1" ht="12.75">
      <c r="H261" s="31"/>
      <c r="P261" s="90"/>
    </row>
    <row r="262" spans="8:16" s="32" customFormat="1" ht="12.75">
      <c r="H262" s="31"/>
      <c r="P262" s="90"/>
    </row>
    <row r="263" spans="8:16" s="32" customFormat="1" ht="12.75">
      <c r="H263" s="31"/>
      <c r="P263" s="90"/>
    </row>
    <row r="264" spans="8:16" s="32" customFormat="1" ht="12.75">
      <c r="H264" s="31"/>
      <c r="P264" s="90"/>
    </row>
    <row r="265" spans="8:16" s="32" customFormat="1" ht="12.75">
      <c r="H265" s="31"/>
      <c r="P265" s="90"/>
    </row>
    <row r="352" ht="12.75">
      <c r="J352" s="3"/>
    </row>
  </sheetData>
  <sheetProtection/>
  <mergeCells count="20">
    <mergeCell ref="A88:N88"/>
    <mergeCell ref="A114:I114"/>
    <mergeCell ref="A124:I124"/>
    <mergeCell ref="A144:I144"/>
    <mergeCell ref="A149:I149"/>
    <mergeCell ref="A153:I153"/>
    <mergeCell ref="A173:I173"/>
    <mergeCell ref="A90:D90"/>
    <mergeCell ref="E90:E92"/>
    <mergeCell ref="F90:F92"/>
    <mergeCell ref="I90:I92"/>
    <mergeCell ref="A105:I105"/>
    <mergeCell ref="A112:I112"/>
    <mergeCell ref="A2:J2"/>
    <mergeCell ref="A87:N87"/>
    <mergeCell ref="A75:C75"/>
    <mergeCell ref="A81:N81"/>
    <mergeCell ref="A83:N83"/>
    <mergeCell ref="A4:P4"/>
    <mergeCell ref="A5:P5"/>
  </mergeCells>
  <printOptions/>
  <pageMargins left="1.26" right="0.35433070866141736" top="0.4330708661417323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Estado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A. Andújar</dc:creator>
  <cp:keywords/>
  <dc:description/>
  <cp:lastModifiedBy>Yolanda Suarez</cp:lastModifiedBy>
  <cp:lastPrinted>2017-04-26T13:34:44Z</cp:lastPrinted>
  <dcterms:created xsi:type="dcterms:W3CDTF">1998-02-12T20:45:05Z</dcterms:created>
  <dcterms:modified xsi:type="dcterms:W3CDTF">2019-10-08T13:58:16Z</dcterms:modified>
  <cp:category/>
  <cp:version/>
  <cp:contentType/>
  <cp:contentStatus/>
</cp:coreProperties>
</file>