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ysfeliz\Desktop\Desktop\Información 2025\Trimestre 3-2025\DIGEPRES\Francisco\Excell Plantilla\PDF\"/>
    </mc:Choice>
  </mc:AlternateContent>
  <xr:revisionPtr revIDLastSave="0" documentId="8_{E6118EFA-BE87-4490-9F44-C8FB015EB451}" xr6:coauthVersionLast="47" xr6:coauthVersionMax="47" xr10:uidLastSave="{00000000-0000-0000-0000-000000000000}"/>
  <bookViews>
    <workbookView xWindow="20370" yWindow="-120" windowWidth="20730" windowHeight="11160" xr2:uid="{00000000-000D-0000-FFFF-FFFF00000000}"/>
  </bookViews>
  <sheets>
    <sheet name="T3" sheetId="1" r:id="rId1"/>
  </sheets>
  <definedNames>
    <definedName name="_Hlk110321804" localSheetId="0">'T3'!$B$32</definedName>
    <definedName name="_xlnm.Print_Area" localSheetId="0">'T3'!$A$1:$J$170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3" i="1" l="1"/>
  <c r="H153" i="1" l="1"/>
  <c r="H152" i="1"/>
  <c r="H151" i="1"/>
  <c r="H100" i="1" l="1"/>
  <c r="H98" i="1"/>
  <c r="H34" i="1"/>
  <c r="H32" i="1"/>
  <c r="H30" i="1"/>
  <c r="H29" i="1"/>
  <c r="D153" i="1" l="1"/>
  <c r="D98" i="1"/>
  <c r="C33" i="1"/>
  <c r="D34" i="1"/>
  <c r="D30" i="1"/>
  <c r="D29" i="1"/>
  <c r="C153" i="1"/>
  <c r="C100" i="1"/>
  <c r="D151" i="1" l="1"/>
  <c r="D152" i="1"/>
  <c r="D100" i="1"/>
  <c r="D101" i="1"/>
  <c r="D99" i="1"/>
  <c r="C98" i="1"/>
  <c r="D33" i="1"/>
  <c r="D32" i="1"/>
  <c r="C32" i="1"/>
  <c r="C34" i="1"/>
  <c r="C30" i="1"/>
  <c r="D31" i="1"/>
  <c r="C31" i="1"/>
  <c r="C29" i="1"/>
  <c r="F147" i="1"/>
  <c r="C147" i="1"/>
  <c r="F94" i="1"/>
  <c r="C94" i="1"/>
  <c r="F25" i="1"/>
  <c r="C25" i="1"/>
  <c r="J153" i="1"/>
  <c r="I153" i="1"/>
  <c r="C151" i="1" l="1"/>
  <c r="C152" i="1" l="1"/>
  <c r="C101" i="1"/>
  <c r="C99" i="1"/>
  <c r="J29" i="1" l="1"/>
  <c r="I25" i="1" l="1"/>
  <c r="J33" i="1"/>
  <c r="J30" i="1" l="1"/>
  <c r="I30" i="1"/>
  <c r="J99" i="1" l="1"/>
  <c r="I33" i="1"/>
  <c r="I29" i="1" l="1"/>
  <c r="J151" i="1" l="1"/>
  <c r="J152" i="1"/>
  <c r="I151" i="1"/>
  <c r="I152" i="1"/>
  <c r="J101" i="1"/>
  <c r="J100" i="1"/>
  <c r="I100" i="1"/>
  <c r="I101" i="1"/>
  <c r="J98" i="1"/>
  <c r="J32" i="1"/>
  <c r="J34" i="1"/>
  <c r="J31" i="1"/>
  <c r="I32" i="1"/>
  <c r="I34" i="1"/>
  <c r="I31" i="1"/>
  <c r="I147" i="1"/>
  <c r="I94" i="1"/>
</calcChain>
</file>

<file path=xl/sharedStrings.xml><?xml version="1.0" encoding="utf-8"?>
<sst xmlns="http://schemas.openxmlformats.org/spreadsheetml/2006/main" count="329" uniqueCount="185">
  <si>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</si>
  <si>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</si>
  <si>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</si>
  <si>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</si>
  <si>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</si>
  <si>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</si>
  <si>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</si>
  <si>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</si>
  <si>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</si>
  <si>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</si>
  <si>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</si>
  <si>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</si>
  <si>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</si>
  <si>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</si>
  <si>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</si>
  <si>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</si>
  <si>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</si>
  <si>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t>IV. Formulación y Ejecución Física-Financiera</t>
  </si>
  <si>
    <t>IV.I - Desempeño financiero</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</si>
  <si>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</si>
  <si>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</si>
  <si>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</si>
  <si>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</si>
  <si>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</si>
  <si>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</si>
  <si>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</si>
  <si>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</si>
  <si>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</si>
  <si>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</si>
  <si>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</si>
  <si>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</si>
  <si>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</si>
  <si>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</si>
  <si>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</si>
  <si>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</si>
  <si>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</si>
  <si>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</si>
  <si>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</si>
  <si>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</si>
  <si>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</si>
  <si>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</si>
  <si>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</si>
  <si>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</si>
  <si>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</si>
  <si>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 xml:space="preserve"> Presupuesto Anual</t>
  </si>
  <si>
    <t>0210- Ministerio de Agricultura</t>
  </si>
  <si>
    <t>01-	Ministerio de Agricultura</t>
  </si>
  <si>
    <t>0001 - Ministerio de Agricultura</t>
  </si>
  <si>
    <t>3-. Desarrollo Productivo.</t>
  </si>
  <si>
    <t>3.5-. Estructura productiva.</t>
  </si>
  <si>
    <t>3.5.3 Elevar la productividad, competitividad, sostenibilidad ambiental y financiera de las cadenas agroproductivas, a fin de contribuir a la seguridad alimentaria, aprovechar el potencial exportador y generar empleo e ingresos para la población rural.</t>
  </si>
  <si>
    <t xml:space="preserve">Los beneficiarios son los pequeños y medianos productores agrícolas de todo el territorio nacional. </t>
  </si>
  <si>
    <t>Producto 6234</t>
  </si>
  <si>
    <t>Productores agrícolas reciben insumos y material de siembra para el fomento y desarrollo de la producción nacional.</t>
  </si>
  <si>
    <t>Producto 6236</t>
  </si>
  <si>
    <t>Productores reciben apoyo y asistencia para la producción de frutales.</t>
  </si>
  <si>
    <t>VI. Oportunidades de Mejora</t>
  </si>
  <si>
    <r>
      <t>Programa 11:</t>
    </r>
    <r>
      <rPr>
        <sz val="10"/>
        <rFont val="Calibri"/>
        <family val="2"/>
        <scheme val="minor"/>
      </rPr>
      <t xml:space="preserve"> Fomento de la producción agrícola</t>
    </r>
  </si>
  <si>
    <r>
      <t>Beneficiarios:</t>
    </r>
    <r>
      <rPr>
        <sz val="10"/>
        <color rgb="FF000000"/>
        <rFont val="Calibri"/>
        <family val="2"/>
        <scheme val="minor"/>
      </rPr>
      <t xml:space="preserve"> </t>
    </r>
  </si>
  <si>
    <t>Son beneficiados los productores agrícolas que reciben enseñanza en el uso tecnológico y productores pecuarios que reciben tratamientos reproductivos de alto valor genético.</t>
  </si>
  <si>
    <t>Producto 6238</t>
  </si>
  <si>
    <t>Productores técnicos y agrícolas reciben asistencia técnica  para la transferencia tecnológica.</t>
  </si>
  <si>
    <t>Producto 6241</t>
  </si>
  <si>
    <t>El objetivo general de este programa es relanzar el sector agropecuario nacional, con el fin de impulsar el crecimiento y desarrollo sostenible de la agropecuaria dominicana, a través de una estrategia que garantice la seguridad alimentaria, la rentabilidad de los productores y disminuir la pobreza en la zona rural. Utilizan, además, la asistencia en el sector agropecuario como instrumento de política, para orientar a productores para que puedan realizar las innovaciones y transformaciones tecnológicas requeridas en sus predios agrícolas en procura de aumentar la producción y productividad con el objetivo de fomentar las agroexportaciones.</t>
  </si>
  <si>
    <t>Datos financieros:</t>
  </si>
  <si>
    <t xml:space="preserve">Consiste en producir y distribuir plántulas In-vitro de plátano con alto valor genético. </t>
  </si>
  <si>
    <t>Consiste en beneficiar a pequeños y medianos productores agrícolas y pecuarios en todo el país, con asistencia técnica para la transferencia de tecnología.</t>
  </si>
  <si>
    <t>Son beneficiados los productores y personas que reciben unidades de producción primaria.</t>
  </si>
  <si>
    <t xml:space="preserve">Consiste en el control de inocuidad agroalimentaria para aplicación de buenas prácticas agropecuarias (BPA) y para la prevención fitosanitaria y control de plagas y enfermedades.	</t>
  </si>
  <si>
    <t>Datos financieros</t>
  </si>
  <si>
    <t>Agroempresas Agrícolas reciben capacitación y asistencia técnica para dar valor agregado a la producción.</t>
  </si>
  <si>
    <t>Distribución de plántulas In-vitro</t>
  </si>
  <si>
    <t>Políticas y Acciones interinstitucionales Coordinadas para la población rural</t>
  </si>
  <si>
    <t>Producto 6802</t>
  </si>
  <si>
    <t>Productores reciben Transferencia de Embriones Bovinos.</t>
  </si>
  <si>
    <t>Mujeres y jóvenes involucrados en actividades agropecuarias.</t>
  </si>
  <si>
    <t>Producto 6806</t>
  </si>
  <si>
    <t>Unidades productivas reciben Programas de Control de Inocuidad Agroalimentaria para la aplicación de buenas prácticas.</t>
  </si>
  <si>
    <t>Productores reciben apoyo técnico para la prevención fitosanitaria y control de plagas y enfermedades.</t>
  </si>
  <si>
    <t>Programación Trimestral</t>
  </si>
  <si>
    <t>Ejecución Trimestral</t>
  </si>
  <si>
    <t>Producto 7754</t>
  </si>
  <si>
    <t>Producto 7772</t>
  </si>
  <si>
    <t xml:space="preserve">
Producto 7771</t>
  </si>
  <si>
    <t>Producto 7753</t>
  </si>
  <si>
    <t>Productores reciben aopoyo en infraestructuras productivas para mejorar la producción agrícola</t>
  </si>
  <si>
    <t>Producto 7753: Produvtores reciben apoyo en infraestructuras productivas para mejorar la producción agrícola</t>
  </si>
  <si>
    <t>Producto 7755</t>
  </si>
  <si>
    <t>Organizaciones agrícolas y jóvenes reciben asesorías técnicas para fortalecer su estructura institucional</t>
  </si>
  <si>
    <t>Producto 7755: Organizaciones agrícolas y jóvenes reciben asesorías técnicas para fortalecer su estructura institucional</t>
  </si>
  <si>
    <t>Trimestral</t>
  </si>
  <si>
    <t>Este producto tiene el propósito de dinamizar e incentivar la producción agrícola, con este fin, el Ministerio de Agricultura (MARD), hizo entrega de semillas y otros materiales de siembra como: plantas de cacao, cepas y plantas de plátanos y banano, además de camionadas de esquejes de yuca y abajas de batata a productores agrícolas.</t>
  </si>
  <si>
    <t>Consiste en beneficiar con apoyo, asistencia técnica y capacitación a productores para producción y distribución de plantas frutales como: mango, lechosa, aguacate, guayaba, cítricos, entre otros.</t>
  </si>
  <si>
    <t>Consiste en propiciar la participación y apoyo de los programas de capacitación para jóvenes profesionales agropecuarios, identificar y coordinar acciones que fortalezcan organizaciones existentes en las comunidades rurales y otras instancias, obras de infraestructura tendientes a mejorar la calidad de vida de la población rural, así como impulsar un modelo económico que priorice la seguridad alimentaria y nutricional, favoreciendo el mejoramiento de las condiciones de vida de la población dominicana.</t>
  </si>
  <si>
    <t>Consiste en asistir y capacitar técnicos agrícolas y productores(as) de la República Dominicana, con el objetivo de mejorar la producción y productividad de sus cosechas, mediante el conocimiento de nuevas tecnologías por mediación de cursos, talleres, días de campo y adiestramientos.</t>
  </si>
  <si>
    <t xml:space="preserve">Consiste en producir y transferir embriones de razas de ganados vacunos, con rendimientos mejorados y adaptados al trópico. También, incluyen capacitar a ganaderos y técnicos pecuarios en tecnologías reproductivas.
</t>
  </si>
  <si>
    <t xml:space="preserve">Consiste en brindar apoyo para que mujeres rurales contribuyan con su aporte al desarrollo de la producción rural, incorporándolos en actividades agrícolas. </t>
  </si>
  <si>
    <t>Consiste en el fortalecimiento de las organizaciones rurales y comunitarias, como también en la formación y capacitación a jóvenes en zonas rurales.</t>
  </si>
  <si>
    <t xml:space="preserve"> Consiste en el aumento de inspecciones en las unidades productivas con condiciones inocuas, con el objetivo de crear la base para garantizar la seguridad alimentaria en República Dominicana, además de asegurar alta calidad en la canasta básica. 
</t>
  </si>
  <si>
    <t xml:space="preserve">Consiste en brindar a productores agrícolas apoyo técnico para la producción fitosanitaria y control de plagas y enfermedades, con el fin de producir alimentos inocuos y contribuiría a con la Seguridad Agroalimentaria del país. Además, forma parte del proyecto Mejoramiento de la Sanidad Agroalimentaria en República Dominicana. </t>
  </si>
  <si>
    <t>Resultados al que contribuye el programa</t>
  </si>
  <si>
    <t>Causas y justificaciones del desvío financiero</t>
  </si>
  <si>
    <t xml:space="preserve">
Causas y justificaciones del desvío financiero:
</t>
  </si>
  <si>
    <t>Consiste en beneficiar a los productores con la construcción, rehabilitación de caminos vecinales interparcelarios y comunitarios y lagunas, preparación de terrenos por medio del Servicios de Maquinarias Agrícolas (PROSEMA) y El departamento de Transportación con la construcción de pozos.  Estas actividades de forma integral tienen como objetivo mejorar el acceso a predios rurales y favorecer el incremento de la producción agrícolas.</t>
  </si>
  <si>
    <t>Causas y justificación del desvío financiero</t>
  </si>
  <si>
    <t>Un sector agropecuario eficiente, competitivo, innovador y emprendedor, que sirva de base a la economía dominicana, proporcionándole la fuente alimentaria a la población, generador de oportunidades, beneficios económicos y sociales para los productores y consumidores.</t>
  </si>
  <si>
    <t>Formular y dirigir las políticas agropecuarias de acuerdo con los planes generales de desarrollo del país, con el fin de que los productores aprovechen las ventajas comparativas y competitivas en los mercados, y de esa manera contribuir de esa manera a garantizar la seguridad alimentaria, la generación de empleos productivos y de divisas, y el mejoramiento de las condiciones de vida de la población.</t>
  </si>
  <si>
    <t xml:space="preserve">Producto 6800 </t>
  </si>
  <si>
    <r>
      <rPr>
        <b/>
        <sz val="10"/>
        <rFont val="Calibri"/>
        <family val="2"/>
        <scheme val="minor"/>
      </rPr>
      <t>Producto 6234:</t>
    </r>
    <r>
      <rPr>
        <sz val="10"/>
        <rFont val="Calibri"/>
        <family val="2"/>
        <scheme val="minor"/>
      </rPr>
      <t xml:space="preserve"> Productores agrícolas reciben insumos y material de siembra para el fomento y desarrollo de la producción nacional.</t>
    </r>
  </si>
  <si>
    <r>
      <rPr>
        <b/>
        <sz val="10"/>
        <rFont val="Calibri"/>
        <family val="2"/>
        <scheme val="minor"/>
      </rPr>
      <t>Producto 6236:</t>
    </r>
    <r>
      <rPr>
        <sz val="10"/>
        <rFont val="Calibri"/>
        <family val="2"/>
        <scheme val="minor"/>
      </rPr>
      <t xml:space="preserve"> Productores reciben apoyo y asistencia para la producción de frutales.</t>
    </r>
  </si>
  <si>
    <r>
      <rPr>
        <b/>
        <sz val="10"/>
        <rFont val="Calibri"/>
        <family val="2"/>
        <scheme val="minor"/>
      </rPr>
      <t xml:space="preserve">Producto 6800: </t>
    </r>
    <r>
      <rPr>
        <sz val="10"/>
        <rFont val="Calibri"/>
        <family val="2"/>
        <scheme val="minor"/>
      </rPr>
      <t>Agroempresas Agrícolas reciben capacitación y asistencia técnica para dar valor agregado a la producción.</t>
    </r>
  </si>
  <si>
    <r>
      <rPr>
        <b/>
        <sz val="10"/>
        <rFont val="Calibri"/>
        <family val="2"/>
        <scheme val="minor"/>
      </rPr>
      <t>Producto 6802:</t>
    </r>
    <r>
      <rPr>
        <sz val="10"/>
        <rFont val="Calibri"/>
        <family val="2"/>
        <scheme val="minor"/>
      </rPr>
      <t xml:space="preserve"> Políticas y acciones interinstitucionales coordinadas para la población rural</t>
    </r>
  </si>
  <si>
    <r>
      <rPr>
        <b/>
        <sz val="10"/>
        <rFont val="Calibri"/>
        <family val="2"/>
        <scheme val="minor"/>
      </rPr>
      <t xml:space="preserve">Producto 7754: </t>
    </r>
    <r>
      <rPr>
        <sz val="10"/>
        <rFont val="Calibri"/>
        <family val="2"/>
        <scheme val="minor"/>
      </rPr>
      <t>Distribución de plántulas In-vitro</t>
    </r>
  </si>
  <si>
    <r>
      <t xml:space="preserve">Programa 12: </t>
    </r>
    <r>
      <rPr>
        <sz val="10"/>
        <rFont val="Calibri"/>
        <family val="2"/>
        <scheme val="minor"/>
      </rPr>
      <t xml:space="preserve">Transferencia de tecnologías agropecuarias. </t>
    </r>
  </si>
  <si>
    <r>
      <rPr>
        <b/>
        <sz val="10"/>
        <rFont val="Calibri"/>
        <family val="2"/>
        <scheme val="minor"/>
      </rPr>
      <t>Producto 6238:</t>
    </r>
    <r>
      <rPr>
        <sz val="10"/>
        <rFont val="Calibri"/>
        <family val="2"/>
        <scheme val="minor"/>
      </rPr>
      <t xml:space="preserve"> Productores y técnicos agrícolas reciben asistencia técnica para la transferencia tecnológica.</t>
    </r>
  </si>
  <si>
    <r>
      <rPr>
        <b/>
        <sz val="10"/>
        <rFont val="Calibri"/>
        <family val="2"/>
        <scheme val="minor"/>
      </rPr>
      <t xml:space="preserve">Producto 7771: </t>
    </r>
    <r>
      <rPr>
        <sz val="10"/>
        <rFont val="Calibri"/>
        <family val="2"/>
        <scheme val="minor"/>
      </rPr>
      <t>Mujeres y jóvenes involucrados en actividades agropecuarias.</t>
    </r>
  </si>
  <si>
    <r>
      <rPr>
        <b/>
        <sz val="10"/>
        <rFont val="Calibri"/>
        <family val="2"/>
        <scheme val="minor"/>
      </rPr>
      <t xml:space="preserve">Producto 7772: </t>
    </r>
    <r>
      <rPr>
        <sz val="10"/>
        <rFont val="Calibri"/>
        <family val="2"/>
        <scheme val="minor"/>
      </rPr>
      <t>Productores reciben Transferencia de Embriones Bovinos.</t>
    </r>
  </si>
  <si>
    <r>
      <t xml:space="preserve">Programa 14: </t>
    </r>
    <r>
      <rPr>
        <sz val="10"/>
        <rFont val="Calibri"/>
        <family val="2"/>
        <scheme val="minor"/>
      </rPr>
      <t xml:space="preserve">Inocuidad Agroalimentaria y Sanidad Vegetal. </t>
    </r>
  </si>
  <si>
    <r>
      <t>Beneficiarios:</t>
    </r>
    <r>
      <rPr>
        <sz val="10"/>
        <rFont val="Calibri"/>
        <family val="2"/>
        <scheme val="minor"/>
      </rPr>
      <t xml:space="preserve"> </t>
    </r>
  </si>
  <si>
    <r>
      <rPr>
        <b/>
        <sz val="10"/>
        <rFont val="Calibri"/>
        <family val="2"/>
        <scheme val="minor"/>
      </rPr>
      <t>Producto 6241:</t>
    </r>
    <r>
      <rPr>
        <sz val="10"/>
        <rFont val="Calibri"/>
        <family val="2"/>
        <scheme val="minor"/>
      </rPr>
      <t xml:space="preserve"> Productores reciben apoyo técnico para la prevención fitosanitaria y control de plagas y enfermedades.</t>
    </r>
  </si>
  <si>
    <r>
      <rPr>
        <b/>
        <sz val="10"/>
        <rFont val="Calibri"/>
        <family val="2"/>
        <scheme val="minor"/>
      </rPr>
      <t>Producto 6806:</t>
    </r>
    <r>
      <rPr>
        <sz val="10"/>
        <rFont val="Calibri"/>
        <family val="2"/>
        <scheme val="minor"/>
      </rPr>
      <t xml:space="preserve"> Unidades productivas reciben Programas de Control de Inocuidad Agroalimentaria para la aplicación de buenas prácticas.</t>
    </r>
  </si>
  <si>
    <t>Consiste en apoyo brindado con capacitación y asistencia técnica a productores y técnicos, realizando cursos, talleres, reuniones y visitar con el objetivo de transferir conocimientos de la importancia que ofrece laborar de forma asociadas y organizadas como son las agroempresas, las cuales reciben además asistencias técnicas y capacitación que permite proporcionar valor agregado a la producción agrícola por medio del fomento de la agroindustria.</t>
  </si>
  <si>
    <t xml:space="preserve">Presupuesto Trimestre </t>
  </si>
  <si>
    <t xml:space="preserve">Presupuesto Vigente </t>
  </si>
  <si>
    <t xml:space="preserve">Presupuesto timestre </t>
  </si>
  <si>
    <t xml:space="preserve">Producto 7972:
 Empresas y productores reciben asistencia técnica y capacitación en manejo fitosanitario y cuarentenario. </t>
  </si>
  <si>
    <t>Elevar la productividad, competitividad y sostenibilidad ambiental financiera de las cadenas productivas, a fin de contribuir a la seguridad alimentaria, aprovechar el potencial exportador y generar empleos e ingresos para la población rural.
Aumentar el dinamismo de la producción agropecuaria, medido como la tasa de crecimiento promedio cuatrienal, de 19.58% en el año 2022 a 29% en el año 2024.</t>
  </si>
  <si>
    <t>Aumentar el desarrollo de tecnologías agropecuarias con la ejecución del programa de transferencias de tecnologías de 57% en el 2022 al 24 en el 2024, para mejorar la productividad y la competitividad de los rubros de importancia para la agricultura dominicana.
Aumentar el desarrollo de tecnologías agropecuarias, a través de la asistencia técnica a productores, de 15,650 en el año 2022 a 275,400 en el año 2024, a fin de mejorar la productividad y la competitividad de los rubros de importancia para agricultura dominicana.</t>
  </si>
  <si>
    <r>
      <t xml:space="preserve">Incrementar las agroexportaciones para la generación de divisas de </t>
    </r>
    <r>
      <rPr>
        <b/>
        <sz val="10"/>
        <rFont val="Calibri"/>
        <family val="2"/>
        <scheme val="minor"/>
      </rPr>
      <t>0.20%</t>
    </r>
    <r>
      <rPr>
        <sz val="10"/>
        <rFont val="Calibri"/>
        <family val="2"/>
        <scheme val="minor"/>
      </rPr>
      <t xml:space="preserve"> en el año 2022 a </t>
    </r>
    <r>
      <rPr>
        <b/>
        <sz val="10"/>
        <rFont val="Calibri"/>
        <family val="2"/>
        <scheme val="minor"/>
      </rPr>
      <t>0.25%</t>
    </r>
    <r>
      <rPr>
        <sz val="10"/>
        <rFont val="Calibri"/>
        <family val="2"/>
        <scheme val="minor"/>
      </rPr>
      <t xml:space="preserve"> en el año 2024, por medio de la reducción de las notificaciones por las intercepciones de plagas y residuos de plaguicidas recibidas.</t>
    </r>
  </si>
  <si>
    <t>Producto 7972</t>
  </si>
  <si>
    <t>Empresas y productores reciben asistencias técnica y capacitaciones en manejo fitosanitario y cuarentenario</t>
  </si>
  <si>
    <t xml:space="preserve"> El Laboratorio de Micropropagación de Plántulas In-Vitro (BIOVEGA), como unidad ejecutora de este producto, tuvo como programación, beneficiar 247 productores, obteniendo plántulas In-vitro con el objetivo de mejorar la producción a través de técnicas biotecnológicas durante el segundo  trimestre del año 2025, resultandos favorecidos por este servicio 132 agricultores (Todos masculino), para un 53.44% de la programación del segundo trimestre año 2025, presentando un déficit de 115 productores que no fueron favorecidos, igual a 46.56% de productores no beneficiados.</t>
  </si>
  <si>
    <t>Con relación a la programación financiera, este producto tuvo un presupuesto asignado de RD$13,913,500.00 para el año 2025, y 2,782,700.00, para el segundo trimestre del cual hubo una ejecución de RD$4,759,358.85, equivalente a 171.03% de la asignación del trimestre y 34.20%, del presupuesto anual del producto</t>
  </si>
  <si>
    <t>Consiste en dar asistencia técnica y transferir nuevos conocimientos a productores, empresas agrícolas a través de monitoreos y campañas fitosanitarias, con el objetivo de mantener actualizado el estatus fitosanitario y cuarentenario que afectan y amenazan el buen desarrollo de la agricultura en las diferentes áreas agrícolas del país.</t>
  </si>
  <si>
    <t>Las unidades ejecutoras responsables del reporte de este producto son: Bioarroz, los Departamentos de Producción, Semillas y Cacao, los cuales programaron beneficiar en conjunto a 5,266 productores con la entrega de material de siembra de alta calidad genética e insumos agrícolas, con el objetivo de incrementar la producción y productividad de sus predios durante el tercer trimestre del año 2025, logrando favorecer a 4,4754 productores (3,475 hombres y 1,279 mujeres), cumpliendo con un 90.28%, con relación a la programación. Con un déficit de 512 productores no beneficiados con respecto la programación propuesta para el trimestre, igual a un 9.72%. Cabe señalar, que con el objetivo de aumentar los resultados del indicador “Productores Agrícolas Beneficiados con Insumos y Material de Siembra”, en el producto 6234, se han incluidos otros departamentos del MARD, que en sus actividades rutinarias cumplen con estas acciones de distribución de material de siembra, como son: Viceministerio Desarrollo Rural, Comisión Nacional de Sorgo, Oficina Sectorial Agropecuarias de la Mujer (OSAM), la División de Huertos del Departamento de producción agrícola.</t>
  </si>
  <si>
    <t>El desvío de 512, igual a 9.72% de productores no favorecido con las distribuciones, se debió a que la licitación de compra de insumos y material de siembra no se logró en el tiempo requerido y cuando se realizó la compra de los mismos no fueron suficientes para favorecer a los productores.
Asimismo, la cantidad de agua caída en los últimos meses en las diferentes zonas productoras de cacao y la falta de obreros en los viveros ha provocado una disminución en la producción de plantas de cacao.</t>
  </si>
  <si>
    <t>El producto 6234, cuenta con una asignación presupuestaria para el trimestre Julio – Septiembre 2025, de RD$183,674,162.00, de los cuales ejecutó RD$150,498,243.82, equivalente a 81.94% de la asignación del trimestre y el 22.80%, del presupuesto anual RD$690,359,980.46.</t>
  </si>
  <si>
    <t>Se ejecutaron adquisiciones esenciales para garantizar la operatividad institucional, incluyendo:
• Repuestos, equipos y suministros para vehículos y oficinas.
• Fumigación preventiva y correctiva en instalaciones.
• Capacitación técnica a personal agrícola en distintas provincias.
• Mantenimiento especializado de tractores y camiones.
• Adquisición de material vegetal para programas productivos.
• Rehabilitación post-desastres, en apoyo a zonas afectadas por el huracán Fiona.
El desvío de recursos fue destinado a cubrir procesos previamente pendientes de devengamiento, entre ellos:
• Semillas, plantas y cultivos recurrentes (AGRICULTURA-2025-00062)
• Fumigación (AGRICULTURA-2025-00081)
• Servicios de capacitación (AGRICULTURA-2025-00121)
• Reparación de equipos y transporte (AGRICULTURA-2025-00128, 00177)
• Lubricantes y aceites (AGRICULTURA-2025-00193)
• Equipos de climatización (AGRICULTURA-2025-00224)
• Mobiliario y equipos de oficina (AGRICULTURA-2025-00229, 00231, 00232), entre otros.</t>
  </si>
  <si>
    <t>Respecto al producto 6236, el Departamento de Frutales como unidad ejecutora, tuvo como meta apoyar, asistir y capacitar 886 productores y técnicos en la producción de frutas durante el tercer trimestre del año 2025, resultando beneficiados 1,022 productores (761 hombres y 261 mujeres), equivalentes a 115.35% con relación a la meta programada, indicándose un desvío positivo de 136 personas involucradas en el fomento y cultivos de frutales, equivalente a un superávit de un 15.35% de ejecución.</t>
  </si>
  <si>
    <t xml:space="preserve">Este superávit de 15.35%, fue debido a que, los productores tuvieron gran demanda de capacitaciones con el fin de adquirir conocimientos y hubo una alta producción de plantas a causa de las lluvias, lo que coincidió con la disponibilidad de plantas contratadas para su distribución. </t>
  </si>
  <si>
    <t>Este producto 6236, tuvo una asignación presupuestaria de RD$ 12,000,000, para el tercer trimestre del año 2025, de este se ejecutó RD$4,129,087.50, Significando un 30.16%, de la asignación del trimestre y 9.83% de la asignación para el año 2025, que fue de RD$ 42,902,107.01.</t>
  </si>
  <si>
    <t xml:space="preserve">El desvío financiero se originó ante la necesidad de atender requerimientos prioritarios relacionados con el fortalecimiento de la producción agrícola y el apoyo institucional. Los recursos fueron utilizados para la adquisición de materiales de refrigeración, equipos de climatización, mobiliarios de oficina, materiales ferreteros y eléctricos, así como licencias informáticas y equipos tecnológicos.
Asimismo, se destinaron fondos a la compra de semillas, plantas frutales y plántulas de banano, cacao, plátano, hortalizas y otros rubros agrícolas, con el propósito de fortalecer los programas de apoyo a productores de frutales a nivel nacional y rehabilitar viveros afectados por fenómenos naturales. También se incluyeron suplementos para animales, capacitaciones técnicas, materiales publicitarios y provisiones alimenticias, con el fin de garantizar la operatividad institucional y la continuidad de los programas estratégicos del Ministerio.
Quedaron pendientes de devengar varios procesos, tales como: Plástico AGRICULTURA-2025-00054, Servicios de Alimentación AGRICULTURA-2025-00091, Semillas, Cultivos, Plantas y Árboles que Generan Productos Recurrentes AGRICULTURA-2025-00335, 00334, 00297, y Servicios de Capacitación AGRICULTURA-2025-00347, entre otros.
</t>
  </si>
  <si>
    <t>Para el fomento y desarrollo de la agroempresas a nivel nacional, este departamento tiene como meta asistir y capacitar 418 agroempresas en el tercer trimestre del año 2025, de las cuales fueron asistidas y capacitadas 788, equivalentes a 188.52% de la meta establecida, indicando un desvío positivo o superávit en el periodo indicado de 370 agroindustrias, que recibieron capacitación ni asistencia técnica, igual a 88.52% de ejecución.</t>
  </si>
  <si>
    <t xml:space="preserve">En el tercer trimestre del año 2025, este producto presentó un superávit de 300 agroempresas asistidas y capacitadas, representando 88.52% por encima de la programación, debido a un mayor sacrificio, compromiso y dedicación en el trabajo; pese a la poca disponibilidad de herramientas, ya que el equipo con grandes esfuerzos logró superar lo planificado y así completar la meta establecida.  </t>
  </si>
  <si>
    <t>El producto 6800, cuenta con una asignación presupuestaria para el año 2025, de RD$27,360,892.84 y para el trimestre Julio – Septiembre dispusieron un presupuesto de RD$3,000,000, de este último se ejecutó RD$54,398.00, representando un avance de 1.81% de la asignación del trimestre y 0.20%, de la asignación del año.</t>
  </si>
  <si>
    <t>El desvío financiero se utilizó para cubrir compras y pagos esenciales, incluyendo equipos tecnológicos, herramientas agrícolas, prendas institucionales, alquiler de equipos para eventos y provisión de alimentos para animales, garantizando la continuidad de programas agropecuarios, el soporte logístico a actividades institucionales, la rehabilitación de viveros y el cumplimiento con proveedores y MIPYMES. Sin embargo, debido a motivos relacionados con la entrega de facturas, devoluciones y correcciones, algunos gastos no llegaron a la etapa de devengado; entre estos se destacan procesos como “Otros alquileres y arrendamientos por derechos de uso” (AGRICULTURA-2025-00065, 00221) y “Equipos y Aparatos Audiovisuales” (AGRICULTURA-2025-00310), entre otros.</t>
  </si>
  <si>
    <t>El Viceministerio de Desarrollo Rural es la unidad ejecutora de este producto y tenía en programación para el tercer trimestre del año 2025, para asistir, capacitar y coordinar 2,467, trazando políticas y acciones interinstitucionales coordinadas para favorecer la población y organizaciones rurales. Se lograron asistir y capacitar 4,714 personas para el empoderamiento de los territorios rurales para 191.08%.</t>
  </si>
  <si>
    <t>El desvío positivo 2,247, igual a un 91.08% productores que fueron favorecidos, fue debido a que durante el tercer trimestre de 2025 se realizaron encuentros regionales con participación masiva, fueron intensificadas las coordinaciones para realizar en mayor número de actividades con enfoque de intersectorialidad y articulación local.</t>
  </si>
  <si>
    <t xml:space="preserve">Con relación a la programación financiera, este producto tuvo un presupuesto asignado de RD$37,891,249.37, para el año 2025, y 8,415,364.36, para el tercer trimestre del cual se ejecutó un monto ascendente a RD$4,853,644.64, equivalente a un 57.68%, del presupuesto del trimestre y 12.81% de la asignación del año.  </t>
  </si>
  <si>
    <t>El desvío financiero se derivó de la necesidad de cubrir gastos relacionados con la operatividad del producto, incluyendo adquisiciones de equipos tecnológicos, repuestos y mantenimiento de la flota vehicular, materiales agrícolas y servicios alimenticios. Estas acciones fueron necesarias para garantizar la continuidad de las actividades de desarrollo rural, como la distribución de insumos, el cumplimiento del POA 2025 y la atención adecuada a los beneficiarios, cumpliendo con los procedimientos institucionales y asegurando que los recursos se utilizaran para fines operativos y estratégicos esenciales. Sin embargo, muchos procesos no alcanzaron la etapa de devengado, entre ellos: Accesorios AGRICULTURA-2024-00370; Servicios de alimentación AGRICULTURA-2025-00091; Abonos y fertilizantes AGRICULTURA-2025-00160; Equipo de generación eléctrica y afines AGRICULTURA-2025-00164; Semillas, cultivos, plantas y árboles que generan productos recurrentes AGRICULTURA-2025-00172; Herramientas menores AGRICULTURA-2025-00173; y Maquinaria y equipo agropecuario AGRICULTURA-2025-00216, entre otros.</t>
  </si>
  <si>
    <t>Las unidades responsables del reporte de este producto son: Departamento de Construcción y Reconstrucción de Caminos Vecinales, Programa de Servicios de Maquinarias Agrícolas (PROSEMA) y Departamento de Transportación, los cuales de forma  conjuntas programaron beneficiar 16,368 productores, con mejor acceso debido a infraestructura productivas mejoradas, mecanización de terrenos para siembras de cultivos y construcción de pozos, lagunas y otros reservorios de agua que contribuyan a mayor cantidad de agua para riego de cultivos y la pecuarias, logrando beneficiar a 24,989.26 productores y comunitarios (14,666 hombres y 10,323 mujeres) equivalente para un 152.67% de la meta establecida.</t>
  </si>
  <si>
    <t xml:space="preserve">Las principales causas de este superávit de 76.82%, fue debido al conjunto de situaciones favorables que sucedieron durante el tercer trimestre del 2025, como fueron: realizar los pagos de  cubicaciones a tiempo en obras civiles, motivando trabajos continuos tanto construyendo caminos rurales productivos como rehabilitando caminos rurales, sumado a estas, las eficiencias que tuvieron las maquinarias regenteadas por PROSEMA, que aprovechando las condiciones climáticas favorables para el proceso de mecanización de terrenos, hicieron una gran labor, beneficiando una gran cantidad de productores, con el objetivo de sembrar gran parte de territorio en las ocho (8) direcciones generales del MARD, también hubo mucha dinámica en el departamento de transportación con la elaboración de pozos tubulares.
</t>
  </si>
  <si>
    <t>El producto 7753, contó con una asignación para el año 2025 de RD$752,397,593.34 y para el trimestre de Julio – Septiembre 2025, tuvo un presupuesto de RD$140,974,528.34, del cual ejecutó RD$8,807,720.23, igual a 6.25% de la asignación del trimestre y 1.17% del presupuesto anual del producto.</t>
  </si>
  <si>
    <t>Los recursos solicitados fueron destinados a cubrir compromisos esenciales orientados a garantizar la operatividad institucional y el respaldo al sector agropecuario. Las principales áreas de inversión incluyen:
• Adquisición de bienes e insumos: neumáticos, baterías, equipos tecnológicos, mobiliario y suministros agrícolas.
• Servicios agrícolas: preparación de tierras mediante maquinaria privada, en apoyo a los operativos de siembra masiva.
• Infraestructura rural: reconstrucción de caminos interparcelarios en diversas comunidades agrícolas.
• Fortalecimiento institucional: procesos de capacitación técnica, mantenimiento de la flotilla vehicular y equipos, y servicios de comunicación y transparencia institucional.
Estas acciones contribuyen al fortalecimiento de la productividad agropecuaria, la conectividad rural y la eficiencia operativa del Ministerio.
Asimismo, quedan pendientes de alcanzar la etapa del devengado los siguientes procesos:
• Repuestos: AGRICULTURA-2025-00193, 00202, 00213
• Mantenimiento y reparación de equipos de transporte, tracción y elevación: AGRICULTURA-2025-00201
• Llantas y neumáticos: AGRICULTURA-2025-00204, 00210
• Equipos de seguridad: AGRICULTURA-2025-00267
• Entre otros procesos en curso.</t>
  </si>
  <si>
    <t xml:space="preserve">El desvío negativo o déficit en el indicador de 60 productores (as), igual a un 36.36% que no fueron favorecidos con ventas y donaciones de plantitas de banano, fue debido a que las plantas In-Vitro, producidas por BIOVEGA, durante el trimestre III, fueron 254,233 unidades, donde la meta era producir 500,000 plantitas para cumplir con la distribución de (ventas y donaciones) y favorecer a 165 pequeños y medianos productores. Actualmente se cuenta con una sola nave operativa con capacidad para 250,000 plantas por ciclo de 45-60 días. Existe otra nave que fue restaurada e incorporada de forma parcial, sin embargo, aún se trabaja en la rehabilitación de la pantalla húmeda que es imprescindible para mantener una temperatura óptima para el desarrollo de las plantitas. </t>
  </si>
  <si>
    <t>El producto 7754, contó con asignación para el año 2025 de RD$8,086,437.24 y para el trimestre Julio – Septiembre 2025, tuvo un presupuesto de RD$4,033,630.00, del cual ejecutó RD$139,830.00, igual a 3.47% de la asignación del trimestre y 1.73% del presupuesto anual del producto.</t>
  </si>
  <si>
    <t>El desvío financiero respondió a necesidades operativas y logísticas para asegurar la continuidad institucional, destinándose a la adquisición de materiales de oficina y mantenimiento, repuestos vehiculares, insumos de laboratorio, mallas agrícolas y equipos para la rehabilitación de viveros y maquinaria agropecuaria.
Procesos pendientes de devengamientos: Productos metálicos AGRICULTURA-2025-00245, 00287, 00305, Plástico AGRICULTURA-2025-00348.</t>
  </si>
  <si>
    <t>Las unidades ejecutoras de este producto son: Departamento Extensión y Capacitación y el Departamento de Agricultura Orgánica. Estas unidades ejecutoras tenían programadas dotar de asistencia técnica y capacitación a 48,045 productores(as), logrando favorecer con estos servicios a 52,831 personas involucradas en la producción nacional, equivalente a 109.96%, con relación a la meta del tercer trimestre 2025, de los beneficiados en el trimestre (45,905 fueron masculinos y 6,926 fueron femeninas). Presentando un desvío positivo o superávit de 4,786 productores, igual a 9.96% de ejecución.</t>
  </si>
  <si>
    <t>El superávit de 9.96% de este producto, fue debido a que el Departamento de Extensión y Capacitación tuvo un aumento de la demanda de servicios por parte de los productores, debido a las buenas condiciones climáticas, las cuales son aprovechadas por los agricultores para la siembra de sus cultivos.
Por otro lado, en el Departamento de Agricultura Orgánica este incremento en las actividades, fue posible gracias al interés y compromiso de los propios productores, quienes solicitaron dichas asistencias.</t>
  </si>
  <si>
    <t xml:space="preserve">Con relación a la programación financiera, este producto tuvo un presupuesto asignado de RD$39,315,514.71 para el año 2025, y RD$8,886,494.16, para el tercer trimestre del cual se ejecutó un monto ascendente a RD$2,126,155.35, equivalente a un 23.93%, del presupuesto del trimestre y 5.41% de la asignación del año. </t>
  </si>
  <si>
    <t xml:space="preserve">Se realizaron adquisiciones para garantizar la operatividad institucional, incluyendo equipos informáticos, impresoras matriciales, mobiliarios de oficina, ascensor, materiales de oficina, fertilizantes, sustratos, ajíes y plantas agroforestales quedando la mayoría pendientes de llegar a la etapa del devengado (procesos tales como: AGRICULTURA-2025-00091, 00099 00146, 00151, 00154, 00164, 00332, 00373 y otros).
</t>
  </si>
  <si>
    <t xml:space="preserve">El Departamento de Organización de Rural (Asociatividad), como unidad ejecutora de este producto, tenía como meta fortalecer 375 organizaciones rurales y comunitarias y formar jóvenes por medio de capacitación, en el tercer trimestre del año 2025, capacitaron 464 jóvenes de zonas rurales, para una ejecución de 123.73% de jóvenes asistidos y capacitados. </t>
  </si>
  <si>
    <t>En el trimestre correspondiente a los meses de julio, agosto y septiembre se logró sobrepasar las metas establecidas en un 23.73%, a pesar de las limitaciones encontradas durante el período evaluado.
Entre las principales dificultades se destacan la falta de recursos materiales y económicos, así como limitaciones en el transporte que en ocasiones dificultaron la ejecución de las actividades programadas. No obstante, gracias a la planificación estratégica, el esfuerzo de nuestro personal presente en las diferentes regionales y la coordinación interinstitucional, fue posible optimizar los recursos disponibles y dar continuidad a las acciones previstas.
El compromiso del equipo de trabajo permitió mantener un ritmo constante en la ejecución, lo que se tradujo no solo en el cumplimiento, sino en la superación de los objetivos trazados para este trimestre. Dicho resultado refleja la eficiencia en la gestión, la capacidad de adaptación frente a los inconvenientes y el firme interés de alcanzar las metas institucionales, aún en condiciones adversas.</t>
  </si>
  <si>
    <t>Con relación a la programación financiera, este producto tuvo un presupuesto asignado de RD$8,181,746.13 para el año 2025, y RD$3,000,000, para el tercer trimestre del cual ejecutó RD$2,950.00, igual a 0.10% de la asignación del trimestre y 0.04% del presupuesto anual del producto.</t>
  </si>
  <si>
    <t>El desvío financiero se originó pagos pendientes de devengamiento, incluyendo equipos informáticos y tecnológicos, insumos operativos y de oficina, mantenimiento de vehículos, adquisición de alimentos y animales para proyectos agropecuarios, mobiliario, publicidad institucional, talleres y eventos, así como viáticos del personal. Estas acciones se justifican por la necesidad de garantizar la continuidad operativa, el cumplimiento de proyectos estratégicos, el soporte logístico y la visibilidad institucional. Podemos destacar algunos procesos como el de Prendas y accesorios de vestir AGRICULTURA-2025-00374.</t>
  </si>
  <si>
    <t xml:space="preserve">La Oficina Sectorial Agropecuaria de la Mujer (OSAM) como unidad ejecutora de este producto, tenía como meta incorporar 264 mujeres en actividades agrícolas. Durante el tercer trimestre del año 2025, se lograron beneficiar 495 mujeres, por medios de promoción de la cultura de igualdad de género, capacitación y asistencia técnica, para una ejecución de 187.50%, con respecto a lo programado para el trimestre en cuestión, presentando un desvío positivo de 231 personas involucradas en actividades agropecuarias, equivalente a 87.50%. </t>
  </si>
  <si>
    <t>Presentó un superávit de 87.50% resultados en el tercer Trimestre del 2025, debido a la implementación de un plan de contingencia dirigido a fortalecer las áreas de Levantamiento y Sensibilización y Equidad e Igualdad de Género, lo que permitió aumentar la participación de mujeres productoras agropecuarias a nivel nacional. Además, se desarrollan reuniones semanales en la categoría de Fortalecimiento Institucional para planificar y coordinar las actividades de las ocho (8) regionales, contribuyendo a una gestión más articulada y efectiva.</t>
  </si>
  <si>
    <t xml:space="preserve">Con relación a la programación financiera, este producto tuvo un presupuesto asignado de RD$29,923,000.00 para el año 2025, y RD$10,915,332.60, para el tercer trimestre del cual tuvo ejecución durante todo el tercer trimestre de RD$3,185,904.66, equivalentes a 29.19% para la asignación del trimestre y 10.65% del presupuesto del anual. </t>
  </si>
  <si>
    <t>Los gastos institucionales se concentran en siete categorías: alimentación para talleres y eventos; equipos, insumos y mobiliario (laptops, impresoras, recursos agroforestales); remodelación y mantenimiento de oficinas; impresión y material gráfico; publicidad y comunicación en medios tradicionales y digitales; combustibles y transporte; y viáticos del personal. Estas partidas reflejan la inversión en operación, infraestructura, difusión y soporte logístico. El desvío corresponde a compras pendientes de devengamiento: muebles y equipos de oficina, productos de defensa y seguridad, maquinaria agropecuaria, publicidad y mantenimiento de instalaciones (AGRICULTURA-2025-00034, AGRICULTURA-2025-00135, AGRICULTURA-2025-00136, AGRICULTURA-2025-00205 y Mantenimiento, reparación, servicios de pintura y sus derivados AGRICULTURA-2025-00178).</t>
  </si>
  <si>
    <t xml:space="preserve">El Centro Biotecnológico de Reproducción Animal (CEBIORA), como unidad ejecutora, en el segundo trimestre del año 2025, tuvo una ejecución de 10 productores beneficiados de una programación para que 140 productores pecuarios reciban transferencia de tecnología, capacitaciones biotecnológicas y transferencia de embriones bovinos, significando una ejecución de 7.14%, y presentando un desvío 130 productores que no fueron favorecidos, igual a 92.86%. </t>
  </si>
  <si>
    <t>La causa principal de la ejecución de 10 productores beneficiados con los servicios que oferta el Centro Biotecnológico Animal (CEBIORA), las desviaciones negativas de 92.86% ocurridas en el tercer trimestre del presente año, se debió a la falta de insumos y materiales, tales como: hormonas, semen, jeringas y dispositivos intra vaginal, los cuáles son necesarios para cumplir las metas programadas.</t>
  </si>
  <si>
    <t xml:space="preserve">Con relación a la programación financiera, este producto tuvo un presupuesto asignado de RD$26,906,254.65 para el año 2025, y RD$8,000,000.00, para el tercer trimestre del cual se ejecutó un monto ascendente a RD$854,000.00, equivalente a un 10.68%, del presupuesto del trimestre y 3.17% de la asignación del año. </t>
  </si>
  <si>
    <t>En el marco de la ejecución presupuestaria, se realizaron adquisiciones de alimentos para animales, productos medicinales (uso humano y veterinario), equipos médicos y de laboratorio, materiales y útiles diversos, minerales, químicos, insecticidas, repuestos, fletes y viáticos nacionales.
El desvío financiero se explica por la necesidad de devengamientos, entre las cuales se destacan:
• Fletes: AGRICULTURA-2025-00196
• Equipo médico y de laboratorio: AGRICULTURA-2025-00311
• Insecticidas, fumigantes y otros: AGRICULTURA-2025-00331
• Alimentos para animales: AGRICULTURA-2025-00341</t>
  </si>
  <si>
    <t>El producto 6241, donde productores reciben apoyo técnico para la prevención fitosanitaria y control de plagas y enfermedades, este producto cuya unidad ejecutora es el departamento de Sanidad Vegetal y sus respectivas subdirecciones, está conformado por las actividades: Registro, Inspección, fiscalizaciones, análisis de riesgo y pruebas de eficacia. 
Todas estas actividades en conjunto presentaron una meta para favorecer 360 productores para el tercer trimestre del año 2025, con la prevención sanitaria de sus respectivos cultivos, protegiéndolos de forma anticipada (prevención) de plagas y enfermedades, logrando una ejecución de 563 asistencias, de los cuales fueron 95 hombres y 70 mujeres, equivalente a 156.39% con relación a la programación, presentando un desvío positivo o superávit de 203 asistencias por encima de la programación, igual a 56.39%.</t>
  </si>
  <si>
    <t>Este producto, contó con un superávit en su ejecutoria durante el tercer trimestre del año 2025 de 563 apoyos técnicos para el control de plagas y enfermedades, indicando 56.39% con relación a la meta programada de 360, debido a los monitoreos, tratamiento e inspecciones realizados por los técnicos han ido aumentado debido a la instalación de nuevas trampas, inspecciones y pruebas de eficacia en diferentes fincas con el objetivo de exportación. Gran parte de las actividades que este producto ha ejecutado hasta la fecha, han sido con recursos auspiciados por organismos y programas internaciones, como el Proyecto TRADE SAFE-IES del Departamento de Agricultura de los Estados Unidos, así como el Organismo Internacional Regional de Sanidad Vegetal (OISA), entre otros.</t>
  </si>
  <si>
    <t xml:space="preserve">Con relación a la programación financiera, este producto tuvo un presupuesto asignado de RD$10,679,656.07, para el año 2025, y RD$1,653,351.07, para el tercer trimestre del cual se ejecutó un monto ascendente a RD$597,265.30, equivalente a un 36.12%, del presupuesto del trimestre y 36.12% de la asignación del año.  </t>
  </si>
  <si>
    <t>En el marco de la ejecución presupuestaria del período, se realizaron adquisiciones y contrataciones correspondientes a diversas partidas, con el propósito de garantizar la continuidad operativa y el cumplimiento de los objetivos institucionales. Entre estas partidas se incluyen: útiles menores médicos, quirúrgicos o de laboratorio; mantenimiento y reparación de equipos de transporte, tracción y elevación; publicidad y propaganda; y equipos de tecnología de la información y comunicación (TIC). Estas acciones permitieron mejorar los procesos administrativos, técnicos y de gestión documental, optimizando la capacidad operativa de las áreas sustantivas y asegurando el cumplimiento de los pagos de viáticos dentro del país.
De igual forma, se completaron procesos de adquisición y compromisos de pago —aún no devengados— relacionados con útiles menores médicos, quirúrgicos o de laboratorio (AGRICULTURA-2024-00370, AGRICULTURA-2025-00085, AGRICULTURA-2025-00086) y mantenimiento y reparación de equipos de transporte, tracción y elevación (AGRICULTURA-2025-00302).</t>
  </si>
  <si>
    <t xml:space="preserve">Este producto tuvo como meta dotar de apoyo técnico para la prevención fitosanitarias y control de plagas y enfermedades a 425 unidades productivas que garantizan la calidad de alimentos de la canasta básica. Durante el tercer trimestre del año 2025, en este periodo se beneficiaron unas 481 unidades productivas en BPAyG, equivalente a 113.18% con relación a la meta establecida. Esta situación refleja un desvío positivo de 56 unidades productivas que recibieron programas de control de inocuidad agroalimentaria. </t>
  </si>
  <si>
    <t xml:space="preserve">Las causas que provocaron el nivel de desempeño de este producto en el tercer trimestre del 2025, de 13.18%, se debido al inicio del Proyecto con la Agencia de Cooperación Española, con la inyección de estos fondos, se están realizando las visitas, entrevistas, inspecciones y capacitaciones.
    </t>
  </si>
  <si>
    <t>En el marco de la ejecución presupuestaria correspondiente, se realizaron adquisiciones de productos químicos de laboratorio, materiales plásticos y servicios de alimentación, destinados a apoyar las labores de limpieza, mantenimiento y atención al personal y a los beneficiarios durante actividades institucionales.
Asimismo, se adquirieron equipos tecnológicos (TIC), se cubrieron viáticos dentro del país para misiones oficiales y se efectuaron compras de insecticidas y fumigantes para mantener condiciones adecuadas de higiene y control de plagas.
De igual forma, se completaron procesos de adquisición y compromisos de pago —aún no devengados— relacionados con materiales de herrería, impresoras multifuncionales y un acuerdo de cooperación con ADOPLATANOS y los Comedores Económicos del Estado, orientado a fortalecer la producción local y las cadenas agroalimentarias, tales como procesos AGRICULTURA-DAF-CD-2025-0103, 0093, AGRICULTURA-CCC-LPM-2025-0001, AGRICULTURA-DAF-CM-2025-0092, 0102.</t>
  </si>
  <si>
    <t xml:space="preserve">Este producto, mostró un desvío positivo de 680 asistencias, indicando el 151.11% de ejecución con relación a la meta del tercer trimestre, esto incluye guías técnicas, tratamientos, decomisos, intercepciones y análisis de riesgos. </t>
  </si>
  <si>
    <t xml:space="preserve">Debido a las actividades realizadas durante el trimestre julio-septiembre 2025, tuvimos muchas asistencias técnicas, tratamientos y realización de certificados fitosanitarios, en las que obtuvimos un número muy amplio de beneficiarios, logrando 230 asistencias a productores y empresas por encima de la meta que es 450. </t>
  </si>
  <si>
    <t xml:space="preserve">Este producto 7972: tiene una asignación presupuestaria anual de RD$13,79,346.46 y tuvo una asignación trimestral de RD$3,000,000.00, ejecutando en el periodo Julio - Septiembre del 2025 de RD$2,286,146.76, equivalente a 76.20% en el trimestre representando un 16.65 del presupuesto anual.
</t>
  </si>
  <si>
    <t>Durante el período de ejecución presupuestaria, se realizaron diversas contrataciones y adquisiciones orientadas a apoyar las actividades técnicas, administrativas y de difusión institucional, conforme a los objetivos establecidos, tales como: productos de artes gráficas, servicios de alimentación, publicidad y propaganda fueron utilizados para la difusión de informaciones oficiales, campañas de orientación ciudadana y comunicación de las acciones desarrolladas por la institución, garantizando transparencia, rendición de cuentas y apoyo a la gestión pública, adquisición de equipos médicos y de laboratorio y cumplir con el pago viáticos dentro del país.
De igual forma, se completaron procesos de adquisición y compromisos de pago —aún no devengados— relacionados con los proceso AGRICULTURA-DAF-CM-2023-0081, documento EG1754068348520UaOyp para ADQUISICION EQUIPOS LABORATORIO Y MONITOREO DE TRAMPAS, AGRICULTURA-DAF-CM-2025-0092.</t>
  </si>
  <si>
    <t>Informe de Autoevaluación: Trimestre Julio - Septiembre de las Metas Físicas-Financieras del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</si>
</sst>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dd/mm/yyyy;@"/>
    <numFmt numFmtId="165" formatCode="[$-10409]0.00%"/>
    <numFmt numFmtId="166" formatCode="_(* #,##0_);_(* \(#,##0\);_(* &quot;-&quot;??_);_(@_)"/>
    <numFmt numFmtId="167" formatCode="_([$$-1C0A]* #,##0.00_);_([$$-1C0A]* \(#,##0.00\);_([$$-1C0A]* &quot;-&quot;??_);_(@_)"/>
  </numFmts>
  <fonts count="12" x14ac:knownFonts="1">
    <font>
      <sz val="11"/>
      <color theme="1"/>
      <name val="Calibri"/>
      <family val="2"/>
      <scheme val="minor"/>
    </font>
    <font>
      <sz val="11"/>
      <color theme="1"/>
      <name val="Calibri"/>
      <family val="2"/>
      <scheme val="minor"/>
    </font>
    <font>
      <sz val="10"/>
      <color theme="1"/>
      <name val="Calibri"/>
      <family val="2"/>
      <scheme val="minor"/>
    </font>
    <font>
      <sz val="11"/>
      <name val="Calibri"/>
      <family val="2"/>
    </font>
    <font>
      <sz val="8"/>
      <name val="Calibri"/>
      <family val="2"/>
      <scheme val="minor"/>
    </font>
    <font>
      <b/>
      <sz val="10"/>
      <color rgb="FF000000"/>
      <name val="Calibri"/>
      <family val="2"/>
      <scheme val="minor"/>
    </font>
    <font>
      <sz val="10"/>
      <color rgb="FF000000"/>
      <name val="Calibri"/>
      <family val="2"/>
      <scheme val="minor"/>
    </font>
    <font>
      <b/>
      <sz val="10"/>
      <color theme="0"/>
      <name val="Calibri"/>
      <family val="2"/>
      <scheme val="minor"/>
    </font>
    <font>
      <b/>
      <sz val="10"/>
      <color theme="1"/>
      <name val="Calibri"/>
      <family val="2"/>
      <scheme val="minor"/>
    </font>
    <font>
      <b/>
      <sz val="10"/>
      <name val="Calibri"/>
      <family val="2"/>
      <scheme val="minor"/>
    </font>
    <font>
      <sz val="10"/>
      <name val="Calibri"/>
      <family val="2"/>
      <scheme val="minor"/>
    </font>
    <font>
      <sz val="1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bgColor rgb="FFF5F5F5"/>
      </patternFill>
    </fill>
  </fills>
  <borders count="38">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49">
    <xf numFmtId="0" fontId="0" fillId="0" borderId="0" xfId="0"/>
    <xf numFmtId="0" fontId="3" fillId="0" borderId="0" xfId="0" applyFont="1" applyProtection="1">
      <protection locked="0"/>
    </xf>
    <xf numFmtId="0" fontId="5" fillId="7" borderId="1" xfId="0" applyFont="1" applyFill="1" applyBorder="1" applyAlignment="1">
      <alignment vertical="top" wrapText="1"/>
    </xf>
    <xf numFmtId="0" fontId="5" fillId="7" borderId="5" xfId="0" applyFont="1" applyFill="1" applyBorder="1" applyAlignment="1">
      <alignment vertical="top" wrapText="1"/>
    </xf>
    <xf numFmtId="0" fontId="5" fillId="7" borderId="6" xfId="0" applyFont="1" applyFill="1" applyBorder="1" applyAlignment="1">
      <alignment vertical="top" wrapText="1"/>
    </xf>
    <xf numFmtId="0" fontId="5" fillId="0" borderId="12" xfId="0" applyFont="1" applyBorder="1" applyAlignment="1">
      <alignment vertical="center"/>
    </xf>
    <xf numFmtId="0" fontId="2" fillId="6" borderId="28" xfId="0" applyFont="1" applyFill="1" applyBorder="1" applyAlignment="1">
      <alignment horizontal="center" vertical="center" wrapText="1"/>
    </xf>
    <xf numFmtId="0" fontId="2" fillId="6" borderId="28" xfId="0" applyFont="1" applyFill="1" applyBorder="1" applyAlignment="1">
      <alignment horizontal="center" vertical="center"/>
    </xf>
    <xf numFmtId="0" fontId="5" fillId="0" borderId="28" xfId="0" applyFont="1" applyBorder="1" applyAlignment="1">
      <alignment vertical="center"/>
    </xf>
    <xf numFmtId="0" fontId="8" fillId="0" borderId="28" xfId="0" applyFont="1" applyBorder="1"/>
    <xf numFmtId="0" fontId="5" fillId="0" borderId="28" xfId="0" applyFont="1" applyBorder="1" applyAlignment="1">
      <alignment vertical="center" wrapText="1"/>
    </xf>
    <xf numFmtId="0" fontId="0" fillId="7" borderId="0" xfId="0" applyFill="1" applyProtection="1">
      <protection locked="0"/>
    </xf>
    <xf numFmtId="0" fontId="0" fillId="7" borderId="0" xfId="0" applyFill="1"/>
    <xf numFmtId="0" fontId="3" fillId="7" borderId="0" xfId="0" applyFont="1" applyFill="1" applyProtection="1">
      <protection locked="0"/>
    </xf>
    <xf numFmtId="39" fontId="3" fillId="7" borderId="0" xfId="0" applyNumberFormat="1" applyFont="1" applyFill="1" applyProtection="1">
      <protection locked="0"/>
    </xf>
    <xf numFmtId="0" fontId="3" fillId="7" borderId="0" xfId="0" applyFont="1" applyFill="1" applyAlignment="1" applyProtection="1">
      <alignment vertical="center"/>
      <protection locked="0"/>
    </xf>
    <xf numFmtId="0" fontId="0" fillId="7" borderId="0" xfId="0" applyFill="1" applyAlignment="1">
      <alignment vertical="center"/>
    </xf>
    <xf numFmtId="0" fontId="0" fillId="0" borderId="0" xfId="0" applyAlignment="1">
      <alignment vertical="center"/>
    </xf>
    <xf numFmtId="0" fontId="3" fillId="8" borderId="0" xfId="0" applyFont="1" applyFill="1" applyProtection="1">
      <protection locked="0"/>
    </xf>
    <xf numFmtId="0" fontId="2" fillId="7" borderId="28" xfId="0" applyFont="1" applyFill="1" applyBorder="1"/>
    <xf numFmtId="0" fontId="9" fillId="9" borderId="32" xfId="0" applyFont="1" applyFill="1" applyBorder="1" applyAlignment="1">
      <alignment horizontal="center" vertical="center" wrapText="1" readingOrder="1"/>
    </xf>
    <xf numFmtId="0" fontId="9" fillId="7" borderId="28" xfId="0" applyFont="1" applyFill="1" applyBorder="1" applyAlignment="1">
      <alignment horizontal="justify" vertical="center"/>
    </xf>
    <xf numFmtId="0" fontId="10" fillId="7" borderId="28" xfId="0" applyFont="1" applyFill="1" applyBorder="1" applyAlignment="1">
      <alignment horizontal="left" vertical="center" wrapText="1"/>
    </xf>
    <xf numFmtId="0" fontId="9" fillId="7" borderId="28" xfId="0" applyFont="1" applyFill="1" applyBorder="1" applyAlignment="1" applyProtection="1">
      <alignment vertical="center" wrapText="1"/>
      <protection locked="0"/>
    </xf>
    <xf numFmtId="0" fontId="10" fillId="7" borderId="28" xfId="0" applyFont="1" applyFill="1" applyBorder="1" applyAlignment="1" applyProtection="1">
      <alignment vertical="top" wrapText="1"/>
      <protection locked="0"/>
    </xf>
    <xf numFmtId="167" fontId="10" fillId="7" borderId="28" xfId="3" applyNumberFormat="1" applyFont="1" applyFill="1" applyBorder="1" applyAlignment="1">
      <alignment horizontal="center" vertical="center"/>
    </xf>
    <xf numFmtId="4" fontId="10" fillId="7" borderId="28" xfId="0" applyNumberFormat="1" applyFont="1" applyFill="1" applyBorder="1" applyAlignment="1" applyProtection="1">
      <alignment horizontal="center" vertical="center" wrapText="1" readingOrder="1"/>
      <protection locked="0"/>
    </xf>
    <xf numFmtId="165" fontId="10" fillId="7" borderId="28" xfId="0" applyNumberFormat="1" applyFont="1" applyFill="1" applyBorder="1" applyAlignment="1" applyProtection="1">
      <alignment horizontal="center" vertical="center" wrapText="1" readingOrder="1"/>
      <protection locked="0"/>
    </xf>
    <xf numFmtId="0" fontId="9" fillId="7" borderId="28" xfId="0" applyFont="1" applyFill="1" applyBorder="1" applyAlignment="1">
      <alignment vertical="center"/>
    </xf>
    <xf numFmtId="0" fontId="9" fillId="7" borderId="28" xfId="0" applyFont="1" applyFill="1" applyBorder="1" applyAlignment="1">
      <alignment vertical="center" wrapText="1"/>
    </xf>
    <xf numFmtId="0" fontId="10" fillId="7" borderId="28" xfId="0" applyFont="1" applyFill="1" applyBorder="1"/>
    <xf numFmtId="0" fontId="9" fillId="9" borderId="28" xfId="0" applyFont="1" applyFill="1" applyBorder="1" applyAlignment="1">
      <alignment horizontal="center" vertical="center" wrapText="1" readingOrder="1"/>
    </xf>
    <xf numFmtId="0" fontId="9" fillId="7" borderId="28" xfId="0" applyFont="1" applyFill="1" applyBorder="1" applyAlignment="1">
      <alignment horizontal="justify" vertical="center" wrapText="1"/>
    </xf>
    <xf numFmtId="4" fontId="10" fillId="7" borderId="28" xfId="0" applyNumberFormat="1" applyFont="1" applyFill="1" applyBorder="1" applyAlignment="1" applyProtection="1">
      <alignment horizontal="center" vertical="center" wrapText="1"/>
      <protection locked="0"/>
    </xf>
    <xf numFmtId="0" fontId="10" fillId="7" borderId="28" xfId="0" applyFont="1" applyFill="1" applyBorder="1" applyAlignment="1">
      <alignment horizontal="right" vertical="center"/>
    </xf>
    <xf numFmtId="10" fontId="10" fillId="7" borderId="28" xfId="2" applyNumberFormat="1" applyFont="1" applyFill="1" applyBorder="1" applyAlignment="1" applyProtection="1">
      <alignment horizontal="center" vertical="center" wrapText="1" readingOrder="1"/>
      <protection locked="0"/>
    </xf>
    <xf numFmtId="0" fontId="9" fillId="7" borderId="28" xfId="0" applyFont="1" applyFill="1" applyBorder="1" applyAlignment="1">
      <alignment wrapText="1"/>
    </xf>
    <xf numFmtId="164" fontId="6" fillId="0" borderId="8" xfId="0" applyNumberFormat="1" applyFont="1" applyBorder="1" applyAlignment="1">
      <alignment horizontal="center" vertical="center" wrapText="1"/>
    </xf>
    <xf numFmtId="0" fontId="6" fillId="0" borderId="34" xfId="0" applyFont="1" applyBorder="1" applyAlignment="1">
      <alignment horizontal="center" vertical="center" wrapText="1"/>
    </xf>
    <xf numFmtId="0" fontId="5" fillId="2" borderId="37"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9" fillId="9" borderId="32" xfId="0" applyFont="1" applyFill="1" applyBorder="1" applyAlignment="1">
      <alignment horizontal="right" vertical="center" wrapText="1"/>
    </xf>
    <xf numFmtId="166" fontId="10" fillId="7" borderId="28" xfId="0" applyNumberFormat="1" applyFont="1" applyFill="1" applyBorder="1" applyAlignment="1">
      <alignment horizontal="right" vertical="center" wrapText="1"/>
    </xf>
    <xf numFmtId="0" fontId="3" fillId="0" borderId="0" xfId="0" applyFont="1" applyAlignment="1" applyProtection="1">
      <alignment horizontal="right"/>
      <protection locked="0"/>
    </xf>
    <xf numFmtId="0" fontId="9" fillId="9" borderId="28" xfId="0" applyFont="1" applyFill="1" applyBorder="1" applyAlignment="1">
      <alignment horizontal="right" vertical="center" wrapText="1"/>
    </xf>
    <xf numFmtId="0" fontId="3" fillId="7" borderId="0" xfId="0" applyFont="1" applyFill="1" applyAlignment="1" applyProtection="1">
      <alignment horizontal="right"/>
      <protection locked="0"/>
    </xf>
    <xf numFmtId="0" fontId="3" fillId="8" borderId="0" xfId="0" applyFont="1" applyFill="1" applyAlignment="1" applyProtection="1">
      <alignment horizontal="right"/>
      <protection locked="0"/>
    </xf>
    <xf numFmtId="0" fontId="9" fillId="7" borderId="12" xfId="0" applyFont="1" applyFill="1" applyBorder="1" applyAlignment="1">
      <alignment horizontal="justify" vertical="center"/>
    </xf>
    <xf numFmtId="0" fontId="10" fillId="7" borderId="0" xfId="0" applyFont="1" applyFill="1" applyAlignment="1">
      <alignment horizontal="left" vertical="center" wrapText="1"/>
    </xf>
    <xf numFmtId="4" fontId="9" fillId="7" borderId="0" xfId="0" applyNumberFormat="1" applyFont="1" applyFill="1" applyAlignment="1" applyProtection="1">
      <alignment horizontal="center" vertical="center" wrapText="1" readingOrder="1"/>
      <protection locked="0"/>
    </xf>
    <xf numFmtId="0" fontId="10" fillId="7" borderId="0" xfId="0" applyFont="1" applyFill="1" applyAlignment="1">
      <alignment horizontal="right" vertical="center"/>
    </xf>
    <xf numFmtId="167" fontId="10" fillId="7" borderId="0" xfId="3" applyNumberFormat="1" applyFont="1" applyFill="1" applyBorder="1" applyAlignment="1">
      <alignment horizontal="center" vertical="center"/>
    </xf>
    <xf numFmtId="4" fontId="10" fillId="7" borderId="0" xfId="0" applyNumberFormat="1" applyFont="1" applyFill="1" applyAlignment="1" applyProtection="1">
      <alignment horizontal="center" vertical="center" wrapText="1"/>
      <protection locked="0"/>
    </xf>
    <xf numFmtId="44" fontId="10" fillId="7" borderId="0" xfId="3" applyFont="1" applyFill="1" applyBorder="1" applyAlignment="1" applyProtection="1">
      <alignment horizontal="center" vertical="center" wrapText="1" readingOrder="1"/>
      <protection locked="0"/>
    </xf>
    <xf numFmtId="10" fontId="10" fillId="7" borderId="0" xfId="2" applyNumberFormat="1" applyFont="1" applyFill="1" applyBorder="1" applyAlignment="1" applyProtection="1">
      <alignment horizontal="center" vertical="center" wrapText="1" readingOrder="1"/>
      <protection locked="0"/>
    </xf>
    <xf numFmtId="165" fontId="10" fillId="7" borderId="13" xfId="0" applyNumberFormat="1" applyFont="1" applyFill="1" applyBorder="1" applyAlignment="1" applyProtection="1">
      <alignment horizontal="center" vertical="center" wrapText="1" readingOrder="1"/>
      <protection locked="0"/>
    </xf>
    <xf numFmtId="0" fontId="11" fillId="7" borderId="0" xfId="0" applyFont="1" applyFill="1"/>
    <xf numFmtId="0" fontId="11" fillId="0" borderId="0" xfId="0" applyFont="1"/>
    <xf numFmtId="0" fontId="9" fillId="7" borderId="16" xfId="0" applyFont="1" applyFill="1" applyBorder="1" applyAlignment="1">
      <alignment vertical="center" wrapText="1"/>
    </xf>
    <xf numFmtId="3" fontId="8" fillId="7" borderId="28" xfId="0" applyNumberFormat="1" applyFont="1" applyFill="1" applyBorder="1" applyAlignment="1" applyProtection="1">
      <alignment horizontal="center" vertical="center" wrapText="1" readingOrder="1"/>
      <protection locked="0"/>
    </xf>
    <xf numFmtId="4" fontId="8" fillId="7" borderId="28" xfId="0" applyNumberFormat="1" applyFont="1" applyFill="1" applyBorder="1" applyAlignment="1" applyProtection="1">
      <alignment horizontal="center" vertical="center" wrapText="1" readingOrder="1"/>
      <protection locked="0"/>
    </xf>
    <xf numFmtId="166" fontId="2" fillId="7" borderId="28" xfId="0" applyNumberFormat="1" applyFont="1" applyFill="1" applyBorder="1" applyAlignment="1">
      <alignment horizontal="right" vertical="center" wrapText="1"/>
    </xf>
    <xf numFmtId="44" fontId="2" fillId="7" borderId="28" xfId="3" applyFont="1" applyFill="1" applyBorder="1" applyAlignment="1">
      <alignment horizontal="center" vertical="center" wrapText="1" readingOrder="1"/>
    </xf>
    <xf numFmtId="0" fontId="2" fillId="7" borderId="28" xfId="0" applyFont="1" applyFill="1" applyBorder="1" applyAlignment="1">
      <alignment horizontal="right" vertical="center"/>
    </xf>
    <xf numFmtId="167" fontId="2" fillId="7" borderId="28" xfId="3" applyNumberFormat="1" applyFont="1" applyFill="1" applyBorder="1" applyAlignment="1">
      <alignment horizontal="center" vertical="center" readingOrder="1"/>
    </xf>
    <xf numFmtId="4" fontId="2" fillId="7" borderId="28" xfId="0" applyNumberFormat="1" applyFont="1" applyFill="1" applyBorder="1" applyAlignment="1" applyProtection="1">
      <alignment horizontal="center" vertical="center" wrapText="1" readingOrder="1"/>
      <protection locked="0"/>
    </xf>
    <xf numFmtId="167" fontId="2" fillId="7" borderId="28" xfId="3" applyNumberFormat="1" applyFont="1" applyFill="1" applyBorder="1" applyAlignment="1">
      <alignment horizontal="center" vertical="center"/>
    </xf>
    <xf numFmtId="4" fontId="2" fillId="7" borderId="28" xfId="0" applyNumberFormat="1" applyFont="1" applyFill="1" applyBorder="1" applyAlignment="1" applyProtection="1">
      <alignment horizontal="center" vertical="center" wrapText="1"/>
      <protection locked="0"/>
    </xf>
    <xf numFmtId="4" fontId="9" fillId="7" borderId="28" xfId="0" applyNumberFormat="1" applyFont="1" applyFill="1" applyBorder="1" applyAlignment="1" applyProtection="1">
      <alignment horizontal="center" vertical="center" wrapText="1" readingOrder="1"/>
      <protection locked="0"/>
    </xf>
    <xf numFmtId="44" fontId="2" fillId="7" borderId="28" xfId="3" applyFont="1" applyFill="1" applyBorder="1" applyAlignment="1" applyProtection="1">
      <alignment horizontal="center" vertical="center" wrapText="1" readingOrder="1"/>
      <protection locked="0"/>
    </xf>
    <xf numFmtId="0" fontId="10" fillId="7" borderId="28" xfId="0" applyFont="1" applyFill="1" applyBorder="1" applyAlignment="1" applyProtection="1">
      <alignment horizontal="left" vertical="center" wrapText="1"/>
      <protection locked="0"/>
    </xf>
    <xf numFmtId="0" fontId="10" fillId="7" borderId="15" xfId="0" applyFont="1" applyFill="1" applyBorder="1" applyAlignment="1" applyProtection="1">
      <alignment horizontal="left" vertical="center" wrapText="1"/>
      <protection locked="0"/>
    </xf>
    <xf numFmtId="0" fontId="10" fillId="7" borderId="16" xfId="0" applyFont="1" applyFill="1" applyBorder="1" applyAlignment="1" applyProtection="1">
      <alignment horizontal="left" vertical="center" wrapText="1"/>
      <protection locked="0"/>
    </xf>
    <xf numFmtId="0" fontId="10" fillId="7" borderId="30" xfId="0" applyFont="1" applyFill="1" applyBorder="1" applyAlignment="1" applyProtection="1">
      <alignment horizontal="left" vertical="center" wrapText="1"/>
      <protection locked="0"/>
    </xf>
    <xf numFmtId="0" fontId="10" fillId="7" borderId="31" xfId="0" applyFont="1" applyFill="1" applyBorder="1" applyAlignment="1" applyProtection="1">
      <alignment horizontal="left" vertical="center" wrapText="1"/>
      <protection locked="0"/>
    </xf>
    <xf numFmtId="0" fontId="10" fillId="7" borderId="14" xfId="0" applyFont="1" applyFill="1" applyBorder="1" applyAlignment="1" applyProtection="1">
      <alignment horizontal="left" vertical="center" wrapText="1"/>
      <protection locked="0"/>
    </xf>
    <xf numFmtId="0" fontId="9" fillId="7" borderId="12" xfId="0" applyFont="1" applyFill="1" applyBorder="1" applyAlignment="1">
      <alignment horizontal="left" vertical="center"/>
    </xf>
    <xf numFmtId="0" fontId="9" fillId="7" borderId="0" xfId="0" applyFont="1" applyFill="1" applyAlignment="1">
      <alignment horizontal="left" vertical="center"/>
    </xf>
    <xf numFmtId="0" fontId="9" fillId="7" borderId="13" xfId="0" applyFont="1" applyFill="1" applyBorder="1" applyAlignment="1">
      <alignment horizontal="left" vertical="center"/>
    </xf>
    <xf numFmtId="0" fontId="9" fillId="7" borderId="17" xfId="0" applyFont="1" applyFill="1" applyBorder="1" applyAlignment="1">
      <alignment horizontal="center" vertical="center" wrapText="1" readingOrder="1"/>
    </xf>
    <xf numFmtId="0" fontId="9" fillId="7" borderId="18" xfId="0" applyFont="1" applyFill="1" applyBorder="1" applyAlignment="1">
      <alignment horizontal="center" vertical="center" wrapText="1" readingOrder="1"/>
    </xf>
    <xf numFmtId="0" fontId="9" fillId="7" borderId="19" xfId="0" applyFont="1" applyFill="1" applyBorder="1" applyAlignment="1">
      <alignment horizontal="center" vertical="center" wrapText="1" readingOrder="1"/>
    </xf>
    <xf numFmtId="0" fontId="9" fillId="7" borderId="27" xfId="0" applyFont="1" applyFill="1" applyBorder="1" applyAlignment="1">
      <alignment horizontal="center" vertical="center" wrapText="1" readingOrder="1"/>
    </xf>
    <xf numFmtId="0" fontId="9" fillId="7" borderId="20" xfId="0" applyFont="1" applyFill="1" applyBorder="1" applyAlignment="1">
      <alignment horizontal="center" vertical="center" wrapText="1" readingOrder="1"/>
    </xf>
    <xf numFmtId="0" fontId="9" fillId="9" borderId="28" xfId="0" applyFont="1" applyFill="1" applyBorder="1" applyAlignment="1">
      <alignment horizontal="center" vertical="center" wrapText="1" readingOrder="1"/>
    </xf>
    <xf numFmtId="0" fontId="10" fillId="7" borderId="28" xfId="0" applyFont="1" applyFill="1" applyBorder="1" applyAlignment="1">
      <alignment vertical="top" wrapText="1"/>
    </xf>
    <xf numFmtId="0" fontId="10" fillId="0" borderId="28" xfId="0" applyFont="1" applyBorder="1" applyAlignment="1" applyProtection="1">
      <alignment horizontal="left" vertical="center" wrapText="1"/>
      <protection locked="0"/>
    </xf>
    <xf numFmtId="0" fontId="7" fillId="4" borderId="12" xfId="0" applyFont="1" applyFill="1" applyBorder="1" applyAlignment="1">
      <alignment horizontal="left" vertical="center"/>
    </xf>
    <xf numFmtId="0" fontId="7" fillId="4" borderId="0" xfId="0" applyFont="1" applyFill="1" applyAlignment="1">
      <alignment horizontal="left" vertical="center"/>
    </xf>
    <xf numFmtId="0" fontId="7" fillId="4" borderId="13" xfId="0" applyFont="1" applyFill="1" applyBorder="1" applyAlignment="1">
      <alignment horizontal="left" vertical="center"/>
    </xf>
    <xf numFmtId="0" fontId="9" fillId="0" borderId="28" xfId="0" applyFont="1" applyBorder="1" applyAlignment="1" applyProtection="1">
      <alignment horizontal="left" vertical="center" wrapText="1"/>
      <protection locked="0"/>
    </xf>
    <xf numFmtId="0" fontId="5" fillId="9" borderId="28" xfId="0" applyFont="1" applyFill="1" applyBorder="1" applyAlignment="1">
      <alignment horizontal="center" vertical="center" wrapText="1" readingOrder="1"/>
    </xf>
    <xf numFmtId="39" fontId="9" fillId="7" borderId="19" xfId="1" applyNumberFormat="1" applyFont="1" applyFill="1" applyBorder="1" applyAlignment="1" applyProtection="1">
      <alignment horizontal="center" vertical="center" wrapText="1" readingOrder="1"/>
      <protection locked="0"/>
    </xf>
    <xf numFmtId="39" fontId="9" fillId="7" borderId="27" xfId="1" applyNumberFormat="1" applyFont="1" applyFill="1" applyBorder="1" applyAlignment="1" applyProtection="1">
      <alignment horizontal="center" vertical="center" wrapText="1" readingOrder="1"/>
      <protection locked="0"/>
    </xf>
    <xf numFmtId="39" fontId="9" fillId="7" borderId="18" xfId="1" applyNumberFormat="1" applyFont="1" applyFill="1" applyBorder="1" applyAlignment="1" applyProtection="1">
      <alignment horizontal="center" vertical="center" wrapText="1" readingOrder="1"/>
      <protection locked="0"/>
    </xf>
    <xf numFmtId="0" fontId="8" fillId="7" borderId="12" xfId="0" applyFont="1" applyFill="1" applyBorder="1" applyAlignment="1">
      <alignment horizontal="left" vertical="center"/>
    </xf>
    <xf numFmtId="0" fontId="8" fillId="7" borderId="0" xfId="0" applyFont="1" applyFill="1" applyAlignment="1">
      <alignment horizontal="left" vertical="center"/>
    </xf>
    <xf numFmtId="0" fontId="8" fillId="7" borderId="13" xfId="0" applyFont="1" applyFill="1" applyBorder="1" applyAlignment="1">
      <alignment horizontal="left" vertical="center"/>
    </xf>
    <xf numFmtId="0" fontId="5" fillId="7" borderId="2"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2" fillId="0" borderId="9" xfId="0" applyFont="1" applyBorder="1" applyAlignment="1">
      <alignment horizontal="center"/>
    </xf>
    <xf numFmtId="0" fontId="2" fillId="0" borderId="10" xfId="0" applyFont="1" applyBorder="1" applyAlignment="1">
      <alignment horizontal="center"/>
    </xf>
    <xf numFmtId="0" fontId="2" fillId="0" borderId="0" xfId="0" applyFont="1" applyAlignment="1">
      <alignment horizontal="center"/>
    </xf>
    <xf numFmtId="0" fontId="2" fillId="0" borderId="11" xfId="0" applyFont="1" applyBorder="1" applyAlignment="1">
      <alignment horizontal="center"/>
    </xf>
    <xf numFmtId="49" fontId="2" fillId="0" borderId="14" xfId="0" quotePrefix="1" applyNumberFormat="1" applyFont="1" applyBorder="1" applyAlignment="1" applyProtection="1">
      <alignment horizontal="left" vertical="center" wrapText="1"/>
      <protection locked="0"/>
    </xf>
    <xf numFmtId="49" fontId="2" fillId="0" borderId="15" xfId="0" quotePrefix="1" applyNumberFormat="1" applyFont="1" applyBorder="1" applyAlignment="1" applyProtection="1">
      <alignment horizontal="left" vertical="center" wrapText="1"/>
      <protection locked="0"/>
    </xf>
    <xf numFmtId="49" fontId="2" fillId="0" borderId="16" xfId="0" quotePrefix="1" applyNumberFormat="1" applyFont="1" applyBorder="1" applyAlignment="1" applyProtection="1">
      <alignment horizontal="left" vertical="center" wrapText="1"/>
      <protection locked="0"/>
    </xf>
    <xf numFmtId="0" fontId="9" fillId="7" borderId="28" xfId="0" applyFont="1" applyFill="1" applyBorder="1" applyAlignment="1" applyProtection="1">
      <alignment horizontal="left" vertical="center" wrapText="1"/>
      <protection locked="0"/>
    </xf>
    <xf numFmtId="0" fontId="9" fillId="7" borderId="29" xfId="0" applyFont="1" applyFill="1" applyBorder="1" applyAlignment="1">
      <alignment horizontal="left" vertical="center"/>
    </xf>
    <xf numFmtId="0" fontId="9" fillId="7" borderId="30" xfId="0" applyFont="1" applyFill="1" applyBorder="1" applyAlignment="1">
      <alignment horizontal="left" vertical="center"/>
    </xf>
    <xf numFmtId="0" fontId="9" fillId="7" borderId="31" xfId="0" applyFont="1" applyFill="1" applyBorder="1" applyAlignment="1">
      <alignment horizontal="left" vertical="center"/>
    </xf>
    <xf numFmtId="0" fontId="9" fillId="7" borderId="12" xfId="0" applyFont="1" applyFill="1" applyBorder="1" applyAlignment="1">
      <alignment horizontal="left" vertical="center" wrapText="1"/>
    </xf>
    <xf numFmtId="0" fontId="9" fillId="7" borderId="0" xfId="0" applyFont="1" applyFill="1" applyAlignment="1">
      <alignment horizontal="left" vertical="center" wrapText="1"/>
    </xf>
    <xf numFmtId="0" fontId="9" fillId="7" borderId="13" xfId="0" applyFont="1" applyFill="1" applyBorder="1" applyAlignment="1">
      <alignment horizontal="left" vertical="center" wrapText="1"/>
    </xf>
    <xf numFmtId="0" fontId="2" fillId="3" borderId="12" xfId="0" applyFont="1" applyFill="1" applyBorder="1" applyAlignment="1">
      <alignment horizontal="center"/>
    </xf>
    <xf numFmtId="0" fontId="2" fillId="3" borderId="0" xfId="0" applyFont="1" applyFill="1" applyAlignment="1">
      <alignment horizontal="center"/>
    </xf>
    <xf numFmtId="0" fontId="2" fillId="3" borderId="13" xfId="0" applyFont="1" applyFill="1" applyBorder="1" applyAlignment="1">
      <alignment horizontal="center"/>
    </xf>
    <xf numFmtId="0" fontId="8" fillId="5" borderId="12" xfId="0" applyFont="1" applyFill="1" applyBorder="1" applyAlignment="1">
      <alignment horizontal="left" vertical="center"/>
    </xf>
    <xf numFmtId="0" fontId="8" fillId="5" borderId="0" xfId="0" applyFont="1" applyFill="1" applyAlignment="1">
      <alignment horizontal="left" vertical="center"/>
    </xf>
    <xf numFmtId="0" fontId="8" fillId="5" borderId="13" xfId="0" applyFont="1" applyFill="1" applyBorder="1" applyAlignment="1">
      <alignment horizontal="left" vertical="center"/>
    </xf>
    <xf numFmtId="39" fontId="9" fillId="7" borderId="21" xfId="1" applyNumberFormat="1" applyFont="1" applyFill="1" applyBorder="1" applyAlignment="1" applyProtection="1">
      <alignment horizontal="center" vertical="center" wrapText="1" readingOrder="1"/>
      <protection locked="0"/>
    </xf>
    <xf numFmtId="39" fontId="9" fillId="7" borderId="22" xfId="1" applyNumberFormat="1" applyFont="1" applyFill="1" applyBorder="1" applyAlignment="1" applyProtection="1">
      <alignment horizontal="center" vertical="center" wrapText="1" readingOrder="1"/>
      <protection locked="0"/>
    </xf>
    <xf numFmtId="10" fontId="9" fillId="7" borderId="22" xfId="2" applyNumberFormat="1" applyFont="1" applyFill="1" applyBorder="1" applyAlignment="1" applyProtection="1">
      <alignment horizontal="center" vertical="center" wrapText="1" readingOrder="1"/>
    </xf>
    <xf numFmtId="10" fontId="9" fillId="7" borderId="23" xfId="2" applyNumberFormat="1" applyFont="1" applyFill="1" applyBorder="1" applyAlignment="1" applyProtection="1">
      <alignment horizontal="center" vertical="center" wrapText="1" readingOrder="1"/>
    </xf>
    <xf numFmtId="0" fontId="9" fillId="7" borderId="24" xfId="0" applyFont="1" applyFill="1" applyBorder="1" applyAlignment="1">
      <alignment horizontal="left" vertical="center"/>
    </xf>
    <xf numFmtId="0" fontId="9" fillId="7" borderId="25" xfId="0" applyFont="1" applyFill="1" applyBorder="1" applyAlignment="1">
      <alignment horizontal="left" vertical="center"/>
    </xf>
    <xf numFmtId="0" fontId="9" fillId="7" borderId="26" xfId="0" applyFont="1" applyFill="1" applyBorder="1" applyAlignment="1">
      <alignment horizontal="left" vertical="center"/>
    </xf>
    <xf numFmtId="0" fontId="9" fillId="7" borderId="12" xfId="0" applyFont="1" applyFill="1" applyBorder="1" applyAlignment="1">
      <alignment horizontal="left"/>
    </xf>
    <xf numFmtId="0" fontId="9" fillId="7" borderId="0" xfId="0" applyFont="1" applyFill="1" applyAlignment="1">
      <alignment horizontal="left"/>
    </xf>
    <xf numFmtId="0" fontId="9" fillId="7" borderId="13" xfId="0" applyFont="1" applyFill="1" applyBorder="1" applyAlignment="1">
      <alignment horizontal="left"/>
    </xf>
    <xf numFmtId="10" fontId="10" fillId="7" borderId="28" xfId="0" applyNumberFormat="1" applyFont="1" applyFill="1" applyBorder="1" applyAlignment="1" applyProtection="1">
      <alignment horizontal="left" vertical="center" wrapText="1"/>
      <protection locked="0"/>
    </xf>
    <xf numFmtId="0" fontId="10" fillId="7" borderId="28" xfId="0" applyFont="1" applyFill="1" applyBorder="1" applyAlignment="1" applyProtection="1">
      <alignment vertical="center" wrapText="1"/>
      <protection locked="0"/>
    </xf>
    <xf numFmtId="0" fontId="10" fillId="7" borderId="29" xfId="0" applyFont="1" applyFill="1" applyBorder="1" applyAlignment="1" applyProtection="1">
      <alignment horizontal="left" vertical="center" wrapText="1"/>
      <protection locked="0"/>
    </xf>
    <xf numFmtId="0" fontId="10" fillId="7" borderId="14" xfId="0" applyFont="1" applyFill="1" applyBorder="1" applyAlignment="1" applyProtection="1">
      <alignment vertical="center" wrapText="1"/>
      <protection locked="0"/>
    </xf>
    <xf numFmtId="0" fontId="10" fillId="7" borderId="15" xfId="0" applyFont="1" applyFill="1" applyBorder="1" applyAlignment="1" applyProtection="1">
      <alignment vertical="center" wrapText="1"/>
      <protection locked="0"/>
    </xf>
    <xf numFmtId="0" fontId="10" fillId="7" borderId="16" xfId="0" applyFont="1" applyFill="1" applyBorder="1" applyAlignment="1" applyProtection="1">
      <alignment vertical="center" wrapText="1"/>
      <protection locked="0"/>
    </xf>
    <xf numFmtId="0" fontId="9" fillId="7" borderId="14" xfId="0" applyFont="1" applyFill="1" applyBorder="1" applyAlignment="1">
      <alignment horizontal="left" vertical="center"/>
    </xf>
    <xf numFmtId="0" fontId="9" fillId="7" borderId="15" xfId="0" applyFont="1" applyFill="1" applyBorder="1" applyAlignment="1">
      <alignment horizontal="left" vertical="center"/>
    </xf>
    <xf numFmtId="0" fontId="9" fillId="7" borderId="16" xfId="0" applyFont="1" applyFill="1" applyBorder="1" applyAlignment="1">
      <alignment horizontal="left" vertical="center"/>
    </xf>
    <xf numFmtId="0" fontId="10" fillId="7" borderId="24" xfId="0" applyFont="1" applyFill="1" applyBorder="1" applyAlignment="1" applyProtection="1">
      <alignment horizontal="left" vertical="center" wrapText="1"/>
      <protection locked="0"/>
    </xf>
    <xf numFmtId="0" fontId="10" fillId="7" borderId="25" xfId="0" applyFont="1" applyFill="1" applyBorder="1" applyAlignment="1" applyProtection="1">
      <alignment horizontal="left" vertical="center" wrapText="1"/>
      <protection locked="0"/>
    </xf>
    <xf numFmtId="0" fontId="10" fillId="7" borderId="26" xfId="0" applyFont="1" applyFill="1" applyBorder="1" applyAlignment="1" applyProtection="1">
      <alignment horizontal="left" vertical="center" wrapText="1"/>
      <protection locked="0"/>
    </xf>
  </cellXfs>
  <cellStyles count="4">
    <cellStyle name="Millares" xfId="1" builtinId="3"/>
    <cellStyle name="Moneda" xfId="3" builtinId="4"/>
    <cellStyle name="Normal" xfId="0" builtinId="0"/>
    <cellStyle name="Porcentaje" xfId="2" builtinId="5"/>
  </cellStyles>
  <dxfs count="45">
    <dxf>
      <font>
        <b val="0"/>
        <i val="0"/>
        <strike val="0"/>
        <condense val="0"/>
        <extend val="0"/>
        <outline val="0"/>
        <shadow val="0"/>
        <u val="none"/>
        <vertAlign val="baseline"/>
        <sz val="10"/>
        <color rgb="FFFF0000"/>
        <name val="Calibri"/>
        <scheme val="minor"/>
      </font>
      <numFmt numFmtId="165" formatCode="[$-10409]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14" formatCode="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family val="2"/>
        <scheme val="minor"/>
      </font>
      <numFmt numFmtId="4" formatCode="#,##0.00"/>
      <fill>
        <patternFill patternType="none">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family val="2"/>
        <scheme val="minor"/>
      </font>
      <numFmt numFmtId="167" formatCode="_([$$-1C0A]* #,##0.00_);_([$$-1C0A]* \(#,##0.00\);_([$$-1C0A]* &quot;-&quot;??_);_(@_)"/>
      <fill>
        <patternFill patternType="none">
          <fgColor indexed="64"/>
          <bgColor rgb="FFFFFF0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family val="2"/>
        <scheme val="minor"/>
      </font>
      <numFmt numFmtId="4" formatCode="#,##0.00"/>
      <fill>
        <patternFill patternType="none">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rgb="FFFF0000"/>
        <name val="Calibri"/>
        <scheme val="minor"/>
      </font>
      <numFmt numFmtId="0" formatCode="General"/>
      <fill>
        <patternFill patternType="none">
          <fgColor indexed="64"/>
          <bgColor rgb="FFFFFF00"/>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auto="1"/>
        <name val="Calibri"/>
        <scheme val="minor"/>
      </font>
      <numFmt numFmtId="0" formatCode="General"/>
      <fill>
        <patternFill patternType="solid">
          <fgColor rgb="FFF5F5F5"/>
          <bgColor theme="0"/>
        </patternFill>
      </fill>
      <alignment horizontal="center" vertical="center" textRotation="0" wrapText="1" indent="0" justifyLastLine="0" shrinkToFit="0" readingOrder="1"/>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rgb="FFFF0000"/>
        <name val="Calibri"/>
        <scheme val="minor"/>
      </font>
      <numFmt numFmtId="165" formatCode="[$-10409]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14" formatCode="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family val="2"/>
        <scheme val="minor"/>
      </font>
      <numFmt numFmtId="4" formatCode="#,##0.00"/>
      <fill>
        <patternFill patternType="none">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family val="2"/>
        <scheme val="minor"/>
      </font>
      <numFmt numFmtId="167" formatCode="_([$$-1C0A]* #,##0.00_);_([$$-1C0A]* \(#,##0.00\);_([$$-1C0A]* &quot;-&quot;??_);_(@_)"/>
      <fill>
        <patternFill patternType="none">
          <fgColor indexed="64"/>
          <bgColor rgb="FFFFFF0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family val="2"/>
        <scheme val="minor"/>
      </font>
      <numFmt numFmtId="4" formatCode="#,##0.00"/>
      <fill>
        <patternFill patternType="none">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rgb="FFFF0000"/>
        <name val="Calibri"/>
        <scheme val="minor"/>
      </font>
      <numFmt numFmtId="0" formatCode="General"/>
      <fill>
        <patternFill patternType="none">
          <fgColor indexed="64"/>
          <bgColor rgb="FFFFFF00"/>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auto="1"/>
        <name val="Calibri"/>
        <scheme val="minor"/>
      </font>
      <numFmt numFmtId="0" formatCode="General"/>
      <fill>
        <patternFill patternType="solid">
          <fgColor rgb="FFF5F5F5"/>
          <bgColor theme="0"/>
        </patternFill>
      </fill>
      <alignment horizontal="center" vertical="center" textRotation="0" wrapText="1" indent="0" justifyLastLine="0" shrinkToFit="0" readingOrder="1"/>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rgb="FFFF0000"/>
        <name val="Calibri"/>
        <scheme val="minor"/>
      </font>
      <numFmt numFmtId="165" formatCode="[$-10409]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14" formatCode="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family val="2"/>
        <scheme val="minor"/>
      </font>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family val="2"/>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family val="2"/>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family val="2"/>
        <scheme val="minor"/>
      </font>
      <numFmt numFmtId="4" formatCode="#,##0.00"/>
      <fill>
        <patternFill patternType="none">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rgb="FFFF0000"/>
        <name val="Calibri"/>
        <scheme val="minor"/>
      </font>
      <numFmt numFmtId="0" formatCode="General"/>
      <fill>
        <patternFill patternType="none">
          <fgColor indexed="64"/>
          <bgColor rgb="FFFFFF00"/>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auto="1"/>
        <name val="Calibri"/>
        <scheme val="minor"/>
      </font>
      <numFmt numFmtId="0" formatCode="General"/>
      <fill>
        <patternFill patternType="solid">
          <fgColor rgb="FFF5F5F5"/>
          <bgColor theme="0"/>
        </patternFill>
      </fill>
      <alignment horizontal="center" vertical="center" textRotation="0" wrapText="1" indent="0" justifyLastLine="0" shrinkToFit="0" readingOrder="1"/>
      <border diagonalUp="0" diagonalDown="0" outline="0">
        <left style="thin">
          <color indexed="64"/>
        </left>
        <right style="thin">
          <color indexed="64"/>
        </right>
        <top/>
        <bottom/>
      </border>
      <protection locked="1" hidden="0"/>
    </dxf>
  </dxfs>
  <tableStyles count="1" defaultTableStyle="TableStyleMedium2" defaultPivotStyle="PivotStyleLight16">
    <tableStyle name="Estilo de tabla 1" pivot="0" count="0" xr9:uid="{00000000-0011-0000-FFFF-FFFF00000000}"/>
  </tableStyles>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523999" cy="578374"/>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0" y="0"/>
          <a:ext cx="1523999" cy="5783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4" totalsRowShown="0" headerRowDxfId="44" dataDxfId="42" headerRowBorderDxfId="43" tableBorderDxfId="41" totalsRowBorderDxfId="40">
  <tableColumns count="10">
    <tableColumn id="1" xr3:uid="{00000000-0010-0000-0000-000001000000}" name="Producto" dataDxfId="39"/>
    <tableColumn id="2" xr3:uid="{00000000-0010-0000-0000-000002000000}" name="Indicador" dataDxfId="38"/>
    <tableColumn id="3" xr3:uid="{00000000-0010-0000-0000-000003000000}" name="Física_x000a_(A)" dataDxfId="37">
      <calculatedColumnFormula>8776+9829+5266+11233</calculatedColumnFormula>
    </tableColumn>
    <tableColumn id="4" xr3:uid="{00000000-0010-0000-0000-000004000000}" name="Financiera_x000a_(B)" dataDxfId="36">
      <calculatedColumnFormula>195654000+130436000+130436000+195654000</calculatedColumnFormula>
    </tableColumn>
    <tableColumn id="9" xr3:uid="{00000000-0010-0000-0000-000009000000}" name="Física_x000a_(C)" dataDxfId="35"/>
    <tableColumn id="10" xr3:uid="{00000000-0010-0000-0000-00000A000000}" name="Financiera_x000a_(D)" dataDxfId="34"/>
    <tableColumn id="5" xr3:uid="{00000000-0010-0000-0000-000005000000}" name="Física _x000a_(E)" dataDxfId="33"/>
    <tableColumn id="6" xr3:uid="{00000000-0010-0000-0000-000006000000}" name="Financiera _x000a_ (F)" dataDxfId="32" dataCellStyle="Moneda"/>
    <tableColumn id="7" xr3:uid="{00000000-0010-0000-0000-000007000000}" name="Física _x000a_(%)_x000a_ G=E/C" dataDxfId="31">
      <calculatedColumnFormula>IF(G29&gt;0,G29/E29,0)</calculatedColumnFormula>
    </tableColumn>
    <tableColumn id="8" xr3:uid="{00000000-0010-0000-0000-000008000000}" name="Financiero _x000a_(%) _x000a_H=F/D" dataDxfId="30">
      <calculatedColumnFormula>IF(H29&gt;0,H29/F29,0)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3" displayName="Tabla13" ref="A97:J101" totalsRowShown="0" headerRowDxfId="29" dataDxfId="27" headerRowBorderDxfId="28" tableBorderDxfId="26" totalsRowBorderDxfId="25">
  <tableColumns count="10">
    <tableColumn id="1" xr3:uid="{00000000-0010-0000-0100-000001000000}" name="Producto" dataDxfId="24"/>
    <tableColumn id="2" xr3:uid="{00000000-0010-0000-0100-000002000000}" name="Indicador" dataDxfId="23"/>
    <tableColumn id="3" xr3:uid="{00000000-0010-0000-0100-000003000000}" name="Física_x000a_(A)" dataDxfId="22">
      <calculatedColumnFormula>80075+89683+48045+102495</calculatedColumnFormula>
    </tableColumn>
    <tableColumn id="4" xr3:uid="{00000000-0010-0000-0100-000004000000}" name="Financiera_x000a_(B)" dataDxfId="21">
      <calculatedColumnFormula>9700500+646700+647000+9700500</calculatedColumnFormula>
    </tableColumn>
    <tableColumn id="9" xr3:uid="{00000000-0010-0000-0100-000009000000}" name="Física_x000a_(C)" dataDxfId="20"/>
    <tableColumn id="10" xr3:uid="{00000000-0010-0000-0100-00000A000000}" name="Financiera_x000a_(D)" dataDxfId="19"/>
    <tableColumn id="5" xr3:uid="{00000000-0010-0000-0100-000005000000}" name="Física _x000a_(E)" dataDxfId="18"/>
    <tableColumn id="6" xr3:uid="{00000000-0010-0000-0100-000006000000}" name="Financiera _x000a_ (F)" dataDxfId="17" dataCellStyle="Moneda">
      <calculatedColumnFormula>1149788.24+671692.06</calculatedColumnFormula>
    </tableColumn>
    <tableColumn id="7" xr3:uid="{00000000-0010-0000-0100-000007000000}" name="Física _x000a_(%)_x000a_ G=E/C" dataDxfId="16">
      <calculatedColumnFormula>IF(G98&gt;0,G98/E98,0)</calculatedColumnFormula>
    </tableColumn>
    <tableColumn id="8" xr3:uid="{00000000-0010-0000-0100-000008000000}" name="Financiero _x000a_(%) _x000a_H=F/D" dataDxfId="15">
      <calculatedColumnFormula>IF(H98&gt;0,H98/F98,0)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134" displayName="Tabla134" ref="A150:J153" totalsRowShown="0" headerRowDxfId="14" dataDxfId="12" headerRowBorderDxfId="13" tableBorderDxfId="11" totalsRowBorderDxfId="10">
  <tableColumns count="10">
    <tableColumn id="1" xr3:uid="{00000000-0010-0000-0200-000001000000}" name="Producto" dataDxfId="9"/>
    <tableColumn id="2" xr3:uid="{00000000-0010-0000-0200-000002000000}" name="Indicador" dataDxfId="8"/>
    <tableColumn id="3" xr3:uid="{00000000-0010-0000-0200-000003000000}" name="Física_x000a_(A)" dataDxfId="7">
      <calculatedColumnFormula>600+672+360+768</calculatedColumnFormula>
    </tableColumn>
    <tableColumn id="4" xr3:uid="{00000000-0010-0000-0200-000004000000}" name="Financiera_x000a_(B)" dataDxfId="6">
      <calculatedColumnFormula>2625783+1750522+1750522+2625783</calculatedColumnFormula>
    </tableColumn>
    <tableColumn id="9" xr3:uid="{00000000-0010-0000-0200-000009000000}" name="Física_x000a_(C)" dataDxfId="5"/>
    <tableColumn id="10" xr3:uid="{00000000-0010-0000-0200-00000A000000}" name="Financiera_x000a_(D)" dataDxfId="4"/>
    <tableColumn id="5" xr3:uid="{00000000-0010-0000-0200-000005000000}" name="Física _x000a_(E)" dataDxfId="3"/>
    <tableColumn id="6" xr3:uid="{00000000-0010-0000-0200-000006000000}" name="Financiera _x000a_ (F)" dataDxfId="2" dataCellStyle="Moneda"/>
    <tableColumn id="7" xr3:uid="{00000000-0010-0000-0200-000007000000}" name="Física _x000a_(%)_x000a_ G=E/C" dataDxfId="1">
      <calculatedColumnFormula>IF(G151&gt;0,G151/E151,0)</calculatedColumnFormula>
    </tableColumn>
    <tableColumn id="8" xr3:uid="{00000000-0010-0000-0200-000008000000}" name="Financiero _x000a_(%) _x000a_H=F/D" dataDxfId="0">
      <calculatedColumnFormula>IF(H151&gt;0,H151/F151,0)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E539"/>
  <sheetViews>
    <sheetView tabSelected="1" topLeftCell="A12" zoomScale="110" zoomScaleNormal="110" workbookViewId="0">
      <selection activeCell="K38" sqref="K38"/>
    </sheetView>
  </sheetViews>
  <sheetFormatPr baseColWidth="10" defaultColWidth="11.42578125" defaultRowHeight="15" x14ac:dyDescent="0.25"/>
  <cols>
    <col min="1" max="1" width="24" style="1" customWidth="1"/>
    <col min="2" max="2" width="20.7109375" style="1" customWidth="1"/>
    <col min="3" max="3" width="12.7109375" style="1" customWidth="1"/>
    <col min="4" max="4" width="14.42578125" style="1" customWidth="1"/>
    <col min="5" max="5" width="12.7109375" style="43" customWidth="1"/>
    <col min="6" max="6" width="16.5703125" style="1" customWidth="1"/>
    <col min="7" max="7" width="12.7109375" style="1" customWidth="1"/>
    <col min="8" max="8" width="15.7109375" style="1" customWidth="1"/>
    <col min="9" max="10" width="12.7109375" style="1" customWidth="1"/>
    <col min="11" max="11" width="17" style="13" bestFit="1" customWidth="1"/>
    <col min="12" max="83" width="11.42578125" style="12"/>
  </cols>
  <sheetData>
    <row r="1" spans="1:11" ht="16.5" customHeight="1" thickBot="1" x14ac:dyDescent="0.3">
      <c r="A1" s="2"/>
      <c r="B1" s="98" t="s">
        <v>184</v>
      </c>
      <c r="C1" s="99"/>
      <c r="D1" s="99"/>
      <c r="E1" s="99"/>
      <c r="F1" s="99"/>
      <c r="G1" s="99"/>
      <c r="H1" s="99"/>
      <c r="I1" s="99"/>
      <c r="J1" s="100"/>
      <c r="K1" s="11"/>
    </row>
    <row r="2" spans="1:11" x14ac:dyDescent="0.25">
      <c r="A2" s="3"/>
      <c r="B2" s="101" t="s">
        <v>0</v>
      </c>
      <c r="C2" s="102"/>
      <c r="D2" s="101" t="s">
        <v>1</v>
      </c>
      <c r="E2" s="102"/>
      <c r="F2" s="102"/>
      <c r="G2" s="102"/>
      <c r="H2" s="103"/>
      <c r="I2" s="39" t="s">
        <v>2</v>
      </c>
      <c r="J2" s="40" t="s">
        <v>3</v>
      </c>
      <c r="K2" s="11"/>
    </row>
    <row r="3" spans="1:11" ht="15.75" thickBot="1" x14ac:dyDescent="0.3">
      <c r="A3" s="4"/>
      <c r="B3" s="104" t="s">
        <v>4</v>
      </c>
      <c r="C3" s="105"/>
      <c r="D3" s="104"/>
      <c r="E3" s="105"/>
      <c r="F3" s="105"/>
      <c r="G3" s="105"/>
      <c r="H3" s="106"/>
      <c r="I3" s="37">
        <v>45946</v>
      </c>
      <c r="J3" s="38" t="s">
        <v>90</v>
      </c>
      <c r="K3" s="11"/>
    </row>
    <row r="4" spans="1:11" x14ac:dyDescent="0.25">
      <c r="A4" s="107"/>
      <c r="B4" s="108"/>
      <c r="C4" s="108"/>
      <c r="D4" s="109"/>
      <c r="E4" s="109"/>
      <c r="F4" s="109"/>
      <c r="G4" s="109"/>
      <c r="H4" s="109"/>
      <c r="I4" s="108"/>
      <c r="J4" s="110"/>
      <c r="K4" s="11"/>
    </row>
    <row r="5" spans="1:11" ht="3" customHeight="1" x14ac:dyDescent="0.25">
      <c r="A5" s="121"/>
      <c r="B5" s="122"/>
      <c r="C5" s="122"/>
      <c r="D5" s="122"/>
      <c r="E5" s="122"/>
      <c r="F5" s="122"/>
      <c r="G5" s="122"/>
      <c r="H5" s="122"/>
      <c r="I5" s="122"/>
      <c r="J5" s="123"/>
      <c r="K5" s="11"/>
    </row>
    <row r="6" spans="1:11" x14ac:dyDescent="0.25">
      <c r="A6" s="87" t="s">
        <v>5</v>
      </c>
      <c r="B6" s="88"/>
      <c r="C6" s="88"/>
      <c r="D6" s="88"/>
      <c r="E6" s="88"/>
      <c r="F6" s="88"/>
      <c r="G6" s="88"/>
      <c r="H6" s="88"/>
      <c r="I6" s="88"/>
      <c r="J6" s="89"/>
      <c r="K6" s="11"/>
    </row>
    <row r="7" spans="1:11" x14ac:dyDescent="0.25">
      <c r="A7" s="124" t="s">
        <v>6</v>
      </c>
      <c r="B7" s="125"/>
      <c r="C7" s="125"/>
      <c r="D7" s="125"/>
      <c r="E7" s="125"/>
      <c r="F7" s="125"/>
      <c r="G7" s="125"/>
      <c r="H7" s="125"/>
      <c r="I7" s="125"/>
      <c r="J7" s="126"/>
      <c r="K7" s="11"/>
    </row>
    <row r="8" spans="1:11" x14ac:dyDescent="0.25">
      <c r="A8" s="8" t="s">
        <v>7</v>
      </c>
      <c r="B8" s="111" t="s">
        <v>45</v>
      </c>
      <c r="C8" s="112"/>
      <c r="D8" s="112"/>
      <c r="E8" s="112"/>
      <c r="F8" s="112"/>
      <c r="G8" s="112"/>
      <c r="H8" s="112"/>
      <c r="I8" s="112"/>
      <c r="J8" s="113"/>
      <c r="K8" s="11"/>
    </row>
    <row r="9" spans="1:11" ht="15" customHeight="1" x14ac:dyDescent="0.25">
      <c r="A9" s="9" t="s">
        <v>33</v>
      </c>
      <c r="B9" s="111" t="s">
        <v>46</v>
      </c>
      <c r="C9" s="112"/>
      <c r="D9" s="112"/>
      <c r="E9" s="112"/>
      <c r="F9" s="112"/>
      <c r="G9" s="112"/>
      <c r="H9" s="112"/>
      <c r="I9" s="112"/>
      <c r="J9" s="113"/>
      <c r="K9" s="11"/>
    </row>
    <row r="10" spans="1:11" x14ac:dyDescent="0.25">
      <c r="A10" s="9" t="s">
        <v>34</v>
      </c>
      <c r="B10" s="111" t="s">
        <v>47</v>
      </c>
      <c r="C10" s="112"/>
      <c r="D10" s="112"/>
      <c r="E10" s="112"/>
      <c r="F10" s="112"/>
      <c r="G10" s="112"/>
      <c r="H10" s="112"/>
      <c r="I10" s="112"/>
      <c r="J10" s="113"/>
      <c r="K10" s="11"/>
    </row>
    <row r="11" spans="1:11" ht="57" customHeight="1" x14ac:dyDescent="0.25">
      <c r="A11" s="8" t="s">
        <v>8</v>
      </c>
      <c r="B11" s="86" t="s">
        <v>106</v>
      </c>
      <c r="C11" s="86"/>
      <c r="D11" s="86"/>
      <c r="E11" s="86"/>
      <c r="F11" s="86"/>
      <c r="G11" s="86"/>
      <c r="H11" s="86"/>
      <c r="I11" s="86"/>
      <c r="J11" s="86"/>
    </row>
    <row r="12" spans="1:11" ht="44.25" customHeight="1" x14ac:dyDescent="0.25">
      <c r="A12" s="8" t="s">
        <v>9</v>
      </c>
      <c r="B12" s="86" t="s">
        <v>105</v>
      </c>
      <c r="C12" s="86"/>
      <c r="D12" s="86"/>
      <c r="E12" s="86"/>
      <c r="F12" s="86"/>
      <c r="G12" s="86"/>
      <c r="H12" s="86"/>
      <c r="I12" s="86"/>
      <c r="J12" s="86"/>
    </row>
    <row r="13" spans="1:11" x14ac:dyDescent="0.25">
      <c r="A13" s="87" t="s">
        <v>10</v>
      </c>
      <c r="B13" s="88"/>
      <c r="C13" s="88"/>
      <c r="D13" s="88"/>
      <c r="E13" s="88"/>
      <c r="F13" s="88"/>
      <c r="G13" s="88"/>
      <c r="H13" s="88"/>
      <c r="I13" s="88"/>
      <c r="J13" s="89"/>
    </row>
    <row r="14" spans="1:11" ht="27.75" customHeight="1" x14ac:dyDescent="0.25">
      <c r="A14" s="5" t="s">
        <v>11</v>
      </c>
      <c r="B14" s="6">
        <v>3</v>
      </c>
      <c r="C14" s="86" t="s">
        <v>48</v>
      </c>
      <c r="D14" s="86"/>
      <c r="E14" s="86"/>
      <c r="F14" s="86"/>
      <c r="G14" s="86"/>
      <c r="H14" s="86"/>
      <c r="I14" s="86"/>
      <c r="J14" s="86"/>
    </row>
    <row r="15" spans="1:11" ht="26.25" customHeight="1" x14ac:dyDescent="0.25">
      <c r="A15" s="5" t="s">
        <v>12</v>
      </c>
      <c r="B15" s="7">
        <v>3</v>
      </c>
      <c r="C15" s="86" t="s">
        <v>49</v>
      </c>
      <c r="D15" s="86"/>
      <c r="E15" s="86"/>
      <c r="F15" s="86"/>
      <c r="G15" s="86"/>
      <c r="H15" s="86"/>
      <c r="I15" s="86"/>
      <c r="J15" s="86"/>
    </row>
    <row r="16" spans="1:11" ht="43.5" customHeight="1" x14ac:dyDescent="0.25">
      <c r="A16" s="5" t="s">
        <v>13</v>
      </c>
      <c r="B16" s="7">
        <v>3</v>
      </c>
      <c r="C16" s="86" t="s">
        <v>50</v>
      </c>
      <c r="D16" s="86"/>
      <c r="E16" s="86"/>
      <c r="F16" s="86"/>
      <c r="G16" s="86"/>
      <c r="H16" s="86"/>
      <c r="I16" s="86"/>
      <c r="J16" s="86"/>
    </row>
    <row r="17" spans="1:83" x14ac:dyDescent="0.25">
      <c r="A17" s="87" t="s">
        <v>14</v>
      </c>
      <c r="B17" s="88"/>
      <c r="C17" s="88"/>
      <c r="D17" s="88"/>
      <c r="E17" s="88"/>
      <c r="F17" s="88"/>
      <c r="G17" s="88"/>
      <c r="H17" s="88"/>
      <c r="I17" s="88"/>
      <c r="J17" s="89"/>
    </row>
    <row r="18" spans="1:83" ht="18" customHeight="1" x14ac:dyDescent="0.25">
      <c r="A18" s="8" t="s">
        <v>15</v>
      </c>
      <c r="B18" s="90" t="s">
        <v>57</v>
      </c>
      <c r="C18" s="90"/>
      <c r="D18" s="90"/>
      <c r="E18" s="90"/>
      <c r="F18" s="90"/>
      <c r="G18" s="90"/>
      <c r="H18" s="90"/>
      <c r="I18" s="90"/>
      <c r="J18" s="90"/>
    </row>
    <row r="19" spans="1:83" ht="79.5" customHeight="1" x14ac:dyDescent="0.25">
      <c r="A19" s="10" t="s">
        <v>16</v>
      </c>
      <c r="B19" s="86" t="s">
        <v>63</v>
      </c>
      <c r="C19" s="86"/>
      <c r="D19" s="86"/>
      <c r="E19" s="86"/>
      <c r="F19" s="86"/>
      <c r="G19" s="86"/>
      <c r="H19" s="86"/>
      <c r="I19" s="86"/>
      <c r="J19" s="86"/>
    </row>
    <row r="20" spans="1:83" ht="24.75" customHeight="1" x14ac:dyDescent="0.25">
      <c r="A20" s="10" t="s">
        <v>58</v>
      </c>
      <c r="B20" s="86" t="s">
        <v>51</v>
      </c>
      <c r="C20" s="86"/>
      <c r="D20" s="86"/>
      <c r="E20" s="86"/>
      <c r="F20" s="86"/>
      <c r="G20" s="86"/>
      <c r="H20" s="86"/>
      <c r="I20" s="86"/>
      <c r="J20" s="86"/>
    </row>
    <row r="21" spans="1:83" ht="69.75" customHeight="1" x14ac:dyDescent="0.25">
      <c r="A21" s="10" t="s">
        <v>100</v>
      </c>
      <c r="B21" s="70" t="s">
        <v>126</v>
      </c>
      <c r="C21" s="70"/>
      <c r="D21" s="70"/>
      <c r="E21" s="70"/>
      <c r="F21" s="70"/>
      <c r="G21" s="70"/>
      <c r="H21" s="70"/>
      <c r="I21" s="70"/>
      <c r="J21" s="70"/>
      <c r="K21" s="11"/>
    </row>
    <row r="22" spans="1:83" x14ac:dyDescent="0.25">
      <c r="A22" s="87" t="s">
        <v>17</v>
      </c>
      <c r="B22" s="88"/>
      <c r="C22" s="88"/>
      <c r="D22" s="88"/>
      <c r="E22" s="88"/>
      <c r="F22" s="88"/>
      <c r="G22" s="88"/>
      <c r="H22" s="88"/>
      <c r="I22" s="88"/>
      <c r="J22" s="89"/>
    </row>
    <row r="23" spans="1:83" x14ac:dyDescent="0.25">
      <c r="A23" s="95" t="s">
        <v>18</v>
      </c>
      <c r="B23" s="96"/>
      <c r="C23" s="96"/>
      <c r="D23" s="96"/>
      <c r="E23" s="96"/>
      <c r="F23" s="96"/>
      <c r="G23" s="96"/>
      <c r="H23" s="96"/>
      <c r="I23" s="96"/>
      <c r="J23" s="97"/>
      <c r="K23" s="11"/>
    </row>
    <row r="24" spans="1:83" ht="29.25" customHeight="1" x14ac:dyDescent="0.25">
      <c r="A24" s="79" t="s">
        <v>19</v>
      </c>
      <c r="B24" s="80"/>
      <c r="C24" s="81" t="s">
        <v>122</v>
      </c>
      <c r="D24" s="82"/>
      <c r="E24" s="82"/>
      <c r="F24" s="82" t="s">
        <v>20</v>
      </c>
      <c r="G24" s="82"/>
      <c r="H24" s="80"/>
      <c r="I24" s="81" t="s">
        <v>21</v>
      </c>
      <c r="J24" s="83"/>
    </row>
    <row r="25" spans="1:83" x14ac:dyDescent="0.25">
      <c r="A25" s="127">
        <v>1589950936</v>
      </c>
      <c r="B25" s="128"/>
      <c r="C25" s="92">
        <f>SUM(Tabla1[Financiera
(D)])</f>
        <v>352097684.70000005</v>
      </c>
      <c r="D25" s="93"/>
      <c r="E25" s="94"/>
      <c r="F25" s="92">
        <f>SUM(Tabla1[Financiera 
 (F)])</f>
        <v>168572924.18999997</v>
      </c>
      <c r="G25" s="93"/>
      <c r="H25" s="94"/>
      <c r="I25" s="129">
        <f>IF(F25&gt;0,F25/C25,0)</f>
        <v>0.47876748844182315</v>
      </c>
      <c r="J25" s="130"/>
      <c r="K25" s="14"/>
    </row>
    <row r="26" spans="1:83" x14ac:dyDescent="0.25">
      <c r="A26" s="95" t="s">
        <v>22</v>
      </c>
      <c r="B26" s="96"/>
      <c r="C26" s="96"/>
      <c r="D26" s="96"/>
      <c r="E26" s="96"/>
      <c r="F26" s="96"/>
      <c r="G26" s="96"/>
      <c r="H26" s="96"/>
      <c r="I26" s="96"/>
      <c r="J26" s="97"/>
      <c r="K26" s="11"/>
    </row>
    <row r="27" spans="1:83" x14ac:dyDescent="0.25">
      <c r="A27" s="19"/>
      <c r="B27" s="19"/>
      <c r="C27" s="91" t="s">
        <v>44</v>
      </c>
      <c r="D27" s="85"/>
      <c r="E27" s="91" t="s">
        <v>79</v>
      </c>
      <c r="F27" s="85"/>
      <c r="G27" s="91" t="s">
        <v>80</v>
      </c>
      <c r="H27" s="91"/>
      <c r="I27" s="91" t="s">
        <v>23</v>
      </c>
      <c r="J27" s="85"/>
    </row>
    <row r="28" spans="1:83" ht="38.25" x14ac:dyDescent="0.25">
      <c r="A28" s="20" t="s">
        <v>24</v>
      </c>
      <c r="B28" s="20" t="s">
        <v>25</v>
      </c>
      <c r="C28" s="20" t="s">
        <v>36</v>
      </c>
      <c r="D28" s="20" t="s">
        <v>37</v>
      </c>
      <c r="E28" s="41" t="s">
        <v>38</v>
      </c>
      <c r="F28" s="20" t="s">
        <v>39</v>
      </c>
      <c r="G28" s="20" t="s">
        <v>40</v>
      </c>
      <c r="H28" s="20" t="s">
        <v>41</v>
      </c>
      <c r="I28" s="20" t="s">
        <v>42</v>
      </c>
      <c r="J28" s="20" t="s">
        <v>43</v>
      </c>
    </row>
    <row r="29" spans="1:83" ht="94.5" customHeight="1" x14ac:dyDescent="0.25">
      <c r="A29" s="21" t="s">
        <v>52</v>
      </c>
      <c r="B29" s="22" t="s">
        <v>53</v>
      </c>
      <c r="C29" s="59">
        <f>8776+9829+5266+11233</f>
        <v>35104</v>
      </c>
      <c r="D29" s="60">
        <f>195654000+130436000+183674162+180595818.46</f>
        <v>690359980.46000004</v>
      </c>
      <c r="E29" s="61">
        <v>5266</v>
      </c>
      <c r="F29" s="62">
        <v>183674162</v>
      </c>
      <c r="G29" s="65">
        <v>4754</v>
      </c>
      <c r="H29" s="69">
        <f>59657126.5+34810576.77+56030540.55</f>
        <v>150498243.81999999</v>
      </c>
      <c r="I29" s="27">
        <f>IF(G29&gt;0,G29/E29,0)</f>
        <v>0.90277250284846178</v>
      </c>
      <c r="J29" s="27">
        <f>IF(H29&gt;0,H29/F29,0)</f>
        <v>0.81937623768769385</v>
      </c>
    </row>
    <row r="30" spans="1:83" ht="80.25" customHeight="1" x14ac:dyDescent="0.25">
      <c r="A30" s="21" t="s">
        <v>54</v>
      </c>
      <c r="B30" s="22" t="s">
        <v>55</v>
      </c>
      <c r="C30" s="59">
        <f>1125+1260+886+648</f>
        <v>3919</v>
      </c>
      <c r="D30" s="60">
        <f>10428000+6952000+12000000+13522107.01</f>
        <v>42902107.009999998</v>
      </c>
      <c r="E30" s="61">
        <v>886</v>
      </c>
      <c r="F30" s="62">
        <v>12000000</v>
      </c>
      <c r="G30" s="65">
        <v>1022</v>
      </c>
      <c r="H30" s="69">
        <f>1200000+3019087.5</f>
        <v>4219087.5</v>
      </c>
      <c r="I30" s="27">
        <f>IF(G30&gt;0,G30/E30,0)</f>
        <v>1.1534988713318284</v>
      </c>
      <c r="J30" s="27">
        <f t="shared" ref="J30:J31" si="0">IF(H30&gt;0,H30/F30,0)</f>
        <v>0.35159062499999999</v>
      </c>
    </row>
    <row r="31" spans="1:83" s="57" customFormat="1" ht="84" customHeight="1" x14ac:dyDescent="0.25">
      <c r="A31" s="21" t="s">
        <v>107</v>
      </c>
      <c r="B31" s="22" t="s">
        <v>70</v>
      </c>
      <c r="C31" s="59">
        <f>830+815+418+374</f>
        <v>2437</v>
      </c>
      <c r="D31" s="60">
        <f>13482000+8988000+3000000+1890892.84</f>
        <v>27360892.84</v>
      </c>
      <c r="E31" s="63">
        <v>418</v>
      </c>
      <c r="F31" s="64">
        <v>3000000</v>
      </c>
      <c r="G31" s="65">
        <v>788</v>
      </c>
      <c r="H31" s="69">
        <v>54398</v>
      </c>
      <c r="I31" s="27">
        <f t="shared" ref="I31" si="1">IF(G31&gt;0,G31/E31,0)</f>
        <v>1.8851674641148326</v>
      </c>
      <c r="J31" s="27">
        <f t="shared" si="0"/>
        <v>1.8132666666666665E-2</v>
      </c>
      <c r="K31" s="13"/>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row>
    <row r="32" spans="1:83" s="57" customFormat="1" ht="77.25" customHeight="1" x14ac:dyDescent="0.25">
      <c r="A32" s="21" t="s">
        <v>73</v>
      </c>
      <c r="B32" s="22" t="s">
        <v>72</v>
      </c>
      <c r="C32" s="60">
        <f>4111+4604+2467+3157</f>
        <v>14339</v>
      </c>
      <c r="D32" s="60">
        <f>9195000+6130000+8415364.36+14150885.01</f>
        <v>37891249.369999997</v>
      </c>
      <c r="E32" s="61">
        <v>2467</v>
      </c>
      <c r="F32" s="64">
        <v>8415364.3599999994</v>
      </c>
      <c r="G32" s="26">
        <v>4714</v>
      </c>
      <c r="H32" s="69">
        <f>296161.88+4417327.56+140155.2</f>
        <v>4853644.6399999997</v>
      </c>
      <c r="I32" s="35">
        <f t="shared" ref="I32:J34" si="2">IF(G32&gt;0,G32/E32,0)</f>
        <v>1.9108228617754357</v>
      </c>
      <c r="J32" s="27">
        <f t="shared" si="2"/>
        <v>0.57675989206960498</v>
      </c>
      <c r="K32" s="13"/>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row>
    <row r="33" spans="1:83" s="57" customFormat="1" ht="64.5" customHeight="1" x14ac:dyDescent="0.25">
      <c r="A33" s="23" t="s">
        <v>84</v>
      </c>
      <c r="B33" s="24" t="s">
        <v>85</v>
      </c>
      <c r="C33" s="60">
        <f>21150+26750+16388+15250</f>
        <v>79538</v>
      </c>
      <c r="D33" s="60">
        <f>246553839+164369226+140974528.34+200500000</f>
        <v>752397593.34000003</v>
      </c>
      <c r="E33" s="61">
        <v>16388</v>
      </c>
      <c r="F33" s="64">
        <v>140974528.34</v>
      </c>
      <c r="G33" s="65">
        <v>26603.26</v>
      </c>
      <c r="H33" s="69">
        <f>-3777643.81+12852557.88-267193.84</f>
        <v>8807720.2300000004</v>
      </c>
      <c r="I33" s="35">
        <f t="shared" si="2"/>
        <v>1.6233378081523064</v>
      </c>
      <c r="J33" s="27">
        <f t="shared" si="2"/>
        <v>6.2477387466462656E-2</v>
      </c>
      <c r="K33" s="13"/>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row>
    <row r="34" spans="1:83" s="57" customFormat="1" ht="56.25" customHeight="1" x14ac:dyDescent="0.25">
      <c r="A34" s="21" t="s">
        <v>81</v>
      </c>
      <c r="B34" s="22" t="s">
        <v>71</v>
      </c>
      <c r="C34" s="60">
        <f>230+247+165+147</f>
        <v>789</v>
      </c>
      <c r="D34" s="60">
        <f>1672442+1114961+4033630+1265404.24</f>
        <v>8086437.2400000002</v>
      </c>
      <c r="E34" s="63">
        <v>165</v>
      </c>
      <c r="F34" s="64">
        <v>4033630</v>
      </c>
      <c r="G34" s="65">
        <v>105</v>
      </c>
      <c r="H34" s="69">
        <f>33630+106200</f>
        <v>139830</v>
      </c>
      <c r="I34" s="35">
        <f t="shared" si="2"/>
        <v>0.63636363636363635</v>
      </c>
      <c r="J34" s="27">
        <f t="shared" si="2"/>
        <v>3.4666045224772721E-2</v>
      </c>
      <c r="K34" s="13"/>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row>
    <row r="35" spans="1:83" x14ac:dyDescent="0.25">
      <c r="A35" s="76" t="s">
        <v>26</v>
      </c>
      <c r="B35" s="77"/>
      <c r="C35" s="77"/>
      <c r="D35" s="77"/>
      <c r="E35" s="77"/>
      <c r="F35" s="77"/>
      <c r="G35" s="77"/>
      <c r="H35" s="77"/>
      <c r="I35" s="77"/>
      <c r="J35" s="78"/>
    </row>
    <row r="36" spans="1:83" x14ac:dyDescent="0.25">
      <c r="A36" s="76" t="s">
        <v>27</v>
      </c>
      <c r="B36" s="77"/>
      <c r="C36" s="77"/>
      <c r="D36" s="77"/>
      <c r="E36" s="77"/>
      <c r="F36" s="77"/>
      <c r="G36" s="77"/>
      <c r="H36" s="77"/>
      <c r="I36" s="77"/>
      <c r="J36" s="78"/>
      <c r="K36" s="11"/>
    </row>
    <row r="37" spans="1:83" x14ac:dyDescent="0.25">
      <c r="A37" s="23" t="s">
        <v>28</v>
      </c>
      <c r="B37" s="70" t="s">
        <v>108</v>
      </c>
      <c r="C37" s="70"/>
      <c r="D37" s="70"/>
      <c r="E37" s="70"/>
      <c r="F37" s="70"/>
      <c r="G37" s="70"/>
      <c r="H37" s="70"/>
      <c r="I37" s="70"/>
      <c r="J37" s="70"/>
    </row>
    <row r="38" spans="1:83" ht="48.75" customHeight="1" x14ac:dyDescent="0.25">
      <c r="A38" s="23" t="s">
        <v>29</v>
      </c>
      <c r="B38" s="70" t="s">
        <v>91</v>
      </c>
      <c r="C38" s="70"/>
      <c r="D38" s="70"/>
      <c r="E38" s="70"/>
      <c r="F38" s="70"/>
      <c r="G38" s="70"/>
      <c r="H38" s="70"/>
      <c r="I38" s="70"/>
      <c r="J38" s="70"/>
    </row>
    <row r="39" spans="1:83" ht="111.75" customHeight="1" x14ac:dyDescent="0.25">
      <c r="A39" s="23" t="s">
        <v>30</v>
      </c>
      <c r="B39" s="70" t="s">
        <v>134</v>
      </c>
      <c r="C39" s="70"/>
      <c r="D39" s="70"/>
      <c r="E39" s="70"/>
      <c r="F39" s="70"/>
      <c r="G39" s="70"/>
      <c r="H39" s="70"/>
      <c r="I39" s="70"/>
      <c r="J39" s="70"/>
    </row>
    <row r="40" spans="1:83" s="57" customFormat="1" ht="83.25" customHeight="1" x14ac:dyDescent="0.25">
      <c r="A40" s="23" t="s">
        <v>31</v>
      </c>
      <c r="B40" s="70" t="s">
        <v>135</v>
      </c>
      <c r="C40" s="70"/>
      <c r="D40" s="70"/>
      <c r="E40" s="70"/>
      <c r="F40" s="70"/>
      <c r="G40" s="70"/>
      <c r="H40" s="70"/>
      <c r="I40" s="70"/>
      <c r="J40" s="70"/>
      <c r="K40" s="13"/>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row>
    <row r="41" spans="1:83" ht="44.25" customHeight="1" x14ac:dyDescent="0.25">
      <c r="A41" s="23" t="s">
        <v>64</v>
      </c>
      <c r="B41" s="75" t="s">
        <v>136</v>
      </c>
      <c r="C41" s="71"/>
      <c r="D41" s="71"/>
      <c r="E41" s="71"/>
      <c r="F41" s="71"/>
      <c r="G41" s="71"/>
      <c r="H41" s="71"/>
      <c r="I41" s="71"/>
      <c r="J41" s="72"/>
    </row>
    <row r="42" spans="1:83" ht="208.5" customHeight="1" x14ac:dyDescent="0.25">
      <c r="A42" s="23" t="s">
        <v>101</v>
      </c>
      <c r="B42" s="75" t="s">
        <v>137</v>
      </c>
      <c r="C42" s="71"/>
      <c r="D42" s="71"/>
      <c r="E42" s="71"/>
      <c r="F42" s="71"/>
      <c r="G42" s="71"/>
      <c r="H42" s="71"/>
      <c r="I42" s="71"/>
      <c r="J42" s="72"/>
    </row>
    <row r="43" spans="1:83" x14ac:dyDescent="0.25">
      <c r="A43" s="76" t="s">
        <v>26</v>
      </c>
      <c r="B43" s="77"/>
      <c r="C43" s="77"/>
      <c r="D43" s="77"/>
      <c r="E43" s="77"/>
      <c r="F43" s="77"/>
      <c r="G43" s="77"/>
      <c r="H43" s="77"/>
      <c r="I43" s="77"/>
      <c r="J43" s="78"/>
    </row>
    <row r="44" spans="1:83" x14ac:dyDescent="0.25">
      <c r="A44" s="76" t="s">
        <v>27</v>
      </c>
      <c r="B44" s="77"/>
      <c r="C44" s="77"/>
      <c r="D44" s="77"/>
      <c r="E44" s="77"/>
      <c r="F44" s="77"/>
      <c r="G44" s="77"/>
      <c r="H44" s="77"/>
      <c r="I44" s="77"/>
      <c r="J44" s="78"/>
      <c r="K44" s="11"/>
    </row>
    <row r="45" spans="1:83" x14ac:dyDescent="0.25">
      <c r="A45" s="23" t="s">
        <v>28</v>
      </c>
      <c r="B45" s="70" t="s">
        <v>109</v>
      </c>
      <c r="C45" s="70"/>
      <c r="D45" s="70"/>
      <c r="E45" s="70"/>
      <c r="F45" s="70"/>
      <c r="G45" s="70"/>
      <c r="H45" s="70"/>
      <c r="I45" s="70"/>
      <c r="J45" s="70"/>
    </row>
    <row r="46" spans="1:83" ht="33.75" customHeight="1" x14ac:dyDescent="0.25">
      <c r="A46" s="23" t="s">
        <v>29</v>
      </c>
      <c r="B46" s="70" t="s">
        <v>92</v>
      </c>
      <c r="C46" s="70"/>
      <c r="D46" s="70"/>
      <c r="E46" s="70"/>
      <c r="F46" s="70"/>
      <c r="G46" s="70"/>
      <c r="H46" s="70"/>
      <c r="I46" s="70"/>
      <c r="J46" s="70"/>
    </row>
    <row r="47" spans="1:83" ht="57.75" customHeight="1" x14ac:dyDescent="0.25">
      <c r="A47" s="23" t="s">
        <v>30</v>
      </c>
      <c r="B47" s="70" t="s">
        <v>138</v>
      </c>
      <c r="C47" s="70"/>
      <c r="D47" s="70"/>
      <c r="E47" s="70"/>
      <c r="F47" s="70"/>
      <c r="G47" s="70"/>
      <c r="H47" s="70"/>
      <c r="I47" s="70"/>
      <c r="J47" s="70"/>
    </row>
    <row r="48" spans="1:83" ht="48" customHeight="1" x14ac:dyDescent="0.25">
      <c r="A48" s="23" t="s">
        <v>31</v>
      </c>
      <c r="B48" s="70" t="s">
        <v>139</v>
      </c>
      <c r="C48" s="70"/>
      <c r="D48" s="70"/>
      <c r="E48" s="70"/>
      <c r="F48" s="70"/>
      <c r="G48" s="70"/>
      <c r="H48" s="70"/>
      <c r="I48" s="70"/>
      <c r="J48" s="70"/>
    </row>
    <row r="49" spans="1:11" ht="39.75" customHeight="1" x14ac:dyDescent="0.25">
      <c r="A49" s="23" t="s">
        <v>64</v>
      </c>
      <c r="B49" s="75" t="s">
        <v>140</v>
      </c>
      <c r="C49" s="71"/>
      <c r="D49" s="71"/>
      <c r="E49" s="71"/>
      <c r="F49" s="71"/>
      <c r="G49" s="71"/>
      <c r="H49" s="71"/>
      <c r="I49" s="71"/>
      <c r="J49" s="72"/>
    </row>
    <row r="50" spans="1:11" ht="171" customHeight="1" x14ac:dyDescent="0.25">
      <c r="A50" s="23" t="s">
        <v>102</v>
      </c>
      <c r="B50" s="75" t="s">
        <v>141</v>
      </c>
      <c r="C50" s="71"/>
      <c r="D50" s="71"/>
      <c r="E50" s="71"/>
      <c r="F50" s="71"/>
      <c r="G50" s="71"/>
      <c r="H50" s="71"/>
      <c r="I50" s="71"/>
      <c r="J50" s="72"/>
    </row>
    <row r="51" spans="1:11" x14ac:dyDescent="0.25">
      <c r="A51" s="115" t="s">
        <v>26</v>
      </c>
      <c r="B51" s="116"/>
      <c r="C51" s="116"/>
      <c r="D51" s="116"/>
      <c r="E51" s="116"/>
      <c r="F51" s="116"/>
      <c r="G51" s="116"/>
      <c r="H51" s="116"/>
      <c r="I51" s="116"/>
      <c r="J51" s="117"/>
    </row>
    <row r="52" spans="1:11" x14ac:dyDescent="0.25">
      <c r="A52" s="131" t="s">
        <v>27</v>
      </c>
      <c r="B52" s="132"/>
      <c r="C52" s="132"/>
      <c r="D52" s="132"/>
      <c r="E52" s="132"/>
      <c r="F52" s="132"/>
      <c r="G52" s="132"/>
      <c r="H52" s="132"/>
      <c r="I52" s="132"/>
      <c r="J52" s="133"/>
      <c r="K52" s="11"/>
    </row>
    <row r="53" spans="1:11" ht="20.25" customHeight="1" x14ac:dyDescent="0.25">
      <c r="A53" s="23" t="s">
        <v>28</v>
      </c>
      <c r="B53" s="70" t="s">
        <v>110</v>
      </c>
      <c r="C53" s="70"/>
      <c r="D53" s="70"/>
      <c r="E53" s="70"/>
      <c r="F53" s="70"/>
      <c r="G53" s="70"/>
      <c r="H53" s="70"/>
      <c r="I53" s="70"/>
      <c r="J53" s="70"/>
    </row>
    <row r="54" spans="1:11" ht="56.25" customHeight="1" x14ac:dyDescent="0.25">
      <c r="A54" s="23" t="s">
        <v>29</v>
      </c>
      <c r="B54" s="70" t="s">
        <v>121</v>
      </c>
      <c r="C54" s="70"/>
      <c r="D54" s="70"/>
      <c r="E54" s="70"/>
      <c r="F54" s="70"/>
      <c r="G54" s="70"/>
      <c r="H54" s="70"/>
      <c r="I54" s="70"/>
      <c r="J54" s="70"/>
    </row>
    <row r="55" spans="1:11" ht="48" customHeight="1" x14ac:dyDescent="0.25">
      <c r="A55" s="23" t="s">
        <v>30</v>
      </c>
      <c r="B55" s="70" t="s">
        <v>142</v>
      </c>
      <c r="C55" s="70"/>
      <c r="D55" s="70"/>
      <c r="E55" s="70"/>
      <c r="F55" s="70"/>
      <c r="G55" s="70"/>
      <c r="H55" s="70"/>
      <c r="I55" s="70"/>
      <c r="J55" s="70"/>
    </row>
    <row r="56" spans="1:11" ht="57" customHeight="1" x14ac:dyDescent="0.25">
      <c r="A56" s="23" t="s">
        <v>31</v>
      </c>
      <c r="B56" s="70" t="s">
        <v>143</v>
      </c>
      <c r="C56" s="70"/>
      <c r="D56" s="70"/>
      <c r="E56" s="70"/>
      <c r="F56" s="70"/>
      <c r="G56" s="70"/>
      <c r="H56" s="70"/>
      <c r="I56" s="70"/>
      <c r="J56" s="70"/>
    </row>
    <row r="57" spans="1:11" ht="43.5" customHeight="1" x14ac:dyDescent="0.25">
      <c r="A57" s="23" t="s">
        <v>64</v>
      </c>
      <c r="B57" s="75" t="s">
        <v>144</v>
      </c>
      <c r="C57" s="71"/>
      <c r="D57" s="71"/>
      <c r="E57" s="71"/>
      <c r="F57" s="71"/>
      <c r="G57" s="71"/>
      <c r="H57" s="71"/>
      <c r="I57" s="71"/>
      <c r="J57" s="72"/>
    </row>
    <row r="58" spans="1:11" ht="96" customHeight="1" x14ac:dyDescent="0.25">
      <c r="A58" s="29" t="s">
        <v>101</v>
      </c>
      <c r="B58" s="75" t="s">
        <v>145</v>
      </c>
      <c r="C58" s="71"/>
      <c r="D58" s="71"/>
      <c r="E58" s="71"/>
      <c r="F58" s="71"/>
      <c r="G58" s="71"/>
      <c r="H58" s="71"/>
      <c r="I58" s="71"/>
      <c r="J58" s="72"/>
    </row>
    <row r="59" spans="1:11" x14ac:dyDescent="0.25">
      <c r="A59" s="134" t="s">
        <v>26</v>
      </c>
      <c r="B59" s="135"/>
      <c r="C59" s="135"/>
      <c r="D59" s="135"/>
      <c r="E59" s="135"/>
      <c r="F59" s="135"/>
      <c r="G59" s="135"/>
      <c r="H59" s="135"/>
      <c r="I59" s="135"/>
      <c r="J59" s="136"/>
    </row>
    <row r="60" spans="1:11" x14ac:dyDescent="0.25">
      <c r="A60" s="134" t="s">
        <v>27</v>
      </c>
      <c r="B60" s="135"/>
      <c r="C60" s="135"/>
      <c r="D60" s="135"/>
      <c r="E60" s="135"/>
      <c r="F60" s="135"/>
      <c r="G60" s="135"/>
      <c r="H60" s="135"/>
      <c r="I60" s="135"/>
      <c r="J60" s="136"/>
      <c r="K60" s="11"/>
    </row>
    <row r="61" spans="1:11" ht="18.75" customHeight="1" x14ac:dyDescent="0.25">
      <c r="A61" s="23" t="s">
        <v>28</v>
      </c>
      <c r="B61" s="70" t="s">
        <v>111</v>
      </c>
      <c r="C61" s="70"/>
      <c r="D61" s="70"/>
      <c r="E61" s="70"/>
      <c r="F61" s="70"/>
      <c r="G61" s="70"/>
      <c r="H61" s="70"/>
      <c r="I61" s="70"/>
      <c r="J61" s="70"/>
    </row>
    <row r="62" spans="1:11" ht="63" customHeight="1" x14ac:dyDescent="0.25">
      <c r="A62" s="23" t="s">
        <v>29</v>
      </c>
      <c r="B62" s="70" t="s">
        <v>93</v>
      </c>
      <c r="C62" s="70"/>
      <c r="D62" s="70"/>
      <c r="E62" s="70"/>
      <c r="F62" s="70"/>
      <c r="G62" s="70"/>
      <c r="H62" s="70"/>
      <c r="I62" s="70"/>
      <c r="J62" s="70"/>
    </row>
    <row r="63" spans="1:11" ht="55.5" customHeight="1" x14ac:dyDescent="0.25">
      <c r="A63" s="23" t="s">
        <v>30</v>
      </c>
      <c r="B63" s="137" t="s">
        <v>146</v>
      </c>
      <c r="C63" s="70"/>
      <c r="D63" s="70"/>
      <c r="E63" s="70"/>
      <c r="F63" s="70"/>
      <c r="G63" s="70"/>
      <c r="H63" s="70"/>
      <c r="I63" s="70"/>
      <c r="J63" s="70"/>
    </row>
    <row r="64" spans="1:11" ht="46.5" customHeight="1" x14ac:dyDescent="0.25">
      <c r="A64" s="23" t="s">
        <v>31</v>
      </c>
      <c r="B64" s="70" t="s">
        <v>147</v>
      </c>
      <c r="C64" s="70"/>
      <c r="D64" s="70"/>
      <c r="E64" s="70"/>
      <c r="F64" s="70"/>
      <c r="G64" s="70"/>
      <c r="H64" s="70"/>
      <c r="I64" s="70"/>
      <c r="J64" s="70"/>
    </row>
    <row r="65" spans="1:83" ht="42" customHeight="1" x14ac:dyDescent="0.25">
      <c r="A65" s="23" t="s">
        <v>64</v>
      </c>
      <c r="B65" s="75" t="s">
        <v>148</v>
      </c>
      <c r="C65" s="71"/>
      <c r="D65" s="71"/>
      <c r="E65" s="71"/>
      <c r="F65" s="71"/>
      <c r="G65" s="71"/>
      <c r="H65" s="71"/>
      <c r="I65" s="71"/>
      <c r="J65" s="72"/>
    </row>
    <row r="66" spans="1:83" s="57" customFormat="1" ht="112.5" customHeight="1" x14ac:dyDescent="0.25">
      <c r="A66" s="29" t="s">
        <v>101</v>
      </c>
      <c r="B66" s="75" t="s">
        <v>149</v>
      </c>
      <c r="C66" s="71"/>
      <c r="D66" s="71"/>
      <c r="E66" s="71"/>
      <c r="F66" s="71"/>
      <c r="G66" s="71"/>
      <c r="H66" s="71"/>
      <c r="I66" s="71"/>
      <c r="J66" s="72"/>
      <c r="K66" s="13"/>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c r="AX66" s="56"/>
      <c r="AY66" s="56"/>
      <c r="AZ66" s="56"/>
      <c r="BA66" s="56"/>
      <c r="BB66" s="56"/>
      <c r="BC66" s="56"/>
      <c r="BD66" s="56"/>
      <c r="BE66" s="56"/>
      <c r="BF66" s="56"/>
      <c r="BG66" s="56"/>
      <c r="BH66" s="56"/>
      <c r="BI66" s="56"/>
      <c r="BJ66" s="56"/>
      <c r="BK66" s="56"/>
      <c r="BL66" s="56"/>
      <c r="BM66" s="56"/>
      <c r="BN66" s="56"/>
      <c r="BO66" s="56"/>
      <c r="BP66" s="56"/>
      <c r="BQ66" s="56"/>
      <c r="BR66" s="56"/>
      <c r="BS66" s="56"/>
      <c r="BT66" s="56"/>
      <c r="BU66" s="56"/>
      <c r="BV66" s="56"/>
      <c r="BW66" s="56"/>
      <c r="BX66" s="56"/>
      <c r="BY66" s="56"/>
      <c r="BZ66" s="56"/>
      <c r="CA66" s="56"/>
      <c r="CB66" s="56"/>
      <c r="CC66" s="56"/>
      <c r="CD66" s="56"/>
      <c r="CE66" s="56"/>
    </row>
    <row r="67" spans="1:83" x14ac:dyDescent="0.25">
      <c r="A67" s="76" t="s">
        <v>26</v>
      </c>
      <c r="B67" s="77"/>
      <c r="C67" s="77"/>
      <c r="D67" s="77"/>
      <c r="E67" s="77"/>
      <c r="F67" s="77"/>
      <c r="G67" s="77"/>
      <c r="H67" s="77"/>
      <c r="I67" s="77"/>
      <c r="J67" s="78"/>
    </row>
    <row r="68" spans="1:83" x14ac:dyDescent="0.25">
      <c r="A68" s="76" t="s">
        <v>27</v>
      </c>
      <c r="B68" s="77"/>
      <c r="C68" s="77"/>
      <c r="D68" s="77"/>
      <c r="E68" s="77"/>
      <c r="F68" s="77"/>
      <c r="G68" s="77"/>
      <c r="H68" s="77"/>
      <c r="I68" s="77"/>
      <c r="J68" s="78"/>
      <c r="K68" s="11"/>
    </row>
    <row r="69" spans="1:83" x14ac:dyDescent="0.25">
      <c r="A69" s="23" t="s">
        <v>28</v>
      </c>
      <c r="B69" s="114" t="s">
        <v>86</v>
      </c>
      <c r="C69" s="70"/>
      <c r="D69" s="70"/>
      <c r="E69" s="70"/>
      <c r="F69" s="70"/>
      <c r="G69" s="70"/>
      <c r="H69" s="70"/>
      <c r="I69" s="70"/>
      <c r="J69" s="70"/>
    </row>
    <row r="70" spans="1:83" ht="63.75" customHeight="1" x14ac:dyDescent="0.25">
      <c r="A70" s="23" t="s">
        <v>29</v>
      </c>
      <c r="B70" s="70" t="s">
        <v>103</v>
      </c>
      <c r="C70" s="70"/>
      <c r="D70" s="70"/>
      <c r="E70" s="70"/>
      <c r="F70" s="70"/>
      <c r="G70" s="70"/>
      <c r="H70" s="70"/>
      <c r="I70" s="70"/>
      <c r="J70" s="70"/>
    </row>
    <row r="71" spans="1:83" ht="71.25" customHeight="1" x14ac:dyDescent="0.25">
      <c r="A71" s="23" t="s">
        <v>30</v>
      </c>
      <c r="B71" s="70" t="s">
        <v>150</v>
      </c>
      <c r="C71" s="70"/>
      <c r="D71" s="70"/>
      <c r="E71" s="70"/>
      <c r="F71" s="70"/>
      <c r="G71" s="70"/>
      <c r="H71" s="70"/>
      <c r="I71" s="70"/>
      <c r="J71" s="70"/>
    </row>
    <row r="72" spans="1:83" ht="84" customHeight="1" x14ac:dyDescent="0.25">
      <c r="A72" s="23" t="s">
        <v>31</v>
      </c>
      <c r="B72" s="70" t="s">
        <v>151</v>
      </c>
      <c r="C72" s="70"/>
      <c r="D72" s="70"/>
      <c r="E72" s="70"/>
      <c r="F72" s="70"/>
      <c r="G72" s="70"/>
      <c r="H72" s="70"/>
      <c r="I72" s="70"/>
      <c r="J72" s="70"/>
    </row>
    <row r="73" spans="1:83" ht="36.75" customHeight="1" x14ac:dyDescent="0.25">
      <c r="A73" s="23" t="s">
        <v>64</v>
      </c>
      <c r="B73" s="71" t="s">
        <v>152</v>
      </c>
      <c r="C73" s="71"/>
      <c r="D73" s="71"/>
      <c r="E73" s="71"/>
      <c r="F73" s="71"/>
      <c r="G73" s="71"/>
      <c r="H73" s="71"/>
      <c r="I73" s="71"/>
      <c r="J73" s="72"/>
    </row>
    <row r="74" spans="1:83" s="57" customFormat="1" ht="201" customHeight="1" x14ac:dyDescent="0.25">
      <c r="A74" s="23" t="s">
        <v>104</v>
      </c>
      <c r="B74" s="75" t="s">
        <v>153</v>
      </c>
      <c r="C74" s="71"/>
      <c r="D74" s="71"/>
      <c r="E74" s="71"/>
      <c r="F74" s="71"/>
      <c r="G74" s="71"/>
      <c r="H74" s="71"/>
      <c r="I74" s="71"/>
      <c r="J74" s="72"/>
      <c r="K74" s="13"/>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56"/>
      <c r="BH74" s="56"/>
      <c r="BI74" s="56"/>
      <c r="BJ74" s="56"/>
      <c r="BK74" s="56"/>
      <c r="BL74" s="56"/>
      <c r="BM74" s="56"/>
      <c r="BN74" s="56"/>
      <c r="BO74" s="56"/>
      <c r="BP74" s="56"/>
      <c r="BQ74" s="56"/>
      <c r="BR74" s="56"/>
      <c r="BS74" s="56"/>
      <c r="BT74" s="56"/>
      <c r="BU74" s="56"/>
      <c r="BV74" s="56"/>
      <c r="BW74" s="56"/>
      <c r="BX74" s="56"/>
      <c r="BY74" s="56"/>
      <c r="BZ74" s="56"/>
      <c r="CA74" s="56"/>
      <c r="CB74" s="56"/>
      <c r="CC74" s="56"/>
      <c r="CD74" s="56"/>
      <c r="CE74" s="56"/>
    </row>
    <row r="75" spans="1:83" x14ac:dyDescent="0.25">
      <c r="A75" s="76" t="s">
        <v>26</v>
      </c>
      <c r="B75" s="77"/>
      <c r="C75" s="77"/>
      <c r="D75" s="77"/>
      <c r="E75" s="77"/>
      <c r="F75" s="77"/>
      <c r="G75" s="77"/>
      <c r="H75" s="77"/>
      <c r="I75" s="77"/>
      <c r="J75" s="78"/>
    </row>
    <row r="76" spans="1:83" x14ac:dyDescent="0.25">
      <c r="A76" s="76" t="s">
        <v>27</v>
      </c>
      <c r="B76" s="77"/>
      <c r="C76" s="77"/>
      <c r="D76" s="77"/>
      <c r="E76" s="77"/>
      <c r="F76" s="77"/>
      <c r="G76" s="77"/>
      <c r="H76" s="77"/>
      <c r="I76" s="77"/>
      <c r="J76" s="78"/>
      <c r="K76" s="11"/>
    </row>
    <row r="77" spans="1:83" x14ac:dyDescent="0.25">
      <c r="A77" s="23" t="s">
        <v>28</v>
      </c>
      <c r="B77" s="70" t="s">
        <v>112</v>
      </c>
      <c r="C77" s="70"/>
      <c r="D77" s="70"/>
      <c r="E77" s="70"/>
      <c r="F77" s="70"/>
      <c r="G77" s="70"/>
      <c r="H77" s="70"/>
      <c r="I77" s="70"/>
      <c r="J77" s="70"/>
    </row>
    <row r="78" spans="1:83" ht="26.25" customHeight="1" x14ac:dyDescent="0.25">
      <c r="A78" s="23" t="s">
        <v>29</v>
      </c>
      <c r="B78" s="70" t="s">
        <v>65</v>
      </c>
      <c r="C78" s="70"/>
      <c r="D78" s="70"/>
      <c r="E78" s="70"/>
      <c r="F78" s="70"/>
      <c r="G78" s="70"/>
      <c r="H78" s="70"/>
      <c r="I78" s="70"/>
      <c r="J78" s="70"/>
    </row>
    <row r="79" spans="1:83" ht="77.25" customHeight="1" x14ac:dyDescent="0.25">
      <c r="A79" s="23" t="s">
        <v>30</v>
      </c>
      <c r="B79" s="70" t="s">
        <v>131</v>
      </c>
      <c r="C79" s="70"/>
      <c r="D79" s="70"/>
      <c r="E79" s="70"/>
      <c r="F79" s="70"/>
      <c r="G79" s="70"/>
      <c r="H79" s="70"/>
      <c r="I79" s="70"/>
      <c r="J79" s="70"/>
    </row>
    <row r="80" spans="1:83" s="57" customFormat="1" ht="93.75" customHeight="1" x14ac:dyDescent="0.25">
      <c r="A80" s="23" t="s">
        <v>31</v>
      </c>
      <c r="B80" s="70" t="s">
        <v>154</v>
      </c>
      <c r="C80" s="70"/>
      <c r="D80" s="70"/>
      <c r="E80" s="70"/>
      <c r="F80" s="70"/>
      <c r="G80" s="70"/>
      <c r="H80" s="70"/>
      <c r="I80" s="70"/>
      <c r="J80" s="70"/>
      <c r="K80" s="13"/>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c r="BG80" s="56"/>
      <c r="BH80" s="56"/>
      <c r="BI80" s="56"/>
      <c r="BJ80" s="56"/>
      <c r="BK80" s="56"/>
      <c r="BL80" s="56"/>
      <c r="BM80" s="56"/>
      <c r="BN80" s="56"/>
      <c r="BO80" s="56"/>
      <c r="BP80" s="56"/>
      <c r="BQ80" s="56"/>
      <c r="BR80" s="56"/>
      <c r="BS80" s="56"/>
      <c r="BT80" s="56"/>
      <c r="BU80" s="56"/>
      <c r="BV80" s="56"/>
      <c r="BW80" s="56"/>
      <c r="BX80" s="56"/>
      <c r="BY80" s="56"/>
      <c r="BZ80" s="56"/>
      <c r="CA80" s="56"/>
      <c r="CB80" s="56"/>
      <c r="CC80" s="56"/>
      <c r="CD80" s="56"/>
      <c r="CE80" s="56"/>
    </row>
    <row r="81" spans="1:83" ht="52.5" customHeight="1" x14ac:dyDescent="0.25">
      <c r="A81" s="23" t="s">
        <v>64</v>
      </c>
      <c r="B81" s="71" t="s">
        <v>155</v>
      </c>
      <c r="C81" s="71"/>
      <c r="D81" s="71"/>
      <c r="E81" s="71"/>
      <c r="F81" s="71"/>
      <c r="G81" s="71"/>
      <c r="H81" s="71"/>
      <c r="I81" s="71"/>
      <c r="J81" s="72"/>
    </row>
    <row r="82" spans="1:83" s="57" customFormat="1" ht="50.25" customHeight="1" x14ac:dyDescent="0.25">
      <c r="A82" s="23" t="s">
        <v>104</v>
      </c>
      <c r="B82" s="75" t="s">
        <v>156</v>
      </c>
      <c r="C82" s="71"/>
      <c r="D82" s="71"/>
      <c r="E82" s="71"/>
      <c r="F82" s="71"/>
      <c r="G82" s="71"/>
      <c r="H82" s="71"/>
      <c r="I82" s="71"/>
      <c r="J82" s="72"/>
      <c r="K82" s="13"/>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c r="AO82" s="56"/>
      <c r="AP82" s="56"/>
      <c r="AQ82" s="56"/>
      <c r="AR82" s="56"/>
      <c r="AS82" s="56"/>
      <c r="AT82" s="56"/>
      <c r="AU82" s="56"/>
      <c r="AV82" s="56"/>
      <c r="AW82" s="56"/>
      <c r="AX82" s="56"/>
      <c r="AY82" s="56"/>
      <c r="AZ82" s="56"/>
      <c r="BA82" s="56"/>
      <c r="BB82" s="56"/>
      <c r="BC82" s="56"/>
      <c r="BD82" s="56"/>
      <c r="BE82" s="56"/>
      <c r="BF82" s="56"/>
      <c r="BG82" s="56"/>
      <c r="BH82" s="56"/>
      <c r="BI82" s="56"/>
      <c r="BJ82" s="56"/>
      <c r="BK82" s="56"/>
      <c r="BL82" s="56"/>
      <c r="BM82" s="56"/>
      <c r="BN82" s="56"/>
      <c r="BO82" s="56"/>
      <c r="BP82" s="56"/>
      <c r="BQ82" s="56"/>
      <c r="BR82" s="56"/>
      <c r="BS82" s="56"/>
      <c r="BT82" s="56"/>
      <c r="BU82" s="56"/>
      <c r="BV82" s="56"/>
      <c r="BW82" s="56"/>
      <c r="BX82" s="56"/>
      <c r="BY82" s="56"/>
      <c r="BZ82" s="56"/>
      <c r="CA82" s="56"/>
      <c r="CB82" s="56"/>
      <c r="CC82" s="56"/>
      <c r="CD82" s="56"/>
      <c r="CE82" s="56"/>
    </row>
    <row r="83" spans="1:83" x14ac:dyDescent="0.25">
      <c r="A83" s="115" t="s">
        <v>56</v>
      </c>
      <c r="B83" s="116"/>
      <c r="C83" s="116"/>
      <c r="D83" s="116"/>
      <c r="E83" s="116"/>
      <c r="F83" s="116"/>
      <c r="G83" s="116"/>
      <c r="H83" s="116"/>
      <c r="I83" s="116"/>
      <c r="J83" s="117"/>
    </row>
    <row r="84" spans="1:83" ht="15.75" customHeight="1" x14ac:dyDescent="0.25">
      <c r="A84" s="118" t="s">
        <v>32</v>
      </c>
      <c r="B84" s="119"/>
      <c r="C84" s="119"/>
      <c r="D84" s="119"/>
      <c r="E84" s="119"/>
      <c r="F84" s="119"/>
      <c r="G84" s="119"/>
      <c r="H84" s="119"/>
      <c r="I84" s="119"/>
      <c r="J84" s="120"/>
      <c r="K84" s="11"/>
    </row>
    <row r="85" spans="1:83" ht="10.5" customHeight="1" x14ac:dyDescent="0.25">
      <c r="A85" s="76" t="s">
        <v>14</v>
      </c>
      <c r="B85" s="77"/>
      <c r="C85" s="77"/>
      <c r="D85" s="77"/>
      <c r="E85" s="77"/>
      <c r="F85" s="77"/>
      <c r="G85" s="77"/>
      <c r="H85" s="77"/>
      <c r="I85" s="77"/>
      <c r="J85" s="78"/>
    </row>
    <row r="86" spans="1:83" ht="3.75" customHeight="1" x14ac:dyDescent="0.25"/>
    <row r="87" spans="1:83" ht="21" customHeight="1" x14ac:dyDescent="0.25">
      <c r="A87" s="28" t="s">
        <v>15</v>
      </c>
      <c r="B87" s="114" t="s">
        <v>113</v>
      </c>
      <c r="C87" s="114"/>
      <c r="D87" s="114"/>
      <c r="E87" s="114"/>
      <c r="F87" s="114"/>
      <c r="G87" s="114"/>
      <c r="H87" s="114"/>
      <c r="I87" s="114"/>
      <c r="J87" s="114"/>
    </row>
    <row r="88" spans="1:83" ht="39.75" customHeight="1" x14ac:dyDescent="0.25">
      <c r="A88" s="29" t="s">
        <v>16</v>
      </c>
      <c r="B88" s="70" t="s">
        <v>66</v>
      </c>
      <c r="C88" s="70"/>
      <c r="D88" s="70"/>
      <c r="E88" s="70"/>
      <c r="F88" s="70"/>
      <c r="G88" s="70"/>
      <c r="H88" s="70"/>
      <c r="I88" s="70"/>
      <c r="J88" s="70"/>
    </row>
    <row r="89" spans="1:83" ht="32.25" customHeight="1" x14ac:dyDescent="0.25">
      <c r="A89" s="29" t="s">
        <v>118</v>
      </c>
      <c r="B89" s="70" t="s">
        <v>59</v>
      </c>
      <c r="C89" s="70"/>
      <c r="D89" s="70"/>
      <c r="E89" s="70"/>
      <c r="F89" s="70"/>
      <c r="G89" s="70"/>
      <c r="H89" s="70"/>
      <c r="I89" s="70"/>
      <c r="J89" s="70"/>
    </row>
    <row r="90" spans="1:83" ht="38.25" customHeight="1" x14ac:dyDescent="0.25">
      <c r="A90" s="29" t="s">
        <v>35</v>
      </c>
      <c r="B90" s="70" t="s">
        <v>127</v>
      </c>
      <c r="C90" s="70"/>
      <c r="D90" s="70"/>
      <c r="E90" s="70"/>
      <c r="F90" s="70"/>
      <c r="G90" s="70"/>
      <c r="H90" s="70"/>
      <c r="I90" s="70"/>
      <c r="J90" s="70"/>
      <c r="K90" s="11"/>
    </row>
    <row r="91" spans="1:83" x14ac:dyDescent="0.25">
      <c r="A91" s="76" t="s">
        <v>17</v>
      </c>
      <c r="B91" s="77"/>
      <c r="C91" s="77"/>
      <c r="D91" s="77"/>
      <c r="E91" s="77"/>
      <c r="F91" s="77"/>
      <c r="G91" s="77"/>
      <c r="H91" s="77"/>
      <c r="I91" s="77"/>
      <c r="J91" s="78"/>
    </row>
    <row r="92" spans="1:83" x14ac:dyDescent="0.25">
      <c r="A92" s="76" t="s">
        <v>18</v>
      </c>
      <c r="B92" s="77"/>
      <c r="C92" s="77"/>
      <c r="D92" s="77"/>
      <c r="E92" s="77"/>
      <c r="F92" s="77"/>
      <c r="G92" s="77"/>
      <c r="H92" s="77"/>
      <c r="I92" s="77"/>
      <c r="J92" s="78"/>
      <c r="K92" s="11"/>
    </row>
    <row r="93" spans="1:83" ht="26.25" customHeight="1" x14ac:dyDescent="0.25">
      <c r="A93" s="79" t="s">
        <v>123</v>
      </c>
      <c r="B93" s="80"/>
      <c r="C93" s="81" t="s">
        <v>124</v>
      </c>
      <c r="D93" s="82"/>
      <c r="E93" s="82"/>
      <c r="F93" s="82" t="s">
        <v>20</v>
      </c>
      <c r="G93" s="82"/>
      <c r="H93" s="80"/>
      <c r="I93" s="81" t="s">
        <v>21</v>
      </c>
      <c r="J93" s="83"/>
    </row>
    <row r="94" spans="1:83" x14ac:dyDescent="0.25">
      <c r="A94" s="127">
        <v>89440000</v>
      </c>
      <c r="B94" s="128"/>
      <c r="C94" s="92">
        <f>SUM(Tabla13[Financiera
(D)])</f>
        <v>30801826.759999998</v>
      </c>
      <c r="D94" s="93"/>
      <c r="E94" s="94"/>
      <c r="F94" s="92">
        <f>SUM(Tabla13[Financiera 
 (F)])</f>
        <v>6169010.0099999998</v>
      </c>
      <c r="G94" s="93"/>
      <c r="H94" s="94"/>
      <c r="I94" s="129">
        <f>IF(F94&gt;0,F94/C94,0)</f>
        <v>0.20028065406858356</v>
      </c>
      <c r="J94" s="130"/>
    </row>
    <row r="95" spans="1:83" x14ac:dyDescent="0.25">
      <c r="A95" s="76" t="s">
        <v>22</v>
      </c>
      <c r="B95" s="77"/>
      <c r="C95" s="77"/>
      <c r="D95" s="77"/>
      <c r="E95" s="77"/>
      <c r="F95" s="77"/>
      <c r="G95" s="77"/>
      <c r="H95" s="77"/>
      <c r="I95" s="77"/>
      <c r="J95" s="78"/>
      <c r="K95" s="11"/>
    </row>
    <row r="96" spans="1:83" x14ac:dyDescent="0.25">
      <c r="A96" s="30"/>
      <c r="B96" s="30"/>
      <c r="C96" s="84" t="s">
        <v>44</v>
      </c>
      <c r="D96" s="85"/>
      <c r="E96" s="84" t="s">
        <v>79</v>
      </c>
      <c r="F96" s="85"/>
      <c r="G96" s="84" t="s">
        <v>80</v>
      </c>
      <c r="H96" s="84"/>
      <c r="I96" s="84" t="s">
        <v>23</v>
      </c>
      <c r="J96" s="85"/>
    </row>
    <row r="97" spans="1:83" ht="38.25" x14ac:dyDescent="0.25">
      <c r="A97" s="31" t="s">
        <v>24</v>
      </c>
      <c r="B97" s="31" t="s">
        <v>25</v>
      </c>
      <c r="C97" s="31" t="s">
        <v>36</v>
      </c>
      <c r="D97" s="31" t="s">
        <v>37</v>
      </c>
      <c r="E97" s="44" t="s">
        <v>38</v>
      </c>
      <c r="F97" s="31" t="s">
        <v>39</v>
      </c>
      <c r="G97" s="31" t="s">
        <v>40</v>
      </c>
      <c r="H97" s="31" t="s">
        <v>41</v>
      </c>
      <c r="I97" s="31" t="s">
        <v>42</v>
      </c>
      <c r="J97" s="31" t="s">
        <v>43</v>
      </c>
    </row>
    <row r="98" spans="1:83" ht="79.5" customHeight="1" x14ac:dyDescent="0.25">
      <c r="A98" s="21" t="s">
        <v>60</v>
      </c>
      <c r="B98" s="22" t="s">
        <v>61</v>
      </c>
      <c r="C98" s="60">
        <f>80075+89683+48045+102495</f>
        <v>320298</v>
      </c>
      <c r="D98" s="60">
        <f>9700500+6467000+8886494.16+14261520.55</f>
        <v>39315514.710000001</v>
      </c>
      <c r="E98" s="61">
        <v>48045</v>
      </c>
      <c r="F98" s="66">
        <v>8886494.1600000001</v>
      </c>
      <c r="G98" s="67">
        <v>52831</v>
      </c>
      <c r="H98" s="69">
        <f>1989016.93+137138.42</f>
        <v>2126155.35</v>
      </c>
      <c r="I98" s="35">
        <v>0</v>
      </c>
      <c r="J98" s="27">
        <f t="shared" ref="J98:J101" si="3">IF(H98&gt;0,H98/F98,0)</f>
        <v>0.23925693436791726</v>
      </c>
    </row>
    <row r="99" spans="1:83" ht="65.25" customHeight="1" x14ac:dyDescent="0.25">
      <c r="A99" s="21" t="s">
        <v>87</v>
      </c>
      <c r="B99" s="22" t="s">
        <v>88</v>
      </c>
      <c r="C99" s="68">
        <f>625+700+375+800</f>
        <v>2500</v>
      </c>
      <c r="D99" s="68">
        <f>1824600+1216400+3000000+2140746.13</f>
        <v>8181746.1299999999</v>
      </c>
      <c r="E99" s="34">
        <v>375</v>
      </c>
      <c r="F99" s="25">
        <v>3000000</v>
      </c>
      <c r="G99" s="33">
        <v>464</v>
      </c>
      <c r="H99" s="69">
        <v>2950</v>
      </c>
      <c r="I99" s="35">
        <v>0</v>
      </c>
      <c r="J99" s="27">
        <f>IF(H99&gt;0,H99/F99,0)</f>
        <v>9.8333333333333324E-4</v>
      </c>
    </row>
    <row r="100" spans="1:83" ht="62.25" customHeight="1" x14ac:dyDescent="0.25">
      <c r="A100" s="32" t="s">
        <v>83</v>
      </c>
      <c r="B100" s="22" t="s">
        <v>75</v>
      </c>
      <c r="C100" s="68">
        <f>440+493+264+562</f>
        <v>1759</v>
      </c>
      <c r="D100" s="68">
        <f>8976900+5984600+10915332.6+15724259</f>
        <v>41601091.600000001</v>
      </c>
      <c r="E100" s="42">
        <v>264</v>
      </c>
      <c r="F100" s="25">
        <v>10915332.6</v>
      </c>
      <c r="G100" s="67">
        <v>495</v>
      </c>
      <c r="H100" s="69">
        <f>129593.52+2812932.6+243378.54</f>
        <v>3185904.66</v>
      </c>
      <c r="I100" s="35">
        <f>IF(G100&gt;0,G100/E100,0)</f>
        <v>1.875</v>
      </c>
      <c r="J100" s="27">
        <f>IF(H100&gt;0,H100/F100,0)</f>
        <v>0.29187426318094972</v>
      </c>
    </row>
    <row r="101" spans="1:83" ht="53.25" customHeight="1" x14ac:dyDescent="0.25">
      <c r="A101" s="21" t="s">
        <v>82</v>
      </c>
      <c r="B101" s="22" t="s">
        <v>74</v>
      </c>
      <c r="C101" s="68">
        <f>240+190+140+144</f>
        <v>714</v>
      </c>
      <c r="D101" s="68">
        <f>6330000+4220000+8000000+8356254.65</f>
        <v>26906254.649999999</v>
      </c>
      <c r="E101" s="34">
        <v>140</v>
      </c>
      <c r="F101" s="25">
        <v>8000000</v>
      </c>
      <c r="G101" s="33">
        <v>10</v>
      </c>
      <c r="H101" s="69">
        <v>854000</v>
      </c>
      <c r="I101" s="35">
        <f t="shared" ref="I101" si="4">IF(G101&gt;0,G101/E101,0)</f>
        <v>7.1428571428571425E-2</v>
      </c>
      <c r="J101" s="27">
        <f t="shared" si="3"/>
        <v>0.10675</v>
      </c>
    </row>
    <row r="102" spans="1:83" ht="27" customHeight="1" x14ac:dyDescent="0.25">
      <c r="A102" s="76" t="s">
        <v>26</v>
      </c>
      <c r="B102" s="77"/>
      <c r="C102" s="77"/>
      <c r="D102" s="77"/>
      <c r="E102" s="77"/>
      <c r="F102" s="77"/>
      <c r="G102" s="77"/>
      <c r="H102" s="77"/>
      <c r="I102" s="77"/>
      <c r="J102" s="78"/>
    </row>
    <row r="103" spans="1:83" x14ac:dyDescent="0.25">
      <c r="A103" s="76" t="s">
        <v>27</v>
      </c>
      <c r="B103" s="77"/>
      <c r="C103" s="77"/>
      <c r="D103" s="77"/>
      <c r="E103" s="77"/>
      <c r="F103" s="77"/>
      <c r="G103" s="77"/>
      <c r="H103" s="77"/>
      <c r="I103" s="77"/>
      <c r="J103" s="78"/>
    </row>
    <row r="104" spans="1:83" x14ac:dyDescent="0.25">
      <c r="A104" s="23" t="s">
        <v>28</v>
      </c>
      <c r="B104" s="70" t="s">
        <v>114</v>
      </c>
      <c r="C104" s="70"/>
      <c r="D104" s="70"/>
      <c r="E104" s="70"/>
      <c r="F104" s="70"/>
      <c r="G104" s="70"/>
      <c r="H104" s="70"/>
      <c r="I104" s="70"/>
      <c r="J104" s="70"/>
      <c r="K104" s="11"/>
    </row>
    <row r="105" spans="1:83" ht="43.5" customHeight="1" x14ac:dyDescent="0.25">
      <c r="A105" s="23" t="s">
        <v>29</v>
      </c>
      <c r="B105" s="70" t="s">
        <v>94</v>
      </c>
      <c r="C105" s="70"/>
      <c r="D105" s="70"/>
      <c r="E105" s="70"/>
      <c r="F105" s="70"/>
      <c r="G105" s="70"/>
      <c r="H105" s="70"/>
      <c r="I105" s="70"/>
      <c r="J105" s="70"/>
    </row>
    <row r="106" spans="1:83" ht="58.5" customHeight="1" x14ac:dyDescent="0.25">
      <c r="A106" s="23" t="s">
        <v>30</v>
      </c>
      <c r="B106" s="70" t="s">
        <v>157</v>
      </c>
      <c r="C106" s="70"/>
      <c r="D106" s="70"/>
      <c r="E106" s="70"/>
      <c r="F106" s="70"/>
      <c r="G106" s="70"/>
      <c r="H106" s="70"/>
      <c r="I106" s="70"/>
      <c r="J106" s="70"/>
    </row>
    <row r="107" spans="1:83" ht="90" customHeight="1" x14ac:dyDescent="0.25">
      <c r="A107" s="23" t="s">
        <v>31</v>
      </c>
      <c r="B107" s="70" t="s">
        <v>158</v>
      </c>
      <c r="C107" s="70"/>
      <c r="D107" s="70"/>
      <c r="E107" s="70"/>
      <c r="F107" s="70"/>
      <c r="G107" s="70"/>
      <c r="H107" s="70"/>
      <c r="I107" s="70"/>
      <c r="J107" s="70"/>
    </row>
    <row r="108" spans="1:83" ht="51.75" customHeight="1" x14ac:dyDescent="0.25">
      <c r="A108" s="23" t="s">
        <v>64</v>
      </c>
      <c r="B108" s="75" t="s">
        <v>159</v>
      </c>
      <c r="C108" s="71"/>
      <c r="D108" s="71"/>
      <c r="E108" s="71"/>
      <c r="F108" s="71"/>
      <c r="G108" s="71"/>
      <c r="H108" s="71"/>
      <c r="I108" s="71"/>
      <c r="J108" s="72"/>
    </row>
    <row r="109" spans="1:83" s="57" customFormat="1" ht="69.75" customHeight="1" x14ac:dyDescent="0.25">
      <c r="A109" s="58" t="s">
        <v>104</v>
      </c>
      <c r="B109" s="75" t="s">
        <v>160</v>
      </c>
      <c r="C109" s="71"/>
      <c r="D109" s="71"/>
      <c r="E109" s="71"/>
      <c r="F109" s="71"/>
      <c r="G109" s="71"/>
      <c r="H109" s="71"/>
      <c r="I109" s="71"/>
      <c r="J109" s="72"/>
      <c r="K109" s="13"/>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c r="AK109" s="56"/>
      <c r="AL109" s="56"/>
      <c r="AM109" s="56"/>
      <c r="AN109" s="56"/>
      <c r="AO109" s="56"/>
      <c r="AP109" s="56"/>
      <c r="AQ109" s="56"/>
      <c r="AR109" s="56"/>
      <c r="AS109" s="56"/>
      <c r="AT109" s="56"/>
      <c r="AU109" s="56"/>
      <c r="AV109" s="56"/>
      <c r="AW109" s="56"/>
      <c r="AX109" s="56"/>
      <c r="AY109" s="56"/>
      <c r="AZ109" s="56"/>
      <c r="BA109" s="56"/>
      <c r="BB109" s="56"/>
      <c r="BC109" s="56"/>
      <c r="BD109" s="56"/>
      <c r="BE109" s="56"/>
      <c r="BF109" s="56"/>
      <c r="BG109" s="56"/>
      <c r="BH109" s="56"/>
      <c r="BI109" s="56"/>
      <c r="BJ109" s="56"/>
      <c r="BK109" s="56"/>
      <c r="BL109" s="56"/>
      <c r="BM109" s="56"/>
      <c r="BN109" s="56"/>
      <c r="BO109" s="56"/>
      <c r="BP109" s="56"/>
      <c r="BQ109" s="56"/>
      <c r="BR109" s="56"/>
      <c r="BS109" s="56"/>
      <c r="BT109" s="56"/>
      <c r="BU109" s="56"/>
      <c r="BV109" s="56"/>
      <c r="BW109" s="56"/>
      <c r="BX109" s="56"/>
      <c r="BY109" s="56"/>
      <c r="BZ109" s="56"/>
      <c r="CA109" s="56"/>
      <c r="CB109" s="56"/>
      <c r="CC109" s="56"/>
      <c r="CD109" s="56"/>
      <c r="CE109" s="56"/>
    </row>
    <row r="110" spans="1:83" ht="27.75" customHeight="1" x14ac:dyDescent="0.25">
      <c r="A110" s="76" t="s">
        <v>26</v>
      </c>
      <c r="B110" s="77"/>
      <c r="C110" s="77"/>
      <c r="D110" s="77"/>
      <c r="E110" s="77"/>
      <c r="F110" s="77"/>
      <c r="G110" s="77"/>
      <c r="H110" s="77"/>
      <c r="I110" s="77"/>
      <c r="J110" s="78"/>
    </row>
    <row r="111" spans="1:83" x14ac:dyDescent="0.25">
      <c r="A111" s="76" t="s">
        <v>27</v>
      </c>
      <c r="B111" s="77"/>
      <c r="C111" s="77"/>
      <c r="D111" s="77"/>
      <c r="E111" s="77"/>
      <c r="F111" s="77"/>
      <c r="G111" s="77"/>
      <c r="H111" s="77"/>
      <c r="I111" s="77"/>
      <c r="J111" s="78"/>
    </row>
    <row r="112" spans="1:83" x14ac:dyDescent="0.25">
      <c r="A112" s="23" t="s">
        <v>28</v>
      </c>
      <c r="B112" s="114" t="s">
        <v>89</v>
      </c>
      <c r="C112" s="70"/>
      <c r="D112" s="70"/>
      <c r="E112" s="70"/>
      <c r="F112" s="70"/>
      <c r="G112" s="70"/>
      <c r="H112" s="70"/>
      <c r="I112" s="70"/>
      <c r="J112" s="70"/>
      <c r="K112" s="11"/>
    </row>
    <row r="113" spans="1:83" ht="34.5" customHeight="1" x14ac:dyDescent="0.25">
      <c r="A113" s="23" t="s">
        <v>29</v>
      </c>
      <c r="B113" s="70" t="s">
        <v>97</v>
      </c>
      <c r="C113" s="70"/>
      <c r="D113" s="70"/>
      <c r="E113" s="70"/>
      <c r="F113" s="70"/>
      <c r="G113" s="70"/>
      <c r="H113" s="70"/>
      <c r="I113" s="70"/>
      <c r="J113" s="70"/>
    </row>
    <row r="114" spans="1:83" ht="59.25" customHeight="1" x14ac:dyDescent="0.25">
      <c r="A114" s="23" t="s">
        <v>30</v>
      </c>
      <c r="B114" s="138" t="s">
        <v>161</v>
      </c>
      <c r="C114" s="138"/>
      <c r="D114" s="138"/>
      <c r="E114" s="138"/>
      <c r="F114" s="138"/>
      <c r="G114" s="138"/>
      <c r="H114" s="138"/>
      <c r="I114" s="138"/>
      <c r="J114" s="138"/>
    </row>
    <row r="115" spans="1:83" ht="135.75" customHeight="1" x14ac:dyDescent="0.25">
      <c r="A115" s="23" t="s">
        <v>31</v>
      </c>
      <c r="B115" s="70" t="s">
        <v>162</v>
      </c>
      <c r="C115" s="70"/>
      <c r="D115" s="70"/>
      <c r="E115" s="70"/>
      <c r="F115" s="70"/>
      <c r="G115" s="70"/>
      <c r="H115" s="70"/>
      <c r="I115" s="70"/>
      <c r="J115" s="70"/>
    </row>
    <row r="116" spans="1:83" ht="49.5" customHeight="1" x14ac:dyDescent="0.25">
      <c r="A116" s="23" t="s">
        <v>64</v>
      </c>
      <c r="B116" s="75" t="s">
        <v>163</v>
      </c>
      <c r="C116" s="71"/>
      <c r="D116" s="71"/>
      <c r="E116" s="71"/>
      <c r="F116" s="71"/>
      <c r="G116" s="71"/>
      <c r="H116" s="71"/>
      <c r="I116" s="71"/>
      <c r="J116" s="72"/>
    </row>
    <row r="117" spans="1:83" ht="66" customHeight="1" x14ac:dyDescent="0.25">
      <c r="A117" s="29" t="s">
        <v>101</v>
      </c>
      <c r="B117" s="75" t="s">
        <v>164</v>
      </c>
      <c r="C117" s="71"/>
      <c r="D117" s="71"/>
      <c r="E117" s="71"/>
      <c r="F117" s="71"/>
      <c r="G117" s="71"/>
      <c r="H117" s="71"/>
      <c r="I117" s="71"/>
      <c r="J117" s="72"/>
    </row>
    <row r="118" spans="1:83" ht="30" customHeight="1" x14ac:dyDescent="0.25">
      <c r="A118" s="143" t="s">
        <v>26</v>
      </c>
      <c r="B118" s="144"/>
      <c r="C118" s="144"/>
      <c r="D118" s="144"/>
      <c r="E118" s="144"/>
      <c r="F118" s="144"/>
      <c r="G118" s="144"/>
      <c r="H118" s="144"/>
      <c r="I118" s="144"/>
      <c r="J118" s="145"/>
    </row>
    <row r="119" spans="1:83" x14ac:dyDescent="0.25">
      <c r="A119" s="76" t="s">
        <v>27</v>
      </c>
      <c r="B119" s="77"/>
      <c r="C119" s="77"/>
      <c r="D119" s="77"/>
      <c r="E119" s="77"/>
      <c r="F119" s="77"/>
      <c r="G119" s="77"/>
      <c r="H119" s="77"/>
      <c r="I119" s="77"/>
      <c r="J119" s="78"/>
    </row>
    <row r="120" spans="1:83" x14ac:dyDescent="0.25">
      <c r="A120" s="23" t="s">
        <v>28</v>
      </c>
      <c r="B120" s="70" t="s">
        <v>115</v>
      </c>
      <c r="C120" s="70"/>
      <c r="D120" s="70"/>
      <c r="E120" s="70"/>
      <c r="F120" s="70"/>
      <c r="G120" s="70"/>
      <c r="H120" s="70"/>
      <c r="I120" s="70"/>
      <c r="J120" s="70"/>
      <c r="K120" s="11"/>
    </row>
    <row r="121" spans="1:83" ht="35.25" customHeight="1" x14ac:dyDescent="0.25">
      <c r="A121" s="23" t="s">
        <v>29</v>
      </c>
      <c r="B121" s="70" t="s">
        <v>96</v>
      </c>
      <c r="C121" s="70"/>
      <c r="D121" s="70"/>
      <c r="E121" s="70"/>
      <c r="F121" s="70"/>
      <c r="G121" s="70"/>
      <c r="H121" s="70"/>
      <c r="I121" s="70"/>
      <c r="J121" s="70"/>
    </row>
    <row r="122" spans="1:83" ht="56.25" customHeight="1" x14ac:dyDescent="0.25">
      <c r="A122" s="23" t="s">
        <v>30</v>
      </c>
      <c r="B122" s="70" t="s">
        <v>165</v>
      </c>
      <c r="C122" s="70"/>
      <c r="D122" s="70"/>
      <c r="E122" s="70"/>
      <c r="F122" s="70"/>
      <c r="G122" s="70"/>
      <c r="H122" s="70"/>
      <c r="I122" s="70"/>
      <c r="J122" s="70"/>
    </row>
    <row r="123" spans="1:83" s="57" customFormat="1" ht="65.25" customHeight="1" x14ac:dyDescent="0.25">
      <c r="A123" s="23" t="s">
        <v>31</v>
      </c>
      <c r="B123" s="70" t="s">
        <v>166</v>
      </c>
      <c r="C123" s="70"/>
      <c r="D123" s="70"/>
      <c r="E123" s="70"/>
      <c r="F123" s="70"/>
      <c r="G123" s="70"/>
      <c r="H123" s="70"/>
      <c r="I123" s="70"/>
      <c r="J123" s="70"/>
      <c r="K123" s="13"/>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c r="AR123" s="56"/>
      <c r="AS123" s="56"/>
      <c r="AT123" s="56"/>
      <c r="AU123" s="56"/>
      <c r="AV123" s="56"/>
      <c r="AW123" s="56"/>
      <c r="AX123" s="56"/>
      <c r="AY123" s="56"/>
      <c r="AZ123" s="56"/>
      <c r="BA123" s="56"/>
      <c r="BB123" s="56"/>
      <c r="BC123" s="56"/>
      <c r="BD123" s="56"/>
      <c r="BE123" s="56"/>
      <c r="BF123" s="56"/>
      <c r="BG123" s="56"/>
      <c r="BH123" s="56"/>
      <c r="BI123" s="56"/>
      <c r="BJ123" s="56"/>
      <c r="BK123" s="56"/>
      <c r="BL123" s="56"/>
      <c r="BM123" s="56"/>
      <c r="BN123" s="56"/>
      <c r="BO123" s="56"/>
      <c r="BP123" s="56"/>
      <c r="BQ123" s="56"/>
      <c r="BR123" s="56"/>
      <c r="BS123" s="56"/>
      <c r="BT123" s="56"/>
      <c r="BU123" s="56"/>
      <c r="BV123" s="56"/>
      <c r="BW123" s="56"/>
      <c r="BX123" s="56"/>
      <c r="BY123" s="56"/>
      <c r="BZ123" s="56"/>
      <c r="CA123" s="56"/>
      <c r="CB123" s="56"/>
      <c r="CC123" s="56"/>
      <c r="CD123" s="56"/>
      <c r="CE123" s="56"/>
    </row>
    <row r="124" spans="1:83" ht="41.25" customHeight="1" x14ac:dyDescent="0.25">
      <c r="A124" s="23" t="s">
        <v>64</v>
      </c>
      <c r="B124" s="139" t="s">
        <v>167</v>
      </c>
      <c r="C124" s="73"/>
      <c r="D124" s="73"/>
      <c r="E124" s="73"/>
      <c r="F124" s="73"/>
      <c r="G124" s="73"/>
      <c r="H124" s="73"/>
      <c r="I124" s="73"/>
      <c r="J124" s="74"/>
    </row>
    <row r="125" spans="1:83" ht="84.75" customHeight="1" x14ac:dyDescent="0.25">
      <c r="A125" s="36" t="s">
        <v>101</v>
      </c>
      <c r="B125" s="70" t="s">
        <v>168</v>
      </c>
      <c r="C125" s="70"/>
      <c r="D125" s="70"/>
      <c r="E125" s="70"/>
      <c r="F125" s="70"/>
      <c r="G125" s="70"/>
      <c r="H125" s="70"/>
      <c r="I125" s="70"/>
      <c r="J125" s="70"/>
    </row>
    <row r="126" spans="1:83" ht="24" customHeight="1" x14ac:dyDescent="0.25">
      <c r="A126" s="76" t="s">
        <v>26</v>
      </c>
      <c r="B126" s="77"/>
      <c r="C126" s="77"/>
      <c r="D126" s="77"/>
      <c r="E126" s="77"/>
      <c r="F126" s="77"/>
      <c r="G126" s="77"/>
      <c r="H126" s="77"/>
      <c r="I126" s="77"/>
      <c r="J126" s="78"/>
    </row>
    <row r="127" spans="1:83" x14ac:dyDescent="0.25">
      <c r="A127" s="76" t="s">
        <v>27</v>
      </c>
      <c r="B127" s="77"/>
      <c r="C127" s="77"/>
      <c r="D127" s="77"/>
      <c r="E127" s="77"/>
      <c r="F127" s="77"/>
      <c r="G127" s="77"/>
      <c r="H127" s="77"/>
      <c r="I127" s="77"/>
      <c r="J127" s="78"/>
    </row>
    <row r="128" spans="1:83" x14ac:dyDescent="0.25">
      <c r="A128" s="23" t="s">
        <v>28</v>
      </c>
      <c r="B128" s="70" t="s">
        <v>116</v>
      </c>
      <c r="C128" s="70"/>
      <c r="D128" s="70"/>
      <c r="E128" s="70"/>
      <c r="F128" s="70"/>
      <c r="G128" s="70"/>
      <c r="H128" s="70"/>
      <c r="I128" s="70"/>
      <c r="J128" s="70"/>
      <c r="K128" s="11"/>
    </row>
    <row r="129" spans="1:11" ht="38.25" customHeight="1" x14ac:dyDescent="0.25">
      <c r="A129" s="23" t="s">
        <v>29</v>
      </c>
      <c r="B129" s="70" t="s">
        <v>95</v>
      </c>
      <c r="C129" s="70"/>
      <c r="D129" s="70"/>
      <c r="E129" s="70"/>
      <c r="F129" s="70"/>
      <c r="G129" s="70"/>
      <c r="H129" s="70"/>
      <c r="I129" s="70"/>
      <c r="J129" s="70"/>
    </row>
    <row r="130" spans="1:11" ht="64.5" customHeight="1" x14ac:dyDescent="0.25">
      <c r="A130" s="23" t="s">
        <v>30</v>
      </c>
      <c r="B130" s="138" t="s">
        <v>169</v>
      </c>
      <c r="C130" s="138"/>
      <c r="D130" s="138"/>
      <c r="E130" s="138"/>
      <c r="F130" s="138"/>
      <c r="G130" s="138"/>
      <c r="H130" s="138"/>
      <c r="I130" s="138"/>
      <c r="J130" s="138"/>
    </row>
    <row r="131" spans="1:11" ht="60" customHeight="1" x14ac:dyDescent="0.25">
      <c r="A131" s="23" t="s">
        <v>31</v>
      </c>
      <c r="B131" s="140" t="s">
        <v>170</v>
      </c>
      <c r="C131" s="141"/>
      <c r="D131" s="141"/>
      <c r="E131" s="141"/>
      <c r="F131" s="141"/>
      <c r="G131" s="141"/>
      <c r="H131" s="141"/>
      <c r="I131" s="141"/>
      <c r="J131" s="142"/>
    </row>
    <row r="132" spans="1:11" ht="48.75" customHeight="1" x14ac:dyDescent="0.25">
      <c r="A132" s="23" t="s">
        <v>64</v>
      </c>
      <c r="B132" s="140" t="s">
        <v>171</v>
      </c>
      <c r="C132" s="141"/>
      <c r="D132" s="141"/>
      <c r="E132" s="141"/>
      <c r="F132" s="141"/>
      <c r="G132" s="141"/>
      <c r="H132" s="141"/>
      <c r="I132" s="141"/>
      <c r="J132" s="142"/>
    </row>
    <row r="133" spans="1:11" ht="114" customHeight="1" x14ac:dyDescent="0.25">
      <c r="A133" s="29" t="s">
        <v>104</v>
      </c>
      <c r="B133" s="70" t="s">
        <v>172</v>
      </c>
      <c r="C133" s="70"/>
      <c r="D133" s="70"/>
      <c r="E133" s="70"/>
      <c r="F133" s="70"/>
      <c r="G133" s="70"/>
      <c r="H133" s="70"/>
      <c r="I133" s="70"/>
      <c r="J133" s="70"/>
    </row>
    <row r="134" spans="1:11" ht="25.5" customHeight="1" x14ac:dyDescent="0.25">
      <c r="A134" s="76" t="s">
        <v>26</v>
      </c>
      <c r="B134" s="77"/>
      <c r="C134" s="77"/>
      <c r="D134" s="77"/>
      <c r="E134" s="77"/>
      <c r="F134" s="77"/>
      <c r="G134" s="77"/>
      <c r="H134" s="77"/>
      <c r="I134" s="77"/>
      <c r="J134" s="78"/>
    </row>
    <row r="135" spans="1:11" x14ac:dyDescent="0.25">
      <c r="A135" s="76" t="s">
        <v>27</v>
      </c>
      <c r="B135" s="77"/>
      <c r="C135" s="77"/>
      <c r="D135" s="77"/>
      <c r="E135" s="77"/>
      <c r="F135" s="77"/>
      <c r="G135" s="77"/>
      <c r="H135" s="77"/>
      <c r="I135" s="77"/>
      <c r="J135" s="78"/>
    </row>
    <row r="136" spans="1:11" x14ac:dyDescent="0.25">
      <c r="A136" s="115" t="s">
        <v>56</v>
      </c>
      <c r="B136" s="116"/>
      <c r="C136" s="116"/>
      <c r="D136" s="116"/>
      <c r="E136" s="116"/>
      <c r="F136" s="116"/>
      <c r="G136" s="116"/>
      <c r="H136" s="116"/>
      <c r="I136" s="116"/>
      <c r="J136" s="117"/>
      <c r="K136" s="11"/>
    </row>
    <row r="137" spans="1:11" x14ac:dyDescent="0.25">
      <c r="A137" s="118" t="s">
        <v>32</v>
      </c>
      <c r="B137" s="119"/>
      <c r="C137" s="119"/>
      <c r="D137" s="119"/>
      <c r="E137" s="119"/>
      <c r="F137" s="119"/>
      <c r="G137" s="119"/>
      <c r="H137" s="119"/>
      <c r="I137" s="119"/>
      <c r="J137" s="120"/>
    </row>
    <row r="138" spans="1:11" ht="16.5" customHeight="1" x14ac:dyDescent="0.25">
      <c r="A138" s="146"/>
      <c r="B138" s="147"/>
      <c r="C138" s="147"/>
      <c r="D138" s="147"/>
      <c r="E138" s="147"/>
      <c r="F138" s="147"/>
      <c r="G138" s="147"/>
      <c r="H138" s="147"/>
      <c r="I138" s="147"/>
      <c r="J138" s="148"/>
      <c r="K138" s="11"/>
    </row>
    <row r="139" spans="1:11" ht="22.5" customHeight="1" x14ac:dyDescent="0.25">
      <c r="A139" s="76" t="s">
        <v>14</v>
      </c>
      <c r="B139" s="77"/>
      <c r="C139" s="77"/>
      <c r="D139" s="77"/>
      <c r="E139" s="77"/>
      <c r="F139" s="77"/>
      <c r="G139" s="77"/>
      <c r="H139" s="77"/>
      <c r="I139" s="77"/>
      <c r="J139" s="78"/>
    </row>
    <row r="140" spans="1:11" x14ac:dyDescent="0.25">
      <c r="A140" s="28" t="s">
        <v>15</v>
      </c>
      <c r="B140" s="114" t="s">
        <v>117</v>
      </c>
      <c r="C140" s="114"/>
      <c r="D140" s="114"/>
      <c r="E140" s="114"/>
      <c r="F140" s="114"/>
      <c r="G140" s="114"/>
      <c r="H140" s="114"/>
      <c r="I140" s="114"/>
      <c r="J140" s="114"/>
    </row>
    <row r="141" spans="1:11" ht="40.5" customHeight="1" x14ac:dyDescent="0.25">
      <c r="A141" s="29" t="s">
        <v>16</v>
      </c>
      <c r="B141" s="138" t="s">
        <v>68</v>
      </c>
      <c r="C141" s="138"/>
      <c r="D141" s="138"/>
      <c r="E141" s="138"/>
      <c r="F141" s="138"/>
      <c r="G141" s="138"/>
      <c r="H141" s="138"/>
      <c r="I141" s="138"/>
      <c r="J141" s="138"/>
    </row>
    <row r="142" spans="1:11" ht="41.25" customHeight="1" x14ac:dyDescent="0.25">
      <c r="A142" s="29" t="s">
        <v>118</v>
      </c>
      <c r="B142" s="70" t="s">
        <v>67</v>
      </c>
      <c r="C142" s="70"/>
      <c r="D142" s="70"/>
      <c r="E142" s="70"/>
      <c r="F142" s="70"/>
      <c r="G142" s="70"/>
      <c r="H142" s="70"/>
      <c r="I142" s="70"/>
      <c r="J142" s="70"/>
    </row>
    <row r="143" spans="1:11" ht="43.5" customHeight="1" x14ac:dyDescent="0.25">
      <c r="A143" s="29" t="s">
        <v>35</v>
      </c>
      <c r="B143" s="70" t="s">
        <v>128</v>
      </c>
      <c r="C143" s="70"/>
      <c r="D143" s="70"/>
      <c r="E143" s="70"/>
      <c r="F143" s="70"/>
      <c r="G143" s="70"/>
      <c r="H143" s="70"/>
      <c r="I143" s="70"/>
      <c r="J143" s="70"/>
    </row>
    <row r="144" spans="1:11" ht="22.5" customHeight="1" x14ac:dyDescent="0.25">
      <c r="A144" s="76" t="s">
        <v>17</v>
      </c>
      <c r="B144" s="77"/>
      <c r="C144" s="77"/>
      <c r="D144" s="77"/>
      <c r="E144" s="77"/>
      <c r="F144" s="77"/>
      <c r="G144" s="77"/>
      <c r="H144" s="77"/>
      <c r="I144" s="77"/>
      <c r="J144" s="78"/>
      <c r="K144" s="11"/>
    </row>
    <row r="145" spans="1:83" x14ac:dyDescent="0.25">
      <c r="A145" s="76" t="s">
        <v>18</v>
      </c>
      <c r="B145" s="77"/>
      <c r="C145" s="77"/>
      <c r="D145" s="77"/>
      <c r="E145" s="77"/>
      <c r="F145" s="77"/>
      <c r="G145" s="77"/>
      <c r="H145" s="77"/>
      <c r="I145" s="77"/>
      <c r="J145" s="78"/>
    </row>
    <row r="146" spans="1:83" ht="27" customHeight="1" x14ac:dyDescent="0.25">
      <c r="A146" s="79" t="s">
        <v>19</v>
      </c>
      <c r="B146" s="80"/>
      <c r="C146" s="81" t="s">
        <v>122</v>
      </c>
      <c r="D146" s="82"/>
      <c r="E146" s="82"/>
      <c r="F146" s="82" t="s">
        <v>20</v>
      </c>
      <c r="G146" s="82"/>
      <c r="H146" s="80"/>
      <c r="I146" s="81" t="s">
        <v>21</v>
      </c>
      <c r="J146" s="83"/>
      <c r="K146" s="11"/>
    </row>
    <row r="147" spans="1:83" ht="15" customHeight="1" x14ac:dyDescent="0.25">
      <c r="A147" s="127">
        <v>34925125</v>
      </c>
      <c r="B147" s="128"/>
      <c r="C147" s="92">
        <f>SUM(Tabla134[Financiera
(D)])</f>
        <v>11477166.51</v>
      </c>
      <c r="D147" s="93"/>
      <c r="E147" s="94"/>
      <c r="F147" s="92">
        <f>SUM(Tabla134[Financiera 
 (F)])</f>
        <v>8170881.3099999996</v>
      </c>
      <c r="G147" s="93"/>
      <c r="H147" s="94"/>
      <c r="I147" s="129">
        <f>IF(F147&gt;0,F147/C147,0)</f>
        <v>0.71192496012676565</v>
      </c>
      <c r="J147" s="130"/>
    </row>
    <row r="148" spans="1:83" x14ac:dyDescent="0.25">
      <c r="A148" s="76" t="s">
        <v>22</v>
      </c>
      <c r="B148" s="77"/>
      <c r="C148" s="77"/>
      <c r="D148" s="77"/>
      <c r="E148" s="77"/>
      <c r="F148" s="77"/>
      <c r="G148" s="77"/>
      <c r="H148" s="77"/>
      <c r="I148" s="77"/>
      <c r="J148" s="78"/>
    </row>
    <row r="149" spans="1:83" x14ac:dyDescent="0.25">
      <c r="A149" s="30"/>
      <c r="B149" s="30"/>
      <c r="C149" s="84" t="s">
        <v>44</v>
      </c>
      <c r="D149" s="85"/>
      <c r="E149" s="84" t="s">
        <v>79</v>
      </c>
      <c r="F149" s="85"/>
      <c r="G149" s="84" t="s">
        <v>80</v>
      </c>
      <c r="H149" s="84"/>
      <c r="I149" s="84" t="s">
        <v>23</v>
      </c>
      <c r="J149" s="85"/>
      <c r="K149" s="11"/>
    </row>
    <row r="150" spans="1:83" ht="38.25" x14ac:dyDescent="0.25">
      <c r="A150" s="31" t="s">
        <v>24</v>
      </c>
      <c r="B150" s="31" t="s">
        <v>25</v>
      </c>
      <c r="C150" s="31" t="s">
        <v>36</v>
      </c>
      <c r="D150" s="31" t="s">
        <v>37</v>
      </c>
      <c r="E150" s="44" t="s">
        <v>38</v>
      </c>
      <c r="F150" s="31" t="s">
        <v>39</v>
      </c>
      <c r="G150" s="31" t="s">
        <v>40</v>
      </c>
      <c r="H150" s="31" t="s">
        <v>41</v>
      </c>
      <c r="I150" s="31" t="s">
        <v>42</v>
      </c>
      <c r="J150" s="31" t="s">
        <v>43</v>
      </c>
    </row>
    <row r="151" spans="1:83" ht="91.5" customHeight="1" x14ac:dyDescent="0.25">
      <c r="A151" s="21" t="s">
        <v>62</v>
      </c>
      <c r="B151" s="22" t="s">
        <v>78</v>
      </c>
      <c r="C151" s="68">
        <f>600+672+360+768</f>
        <v>2400</v>
      </c>
      <c r="D151" s="68">
        <f>2625783+1750522+1653351.07+4650000</f>
        <v>10679656.07</v>
      </c>
      <c r="E151" s="42">
        <v>360</v>
      </c>
      <c r="F151" s="25">
        <v>1653351.07</v>
      </c>
      <c r="G151" s="67">
        <v>563</v>
      </c>
      <c r="H151" s="69">
        <f>99015.3+498250</f>
        <v>597265.30000000005</v>
      </c>
      <c r="I151" s="35">
        <f>IF(G151&gt;0,G151/E151,0)</f>
        <v>1.5638888888888889</v>
      </c>
      <c r="J151" s="27">
        <f>IF(H151&gt;0,H151/F151,0)</f>
        <v>0.36124529801163163</v>
      </c>
    </row>
    <row r="152" spans="1:83" ht="76.5" x14ac:dyDescent="0.25">
      <c r="A152" s="21" t="s">
        <v>76</v>
      </c>
      <c r="B152" s="22" t="s">
        <v>77</v>
      </c>
      <c r="C152" s="68">
        <f>708+793+425+907</f>
        <v>2833</v>
      </c>
      <c r="D152" s="68">
        <f>4174050+2782700+6823815.44+6000000</f>
        <v>19780565.440000001</v>
      </c>
      <c r="E152" s="34">
        <v>425</v>
      </c>
      <c r="F152" s="25">
        <v>6823815.4400000004</v>
      </c>
      <c r="G152" s="33">
        <v>481</v>
      </c>
      <c r="H152" s="69">
        <f>1987800+3299669.25</f>
        <v>5287469.25</v>
      </c>
      <c r="I152" s="35">
        <f t="shared" ref="I152" si="5">IF(G152&gt;0,G152/E152,0)</f>
        <v>1.131764705882353</v>
      </c>
      <c r="J152" s="27">
        <f t="shared" ref="J152" si="6">IF(H152&gt;0,H152/F152,0)</f>
        <v>0.77485525458466964</v>
      </c>
    </row>
    <row r="153" spans="1:83" ht="63.75" x14ac:dyDescent="0.25">
      <c r="A153" s="21" t="s">
        <v>129</v>
      </c>
      <c r="B153" s="22" t="s">
        <v>130</v>
      </c>
      <c r="C153" s="68">
        <f>750+840+450+960</f>
        <v>3000</v>
      </c>
      <c r="D153" s="68">
        <f>3677704+2451803+3000000+4599839.46</f>
        <v>13729346.460000001</v>
      </c>
      <c r="E153" s="34">
        <v>450</v>
      </c>
      <c r="F153" s="25">
        <v>3000000</v>
      </c>
      <c r="G153" s="33">
        <v>680</v>
      </c>
      <c r="H153" s="69">
        <f>499800+1786346.76</f>
        <v>2286146.7599999998</v>
      </c>
      <c r="I153" s="35">
        <f t="shared" ref="I153" si="7">IF(G153&gt;0,G153/E153,0)</f>
        <v>1.5111111111111111</v>
      </c>
      <c r="J153" s="27">
        <f t="shared" ref="J153" si="8">IF(H153&gt;0,H153/F153,0)</f>
        <v>0.76204891999999991</v>
      </c>
    </row>
    <row r="154" spans="1:83" x14ac:dyDescent="0.25">
      <c r="A154" s="47"/>
      <c r="B154" s="48"/>
      <c r="C154" s="49"/>
      <c r="D154" s="49"/>
      <c r="E154" s="50"/>
      <c r="F154" s="51"/>
      <c r="G154" s="52"/>
      <c r="H154" s="53"/>
      <c r="I154" s="54"/>
      <c r="J154" s="55"/>
    </row>
    <row r="155" spans="1:83" x14ac:dyDescent="0.25">
      <c r="A155" s="76" t="s">
        <v>26</v>
      </c>
      <c r="B155" s="77"/>
      <c r="C155" s="77"/>
      <c r="D155" s="77"/>
      <c r="E155" s="77"/>
      <c r="F155" s="77"/>
      <c r="G155" s="77"/>
      <c r="H155" s="77"/>
      <c r="I155" s="77"/>
      <c r="J155" s="78"/>
    </row>
    <row r="156" spans="1:83" x14ac:dyDescent="0.25">
      <c r="A156" s="76" t="s">
        <v>27</v>
      </c>
      <c r="B156" s="77"/>
      <c r="C156" s="77"/>
      <c r="D156" s="77"/>
      <c r="E156" s="77"/>
      <c r="F156" s="77"/>
      <c r="G156" s="77"/>
      <c r="H156" s="77"/>
      <c r="I156" s="77"/>
      <c r="J156" s="78"/>
      <c r="K156" s="11"/>
    </row>
    <row r="157" spans="1:83" ht="57" customHeight="1" x14ac:dyDescent="0.25">
      <c r="A157" s="23" t="s">
        <v>28</v>
      </c>
      <c r="B157" s="70" t="s">
        <v>119</v>
      </c>
      <c r="C157" s="70"/>
      <c r="D157" s="70"/>
      <c r="E157" s="70"/>
      <c r="F157" s="70"/>
      <c r="G157" s="70"/>
      <c r="H157" s="70"/>
      <c r="I157" s="70"/>
      <c r="J157" s="70"/>
    </row>
    <row r="158" spans="1:83" ht="46.5" customHeight="1" x14ac:dyDescent="0.25">
      <c r="A158" s="23" t="s">
        <v>29</v>
      </c>
      <c r="B158" s="70" t="s">
        <v>99</v>
      </c>
      <c r="C158" s="70"/>
      <c r="D158" s="70"/>
      <c r="E158" s="70"/>
      <c r="F158" s="70"/>
      <c r="G158" s="70"/>
      <c r="H158" s="70"/>
      <c r="I158" s="70"/>
      <c r="J158" s="70"/>
    </row>
    <row r="159" spans="1:83" s="57" customFormat="1" ht="120" customHeight="1" x14ac:dyDescent="0.25">
      <c r="A159" s="23" t="s">
        <v>30</v>
      </c>
      <c r="B159" s="70" t="s">
        <v>173</v>
      </c>
      <c r="C159" s="70"/>
      <c r="D159" s="70"/>
      <c r="E159" s="70"/>
      <c r="F159" s="70"/>
      <c r="G159" s="70"/>
      <c r="H159" s="70"/>
      <c r="I159" s="70"/>
      <c r="J159" s="70"/>
      <c r="K159" s="13"/>
      <c r="L159" s="56"/>
      <c r="M159" s="56"/>
      <c r="N159" s="56"/>
      <c r="O159" s="56"/>
      <c r="P159" s="56"/>
      <c r="Q159" s="56"/>
      <c r="R159" s="56"/>
      <c r="S159" s="56"/>
      <c r="T159" s="56"/>
      <c r="U159" s="56"/>
      <c r="V159" s="56"/>
      <c r="W159" s="56"/>
      <c r="X159" s="56"/>
      <c r="Y159" s="56"/>
      <c r="Z159" s="56"/>
      <c r="AA159" s="56"/>
      <c r="AB159" s="56"/>
      <c r="AC159" s="56"/>
      <c r="AD159" s="56"/>
      <c r="AE159" s="56"/>
      <c r="AF159" s="56"/>
      <c r="AG159" s="56"/>
      <c r="AH159" s="56"/>
      <c r="AI159" s="56"/>
      <c r="AJ159" s="56"/>
      <c r="AK159" s="56"/>
      <c r="AL159" s="56"/>
      <c r="AM159" s="56"/>
      <c r="AN159" s="56"/>
      <c r="AO159" s="56"/>
      <c r="AP159" s="56"/>
      <c r="AQ159" s="56"/>
      <c r="AR159" s="56"/>
      <c r="AS159" s="56"/>
      <c r="AT159" s="56"/>
      <c r="AU159" s="56"/>
      <c r="AV159" s="56"/>
      <c r="AW159" s="56"/>
      <c r="AX159" s="56"/>
      <c r="AY159" s="56"/>
      <c r="AZ159" s="56"/>
      <c r="BA159" s="56"/>
      <c r="BB159" s="56"/>
      <c r="BC159" s="56"/>
      <c r="BD159" s="56"/>
      <c r="BE159" s="56"/>
      <c r="BF159" s="56"/>
      <c r="BG159" s="56"/>
      <c r="BH159" s="56"/>
      <c r="BI159" s="56"/>
      <c r="BJ159" s="56"/>
      <c r="BK159" s="56"/>
      <c r="BL159" s="56"/>
      <c r="BM159" s="56"/>
      <c r="BN159" s="56"/>
      <c r="BO159" s="56"/>
      <c r="BP159" s="56"/>
      <c r="BQ159" s="56"/>
      <c r="BR159" s="56"/>
      <c r="BS159" s="56"/>
      <c r="BT159" s="56"/>
      <c r="BU159" s="56"/>
      <c r="BV159" s="56"/>
      <c r="BW159" s="56"/>
      <c r="BX159" s="56"/>
      <c r="BY159" s="56"/>
      <c r="BZ159" s="56"/>
      <c r="CA159" s="56"/>
      <c r="CB159" s="56"/>
      <c r="CC159" s="56"/>
      <c r="CD159" s="56"/>
      <c r="CE159" s="56"/>
    </row>
    <row r="160" spans="1:83" s="57" customFormat="1" ht="107.25" customHeight="1" x14ac:dyDescent="0.25">
      <c r="A160" s="23" t="s">
        <v>31</v>
      </c>
      <c r="B160" s="70" t="s">
        <v>174</v>
      </c>
      <c r="C160" s="70"/>
      <c r="D160" s="70"/>
      <c r="E160" s="70"/>
      <c r="F160" s="70"/>
      <c r="G160" s="70"/>
      <c r="H160" s="70"/>
      <c r="I160" s="70"/>
      <c r="J160" s="70"/>
      <c r="K160" s="13"/>
      <c r="L160" s="56"/>
      <c r="M160" s="56"/>
      <c r="N160" s="56"/>
      <c r="O160" s="56"/>
      <c r="P160" s="56"/>
      <c r="Q160" s="56"/>
      <c r="R160" s="56"/>
      <c r="S160" s="56"/>
      <c r="T160" s="56"/>
      <c r="U160" s="56"/>
      <c r="V160" s="56"/>
      <c r="W160" s="56"/>
      <c r="X160" s="56"/>
      <c r="Y160" s="56"/>
      <c r="Z160" s="56"/>
      <c r="AA160" s="56"/>
      <c r="AB160" s="56"/>
      <c r="AC160" s="56"/>
      <c r="AD160" s="56"/>
      <c r="AE160" s="56"/>
      <c r="AF160" s="56"/>
      <c r="AG160" s="56"/>
      <c r="AH160" s="56"/>
      <c r="AI160" s="56"/>
      <c r="AJ160" s="56"/>
      <c r="AK160" s="56"/>
      <c r="AL160" s="56"/>
      <c r="AM160" s="56"/>
      <c r="AN160" s="56"/>
      <c r="AO160" s="56"/>
      <c r="AP160" s="56"/>
      <c r="AQ160" s="56"/>
      <c r="AR160" s="56"/>
      <c r="AS160" s="56"/>
      <c r="AT160" s="56"/>
      <c r="AU160" s="56"/>
      <c r="AV160" s="56"/>
      <c r="AW160" s="56"/>
      <c r="AX160" s="56"/>
      <c r="AY160" s="56"/>
      <c r="AZ160" s="56"/>
      <c r="BA160" s="56"/>
      <c r="BB160" s="56"/>
      <c r="BC160" s="56"/>
      <c r="BD160" s="56"/>
      <c r="BE160" s="56"/>
      <c r="BF160" s="56"/>
      <c r="BG160" s="56"/>
      <c r="BH160" s="56"/>
      <c r="BI160" s="56"/>
      <c r="BJ160" s="56"/>
      <c r="BK160" s="56"/>
      <c r="BL160" s="56"/>
      <c r="BM160" s="56"/>
      <c r="BN160" s="56"/>
      <c r="BO160" s="56"/>
      <c r="BP160" s="56"/>
      <c r="BQ160" s="56"/>
      <c r="BR160" s="56"/>
      <c r="BS160" s="56"/>
      <c r="BT160" s="56"/>
      <c r="BU160" s="56"/>
      <c r="BV160" s="56"/>
      <c r="BW160" s="56"/>
      <c r="BX160" s="56"/>
      <c r="BY160" s="56"/>
      <c r="BZ160" s="56"/>
      <c r="CA160" s="56"/>
      <c r="CB160" s="56"/>
      <c r="CC160" s="56"/>
      <c r="CD160" s="56"/>
      <c r="CE160" s="56"/>
    </row>
    <row r="161" spans="1:83" s="17" customFormat="1" ht="39" customHeight="1" x14ac:dyDescent="0.25">
      <c r="A161" s="23" t="s">
        <v>64</v>
      </c>
      <c r="B161" s="71" t="s">
        <v>175</v>
      </c>
      <c r="C161" s="71"/>
      <c r="D161" s="71"/>
      <c r="E161" s="71"/>
      <c r="F161" s="71"/>
      <c r="G161" s="71"/>
      <c r="H161" s="71"/>
      <c r="I161" s="71"/>
      <c r="J161" s="72"/>
      <c r="K161" s="15"/>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c r="BO161" s="16"/>
      <c r="BP161" s="16"/>
      <c r="BQ161" s="16"/>
      <c r="BR161" s="16"/>
      <c r="BS161" s="16"/>
      <c r="BT161" s="16"/>
      <c r="BU161" s="16"/>
      <c r="BV161" s="16"/>
      <c r="BW161" s="16"/>
      <c r="BX161" s="16"/>
      <c r="BY161" s="16"/>
      <c r="BZ161" s="16"/>
      <c r="CA161" s="16"/>
      <c r="CB161" s="16"/>
      <c r="CC161" s="16"/>
      <c r="CD161" s="16"/>
      <c r="CE161" s="16"/>
    </row>
    <row r="162" spans="1:83" s="57" customFormat="1" ht="126.75" customHeight="1" x14ac:dyDescent="0.25">
      <c r="A162" s="29" t="s">
        <v>104</v>
      </c>
      <c r="B162" s="75" t="s">
        <v>176</v>
      </c>
      <c r="C162" s="71"/>
      <c r="D162" s="71"/>
      <c r="E162" s="71"/>
      <c r="F162" s="71"/>
      <c r="G162" s="71"/>
      <c r="H162" s="71"/>
      <c r="I162" s="71"/>
      <c r="J162" s="72"/>
      <c r="K162" s="13"/>
      <c r="L162" s="56"/>
      <c r="M162" s="56"/>
      <c r="N162" s="56"/>
      <c r="O162" s="56"/>
      <c r="P162" s="56"/>
      <c r="Q162" s="56"/>
      <c r="R162" s="56"/>
      <c r="S162" s="56"/>
      <c r="T162" s="56"/>
      <c r="U162" s="56"/>
      <c r="V162" s="56"/>
      <c r="W162" s="56"/>
      <c r="X162" s="56"/>
      <c r="Y162" s="56"/>
      <c r="Z162" s="56"/>
      <c r="AA162" s="56"/>
      <c r="AB162" s="56"/>
      <c r="AC162" s="56"/>
      <c r="AD162" s="56"/>
      <c r="AE162" s="56"/>
      <c r="AF162" s="56"/>
      <c r="AG162" s="56"/>
      <c r="AH162" s="56"/>
      <c r="AI162" s="56"/>
      <c r="AJ162" s="56"/>
      <c r="AK162" s="56"/>
      <c r="AL162" s="56"/>
      <c r="AM162" s="56"/>
      <c r="AN162" s="56"/>
      <c r="AO162" s="56"/>
      <c r="AP162" s="56"/>
      <c r="AQ162" s="56"/>
      <c r="AR162" s="56"/>
      <c r="AS162" s="56"/>
      <c r="AT162" s="56"/>
      <c r="AU162" s="56"/>
      <c r="AV162" s="56"/>
      <c r="AW162" s="56"/>
      <c r="AX162" s="56"/>
      <c r="AY162" s="56"/>
      <c r="AZ162" s="56"/>
      <c r="BA162" s="56"/>
      <c r="BB162" s="56"/>
      <c r="BC162" s="56"/>
      <c r="BD162" s="56"/>
      <c r="BE162" s="56"/>
      <c r="BF162" s="56"/>
      <c r="BG162" s="56"/>
      <c r="BH162" s="56"/>
      <c r="BI162" s="56"/>
      <c r="BJ162" s="56"/>
      <c r="BK162" s="56"/>
      <c r="BL162" s="56"/>
      <c r="BM162" s="56"/>
      <c r="BN162" s="56"/>
      <c r="BO162" s="56"/>
      <c r="BP162" s="56"/>
      <c r="BQ162" s="56"/>
      <c r="BR162" s="56"/>
      <c r="BS162" s="56"/>
      <c r="BT162" s="56"/>
      <c r="BU162" s="56"/>
      <c r="BV162" s="56"/>
      <c r="BW162" s="56"/>
      <c r="BX162" s="56"/>
      <c r="BY162" s="56"/>
      <c r="BZ162" s="56"/>
      <c r="CA162" s="56"/>
      <c r="CB162" s="56"/>
      <c r="CC162" s="56"/>
      <c r="CD162" s="56"/>
      <c r="CE162" s="56"/>
    </row>
    <row r="163" spans="1:83" x14ac:dyDescent="0.25">
      <c r="A163" s="76" t="s">
        <v>26</v>
      </c>
      <c r="B163" s="77"/>
      <c r="C163" s="77"/>
      <c r="D163" s="77"/>
      <c r="E163" s="77"/>
      <c r="F163" s="77"/>
      <c r="G163" s="77"/>
      <c r="H163" s="77"/>
      <c r="I163" s="77"/>
      <c r="J163" s="78"/>
    </row>
    <row r="164" spans="1:83" x14ac:dyDescent="0.25">
      <c r="A164" s="76" t="s">
        <v>27</v>
      </c>
      <c r="B164" s="77"/>
      <c r="C164" s="77"/>
      <c r="D164" s="77"/>
      <c r="E164" s="77"/>
      <c r="F164" s="77"/>
      <c r="G164" s="77"/>
      <c r="H164" s="77"/>
      <c r="I164" s="77"/>
      <c r="J164" s="78"/>
      <c r="K164" s="11"/>
    </row>
    <row r="165" spans="1:83" ht="47.25" customHeight="1" x14ac:dyDescent="0.25">
      <c r="A165" s="23" t="s">
        <v>28</v>
      </c>
      <c r="B165" s="70" t="s">
        <v>120</v>
      </c>
      <c r="C165" s="70"/>
      <c r="D165" s="70"/>
      <c r="E165" s="70"/>
      <c r="F165" s="70"/>
      <c r="G165" s="70"/>
      <c r="H165" s="70"/>
      <c r="I165" s="70"/>
      <c r="J165" s="70"/>
    </row>
    <row r="166" spans="1:83" ht="57" customHeight="1" x14ac:dyDescent="0.25">
      <c r="A166" s="23" t="s">
        <v>29</v>
      </c>
      <c r="B166" s="70" t="s">
        <v>98</v>
      </c>
      <c r="C166" s="70"/>
      <c r="D166" s="70"/>
      <c r="E166" s="70"/>
      <c r="F166" s="70"/>
      <c r="G166" s="70"/>
      <c r="H166" s="70"/>
      <c r="I166" s="70"/>
      <c r="J166" s="70"/>
    </row>
    <row r="167" spans="1:83" ht="66.75" customHeight="1" x14ac:dyDescent="0.25">
      <c r="A167" s="23" t="s">
        <v>30</v>
      </c>
      <c r="B167" s="70" t="s">
        <v>177</v>
      </c>
      <c r="C167" s="70"/>
      <c r="D167" s="70"/>
      <c r="E167" s="70"/>
      <c r="F167" s="70"/>
      <c r="G167" s="70"/>
      <c r="H167" s="70"/>
      <c r="I167" s="70"/>
      <c r="J167" s="70"/>
    </row>
    <row r="168" spans="1:83" ht="42.75" customHeight="1" x14ac:dyDescent="0.25">
      <c r="A168" s="23" t="s">
        <v>31</v>
      </c>
      <c r="B168" s="70" t="s">
        <v>178</v>
      </c>
      <c r="C168" s="70"/>
      <c r="D168" s="70"/>
      <c r="E168" s="70"/>
      <c r="F168" s="70"/>
      <c r="G168" s="70"/>
      <c r="H168" s="70"/>
      <c r="I168" s="70"/>
      <c r="J168" s="70"/>
    </row>
    <row r="169" spans="1:83" ht="58.5" customHeight="1" x14ac:dyDescent="0.25">
      <c r="A169" s="23" t="s">
        <v>69</v>
      </c>
      <c r="B169" s="73" t="s">
        <v>132</v>
      </c>
      <c r="C169" s="73"/>
      <c r="D169" s="73"/>
      <c r="E169" s="73"/>
      <c r="F169" s="73"/>
      <c r="G169" s="73"/>
      <c r="H169" s="73"/>
      <c r="I169" s="73"/>
      <c r="J169" s="74"/>
    </row>
    <row r="170" spans="1:83" s="57" customFormat="1" ht="135.75" customHeight="1" x14ac:dyDescent="0.25">
      <c r="A170" s="29" t="s">
        <v>104</v>
      </c>
      <c r="B170" s="75" t="s">
        <v>179</v>
      </c>
      <c r="C170" s="71"/>
      <c r="D170" s="71"/>
      <c r="E170" s="71"/>
      <c r="F170" s="71"/>
      <c r="G170" s="71"/>
      <c r="H170" s="71"/>
      <c r="I170" s="71"/>
      <c r="J170" s="72"/>
      <c r="K170" s="13"/>
      <c r="L170" s="56"/>
      <c r="M170" s="56"/>
      <c r="N170" s="56"/>
      <c r="O170" s="56"/>
      <c r="P170" s="56"/>
      <c r="Q170" s="56"/>
      <c r="R170" s="56"/>
      <c r="S170" s="56"/>
      <c r="T170" s="56"/>
      <c r="U170" s="56"/>
      <c r="V170" s="56"/>
      <c r="W170" s="56"/>
      <c r="X170" s="56"/>
      <c r="Y170" s="56"/>
      <c r="Z170" s="56"/>
      <c r="AA170" s="56"/>
      <c r="AB170" s="56"/>
      <c r="AC170" s="56"/>
      <c r="AD170" s="56"/>
      <c r="AE170" s="56"/>
      <c r="AF170" s="56"/>
      <c r="AG170" s="56"/>
      <c r="AH170" s="56"/>
      <c r="AI170" s="56"/>
      <c r="AJ170" s="56"/>
      <c r="AK170" s="56"/>
      <c r="AL170" s="56"/>
      <c r="AM170" s="56"/>
      <c r="AN170" s="56"/>
      <c r="AO170" s="56"/>
      <c r="AP170" s="56"/>
      <c r="AQ170" s="56"/>
      <c r="AR170" s="56"/>
      <c r="AS170" s="56"/>
      <c r="AT170" s="56"/>
      <c r="AU170" s="56"/>
      <c r="AV170" s="56"/>
      <c r="AW170" s="56"/>
      <c r="AX170" s="56"/>
      <c r="AY170" s="56"/>
      <c r="AZ170" s="56"/>
      <c r="BA170" s="56"/>
      <c r="BB170" s="56"/>
      <c r="BC170" s="56"/>
      <c r="BD170" s="56"/>
      <c r="BE170" s="56"/>
      <c r="BF170" s="56"/>
      <c r="BG170" s="56"/>
      <c r="BH170" s="56"/>
      <c r="BI170" s="56"/>
      <c r="BJ170" s="56"/>
      <c r="BK170" s="56"/>
      <c r="BL170" s="56"/>
      <c r="BM170" s="56"/>
      <c r="BN170" s="56"/>
      <c r="BO170" s="56"/>
      <c r="BP170" s="56"/>
      <c r="BQ170" s="56"/>
      <c r="BR170" s="56"/>
      <c r="BS170" s="56"/>
      <c r="BT170" s="56"/>
      <c r="BU170" s="56"/>
      <c r="BV170" s="56"/>
      <c r="BW170" s="56"/>
      <c r="BX170" s="56"/>
      <c r="BY170" s="56"/>
      <c r="BZ170" s="56"/>
      <c r="CA170" s="56"/>
      <c r="CB170" s="56"/>
      <c r="CC170" s="56"/>
      <c r="CD170" s="56"/>
      <c r="CE170" s="56"/>
    </row>
    <row r="171" spans="1:83" s="12" customFormat="1" ht="23.25" customHeight="1" x14ac:dyDescent="0.25">
      <c r="A171" s="76" t="s">
        <v>27</v>
      </c>
      <c r="B171" s="77"/>
      <c r="C171" s="77"/>
      <c r="D171" s="77"/>
      <c r="E171" s="77"/>
      <c r="F171" s="77"/>
      <c r="G171" s="77"/>
      <c r="H171" s="77"/>
      <c r="I171" s="77"/>
      <c r="J171" s="78"/>
      <c r="K171" s="13"/>
    </row>
    <row r="172" spans="1:83" s="12" customFormat="1" ht="40.5" customHeight="1" x14ac:dyDescent="0.25">
      <c r="A172" s="23" t="s">
        <v>28</v>
      </c>
      <c r="B172" s="70" t="s">
        <v>125</v>
      </c>
      <c r="C172" s="70"/>
      <c r="D172" s="70"/>
      <c r="E172" s="70"/>
      <c r="F172" s="70"/>
      <c r="G172" s="70"/>
      <c r="H172" s="70"/>
      <c r="I172" s="70"/>
      <c r="J172" s="70"/>
      <c r="K172" s="13"/>
    </row>
    <row r="173" spans="1:83" s="12" customFormat="1" ht="40.5" customHeight="1" x14ac:dyDescent="0.25">
      <c r="A173" s="23" t="s">
        <v>29</v>
      </c>
      <c r="B173" s="70" t="s">
        <v>133</v>
      </c>
      <c r="C173" s="70"/>
      <c r="D173" s="70"/>
      <c r="E173" s="70"/>
      <c r="F173" s="70"/>
      <c r="G173" s="70"/>
      <c r="H173" s="70"/>
      <c r="I173" s="70"/>
      <c r="J173" s="70"/>
      <c r="K173" s="13"/>
    </row>
    <row r="174" spans="1:83" s="56" customFormat="1" ht="37.5" customHeight="1" x14ac:dyDescent="0.25">
      <c r="A174" s="23" t="s">
        <v>30</v>
      </c>
      <c r="B174" s="70" t="s">
        <v>180</v>
      </c>
      <c r="C174" s="70"/>
      <c r="D174" s="70"/>
      <c r="E174" s="70"/>
      <c r="F174" s="70"/>
      <c r="G174" s="70"/>
      <c r="H174" s="70"/>
      <c r="I174" s="70"/>
      <c r="J174" s="70"/>
      <c r="K174" s="13"/>
    </row>
    <row r="175" spans="1:83" s="12" customFormat="1" ht="41.25" customHeight="1" x14ac:dyDescent="0.25">
      <c r="A175" s="23" t="s">
        <v>31</v>
      </c>
      <c r="B175" s="70" t="s">
        <v>181</v>
      </c>
      <c r="C175" s="70"/>
      <c r="D175" s="70"/>
      <c r="E175" s="70"/>
      <c r="F175" s="70"/>
      <c r="G175" s="70"/>
      <c r="H175" s="70"/>
      <c r="I175" s="70"/>
      <c r="J175" s="70"/>
      <c r="K175" s="13"/>
    </row>
    <row r="176" spans="1:83" s="12" customFormat="1" ht="45.75" customHeight="1" x14ac:dyDescent="0.25">
      <c r="A176" s="23" t="s">
        <v>69</v>
      </c>
      <c r="B176" s="73" t="s">
        <v>182</v>
      </c>
      <c r="C176" s="73"/>
      <c r="D176" s="73"/>
      <c r="E176" s="73"/>
      <c r="F176" s="73"/>
      <c r="G176" s="73"/>
      <c r="H176" s="73"/>
      <c r="I176" s="73"/>
      <c r="J176" s="74"/>
      <c r="K176" s="13"/>
    </row>
    <row r="177" spans="1:11" s="56" customFormat="1" ht="120.75" customHeight="1" x14ac:dyDescent="0.25">
      <c r="A177" s="29" t="s">
        <v>104</v>
      </c>
      <c r="B177" s="75" t="s">
        <v>183</v>
      </c>
      <c r="C177" s="71"/>
      <c r="D177" s="71"/>
      <c r="E177" s="71"/>
      <c r="F177" s="71"/>
      <c r="G177" s="71"/>
      <c r="H177" s="71"/>
      <c r="I177" s="71"/>
      <c r="J177" s="72"/>
      <c r="K177" s="13"/>
    </row>
    <row r="178" spans="1:11" s="12" customFormat="1" x14ac:dyDescent="0.25">
      <c r="A178" s="13"/>
      <c r="B178" s="13"/>
      <c r="C178" s="13"/>
      <c r="D178" s="13"/>
      <c r="E178" s="45"/>
      <c r="F178" s="13"/>
      <c r="G178" s="13"/>
      <c r="H178" s="13"/>
      <c r="I178" s="13"/>
      <c r="J178" s="13"/>
      <c r="K178" s="13"/>
    </row>
    <row r="179" spans="1:11" s="12" customFormat="1" x14ac:dyDescent="0.25">
      <c r="A179" s="13"/>
      <c r="B179" s="13"/>
      <c r="C179" s="13"/>
      <c r="D179" s="13"/>
      <c r="E179" s="45"/>
      <c r="F179" s="13"/>
      <c r="G179" s="13"/>
      <c r="H179" s="13"/>
      <c r="I179" s="13"/>
      <c r="J179" s="13"/>
      <c r="K179" s="13"/>
    </row>
    <row r="180" spans="1:11" s="12" customFormat="1" x14ac:dyDescent="0.25">
      <c r="A180" s="13"/>
      <c r="B180" s="13"/>
      <c r="C180" s="13"/>
      <c r="D180" s="13"/>
      <c r="E180" s="45"/>
      <c r="F180" s="13"/>
      <c r="G180" s="13"/>
      <c r="H180" s="13"/>
      <c r="I180" s="13"/>
      <c r="J180" s="13"/>
      <c r="K180" s="13"/>
    </row>
    <row r="181" spans="1:11" s="12" customFormat="1" x14ac:dyDescent="0.25">
      <c r="A181" s="13"/>
      <c r="B181" s="13"/>
      <c r="C181" s="13"/>
      <c r="D181" s="13"/>
      <c r="E181" s="45"/>
      <c r="F181" s="13"/>
      <c r="G181" s="13"/>
      <c r="H181" s="13"/>
      <c r="I181" s="13"/>
      <c r="J181" s="13"/>
      <c r="K181" s="13"/>
    </row>
    <row r="182" spans="1:11" s="12" customFormat="1" x14ac:dyDescent="0.25">
      <c r="A182" s="13"/>
      <c r="B182" s="13"/>
      <c r="C182" s="13"/>
      <c r="D182" s="13"/>
      <c r="E182" s="45"/>
      <c r="F182" s="13"/>
      <c r="G182" s="13"/>
      <c r="H182" s="13"/>
      <c r="I182" s="13"/>
      <c r="J182" s="13"/>
      <c r="K182" s="13"/>
    </row>
    <row r="183" spans="1:11" s="12" customFormat="1" x14ac:dyDescent="0.25">
      <c r="A183" s="13"/>
      <c r="B183" s="13"/>
      <c r="C183" s="13"/>
      <c r="D183" s="13"/>
      <c r="E183" s="45"/>
      <c r="F183" s="13"/>
      <c r="G183" s="13"/>
      <c r="H183" s="13"/>
      <c r="I183" s="13"/>
      <c r="J183" s="13"/>
      <c r="K183" s="13"/>
    </row>
    <row r="184" spans="1:11" s="12" customFormat="1" x14ac:dyDescent="0.25">
      <c r="A184" s="13"/>
      <c r="B184" s="13"/>
      <c r="C184" s="13"/>
      <c r="D184" s="13"/>
      <c r="E184" s="45"/>
      <c r="F184" s="13"/>
      <c r="G184" s="13"/>
      <c r="H184" s="13"/>
      <c r="I184" s="13"/>
      <c r="J184" s="13"/>
      <c r="K184" s="13"/>
    </row>
    <row r="185" spans="1:11" s="12" customFormat="1" x14ac:dyDescent="0.25">
      <c r="A185" s="13"/>
      <c r="B185" s="13"/>
      <c r="C185" s="13"/>
      <c r="D185" s="13"/>
      <c r="E185" s="45"/>
      <c r="F185" s="13"/>
      <c r="G185" s="13"/>
      <c r="H185" s="13"/>
      <c r="I185" s="13"/>
      <c r="J185" s="13"/>
      <c r="K185" s="13"/>
    </row>
    <row r="186" spans="1:11" s="12" customFormat="1" x14ac:dyDescent="0.25">
      <c r="A186" s="13"/>
      <c r="B186" s="13"/>
      <c r="C186" s="13"/>
      <c r="D186" s="13"/>
      <c r="E186" s="45"/>
      <c r="F186" s="13"/>
      <c r="G186" s="13"/>
      <c r="H186" s="13"/>
      <c r="I186" s="13"/>
      <c r="J186" s="13"/>
      <c r="K186" s="13"/>
    </row>
    <row r="187" spans="1:11" s="12" customFormat="1" x14ac:dyDescent="0.25">
      <c r="A187" s="13"/>
      <c r="B187" s="13"/>
      <c r="C187" s="13"/>
      <c r="D187" s="13"/>
      <c r="E187" s="45"/>
      <c r="F187" s="13"/>
      <c r="G187" s="13"/>
      <c r="H187" s="13"/>
      <c r="I187" s="13"/>
      <c r="J187" s="13"/>
      <c r="K187" s="13"/>
    </row>
    <row r="188" spans="1:11" s="12" customFormat="1" x14ac:dyDescent="0.25">
      <c r="A188" s="13"/>
      <c r="B188" s="13"/>
      <c r="C188" s="13"/>
      <c r="D188" s="13"/>
      <c r="E188" s="45"/>
      <c r="F188" s="13"/>
      <c r="G188" s="13"/>
      <c r="H188" s="13"/>
      <c r="I188" s="13"/>
      <c r="J188" s="13"/>
      <c r="K188" s="13"/>
    </row>
    <row r="189" spans="1:11" s="12" customFormat="1" x14ac:dyDescent="0.25">
      <c r="A189" s="13"/>
      <c r="B189" s="13"/>
      <c r="C189" s="13"/>
      <c r="D189" s="13"/>
      <c r="E189" s="45"/>
      <c r="F189" s="13"/>
      <c r="G189" s="13"/>
      <c r="H189" s="13"/>
      <c r="I189" s="13"/>
      <c r="J189" s="13"/>
      <c r="K189" s="13"/>
    </row>
    <row r="190" spans="1:11" s="12" customFormat="1" x14ac:dyDescent="0.25">
      <c r="A190" s="13"/>
      <c r="B190" s="13"/>
      <c r="C190" s="13"/>
      <c r="D190" s="13"/>
      <c r="E190" s="45"/>
      <c r="F190" s="13"/>
      <c r="G190" s="13"/>
      <c r="H190" s="13"/>
      <c r="I190" s="13"/>
      <c r="J190" s="13"/>
      <c r="K190" s="13"/>
    </row>
    <row r="191" spans="1:11" s="12" customFormat="1" x14ac:dyDescent="0.25">
      <c r="A191" s="13"/>
      <c r="B191" s="13"/>
      <c r="C191" s="13"/>
      <c r="D191" s="13"/>
      <c r="E191" s="45"/>
      <c r="F191" s="13"/>
      <c r="G191" s="13"/>
      <c r="H191" s="13"/>
      <c r="I191" s="13"/>
      <c r="J191" s="13"/>
      <c r="K191" s="13"/>
    </row>
    <row r="192" spans="1:11" s="12" customFormat="1" x14ac:dyDescent="0.25">
      <c r="A192" s="13"/>
      <c r="B192" s="13"/>
      <c r="C192" s="13"/>
      <c r="D192" s="13"/>
      <c r="E192" s="45"/>
      <c r="F192" s="13"/>
      <c r="G192" s="13"/>
      <c r="H192" s="13"/>
      <c r="I192" s="13"/>
      <c r="J192" s="13"/>
      <c r="K192" s="13"/>
    </row>
    <row r="193" spans="1:11" s="12" customFormat="1" x14ac:dyDescent="0.25">
      <c r="A193" s="13"/>
      <c r="B193" s="13"/>
      <c r="C193" s="13"/>
      <c r="D193" s="13"/>
      <c r="E193" s="45"/>
      <c r="F193" s="13"/>
      <c r="G193" s="13"/>
      <c r="H193" s="13"/>
      <c r="I193" s="13"/>
      <c r="J193" s="13"/>
      <c r="K193" s="13"/>
    </row>
    <row r="194" spans="1:11" s="12" customFormat="1" x14ac:dyDescent="0.25">
      <c r="A194" s="13"/>
      <c r="B194" s="13"/>
      <c r="C194" s="13"/>
      <c r="D194" s="13"/>
      <c r="E194" s="45"/>
      <c r="F194" s="13"/>
      <c r="G194" s="13"/>
      <c r="H194" s="13"/>
      <c r="I194" s="13"/>
      <c r="J194" s="13"/>
      <c r="K194" s="13"/>
    </row>
    <row r="195" spans="1:11" s="12" customFormat="1" x14ac:dyDescent="0.25">
      <c r="A195" s="13"/>
      <c r="B195" s="13"/>
      <c r="C195" s="13"/>
      <c r="D195" s="13"/>
      <c r="E195" s="45"/>
      <c r="F195" s="13"/>
      <c r="G195" s="13"/>
      <c r="H195" s="13"/>
      <c r="I195" s="13"/>
      <c r="J195" s="13"/>
      <c r="K195" s="13"/>
    </row>
    <row r="196" spans="1:11" s="12" customFormat="1" x14ac:dyDescent="0.25">
      <c r="A196" s="13"/>
      <c r="B196" s="13"/>
      <c r="C196" s="13"/>
      <c r="D196" s="13"/>
      <c r="E196" s="45"/>
      <c r="F196" s="13"/>
      <c r="G196" s="13"/>
      <c r="H196" s="13"/>
      <c r="I196" s="13"/>
      <c r="J196" s="13"/>
      <c r="K196" s="13"/>
    </row>
    <row r="197" spans="1:11" s="12" customFormat="1" x14ac:dyDescent="0.25">
      <c r="A197" s="13"/>
      <c r="B197" s="13"/>
      <c r="C197" s="13"/>
      <c r="D197" s="13"/>
      <c r="E197" s="45"/>
      <c r="F197" s="13"/>
      <c r="G197" s="13"/>
      <c r="H197" s="13"/>
      <c r="I197" s="13"/>
      <c r="J197" s="13"/>
      <c r="K197" s="13"/>
    </row>
    <row r="198" spans="1:11" s="12" customFormat="1" x14ac:dyDescent="0.25">
      <c r="A198" s="13"/>
      <c r="B198" s="13"/>
      <c r="C198" s="13"/>
      <c r="D198" s="13"/>
      <c r="E198" s="45"/>
      <c r="F198" s="13"/>
      <c r="G198" s="13"/>
      <c r="H198" s="13"/>
      <c r="I198" s="13"/>
      <c r="J198" s="13"/>
      <c r="K198" s="13"/>
    </row>
    <row r="199" spans="1:11" s="12" customFormat="1" x14ac:dyDescent="0.25">
      <c r="A199" s="13"/>
      <c r="B199" s="13"/>
      <c r="C199" s="13"/>
      <c r="D199" s="13"/>
      <c r="E199" s="45"/>
      <c r="F199" s="13"/>
      <c r="G199" s="13"/>
      <c r="H199" s="13"/>
      <c r="I199" s="13"/>
      <c r="J199" s="13"/>
      <c r="K199" s="13"/>
    </row>
    <row r="200" spans="1:11" s="12" customFormat="1" x14ac:dyDescent="0.25">
      <c r="A200" s="13"/>
      <c r="B200" s="13"/>
      <c r="C200" s="13"/>
      <c r="D200" s="13"/>
      <c r="E200" s="45"/>
      <c r="F200" s="13"/>
      <c r="G200" s="13"/>
      <c r="H200" s="13"/>
      <c r="I200" s="13"/>
      <c r="J200" s="13"/>
      <c r="K200" s="13"/>
    </row>
    <row r="201" spans="1:11" s="12" customFormat="1" x14ac:dyDescent="0.25">
      <c r="A201" s="13"/>
      <c r="B201" s="13"/>
      <c r="C201" s="13"/>
      <c r="D201" s="13"/>
      <c r="E201" s="45"/>
      <c r="F201" s="13"/>
      <c r="G201" s="13"/>
      <c r="H201" s="13"/>
      <c r="I201" s="13"/>
      <c r="J201" s="13"/>
      <c r="K201" s="13"/>
    </row>
    <row r="202" spans="1:11" s="12" customFormat="1" x14ac:dyDescent="0.25">
      <c r="A202" s="13"/>
      <c r="B202" s="13"/>
      <c r="C202" s="13"/>
      <c r="D202" s="13"/>
      <c r="E202" s="45"/>
      <c r="F202" s="13"/>
      <c r="G202" s="13"/>
      <c r="H202" s="13"/>
      <c r="I202" s="13"/>
      <c r="J202" s="13"/>
      <c r="K202" s="13"/>
    </row>
    <row r="203" spans="1:11" s="12" customFormat="1" x14ac:dyDescent="0.25">
      <c r="A203" s="13"/>
      <c r="B203" s="13"/>
      <c r="C203" s="13"/>
      <c r="D203" s="13"/>
      <c r="E203" s="45"/>
      <c r="F203" s="13"/>
      <c r="G203" s="13"/>
      <c r="H203" s="13"/>
      <c r="I203" s="13"/>
      <c r="J203" s="13"/>
      <c r="K203" s="13"/>
    </row>
    <row r="204" spans="1:11" s="12" customFormat="1" x14ac:dyDescent="0.25">
      <c r="A204" s="13"/>
      <c r="B204" s="13"/>
      <c r="C204" s="13"/>
      <c r="D204" s="13"/>
      <c r="E204" s="45"/>
      <c r="F204" s="13"/>
      <c r="G204" s="13"/>
      <c r="H204" s="13"/>
      <c r="I204" s="13"/>
      <c r="J204" s="13"/>
      <c r="K204" s="13"/>
    </row>
    <row r="205" spans="1:11" s="12" customFormat="1" x14ac:dyDescent="0.25">
      <c r="A205" s="13"/>
      <c r="B205" s="13"/>
      <c r="C205" s="13"/>
      <c r="D205" s="13"/>
      <c r="E205" s="45"/>
      <c r="F205" s="13"/>
      <c r="G205" s="13"/>
      <c r="H205" s="13"/>
      <c r="I205" s="13"/>
      <c r="J205" s="13"/>
      <c r="K205" s="13"/>
    </row>
    <row r="206" spans="1:11" s="12" customFormat="1" x14ac:dyDescent="0.25">
      <c r="A206" s="13"/>
      <c r="B206" s="13"/>
      <c r="C206" s="13"/>
      <c r="D206" s="13"/>
      <c r="E206" s="45"/>
      <c r="F206" s="13"/>
      <c r="G206" s="13"/>
      <c r="H206" s="13"/>
      <c r="I206" s="13"/>
      <c r="J206" s="13"/>
      <c r="K206" s="13"/>
    </row>
    <row r="207" spans="1:11" s="12" customFormat="1" x14ac:dyDescent="0.25">
      <c r="A207" s="13"/>
      <c r="B207" s="13"/>
      <c r="C207" s="13"/>
      <c r="D207" s="13"/>
      <c r="E207" s="45"/>
      <c r="F207" s="13"/>
      <c r="G207" s="13"/>
      <c r="H207" s="13"/>
      <c r="I207" s="13"/>
      <c r="J207" s="13"/>
      <c r="K207" s="13"/>
    </row>
    <row r="208" spans="1:11" s="12" customFormat="1" x14ac:dyDescent="0.25">
      <c r="A208" s="13"/>
      <c r="B208" s="13"/>
      <c r="C208" s="13"/>
      <c r="D208" s="13"/>
      <c r="E208" s="45"/>
      <c r="F208" s="13"/>
      <c r="G208" s="13"/>
      <c r="H208" s="13"/>
      <c r="I208" s="13"/>
      <c r="J208" s="13"/>
      <c r="K208" s="13"/>
    </row>
    <row r="209" spans="1:11" s="12" customFormat="1" x14ac:dyDescent="0.25">
      <c r="A209" s="13"/>
      <c r="B209" s="13"/>
      <c r="C209" s="13"/>
      <c r="D209" s="13"/>
      <c r="E209" s="45"/>
      <c r="F209" s="13"/>
      <c r="G209" s="13"/>
      <c r="H209" s="13"/>
      <c r="I209" s="13"/>
      <c r="J209" s="13"/>
      <c r="K209" s="13"/>
    </row>
    <row r="210" spans="1:11" s="12" customFormat="1" x14ac:dyDescent="0.25">
      <c r="A210" s="13"/>
      <c r="B210" s="13"/>
      <c r="C210" s="13"/>
      <c r="D210" s="13"/>
      <c r="E210" s="45"/>
      <c r="F210" s="13"/>
      <c r="G210" s="13"/>
      <c r="H210" s="13"/>
      <c r="I210" s="13"/>
      <c r="J210" s="13"/>
      <c r="K210" s="13"/>
    </row>
    <row r="211" spans="1:11" s="12" customFormat="1" x14ac:dyDescent="0.25">
      <c r="A211" s="13"/>
      <c r="B211" s="13"/>
      <c r="C211" s="13"/>
      <c r="D211" s="13"/>
      <c r="E211" s="45"/>
      <c r="F211" s="13"/>
      <c r="G211" s="13"/>
      <c r="H211" s="13"/>
      <c r="I211" s="13"/>
      <c r="J211" s="13"/>
      <c r="K211" s="13"/>
    </row>
    <row r="212" spans="1:11" s="12" customFormat="1" x14ac:dyDescent="0.25">
      <c r="A212" s="13"/>
      <c r="B212" s="13"/>
      <c r="C212" s="13"/>
      <c r="D212" s="13"/>
      <c r="E212" s="45"/>
      <c r="F212" s="13"/>
      <c r="G212" s="13"/>
      <c r="H212" s="13"/>
      <c r="I212" s="13"/>
      <c r="J212" s="13"/>
      <c r="K212" s="13"/>
    </row>
    <row r="213" spans="1:11" s="12" customFormat="1" x14ac:dyDescent="0.25">
      <c r="A213" s="13"/>
      <c r="B213" s="13"/>
      <c r="C213" s="13"/>
      <c r="D213" s="13"/>
      <c r="E213" s="45"/>
      <c r="F213" s="13"/>
      <c r="G213" s="13"/>
      <c r="H213" s="13"/>
      <c r="I213" s="13"/>
      <c r="J213" s="13"/>
      <c r="K213" s="13"/>
    </row>
    <row r="214" spans="1:11" s="12" customFormat="1" x14ac:dyDescent="0.25">
      <c r="A214" s="13"/>
      <c r="B214" s="13"/>
      <c r="C214" s="13"/>
      <c r="D214" s="13"/>
      <c r="E214" s="45"/>
      <c r="F214" s="13"/>
      <c r="G214" s="13"/>
      <c r="H214" s="13"/>
      <c r="I214" s="13"/>
      <c r="J214" s="13"/>
      <c r="K214" s="13"/>
    </row>
    <row r="215" spans="1:11" s="12" customFormat="1" x14ac:dyDescent="0.25">
      <c r="A215" s="13"/>
      <c r="B215" s="13"/>
      <c r="C215" s="13"/>
      <c r="D215" s="13"/>
      <c r="E215" s="45"/>
      <c r="F215" s="13"/>
      <c r="G215" s="13"/>
      <c r="H215" s="13"/>
      <c r="I215" s="13"/>
      <c r="J215" s="13"/>
      <c r="K215" s="13"/>
    </row>
    <row r="216" spans="1:11" s="12" customFormat="1" x14ac:dyDescent="0.25">
      <c r="A216" s="13"/>
      <c r="B216" s="13"/>
      <c r="C216" s="13"/>
      <c r="D216" s="13"/>
      <c r="E216" s="45"/>
      <c r="F216" s="13"/>
      <c r="G216" s="13"/>
      <c r="H216" s="13"/>
      <c r="I216" s="13"/>
      <c r="J216" s="13"/>
      <c r="K216" s="13"/>
    </row>
    <row r="217" spans="1:11" s="12" customFormat="1" x14ac:dyDescent="0.25">
      <c r="A217" s="13"/>
      <c r="B217" s="13"/>
      <c r="C217" s="13"/>
      <c r="D217" s="13"/>
      <c r="E217" s="45"/>
      <c r="F217" s="13"/>
      <c r="G217" s="13"/>
      <c r="H217" s="13"/>
      <c r="I217" s="13"/>
      <c r="J217" s="13"/>
      <c r="K217" s="13"/>
    </row>
    <row r="218" spans="1:11" s="12" customFormat="1" x14ac:dyDescent="0.25">
      <c r="A218" s="13"/>
      <c r="B218" s="13"/>
      <c r="C218" s="13"/>
      <c r="D218" s="13"/>
      <c r="E218" s="45"/>
      <c r="F218" s="13"/>
      <c r="G218" s="13"/>
      <c r="H218" s="13"/>
      <c r="I218" s="13"/>
      <c r="J218" s="13"/>
      <c r="K218" s="13"/>
    </row>
    <row r="219" spans="1:11" s="12" customFormat="1" x14ac:dyDescent="0.25">
      <c r="A219" s="13"/>
      <c r="B219" s="13"/>
      <c r="C219" s="13"/>
      <c r="D219" s="13"/>
      <c r="E219" s="45"/>
      <c r="F219" s="13"/>
      <c r="G219" s="13"/>
      <c r="H219" s="13"/>
      <c r="I219" s="13"/>
      <c r="J219" s="13"/>
      <c r="K219" s="13"/>
    </row>
    <row r="220" spans="1:11" s="12" customFormat="1" x14ac:dyDescent="0.25">
      <c r="A220" s="13"/>
      <c r="B220" s="13"/>
      <c r="C220" s="13"/>
      <c r="D220" s="13"/>
      <c r="E220" s="45"/>
      <c r="F220" s="13"/>
      <c r="G220" s="13"/>
      <c r="H220" s="13"/>
      <c r="I220" s="13"/>
      <c r="J220" s="13"/>
      <c r="K220" s="13"/>
    </row>
    <row r="221" spans="1:11" s="12" customFormat="1" x14ac:dyDescent="0.25">
      <c r="A221" s="13"/>
      <c r="B221" s="13"/>
      <c r="C221" s="13"/>
      <c r="D221" s="13"/>
      <c r="E221" s="45"/>
      <c r="F221" s="13"/>
      <c r="G221" s="13"/>
      <c r="H221" s="13"/>
      <c r="I221" s="13"/>
      <c r="J221" s="13"/>
      <c r="K221" s="13"/>
    </row>
    <row r="222" spans="1:11" s="12" customFormat="1" x14ac:dyDescent="0.25">
      <c r="A222" s="13"/>
      <c r="B222" s="13"/>
      <c r="C222" s="13"/>
      <c r="D222" s="13"/>
      <c r="E222" s="45"/>
      <c r="F222" s="13"/>
      <c r="G222" s="13"/>
      <c r="H222" s="13"/>
      <c r="I222" s="13"/>
      <c r="J222" s="13"/>
      <c r="K222" s="13"/>
    </row>
    <row r="223" spans="1:11" s="12" customFormat="1" x14ac:dyDescent="0.25">
      <c r="A223" s="13"/>
      <c r="B223" s="13"/>
      <c r="C223" s="13"/>
      <c r="D223" s="13"/>
      <c r="E223" s="45"/>
      <c r="F223" s="13"/>
      <c r="G223" s="13"/>
      <c r="H223" s="13"/>
      <c r="I223" s="13"/>
      <c r="J223" s="13"/>
      <c r="K223" s="13"/>
    </row>
    <row r="224" spans="1:11" s="12" customFormat="1" x14ac:dyDescent="0.25">
      <c r="A224" s="13"/>
      <c r="B224" s="13"/>
      <c r="C224" s="13"/>
      <c r="D224" s="13"/>
      <c r="E224" s="45"/>
      <c r="F224" s="13"/>
      <c r="G224" s="13"/>
      <c r="H224" s="13"/>
      <c r="I224" s="13"/>
      <c r="J224" s="13"/>
      <c r="K224" s="13"/>
    </row>
    <row r="225" spans="1:11" s="12" customFormat="1" x14ac:dyDescent="0.25">
      <c r="A225" s="13"/>
      <c r="B225" s="13"/>
      <c r="C225" s="13"/>
      <c r="D225" s="13"/>
      <c r="E225" s="45"/>
      <c r="F225" s="13"/>
      <c r="G225" s="13"/>
      <c r="H225" s="13"/>
      <c r="I225" s="13"/>
      <c r="J225" s="13"/>
      <c r="K225" s="13"/>
    </row>
    <row r="226" spans="1:11" s="12" customFormat="1" x14ac:dyDescent="0.25">
      <c r="A226" s="13"/>
      <c r="B226" s="13"/>
      <c r="C226" s="13"/>
      <c r="D226" s="13"/>
      <c r="E226" s="45"/>
      <c r="F226" s="13"/>
      <c r="G226" s="13"/>
      <c r="H226" s="13"/>
      <c r="I226" s="13"/>
      <c r="J226" s="13"/>
      <c r="K226" s="13"/>
    </row>
    <row r="227" spans="1:11" s="12" customFormat="1" x14ac:dyDescent="0.25">
      <c r="A227" s="13"/>
      <c r="B227" s="13"/>
      <c r="C227" s="13"/>
      <c r="D227" s="13"/>
      <c r="E227" s="45"/>
      <c r="F227" s="13"/>
      <c r="G227" s="13"/>
      <c r="H227" s="13"/>
      <c r="I227" s="13"/>
      <c r="J227" s="13"/>
      <c r="K227" s="13"/>
    </row>
    <row r="228" spans="1:11" s="12" customFormat="1" x14ac:dyDescent="0.25">
      <c r="A228" s="13"/>
      <c r="B228" s="13"/>
      <c r="C228" s="13"/>
      <c r="D228" s="13"/>
      <c r="E228" s="45"/>
      <c r="F228" s="13"/>
      <c r="G228" s="13"/>
      <c r="H228" s="13"/>
      <c r="I228" s="13"/>
      <c r="J228" s="13"/>
      <c r="K228" s="13"/>
    </row>
    <row r="229" spans="1:11" s="12" customFormat="1" x14ac:dyDescent="0.25">
      <c r="A229" s="13"/>
      <c r="B229" s="13"/>
      <c r="C229" s="13"/>
      <c r="D229" s="13"/>
      <c r="E229" s="45"/>
      <c r="F229" s="13"/>
      <c r="G229" s="13"/>
      <c r="H229" s="13"/>
      <c r="I229" s="13"/>
      <c r="J229" s="13"/>
      <c r="K229" s="13"/>
    </row>
    <row r="230" spans="1:11" s="12" customFormat="1" x14ac:dyDescent="0.25">
      <c r="A230" s="13"/>
      <c r="B230" s="13"/>
      <c r="C230" s="13"/>
      <c r="D230" s="13"/>
      <c r="E230" s="45"/>
      <c r="F230" s="13"/>
      <c r="G230" s="13"/>
      <c r="H230" s="13"/>
      <c r="I230" s="13"/>
      <c r="J230" s="13"/>
      <c r="K230" s="13"/>
    </row>
    <row r="231" spans="1:11" s="12" customFormat="1" x14ac:dyDescent="0.25">
      <c r="A231" s="13"/>
      <c r="B231" s="13"/>
      <c r="C231" s="13"/>
      <c r="D231" s="13"/>
      <c r="E231" s="45"/>
      <c r="F231" s="13"/>
      <c r="G231" s="13"/>
      <c r="H231" s="13"/>
      <c r="I231" s="13"/>
      <c r="J231" s="13"/>
      <c r="K231" s="13"/>
    </row>
    <row r="232" spans="1:11" s="12" customFormat="1" x14ac:dyDescent="0.25">
      <c r="A232" s="13"/>
      <c r="B232" s="13"/>
      <c r="C232" s="13"/>
      <c r="D232" s="13"/>
      <c r="E232" s="45"/>
      <c r="F232" s="13"/>
      <c r="G232" s="13"/>
      <c r="H232" s="13"/>
      <c r="I232" s="13"/>
      <c r="J232" s="13"/>
      <c r="K232" s="13"/>
    </row>
    <row r="233" spans="1:11" s="12" customFormat="1" x14ac:dyDescent="0.25">
      <c r="A233" s="13"/>
      <c r="B233" s="13"/>
      <c r="C233" s="13"/>
      <c r="D233" s="13"/>
      <c r="E233" s="45"/>
      <c r="F233" s="13"/>
      <c r="G233" s="13"/>
      <c r="H233" s="13"/>
      <c r="I233" s="13"/>
      <c r="J233" s="13"/>
      <c r="K233" s="13"/>
    </row>
    <row r="234" spans="1:11" s="12" customFormat="1" x14ac:dyDescent="0.25">
      <c r="A234" s="13"/>
      <c r="B234" s="13"/>
      <c r="C234" s="13"/>
      <c r="D234" s="13"/>
      <c r="E234" s="45"/>
      <c r="F234" s="13"/>
      <c r="G234" s="13"/>
      <c r="H234" s="13"/>
      <c r="I234" s="13"/>
      <c r="J234" s="13"/>
      <c r="K234" s="13"/>
    </row>
    <row r="235" spans="1:11" s="12" customFormat="1" x14ac:dyDescent="0.25">
      <c r="A235" s="13"/>
      <c r="B235" s="13"/>
      <c r="C235" s="13"/>
      <c r="D235" s="13"/>
      <c r="E235" s="45"/>
      <c r="F235" s="13"/>
      <c r="G235" s="13"/>
      <c r="H235" s="13"/>
      <c r="I235" s="13"/>
      <c r="J235" s="13"/>
      <c r="K235" s="13"/>
    </row>
    <row r="236" spans="1:11" s="12" customFormat="1" x14ac:dyDescent="0.25">
      <c r="A236" s="13"/>
      <c r="B236" s="13"/>
      <c r="C236" s="13"/>
      <c r="D236" s="13"/>
      <c r="E236" s="45"/>
      <c r="F236" s="13"/>
      <c r="G236" s="13"/>
      <c r="H236" s="13"/>
      <c r="I236" s="13"/>
      <c r="J236" s="13"/>
      <c r="K236" s="13"/>
    </row>
    <row r="237" spans="1:11" s="12" customFormat="1" x14ac:dyDescent="0.25">
      <c r="A237" s="13"/>
      <c r="B237" s="13"/>
      <c r="C237" s="13"/>
      <c r="D237" s="13"/>
      <c r="E237" s="45"/>
      <c r="F237" s="13"/>
      <c r="G237" s="13"/>
      <c r="H237" s="13"/>
      <c r="I237" s="13"/>
      <c r="J237" s="13"/>
      <c r="K237" s="13"/>
    </row>
    <row r="238" spans="1:11" s="12" customFormat="1" x14ac:dyDescent="0.25">
      <c r="A238" s="13"/>
      <c r="B238" s="13"/>
      <c r="C238" s="13"/>
      <c r="D238" s="13"/>
      <c r="E238" s="45"/>
      <c r="F238" s="13"/>
      <c r="G238" s="13"/>
      <c r="H238" s="13"/>
      <c r="I238" s="13"/>
      <c r="J238" s="13"/>
      <c r="K238" s="13"/>
    </row>
    <row r="239" spans="1:11" s="12" customFormat="1" x14ac:dyDescent="0.25">
      <c r="A239" s="13"/>
      <c r="B239" s="13"/>
      <c r="C239" s="13"/>
      <c r="D239" s="13"/>
      <c r="E239" s="45"/>
      <c r="F239" s="13"/>
      <c r="G239" s="13"/>
      <c r="H239" s="13"/>
      <c r="I239" s="13"/>
      <c r="J239" s="13"/>
      <c r="K239" s="13"/>
    </row>
    <row r="240" spans="1:11" s="12" customFormat="1" x14ac:dyDescent="0.25">
      <c r="A240" s="13"/>
      <c r="B240" s="13"/>
      <c r="C240" s="13"/>
      <c r="D240" s="13"/>
      <c r="E240" s="45"/>
      <c r="F240" s="13"/>
      <c r="G240" s="13"/>
      <c r="H240" s="13"/>
      <c r="I240" s="13"/>
      <c r="J240" s="13"/>
      <c r="K240" s="13"/>
    </row>
    <row r="241" spans="1:11" s="12" customFormat="1" x14ac:dyDescent="0.25">
      <c r="A241" s="13"/>
      <c r="B241" s="13"/>
      <c r="C241" s="13"/>
      <c r="D241" s="13"/>
      <c r="E241" s="45"/>
      <c r="F241" s="13"/>
      <c r="G241" s="13"/>
      <c r="H241" s="13"/>
      <c r="I241" s="13"/>
      <c r="J241" s="13"/>
      <c r="K241" s="13"/>
    </row>
    <row r="242" spans="1:11" s="12" customFormat="1" x14ac:dyDescent="0.25">
      <c r="A242" s="13"/>
      <c r="B242" s="13"/>
      <c r="C242" s="13"/>
      <c r="D242" s="13"/>
      <c r="E242" s="45"/>
      <c r="F242" s="13"/>
      <c r="G242" s="13"/>
      <c r="H242" s="13"/>
      <c r="I242" s="13"/>
      <c r="J242" s="13"/>
      <c r="K242" s="13"/>
    </row>
    <row r="243" spans="1:11" s="12" customFormat="1" x14ac:dyDescent="0.25">
      <c r="A243" s="13"/>
      <c r="B243" s="13"/>
      <c r="C243" s="13"/>
      <c r="D243" s="13"/>
      <c r="E243" s="45"/>
      <c r="F243" s="13"/>
      <c r="G243" s="13"/>
      <c r="H243" s="13"/>
      <c r="I243" s="13"/>
      <c r="J243" s="13"/>
      <c r="K243" s="13"/>
    </row>
    <row r="244" spans="1:11" s="12" customFormat="1" x14ac:dyDescent="0.25">
      <c r="A244" s="13"/>
      <c r="B244" s="13"/>
      <c r="C244" s="13"/>
      <c r="D244" s="13"/>
      <c r="E244" s="45"/>
      <c r="F244" s="13"/>
      <c r="G244" s="13"/>
      <c r="H244" s="13"/>
      <c r="I244" s="13"/>
      <c r="J244" s="13"/>
      <c r="K244" s="13"/>
    </row>
    <row r="245" spans="1:11" s="12" customFormat="1" x14ac:dyDescent="0.25">
      <c r="A245" s="13"/>
      <c r="B245" s="13"/>
      <c r="C245" s="13"/>
      <c r="D245" s="13"/>
      <c r="E245" s="45"/>
      <c r="F245" s="13"/>
      <c r="G245" s="13"/>
      <c r="H245" s="13"/>
      <c r="I245" s="13"/>
      <c r="J245" s="13"/>
      <c r="K245" s="13"/>
    </row>
    <row r="246" spans="1:11" s="12" customFormat="1" x14ac:dyDescent="0.25">
      <c r="A246" s="13"/>
      <c r="B246" s="13"/>
      <c r="C246" s="13"/>
      <c r="D246" s="13"/>
      <c r="E246" s="45"/>
      <c r="F246" s="13"/>
      <c r="G246" s="13"/>
      <c r="H246" s="13"/>
      <c r="I246" s="13"/>
      <c r="J246" s="13"/>
      <c r="K246" s="13"/>
    </row>
    <row r="247" spans="1:11" s="12" customFormat="1" x14ac:dyDescent="0.25">
      <c r="A247" s="13"/>
      <c r="B247" s="13"/>
      <c r="C247" s="13"/>
      <c r="D247" s="13"/>
      <c r="E247" s="45"/>
      <c r="F247" s="13"/>
      <c r="G247" s="13"/>
      <c r="H247" s="13"/>
      <c r="I247" s="13"/>
      <c r="J247" s="13"/>
      <c r="K247" s="13"/>
    </row>
    <row r="248" spans="1:11" s="12" customFormat="1" x14ac:dyDescent="0.25">
      <c r="A248" s="13"/>
      <c r="B248" s="13"/>
      <c r="C248" s="13"/>
      <c r="D248" s="13"/>
      <c r="E248" s="45"/>
      <c r="F248" s="13"/>
      <c r="G248" s="13"/>
      <c r="H248" s="13"/>
      <c r="I248" s="13"/>
      <c r="J248" s="13"/>
      <c r="K248" s="13"/>
    </row>
    <row r="249" spans="1:11" s="12" customFormat="1" x14ac:dyDescent="0.25">
      <c r="A249" s="13"/>
      <c r="B249" s="13"/>
      <c r="C249" s="13"/>
      <c r="D249" s="13"/>
      <c r="E249" s="45"/>
      <c r="F249" s="13"/>
      <c r="G249" s="13"/>
      <c r="H249" s="13"/>
      <c r="I249" s="13"/>
      <c r="J249" s="13"/>
      <c r="K249" s="13"/>
    </row>
    <row r="250" spans="1:11" s="12" customFormat="1" x14ac:dyDescent="0.25">
      <c r="A250" s="13"/>
      <c r="B250" s="13"/>
      <c r="C250" s="13"/>
      <c r="D250" s="13"/>
      <c r="E250" s="45"/>
      <c r="F250" s="13"/>
      <c r="G250" s="13"/>
      <c r="H250" s="13"/>
      <c r="I250" s="13"/>
      <c r="J250" s="13"/>
      <c r="K250" s="13"/>
    </row>
    <row r="251" spans="1:11" s="12" customFormat="1" x14ac:dyDescent="0.25">
      <c r="A251" s="13"/>
      <c r="B251" s="13"/>
      <c r="C251" s="13"/>
      <c r="D251" s="13"/>
      <c r="E251" s="45"/>
      <c r="F251" s="13"/>
      <c r="G251" s="13"/>
      <c r="H251" s="13"/>
      <c r="I251" s="13"/>
      <c r="J251" s="13"/>
      <c r="K251" s="13"/>
    </row>
    <row r="252" spans="1:11" s="12" customFormat="1" x14ac:dyDescent="0.25">
      <c r="A252" s="13"/>
      <c r="B252" s="13"/>
      <c r="C252" s="13"/>
      <c r="D252" s="13"/>
      <c r="E252" s="45"/>
      <c r="F252" s="13"/>
      <c r="G252" s="13"/>
      <c r="H252" s="13"/>
      <c r="I252" s="13"/>
      <c r="J252" s="13"/>
      <c r="K252" s="13"/>
    </row>
    <row r="253" spans="1:11" s="12" customFormat="1" x14ac:dyDescent="0.25">
      <c r="A253" s="13"/>
      <c r="B253" s="13"/>
      <c r="C253" s="13"/>
      <c r="D253" s="13"/>
      <c r="E253" s="45"/>
      <c r="F253" s="13"/>
      <c r="G253" s="13"/>
      <c r="H253" s="13"/>
      <c r="I253" s="13"/>
      <c r="J253" s="13"/>
      <c r="K253" s="13"/>
    </row>
    <row r="254" spans="1:11" s="12" customFormat="1" x14ac:dyDescent="0.25">
      <c r="A254" s="13"/>
      <c r="B254" s="13"/>
      <c r="C254" s="13"/>
      <c r="D254" s="13"/>
      <c r="E254" s="45"/>
      <c r="F254" s="13"/>
      <c r="G254" s="13"/>
      <c r="H254" s="13"/>
      <c r="I254" s="13"/>
      <c r="J254" s="13"/>
      <c r="K254" s="13"/>
    </row>
    <row r="255" spans="1:11" s="12" customFormat="1" x14ac:dyDescent="0.25">
      <c r="A255" s="13"/>
      <c r="B255" s="13"/>
      <c r="C255" s="13"/>
      <c r="D255" s="13"/>
      <c r="E255" s="45"/>
      <c r="F255" s="13"/>
      <c r="G255" s="13"/>
      <c r="H255" s="13"/>
      <c r="I255" s="13"/>
      <c r="J255" s="13"/>
      <c r="K255" s="13"/>
    </row>
    <row r="256" spans="1:11" s="12" customFormat="1" x14ac:dyDescent="0.25">
      <c r="A256" s="13"/>
      <c r="B256" s="13"/>
      <c r="C256" s="13"/>
      <c r="D256" s="13"/>
      <c r="E256" s="45"/>
      <c r="F256" s="13"/>
      <c r="G256" s="13"/>
      <c r="H256" s="13"/>
      <c r="I256" s="13"/>
      <c r="J256" s="13"/>
      <c r="K256" s="13"/>
    </row>
    <row r="257" spans="1:11" s="12" customFormat="1" x14ac:dyDescent="0.25">
      <c r="A257" s="13"/>
      <c r="B257" s="13"/>
      <c r="C257" s="13"/>
      <c r="D257" s="13"/>
      <c r="E257" s="45"/>
      <c r="F257" s="13"/>
      <c r="G257" s="13"/>
      <c r="H257" s="13"/>
      <c r="I257" s="13"/>
      <c r="J257" s="13"/>
      <c r="K257" s="13"/>
    </row>
    <row r="258" spans="1:11" s="12" customFormat="1" x14ac:dyDescent="0.25">
      <c r="A258" s="13"/>
      <c r="B258" s="13"/>
      <c r="C258" s="13"/>
      <c r="D258" s="13"/>
      <c r="E258" s="45"/>
      <c r="F258" s="13"/>
      <c r="G258" s="13"/>
      <c r="H258" s="13"/>
      <c r="I258" s="13"/>
      <c r="J258" s="13"/>
      <c r="K258" s="13"/>
    </row>
    <row r="259" spans="1:11" s="12" customFormat="1" x14ac:dyDescent="0.25">
      <c r="A259" s="13"/>
      <c r="B259" s="13"/>
      <c r="C259" s="13"/>
      <c r="D259" s="13"/>
      <c r="E259" s="45"/>
      <c r="F259" s="13"/>
      <c r="G259" s="13"/>
      <c r="H259" s="13"/>
      <c r="I259" s="13"/>
      <c r="J259" s="13"/>
      <c r="K259" s="13"/>
    </row>
    <row r="260" spans="1:11" s="12" customFormat="1" x14ac:dyDescent="0.25">
      <c r="A260" s="13"/>
      <c r="B260" s="13"/>
      <c r="C260" s="13"/>
      <c r="D260" s="13"/>
      <c r="E260" s="45"/>
      <c r="F260" s="13"/>
      <c r="G260" s="13"/>
      <c r="H260" s="13"/>
      <c r="I260" s="13"/>
      <c r="J260" s="13"/>
      <c r="K260" s="13"/>
    </row>
    <row r="261" spans="1:11" s="12" customFormat="1" x14ac:dyDescent="0.25">
      <c r="A261" s="13"/>
      <c r="B261" s="13"/>
      <c r="C261" s="13"/>
      <c r="D261" s="13"/>
      <c r="E261" s="45"/>
      <c r="F261" s="13"/>
      <c r="G261" s="13"/>
      <c r="H261" s="13"/>
      <c r="I261" s="13"/>
      <c r="J261" s="13"/>
      <c r="K261" s="13"/>
    </row>
    <row r="262" spans="1:11" s="12" customFormat="1" x14ac:dyDescent="0.25">
      <c r="A262" s="13"/>
      <c r="B262" s="13"/>
      <c r="C262" s="13"/>
      <c r="D262" s="13"/>
      <c r="E262" s="45"/>
      <c r="F262" s="13"/>
      <c r="G262" s="13"/>
      <c r="H262" s="13"/>
      <c r="I262" s="13"/>
      <c r="J262" s="13"/>
      <c r="K262" s="13"/>
    </row>
    <row r="263" spans="1:11" s="12" customFormat="1" x14ac:dyDescent="0.25">
      <c r="A263" s="13"/>
      <c r="B263" s="13"/>
      <c r="C263" s="13"/>
      <c r="D263" s="13"/>
      <c r="E263" s="45"/>
      <c r="F263" s="13"/>
      <c r="G263" s="13"/>
      <c r="H263" s="13"/>
      <c r="I263" s="13"/>
      <c r="J263" s="13"/>
      <c r="K263" s="13"/>
    </row>
    <row r="264" spans="1:11" s="12" customFormat="1" x14ac:dyDescent="0.25">
      <c r="A264" s="13"/>
      <c r="B264" s="13"/>
      <c r="C264" s="13"/>
      <c r="D264" s="13"/>
      <c r="E264" s="45"/>
      <c r="F264" s="13"/>
      <c r="G264" s="13"/>
      <c r="H264" s="13"/>
      <c r="I264" s="13"/>
      <c r="J264" s="13"/>
      <c r="K264" s="13"/>
    </row>
    <row r="265" spans="1:11" s="12" customFormat="1" x14ac:dyDescent="0.25">
      <c r="A265" s="13"/>
      <c r="B265" s="13"/>
      <c r="C265" s="13"/>
      <c r="D265" s="13"/>
      <c r="E265" s="45"/>
      <c r="F265" s="13"/>
      <c r="G265" s="13"/>
      <c r="H265" s="13"/>
      <c r="I265" s="13"/>
      <c r="J265" s="13"/>
      <c r="K265" s="13"/>
    </row>
    <row r="266" spans="1:11" s="12" customFormat="1" x14ac:dyDescent="0.25">
      <c r="A266" s="13"/>
      <c r="B266" s="13"/>
      <c r="C266" s="13"/>
      <c r="D266" s="13"/>
      <c r="E266" s="45"/>
      <c r="F266" s="13"/>
      <c r="G266" s="13"/>
      <c r="H266" s="13"/>
      <c r="I266" s="13"/>
      <c r="J266" s="13"/>
      <c r="K266" s="13"/>
    </row>
    <row r="267" spans="1:11" s="12" customFormat="1" x14ac:dyDescent="0.25">
      <c r="A267" s="13"/>
      <c r="B267" s="13"/>
      <c r="C267" s="13"/>
      <c r="D267" s="13"/>
      <c r="E267" s="45"/>
      <c r="F267" s="13"/>
      <c r="G267" s="13"/>
      <c r="H267" s="13"/>
      <c r="I267" s="13"/>
      <c r="J267" s="13"/>
      <c r="K267" s="13"/>
    </row>
    <row r="268" spans="1:11" s="12" customFormat="1" x14ac:dyDescent="0.25">
      <c r="A268" s="13"/>
      <c r="B268" s="13"/>
      <c r="C268" s="13"/>
      <c r="D268" s="13"/>
      <c r="E268" s="45"/>
      <c r="F268" s="13"/>
      <c r="G268" s="13"/>
      <c r="H268" s="13"/>
      <c r="I268" s="13"/>
      <c r="J268" s="13"/>
      <c r="K268" s="13"/>
    </row>
    <row r="269" spans="1:11" s="12" customFormat="1" x14ac:dyDescent="0.25">
      <c r="A269" s="13"/>
      <c r="B269" s="13"/>
      <c r="C269" s="13"/>
      <c r="D269" s="13"/>
      <c r="E269" s="45"/>
      <c r="F269" s="13"/>
      <c r="G269" s="13"/>
      <c r="H269" s="13"/>
      <c r="I269" s="13"/>
      <c r="J269" s="13"/>
      <c r="K269" s="13"/>
    </row>
    <row r="270" spans="1:11" s="12" customFormat="1" x14ac:dyDescent="0.25">
      <c r="A270" s="13"/>
      <c r="B270" s="13"/>
      <c r="C270" s="13"/>
      <c r="D270" s="13"/>
      <c r="E270" s="45"/>
      <c r="F270" s="13"/>
      <c r="G270" s="13"/>
      <c r="H270" s="13"/>
      <c r="I270" s="13"/>
      <c r="J270" s="13"/>
      <c r="K270" s="13"/>
    </row>
    <row r="271" spans="1:11" s="12" customFormat="1" x14ac:dyDescent="0.25">
      <c r="A271" s="13"/>
      <c r="B271" s="13"/>
      <c r="C271" s="13"/>
      <c r="D271" s="13"/>
      <c r="E271" s="45"/>
      <c r="F271" s="13"/>
      <c r="G271" s="13"/>
      <c r="H271" s="13"/>
      <c r="I271" s="13"/>
      <c r="J271" s="13"/>
      <c r="K271" s="13"/>
    </row>
    <row r="272" spans="1:11" s="12" customFormat="1" x14ac:dyDescent="0.25">
      <c r="A272" s="13"/>
      <c r="B272" s="13"/>
      <c r="C272" s="13"/>
      <c r="D272" s="13"/>
      <c r="E272" s="45"/>
      <c r="F272" s="13"/>
      <c r="G272" s="13"/>
      <c r="H272" s="13"/>
      <c r="I272" s="13"/>
      <c r="J272" s="13"/>
      <c r="K272" s="13"/>
    </row>
    <row r="273" spans="1:11" s="12" customFormat="1" x14ac:dyDescent="0.25">
      <c r="A273" s="13"/>
      <c r="B273" s="13"/>
      <c r="C273" s="13"/>
      <c r="D273" s="13"/>
      <c r="E273" s="45"/>
      <c r="F273" s="13"/>
      <c r="G273" s="13"/>
      <c r="H273" s="13"/>
      <c r="I273" s="13"/>
      <c r="J273" s="13"/>
      <c r="K273" s="13"/>
    </row>
    <row r="274" spans="1:11" s="12" customFormat="1" x14ac:dyDescent="0.25">
      <c r="A274" s="13"/>
      <c r="B274" s="13"/>
      <c r="C274" s="13"/>
      <c r="D274" s="13"/>
      <c r="E274" s="45"/>
      <c r="F274" s="13"/>
      <c r="G274" s="13"/>
      <c r="H274" s="13"/>
      <c r="I274" s="13"/>
      <c r="J274" s="13"/>
      <c r="K274" s="13"/>
    </row>
    <row r="275" spans="1:11" s="12" customFormat="1" x14ac:dyDescent="0.25">
      <c r="A275" s="13"/>
      <c r="B275" s="13"/>
      <c r="C275" s="13"/>
      <c r="D275" s="13"/>
      <c r="E275" s="45"/>
      <c r="F275" s="13"/>
      <c r="G275" s="13"/>
      <c r="H275" s="13"/>
      <c r="I275" s="13"/>
      <c r="J275" s="13"/>
      <c r="K275" s="13"/>
    </row>
    <row r="276" spans="1:11" s="12" customFormat="1" x14ac:dyDescent="0.25">
      <c r="A276" s="13"/>
      <c r="B276" s="13"/>
      <c r="C276" s="13"/>
      <c r="D276" s="13"/>
      <c r="E276" s="45"/>
      <c r="F276" s="13"/>
      <c r="G276" s="13"/>
      <c r="H276" s="13"/>
      <c r="I276" s="13"/>
      <c r="J276" s="13"/>
      <c r="K276" s="13"/>
    </row>
    <row r="277" spans="1:11" s="12" customFormat="1" x14ac:dyDescent="0.25">
      <c r="A277" s="13"/>
      <c r="B277" s="13"/>
      <c r="C277" s="13"/>
      <c r="D277" s="13"/>
      <c r="E277" s="45"/>
      <c r="F277" s="13"/>
      <c r="G277" s="13"/>
      <c r="H277" s="13"/>
      <c r="I277" s="13"/>
      <c r="J277" s="13"/>
      <c r="K277" s="13"/>
    </row>
    <row r="278" spans="1:11" s="12" customFormat="1" x14ac:dyDescent="0.25">
      <c r="A278" s="13"/>
      <c r="B278" s="13"/>
      <c r="C278" s="13"/>
      <c r="D278" s="13"/>
      <c r="E278" s="45"/>
      <c r="F278" s="13"/>
      <c r="G278" s="13"/>
      <c r="H278" s="13"/>
      <c r="I278" s="13"/>
      <c r="J278" s="13"/>
      <c r="K278" s="13"/>
    </row>
    <row r="279" spans="1:11" s="12" customFormat="1" x14ac:dyDescent="0.25">
      <c r="A279" s="13"/>
      <c r="B279" s="13"/>
      <c r="C279" s="13"/>
      <c r="D279" s="13"/>
      <c r="E279" s="45"/>
      <c r="F279" s="13"/>
      <c r="G279" s="13"/>
      <c r="H279" s="13"/>
      <c r="I279" s="13"/>
      <c r="J279" s="13"/>
      <c r="K279" s="13"/>
    </row>
    <row r="280" spans="1:11" s="12" customFormat="1" x14ac:dyDescent="0.25">
      <c r="A280" s="13"/>
      <c r="B280" s="13"/>
      <c r="C280" s="13"/>
      <c r="D280" s="13"/>
      <c r="E280" s="45"/>
      <c r="F280" s="13"/>
      <c r="G280" s="13"/>
      <c r="H280" s="13"/>
      <c r="I280" s="13"/>
      <c r="J280" s="13"/>
      <c r="K280" s="13"/>
    </row>
    <row r="281" spans="1:11" s="12" customFormat="1" x14ac:dyDescent="0.25">
      <c r="A281" s="13"/>
      <c r="B281" s="13"/>
      <c r="C281" s="13"/>
      <c r="D281" s="13"/>
      <c r="E281" s="45"/>
      <c r="F281" s="13"/>
      <c r="G281" s="13"/>
      <c r="H281" s="13"/>
      <c r="I281" s="13"/>
      <c r="J281" s="13"/>
      <c r="K281" s="13"/>
    </row>
    <row r="282" spans="1:11" s="12" customFormat="1" x14ac:dyDescent="0.25">
      <c r="A282" s="13"/>
      <c r="B282" s="13"/>
      <c r="C282" s="13"/>
      <c r="D282" s="13"/>
      <c r="E282" s="45"/>
      <c r="F282" s="13"/>
      <c r="G282" s="13"/>
      <c r="H282" s="13"/>
      <c r="I282" s="13"/>
      <c r="J282" s="13"/>
      <c r="K282" s="13"/>
    </row>
    <row r="283" spans="1:11" s="12" customFormat="1" x14ac:dyDescent="0.25">
      <c r="A283" s="13"/>
      <c r="B283" s="13"/>
      <c r="C283" s="13"/>
      <c r="D283" s="13"/>
      <c r="E283" s="45"/>
      <c r="F283" s="13"/>
      <c r="G283" s="13"/>
      <c r="H283" s="13"/>
      <c r="I283" s="13"/>
      <c r="J283" s="13"/>
      <c r="K283" s="13"/>
    </row>
    <row r="284" spans="1:11" s="12" customFormat="1" x14ac:dyDescent="0.25">
      <c r="A284" s="13"/>
      <c r="B284" s="13"/>
      <c r="C284" s="13"/>
      <c r="D284" s="13"/>
      <c r="E284" s="45"/>
      <c r="F284" s="13"/>
      <c r="G284" s="13"/>
      <c r="H284" s="13"/>
      <c r="I284" s="13"/>
      <c r="J284" s="13"/>
      <c r="K284" s="13"/>
    </row>
    <row r="285" spans="1:11" s="12" customFormat="1" x14ac:dyDescent="0.25">
      <c r="A285" s="13"/>
      <c r="B285" s="13"/>
      <c r="C285" s="13"/>
      <c r="D285" s="13"/>
      <c r="E285" s="45"/>
      <c r="F285" s="13"/>
      <c r="G285" s="13"/>
      <c r="H285" s="13"/>
      <c r="I285" s="13"/>
      <c r="J285" s="13"/>
      <c r="K285" s="13"/>
    </row>
    <row r="286" spans="1:11" s="12" customFormat="1" x14ac:dyDescent="0.25">
      <c r="A286" s="13"/>
      <c r="B286" s="13"/>
      <c r="C286" s="13"/>
      <c r="D286" s="13"/>
      <c r="E286" s="45"/>
      <c r="F286" s="13"/>
      <c r="G286" s="13"/>
      <c r="H286" s="13"/>
      <c r="I286" s="13"/>
      <c r="J286" s="13"/>
      <c r="K286" s="13"/>
    </row>
    <row r="287" spans="1:11" s="12" customFormat="1" x14ac:dyDescent="0.25">
      <c r="A287" s="13"/>
      <c r="B287" s="13"/>
      <c r="C287" s="13"/>
      <c r="D287" s="13"/>
      <c r="E287" s="45"/>
      <c r="F287" s="13"/>
      <c r="G287" s="13"/>
      <c r="H287" s="13"/>
      <c r="I287" s="13"/>
      <c r="J287" s="13"/>
      <c r="K287" s="13"/>
    </row>
    <row r="288" spans="1:11" s="12" customFormat="1" x14ac:dyDescent="0.25">
      <c r="A288" s="13"/>
      <c r="B288" s="13"/>
      <c r="C288" s="13"/>
      <c r="D288" s="13"/>
      <c r="E288" s="45"/>
      <c r="F288" s="13"/>
      <c r="G288" s="13"/>
      <c r="H288" s="13"/>
      <c r="I288" s="13"/>
      <c r="J288" s="13"/>
      <c r="K288" s="13"/>
    </row>
    <row r="289" spans="1:11" s="12" customFormat="1" x14ac:dyDescent="0.25">
      <c r="A289" s="13"/>
      <c r="B289" s="13"/>
      <c r="C289" s="13"/>
      <c r="D289" s="13"/>
      <c r="E289" s="45"/>
      <c r="F289" s="13"/>
      <c r="G289" s="13"/>
      <c r="H289" s="13"/>
      <c r="I289" s="13"/>
      <c r="J289" s="13"/>
      <c r="K289" s="13"/>
    </row>
    <row r="290" spans="1:11" s="12" customFormat="1" x14ac:dyDescent="0.25">
      <c r="A290" s="13"/>
      <c r="B290" s="13"/>
      <c r="C290" s="13"/>
      <c r="D290" s="13"/>
      <c r="E290" s="45"/>
      <c r="F290" s="13"/>
      <c r="G290" s="13"/>
      <c r="H290" s="13"/>
      <c r="I290" s="13"/>
      <c r="J290" s="13"/>
      <c r="K290" s="13"/>
    </row>
    <row r="291" spans="1:11" s="12" customFormat="1" x14ac:dyDescent="0.25">
      <c r="A291" s="13"/>
      <c r="B291" s="13"/>
      <c r="C291" s="13"/>
      <c r="D291" s="13"/>
      <c r="E291" s="45"/>
      <c r="F291" s="13"/>
      <c r="G291" s="13"/>
      <c r="H291" s="13"/>
      <c r="I291" s="13"/>
      <c r="J291" s="13"/>
      <c r="K291" s="13"/>
    </row>
    <row r="292" spans="1:11" s="12" customFormat="1" x14ac:dyDescent="0.25">
      <c r="A292" s="13"/>
      <c r="B292" s="13"/>
      <c r="C292" s="13"/>
      <c r="D292" s="13"/>
      <c r="E292" s="45"/>
      <c r="F292" s="13"/>
      <c r="G292" s="13"/>
      <c r="H292" s="13"/>
      <c r="I292" s="13"/>
      <c r="J292" s="13"/>
      <c r="K292" s="13"/>
    </row>
    <row r="293" spans="1:11" s="12" customFormat="1" x14ac:dyDescent="0.25">
      <c r="A293" s="13"/>
      <c r="B293" s="13"/>
      <c r="C293" s="13"/>
      <c r="D293" s="13"/>
      <c r="E293" s="45"/>
      <c r="F293" s="13"/>
      <c r="G293" s="13"/>
      <c r="H293" s="13"/>
      <c r="I293" s="13"/>
      <c r="J293" s="13"/>
      <c r="K293" s="13"/>
    </row>
    <row r="294" spans="1:11" s="12" customFormat="1" x14ac:dyDescent="0.25">
      <c r="A294" s="13"/>
      <c r="B294" s="13"/>
      <c r="C294" s="13"/>
      <c r="D294" s="13"/>
      <c r="E294" s="45"/>
      <c r="F294" s="13"/>
      <c r="G294" s="13"/>
      <c r="H294" s="13"/>
      <c r="I294" s="13"/>
      <c r="J294" s="13"/>
      <c r="K294" s="13"/>
    </row>
    <row r="295" spans="1:11" s="12" customFormat="1" x14ac:dyDescent="0.25">
      <c r="A295" s="13"/>
      <c r="B295" s="13"/>
      <c r="C295" s="13"/>
      <c r="D295" s="13"/>
      <c r="E295" s="45"/>
      <c r="F295" s="13"/>
      <c r="G295" s="13"/>
      <c r="H295" s="13"/>
      <c r="I295" s="13"/>
      <c r="J295" s="13"/>
      <c r="K295" s="13"/>
    </row>
    <row r="296" spans="1:11" s="12" customFormat="1" x14ac:dyDescent="0.25">
      <c r="A296" s="13"/>
      <c r="B296" s="13"/>
      <c r="C296" s="13"/>
      <c r="D296" s="13"/>
      <c r="E296" s="45"/>
      <c r="F296" s="13"/>
      <c r="G296" s="13"/>
      <c r="H296" s="13"/>
      <c r="I296" s="13"/>
      <c r="J296" s="13"/>
      <c r="K296" s="13"/>
    </row>
    <row r="297" spans="1:11" s="12" customFormat="1" x14ac:dyDescent="0.25">
      <c r="A297" s="13"/>
      <c r="B297" s="13"/>
      <c r="C297" s="13"/>
      <c r="D297" s="13"/>
      <c r="E297" s="45"/>
      <c r="F297" s="13"/>
      <c r="G297" s="13"/>
      <c r="H297" s="13"/>
      <c r="I297" s="13"/>
      <c r="J297" s="13"/>
      <c r="K297" s="13"/>
    </row>
    <row r="298" spans="1:11" s="12" customFormat="1" x14ac:dyDescent="0.25">
      <c r="A298" s="13"/>
      <c r="B298" s="13"/>
      <c r="C298" s="13"/>
      <c r="D298" s="13"/>
      <c r="E298" s="45"/>
      <c r="F298" s="13"/>
      <c r="G298" s="13"/>
      <c r="H298" s="13"/>
      <c r="I298" s="13"/>
      <c r="J298" s="13"/>
      <c r="K298" s="13"/>
    </row>
    <row r="299" spans="1:11" s="12" customFormat="1" x14ac:dyDescent="0.25">
      <c r="A299" s="13"/>
      <c r="B299" s="13"/>
      <c r="C299" s="13"/>
      <c r="D299" s="13"/>
      <c r="E299" s="45"/>
      <c r="F299" s="13"/>
      <c r="G299" s="13"/>
      <c r="H299" s="13"/>
      <c r="I299" s="13"/>
      <c r="J299" s="13"/>
      <c r="K299" s="13"/>
    </row>
    <row r="300" spans="1:11" s="12" customFormat="1" x14ac:dyDescent="0.25">
      <c r="A300" s="13"/>
      <c r="B300" s="13"/>
      <c r="C300" s="13"/>
      <c r="D300" s="13"/>
      <c r="E300" s="45"/>
      <c r="F300" s="13"/>
      <c r="G300" s="13"/>
      <c r="H300" s="13"/>
      <c r="I300" s="13"/>
      <c r="J300" s="13"/>
      <c r="K300" s="13"/>
    </row>
    <row r="301" spans="1:11" s="12" customFormat="1" x14ac:dyDescent="0.25">
      <c r="A301" s="13"/>
      <c r="B301" s="13"/>
      <c r="C301" s="13"/>
      <c r="D301" s="13"/>
      <c r="E301" s="45"/>
      <c r="F301" s="13"/>
      <c r="G301" s="13"/>
      <c r="H301" s="13"/>
      <c r="I301" s="13"/>
      <c r="J301" s="13"/>
      <c r="K301" s="13"/>
    </row>
    <row r="302" spans="1:11" s="12" customFormat="1" x14ac:dyDescent="0.25">
      <c r="A302" s="13"/>
      <c r="B302" s="13"/>
      <c r="C302" s="13"/>
      <c r="D302" s="13"/>
      <c r="E302" s="45"/>
      <c r="F302" s="13"/>
      <c r="G302" s="13"/>
      <c r="H302" s="13"/>
      <c r="I302" s="13"/>
      <c r="J302" s="13"/>
      <c r="K302" s="13"/>
    </row>
    <row r="303" spans="1:11" s="12" customFormat="1" x14ac:dyDescent="0.25">
      <c r="A303" s="13"/>
      <c r="B303" s="13"/>
      <c r="C303" s="13"/>
      <c r="D303" s="13"/>
      <c r="E303" s="45"/>
      <c r="F303" s="13"/>
      <c r="G303" s="13"/>
      <c r="H303" s="13"/>
      <c r="I303" s="13"/>
      <c r="J303" s="13"/>
      <c r="K303" s="13"/>
    </row>
    <row r="304" spans="1:11" s="12" customFormat="1" x14ac:dyDescent="0.25">
      <c r="A304" s="13"/>
      <c r="B304" s="13"/>
      <c r="C304" s="13"/>
      <c r="D304" s="13"/>
      <c r="E304" s="45"/>
      <c r="F304" s="13"/>
      <c r="G304" s="13"/>
      <c r="H304" s="13"/>
      <c r="I304" s="13"/>
      <c r="J304" s="13"/>
      <c r="K304" s="13"/>
    </row>
    <row r="305" spans="1:11" s="12" customFormat="1" x14ac:dyDescent="0.25">
      <c r="A305" s="13"/>
      <c r="B305" s="13"/>
      <c r="C305" s="13"/>
      <c r="D305" s="13"/>
      <c r="E305" s="45"/>
      <c r="F305" s="13"/>
      <c r="G305" s="13"/>
      <c r="H305" s="13"/>
      <c r="I305" s="13"/>
      <c r="J305" s="13"/>
      <c r="K305" s="13"/>
    </row>
    <row r="306" spans="1:11" s="12" customFormat="1" x14ac:dyDescent="0.25">
      <c r="A306" s="13"/>
      <c r="B306" s="13"/>
      <c r="C306" s="13"/>
      <c r="D306" s="13"/>
      <c r="E306" s="45"/>
      <c r="F306" s="13"/>
      <c r="G306" s="13"/>
      <c r="H306" s="13"/>
      <c r="I306" s="13"/>
      <c r="J306" s="13"/>
      <c r="K306" s="13"/>
    </row>
    <row r="307" spans="1:11" s="12" customFormat="1" x14ac:dyDescent="0.25">
      <c r="A307" s="13"/>
      <c r="B307" s="13"/>
      <c r="C307" s="13"/>
      <c r="D307" s="13"/>
      <c r="E307" s="45"/>
      <c r="F307" s="13"/>
      <c r="G307" s="13"/>
      <c r="H307" s="13"/>
      <c r="I307" s="13"/>
      <c r="J307" s="13"/>
      <c r="K307" s="13"/>
    </row>
    <row r="308" spans="1:11" s="12" customFormat="1" x14ac:dyDescent="0.25">
      <c r="A308" s="13"/>
      <c r="B308" s="13"/>
      <c r="C308" s="13"/>
      <c r="D308" s="13"/>
      <c r="E308" s="45"/>
      <c r="F308" s="13"/>
      <c r="G308" s="13"/>
      <c r="H308" s="13"/>
      <c r="I308" s="13"/>
      <c r="J308" s="13"/>
      <c r="K308" s="13"/>
    </row>
    <row r="309" spans="1:11" s="12" customFormat="1" x14ac:dyDescent="0.25">
      <c r="A309" s="13"/>
      <c r="B309" s="13"/>
      <c r="C309" s="13"/>
      <c r="D309" s="13"/>
      <c r="E309" s="45"/>
      <c r="F309" s="13"/>
      <c r="G309" s="13"/>
      <c r="H309" s="13"/>
      <c r="I309" s="13"/>
      <c r="J309" s="13"/>
      <c r="K309" s="13"/>
    </row>
    <row r="310" spans="1:11" s="12" customFormat="1" x14ac:dyDescent="0.25">
      <c r="A310" s="13"/>
      <c r="B310" s="13"/>
      <c r="C310" s="13"/>
      <c r="D310" s="13"/>
      <c r="E310" s="45"/>
      <c r="F310" s="13"/>
      <c r="G310" s="13"/>
      <c r="H310" s="13"/>
      <c r="I310" s="13"/>
      <c r="J310" s="13"/>
      <c r="K310" s="13"/>
    </row>
    <row r="311" spans="1:11" s="12" customFormat="1" x14ac:dyDescent="0.25">
      <c r="A311" s="13"/>
      <c r="B311" s="13"/>
      <c r="C311" s="13"/>
      <c r="D311" s="13"/>
      <c r="E311" s="45"/>
      <c r="F311" s="13"/>
      <c r="G311" s="13"/>
      <c r="H311" s="13"/>
      <c r="I311" s="13"/>
      <c r="J311" s="13"/>
      <c r="K311" s="13"/>
    </row>
    <row r="312" spans="1:11" s="12" customFormat="1" x14ac:dyDescent="0.25">
      <c r="A312" s="13"/>
      <c r="B312" s="13"/>
      <c r="C312" s="13"/>
      <c r="D312" s="13"/>
      <c r="E312" s="45"/>
      <c r="F312" s="13"/>
      <c r="G312" s="13"/>
      <c r="H312" s="13"/>
      <c r="I312" s="13"/>
      <c r="J312" s="13"/>
      <c r="K312" s="13"/>
    </row>
    <row r="313" spans="1:11" s="12" customFormat="1" x14ac:dyDescent="0.25">
      <c r="A313" s="13"/>
      <c r="B313" s="13"/>
      <c r="C313" s="13"/>
      <c r="D313" s="13"/>
      <c r="E313" s="45"/>
      <c r="F313" s="13"/>
      <c r="G313" s="13"/>
      <c r="H313" s="13"/>
      <c r="I313" s="13"/>
      <c r="J313" s="13"/>
      <c r="K313" s="13"/>
    </row>
    <row r="314" spans="1:11" s="12" customFormat="1" x14ac:dyDescent="0.25">
      <c r="A314" s="13"/>
      <c r="B314" s="13"/>
      <c r="C314" s="13"/>
      <c r="D314" s="13"/>
      <c r="E314" s="45"/>
      <c r="F314" s="13"/>
      <c r="G314" s="13"/>
      <c r="H314" s="13"/>
      <c r="I314" s="13"/>
      <c r="J314" s="13"/>
      <c r="K314" s="13"/>
    </row>
    <row r="315" spans="1:11" s="12" customFormat="1" x14ac:dyDescent="0.25">
      <c r="A315" s="13"/>
      <c r="B315" s="13"/>
      <c r="C315" s="13"/>
      <c r="D315" s="13"/>
      <c r="E315" s="45"/>
      <c r="F315" s="13"/>
      <c r="G315" s="13"/>
      <c r="H315" s="13"/>
      <c r="I315" s="13"/>
      <c r="J315" s="13"/>
      <c r="K315" s="13"/>
    </row>
    <row r="316" spans="1:11" s="12" customFormat="1" x14ac:dyDescent="0.25">
      <c r="A316" s="13"/>
      <c r="B316" s="13"/>
      <c r="C316" s="13"/>
      <c r="D316" s="13"/>
      <c r="E316" s="45"/>
      <c r="F316" s="13"/>
      <c r="G316" s="13"/>
      <c r="H316" s="13"/>
      <c r="I316" s="13"/>
      <c r="J316" s="13"/>
      <c r="K316" s="13"/>
    </row>
    <row r="317" spans="1:11" s="12" customFormat="1" x14ac:dyDescent="0.25">
      <c r="A317" s="13"/>
      <c r="B317" s="13"/>
      <c r="C317" s="13"/>
      <c r="D317" s="13"/>
      <c r="E317" s="45"/>
      <c r="F317" s="13"/>
      <c r="G317" s="13"/>
      <c r="H317" s="13"/>
      <c r="I317" s="13"/>
      <c r="J317" s="13"/>
      <c r="K317" s="13"/>
    </row>
    <row r="318" spans="1:11" s="12" customFormat="1" x14ac:dyDescent="0.25">
      <c r="A318" s="13"/>
      <c r="B318" s="13"/>
      <c r="C318" s="13"/>
      <c r="D318" s="13"/>
      <c r="E318" s="45"/>
      <c r="F318" s="13"/>
      <c r="G318" s="13"/>
      <c r="H318" s="13"/>
      <c r="I318" s="13"/>
      <c r="J318" s="13"/>
      <c r="K318" s="13"/>
    </row>
    <row r="319" spans="1:11" s="12" customFormat="1" x14ac:dyDescent="0.25">
      <c r="A319" s="13"/>
      <c r="B319" s="13"/>
      <c r="C319" s="13"/>
      <c r="D319" s="13"/>
      <c r="E319" s="45"/>
      <c r="F319" s="13"/>
      <c r="G319" s="13"/>
      <c r="H319" s="13"/>
      <c r="I319" s="13"/>
      <c r="J319" s="13"/>
      <c r="K319" s="13"/>
    </row>
    <row r="320" spans="1:11" s="12" customFormat="1" x14ac:dyDescent="0.25">
      <c r="A320" s="13"/>
      <c r="B320" s="13"/>
      <c r="C320" s="13"/>
      <c r="D320" s="13"/>
      <c r="E320" s="45"/>
      <c r="F320" s="13"/>
      <c r="G320" s="13"/>
      <c r="H320" s="13"/>
      <c r="I320" s="13"/>
      <c r="J320" s="13"/>
      <c r="K320" s="13"/>
    </row>
    <row r="321" spans="1:11" s="12" customFormat="1" x14ac:dyDescent="0.25">
      <c r="A321" s="13"/>
      <c r="B321" s="13"/>
      <c r="C321" s="13"/>
      <c r="D321" s="13"/>
      <c r="E321" s="45"/>
      <c r="F321" s="13"/>
      <c r="G321" s="13"/>
      <c r="H321" s="13"/>
      <c r="I321" s="13"/>
      <c r="J321" s="13"/>
      <c r="K321" s="13"/>
    </row>
    <row r="322" spans="1:11" s="12" customFormat="1" x14ac:dyDescent="0.25">
      <c r="A322" s="13"/>
      <c r="B322" s="13"/>
      <c r="C322" s="13"/>
      <c r="D322" s="13"/>
      <c r="E322" s="45"/>
      <c r="F322" s="13"/>
      <c r="G322" s="13"/>
      <c r="H322" s="13"/>
      <c r="I322" s="13"/>
      <c r="J322" s="13"/>
      <c r="K322" s="13"/>
    </row>
    <row r="323" spans="1:11" s="12" customFormat="1" x14ac:dyDescent="0.25">
      <c r="A323" s="13"/>
      <c r="B323" s="13"/>
      <c r="C323" s="13"/>
      <c r="D323" s="13"/>
      <c r="E323" s="45"/>
      <c r="F323" s="13"/>
      <c r="G323" s="13"/>
      <c r="H323" s="13"/>
      <c r="I323" s="13"/>
      <c r="J323" s="13"/>
      <c r="K323" s="13"/>
    </row>
    <row r="324" spans="1:11" s="12" customFormat="1" x14ac:dyDescent="0.25">
      <c r="A324" s="13"/>
      <c r="B324" s="13"/>
      <c r="C324" s="13"/>
      <c r="D324" s="13"/>
      <c r="E324" s="45"/>
      <c r="F324" s="13"/>
      <c r="G324" s="13"/>
      <c r="H324" s="13"/>
      <c r="I324" s="13"/>
      <c r="J324" s="13"/>
      <c r="K324" s="13"/>
    </row>
    <row r="325" spans="1:11" s="12" customFormat="1" x14ac:dyDescent="0.25">
      <c r="A325" s="13"/>
      <c r="B325" s="13"/>
      <c r="C325" s="13"/>
      <c r="D325" s="13"/>
      <c r="E325" s="45"/>
      <c r="F325" s="13"/>
      <c r="G325" s="13"/>
      <c r="H325" s="13"/>
      <c r="I325" s="13"/>
      <c r="J325" s="13"/>
      <c r="K325" s="13"/>
    </row>
    <row r="326" spans="1:11" s="12" customFormat="1" x14ac:dyDescent="0.25">
      <c r="A326" s="13"/>
      <c r="B326" s="13"/>
      <c r="C326" s="13"/>
      <c r="D326" s="13"/>
      <c r="E326" s="45"/>
      <c r="F326" s="13"/>
      <c r="G326" s="13"/>
      <c r="H326" s="13"/>
      <c r="I326" s="13"/>
      <c r="J326" s="13"/>
      <c r="K326" s="13"/>
    </row>
    <row r="327" spans="1:11" s="12" customFormat="1" x14ac:dyDescent="0.25">
      <c r="A327" s="13"/>
      <c r="B327" s="13"/>
      <c r="C327" s="13"/>
      <c r="D327" s="13"/>
      <c r="E327" s="45"/>
      <c r="F327" s="13"/>
      <c r="G327" s="13"/>
      <c r="H327" s="13"/>
      <c r="I327" s="13"/>
      <c r="J327" s="13"/>
      <c r="K327" s="13"/>
    </row>
    <row r="328" spans="1:11" s="12" customFormat="1" x14ac:dyDescent="0.25">
      <c r="A328" s="13"/>
      <c r="B328" s="13"/>
      <c r="C328" s="13"/>
      <c r="D328" s="13"/>
      <c r="E328" s="45"/>
      <c r="F328" s="13"/>
      <c r="G328" s="13"/>
      <c r="H328" s="13"/>
      <c r="I328" s="13"/>
      <c r="J328" s="13"/>
      <c r="K328" s="13"/>
    </row>
    <row r="329" spans="1:11" s="12" customFormat="1" x14ac:dyDescent="0.25">
      <c r="A329" s="13"/>
      <c r="B329" s="13"/>
      <c r="C329" s="13"/>
      <c r="D329" s="13"/>
      <c r="E329" s="45"/>
      <c r="F329" s="13"/>
      <c r="G329" s="13"/>
      <c r="H329" s="13"/>
      <c r="I329" s="13"/>
      <c r="J329" s="13"/>
      <c r="K329" s="13"/>
    </row>
    <row r="330" spans="1:11" s="12" customFormat="1" x14ac:dyDescent="0.25">
      <c r="A330" s="13"/>
      <c r="B330" s="13"/>
      <c r="C330" s="13"/>
      <c r="D330" s="13"/>
      <c r="E330" s="45"/>
      <c r="F330" s="13"/>
      <c r="G330" s="13"/>
      <c r="H330" s="13"/>
      <c r="I330" s="13"/>
      <c r="J330" s="13"/>
      <c r="K330" s="13"/>
    </row>
    <row r="331" spans="1:11" s="12" customFormat="1" x14ac:dyDescent="0.25">
      <c r="A331" s="13"/>
      <c r="B331" s="13"/>
      <c r="C331" s="13"/>
      <c r="D331" s="13"/>
      <c r="E331" s="45"/>
      <c r="F331" s="13"/>
      <c r="G331" s="13"/>
      <c r="H331" s="13"/>
      <c r="I331" s="13"/>
      <c r="J331" s="13"/>
      <c r="K331" s="13"/>
    </row>
    <row r="332" spans="1:11" s="12" customFormat="1" x14ac:dyDescent="0.25">
      <c r="A332" s="13"/>
      <c r="B332" s="13"/>
      <c r="C332" s="13"/>
      <c r="D332" s="13"/>
      <c r="E332" s="45"/>
      <c r="F332" s="13"/>
      <c r="G332" s="13"/>
      <c r="H332" s="13"/>
      <c r="I332" s="13"/>
      <c r="J332" s="13"/>
      <c r="K332" s="13"/>
    </row>
    <row r="333" spans="1:11" s="12" customFormat="1" x14ac:dyDescent="0.25">
      <c r="A333" s="13"/>
      <c r="B333" s="13"/>
      <c r="C333" s="13"/>
      <c r="D333" s="13"/>
      <c r="E333" s="45"/>
      <c r="F333" s="13"/>
      <c r="G333" s="13"/>
      <c r="H333" s="13"/>
      <c r="I333" s="13"/>
      <c r="J333" s="13"/>
      <c r="K333" s="13"/>
    </row>
    <row r="334" spans="1:11" s="12" customFormat="1" x14ac:dyDescent="0.25">
      <c r="A334" s="13"/>
      <c r="B334" s="13"/>
      <c r="C334" s="13"/>
      <c r="D334" s="13"/>
      <c r="E334" s="45"/>
      <c r="F334" s="13"/>
      <c r="G334" s="13"/>
      <c r="H334" s="13"/>
      <c r="I334" s="13"/>
      <c r="J334" s="13"/>
      <c r="K334" s="13"/>
    </row>
    <row r="335" spans="1:11" s="12" customFormat="1" x14ac:dyDescent="0.25">
      <c r="A335" s="13"/>
      <c r="B335" s="13"/>
      <c r="C335" s="13"/>
      <c r="D335" s="13"/>
      <c r="E335" s="45"/>
      <c r="F335" s="13"/>
      <c r="G335" s="13"/>
      <c r="H335" s="13"/>
      <c r="I335" s="13"/>
      <c r="J335" s="13"/>
      <c r="K335" s="13"/>
    </row>
    <row r="336" spans="1:11" s="12" customFormat="1" x14ac:dyDescent="0.25">
      <c r="A336" s="13"/>
      <c r="B336" s="13"/>
      <c r="C336" s="13"/>
      <c r="D336" s="13"/>
      <c r="E336" s="45"/>
      <c r="F336" s="13"/>
      <c r="G336" s="13"/>
      <c r="H336" s="13"/>
      <c r="I336" s="13"/>
      <c r="J336" s="13"/>
      <c r="K336" s="13"/>
    </row>
    <row r="337" spans="1:11" s="12" customFormat="1" x14ac:dyDescent="0.25">
      <c r="A337" s="13"/>
      <c r="B337" s="13"/>
      <c r="C337" s="13"/>
      <c r="D337" s="13"/>
      <c r="E337" s="45"/>
      <c r="F337" s="13"/>
      <c r="G337" s="13"/>
      <c r="H337" s="13"/>
      <c r="I337" s="13"/>
      <c r="J337" s="13"/>
      <c r="K337" s="13"/>
    </row>
    <row r="338" spans="1:11" s="12" customFormat="1" x14ac:dyDescent="0.25">
      <c r="A338" s="13"/>
      <c r="B338" s="13"/>
      <c r="C338" s="13"/>
      <c r="D338" s="13"/>
      <c r="E338" s="45"/>
      <c r="F338" s="13"/>
      <c r="G338" s="13"/>
      <c r="H338" s="13"/>
      <c r="I338" s="13"/>
      <c r="J338" s="13"/>
      <c r="K338" s="13"/>
    </row>
    <row r="339" spans="1:11" s="12" customFormat="1" x14ac:dyDescent="0.25">
      <c r="A339" s="13"/>
      <c r="B339" s="13"/>
      <c r="C339" s="13"/>
      <c r="D339" s="13"/>
      <c r="E339" s="45"/>
      <c r="F339" s="13"/>
      <c r="G339" s="13"/>
      <c r="H339" s="13"/>
      <c r="I339" s="13"/>
      <c r="J339" s="13"/>
      <c r="K339" s="13"/>
    </row>
    <row r="340" spans="1:11" s="12" customFormat="1" x14ac:dyDescent="0.25">
      <c r="A340" s="13"/>
      <c r="B340" s="13"/>
      <c r="C340" s="13"/>
      <c r="D340" s="13"/>
      <c r="E340" s="45"/>
      <c r="F340" s="13"/>
      <c r="G340" s="13"/>
      <c r="H340" s="13"/>
      <c r="I340" s="13"/>
      <c r="J340" s="13"/>
      <c r="K340" s="13"/>
    </row>
    <row r="341" spans="1:11" s="12" customFormat="1" x14ac:dyDescent="0.25">
      <c r="A341" s="13"/>
      <c r="B341" s="13"/>
      <c r="C341" s="13"/>
      <c r="D341" s="13"/>
      <c r="E341" s="45"/>
      <c r="F341" s="13"/>
      <c r="G341" s="13"/>
      <c r="H341" s="13"/>
      <c r="I341" s="13"/>
      <c r="J341" s="13"/>
      <c r="K341" s="13"/>
    </row>
    <row r="342" spans="1:11" s="12" customFormat="1" x14ac:dyDescent="0.25">
      <c r="A342" s="13"/>
      <c r="B342" s="13"/>
      <c r="C342" s="13"/>
      <c r="D342" s="13"/>
      <c r="E342" s="45"/>
      <c r="F342" s="13"/>
      <c r="G342" s="13"/>
      <c r="H342" s="13"/>
      <c r="I342" s="13"/>
      <c r="J342" s="13"/>
      <c r="K342" s="13"/>
    </row>
    <row r="343" spans="1:11" s="12" customFormat="1" x14ac:dyDescent="0.25">
      <c r="A343" s="13"/>
      <c r="B343" s="13"/>
      <c r="C343" s="13"/>
      <c r="D343" s="13"/>
      <c r="E343" s="45"/>
      <c r="F343" s="13"/>
      <c r="G343" s="13"/>
      <c r="H343" s="13"/>
      <c r="I343" s="13"/>
      <c r="J343" s="13"/>
      <c r="K343" s="13"/>
    </row>
    <row r="344" spans="1:11" s="12" customFormat="1" x14ac:dyDescent="0.25">
      <c r="A344" s="13"/>
      <c r="B344" s="13"/>
      <c r="C344" s="13"/>
      <c r="D344" s="13"/>
      <c r="E344" s="45"/>
      <c r="F344" s="13"/>
      <c r="G344" s="13"/>
      <c r="H344" s="13"/>
      <c r="I344" s="13"/>
      <c r="J344" s="13"/>
      <c r="K344" s="13"/>
    </row>
    <row r="345" spans="1:11" s="12" customFormat="1" x14ac:dyDescent="0.25">
      <c r="A345" s="13"/>
      <c r="B345" s="13"/>
      <c r="C345" s="13"/>
      <c r="D345" s="13"/>
      <c r="E345" s="45"/>
      <c r="F345" s="13"/>
      <c r="G345" s="13"/>
      <c r="H345" s="13"/>
      <c r="I345" s="13"/>
      <c r="J345" s="13"/>
      <c r="K345" s="13"/>
    </row>
    <row r="346" spans="1:11" s="12" customFormat="1" x14ac:dyDescent="0.25">
      <c r="A346" s="13"/>
      <c r="B346" s="13"/>
      <c r="C346" s="13"/>
      <c r="D346" s="13"/>
      <c r="E346" s="45"/>
      <c r="F346" s="13"/>
      <c r="G346" s="13"/>
      <c r="H346" s="13"/>
      <c r="I346" s="13"/>
      <c r="J346" s="13"/>
      <c r="K346" s="13"/>
    </row>
    <row r="347" spans="1:11" s="12" customFormat="1" x14ac:dyDescent="0.25">
      <c r="A347" s="13"/>
      <c r="B347" s="13"/>
      <c r="C347" s="13"/>
      <c r="D347" s="13"/>
      <c r="E347" s="45"/>
      <c r="F347" s="13"/>
      <c r="G347" s="13"/>
      <c r="H347" s="13"/>
      <c r="I347" s="13"/>
      <c r="J347" s="13"/>
      <c r="K347" s="13"/>
    </row>
    <row r="348" spans="1:11" s="12" customFormat="1" x14ac:dyDescent="0.25">
      <c r="A348" s="13"/>
      <c r="B348" s="13"/>
      <c r="C348" s="13"/>
      <c r="D348" s="13"/>
      <c r="E348" s="45"/>
      <c r="F348" s="13"/>
      <c r="G348" s="13"/>
      <c r="H348" s="13"/>
      <c r="I348" s="13"/>
      <c r="J348" s="13"/>
      <c r="K348" s="13"/>
    </row>
    <row r="349" spans="1:11" s="12" customFormat="1" x14ac:dyDescent="0.25">
      <c r="A349" s="13"/>
      <c r="B349" s="13"/>
      <c r="C349" s="13"/>
      <c r="D349" s="13"/>
      <c r="E349" s="45"/>
      <c r="F349" s="13"/>
      <c r="G349" s="13"/>
      <c r="H349" s="13"/>
      <c r="I349" s="13"/>
      <c r="J349" s="13"/>
      <c r="K349" s="13"/>
    </row>
    <row r="350" spans="1:11" s="12" customFormat="1" x14ac:dyDescent="0.25">
      <c r="A350" s="13"/>
      <c r="B350" s="13"/>
      <c r="C350" s="13"/>
      <c r="D350" s="13"/>
      <c r="E350" s="45"/>
      <c r="F350" s="13"/>
      <c r="G350" s="13"/>
      <c r="H350" s="13"/>
      <c r="I350" s="13"/>
      <c r="J350" s="13"/>
      <c r="K350" s="13"/>
    </row>
    <row r="351" spans="1:11" s="12" customFormat="1" x14ac:dyDescent="0.25">
      <c r="A351" s="13"/>
      <c r="B351" s="13"/>
      <c r="C351" s="13"/>
      <c r="D351" s="13"/>
      <c r="E351" s="45"/>
      <c r="F351" s="13"/>
      <c r="G351" s="13"/>
      <c r="H351" s="13"/>
      <c r="I351" s="13"/>
      <c r="J351" s="13"/>
      <c r="K351" s="13"/>
    </row>
    <row r="352" spans="1:11" s="12" customFormat="1" x14ac:dyDescent="0.25">
      <c r="A352" s="13"/>
      <c r="B352" s="13"/>
      <c r="C352" s="13"/>
      <c r="D352" s="13"/>
      <c r="E352" s="45"/>
      <c r="F352" s="13"/>
      <c r="G352" s="13"/>
      <c r="H352" s="13"/>
      <c r="I352" s="13"/>
      <c r="J352" s="13"/>
      <c r="K352" s="13"/>
    </row>
    <row r="353" spans="1:11" s="12" customFormat="1" x14ac:dyDescent="0.25">
      <c r="A353" s="13"/>
      <c r="B353" s="13"/>
      <c r="C353" s="13"/>
      <c r="D353" s="13"/>
      <c r="E353" s="45"/>
      <c r="F353" s="13"/>
      <c r="G353" s="13"/>
      <c r="H353" s="13"/>
      <c r="I353" s="13"/>
      <c r="J353" s="13"/>
      <c r="K353" s="13"/>
    </row>
    <row r="354" spans="1:11" s="12" customFormat="1" x14ac:dyDescent="0.25">
      <c r="A354" s="13"/>
      <c r="B354" s="13"/>
      <c r="C354" s="13"/>
      <c r="D354" s="13"/>
      <c r="E354" s="45"/>
      <c r="F354" s="13"/>
      <c r="G354" s="13"/>
      <c r="H354" s="13"/>
      <c r="I354" s="13"/>
      <c r="J354" s="13"/>
      <c r="K354" s="13"/>
    </row>
    <row r="355" spans="1:11" s="12" customFormat="1" x14ac:dyDescent="0.25">
      <c r="A355" s="13"/>
      <c r="B355" s="13"/>
      <c r="C355" s="13"/>
      <c r="D355" s="13"/>
      <c r="E355" s="45"/>
      <c r="F355" s="13"/>
      <c r="G355" s="13"/>
      <c r="H355" s="13"/>
      <c r="I355" s="13"/>
      <c r="J355" s="13"/>
      <c r="K355" s="13"/>
    </row>
    <row r="356" spans="1:11" s="12" customFormat="1" x14ac:dyDescent="0.25">
      <c r="A356" s="13"/>
      <c r="B356" s="13"/>
      <c r="C356" s="13"/>
      <c r="D356" s="13"/>
      <c r="E356" s="45"/>
      <c r="F356" s="13"/>
      <c r="G356" s="13"/>
      <c r="H356" s="13"/>
      <c r="I356" s="13"/>
      <c r="J356" s="13"/>
      <c r="K356" s="13"/>
    </row>
    <row r="357" spans="1:11" s="12" customFormat="1" x14ac:dyDescent="0.25">
      <c r="A357" s="13"/>
      <c r="B357" s="13"/>
      <c r="C357" s="13"/>
      <c r="D357" s="13"/>
      <c r="E357" s="45"/>
      <c r="F357" s="13"/>
      <c r="G357" s="13"/>
      <c r="H357" s="13"/>
      <c r="I357" s="13"/>
      <c r="J357" s="13"/>
      <c r="K357" s="13"/>
    </row>
    <row r="358" spans="1:11" s="12" customFormat="1" x14ac:dyDescent="0.25">
      <c r="A358" s="13"/>
      <c r="B358" s="13"/>
      <c r="C358" s="13"/>
      <c r="D358" s="13"/>
      <c r="E358" s="45"/>
      <c r="F358" s="13"/>
      <c r="G358" s="13"/>
      <c r="H358" s="13"/>
      <c r="I358" s="13"/>
      <c r="J358" s="13"/>
      <c r="K358" s="13"/>
    </row>
    <row r="359" spans="1:11" s="12" customFormat="1" x14ac:dyDescent="0.25">
      <c r="A359" s="13"/>
      <c r="B359" s="13"/>
      <c r="C359" s="13"/>
      <c r="D359" s="13"/>
      <c r="E359" s="45"/>
      <c r="F359" s="13"/>
      <c r="G359" s="13"/>
      <c r="H359" s="13"/>
      <c r="I359" s="13"/>
      <c r="J359" s="13"/>
      <c r="K359" s="13"/>
    </row>
    <row r="360" spans="1:11" s="12" customFormat="1" x14ac:dyDescent="0.25">
      <c r="A360" s="13"/>
      <c r="B360" s="13"/>
      <c r="C360" s="13"/>
      <c r="D360" s="13"/>
      <c r="E360" s="45"/>
      <c r="F360" s="13"/>
      <c r="G360" s="13"/>
      <c r="H360" s="13"/>
      <c r="I360" s="13"/>
      <c r="J360" s="13"/>
      <c r="K360" s="13"/>
    </row>
    <row r="361" spans="1:11" s="12" customFormat="1" x14ac:dyDescent="0.25">
      <c r="A361" s="13"/>
      <c r="B361" s="13"/>
      <c r="C361" s="13"/>
      <c r="D361" s="13"/>
      <c r="E361" s="45"/>
      <c r="F361" s="13"/>
      <c r="G361" s="13"/>
      <c r="H361" s="13"/>
      <c r="I361" s="13"/>
      <c r="J361" s="13"/>
      <c r="K361" s="13"/>
    </row>
    <row r="362" spans="1:11" s="12" customFormat="1" x14ac:dyDescent="0.25">
      <c r="A362" s="13"/>
      <c r="B362" s="13"/>
      <c r="C362" s="13"/>
      <c r="D362" s="13"/>
      <c r="E362" s="45"/>
      <c r="F362" s="13"/>
      <c r="G362" s="13"/>
      <c r="H362" s="13"/>
      <c r="I362" s="13"/>
      <c r="J362" s="13"/>
      <c r="K362" s="13"/>
    </row>
    <row r="363" spans="1:11" s="12" customFormat="1" x14ac:dyDescent="0.25">
      <c r="A363" s="13"/>
      <c r="B363" s="13"/>
      <c r="C363" s="13"/>
      <c r="D363" s="13"/>
      <c r="E363" s="45"/>
      <c r="F363" s="13"/>
      <c r="G363" s="13"/>
      <c r="H363" s="13"/>
      <c r="I363" s="13"/>
      <c r="J363" s="13"/>
      <c r="K363" s="13"/>
    </row>
    <row r="364" spans="1:11" s="12" customFormat="1" x14ac:dyDescent="0.25">
      <c r="A364" s="13"/>
      <c r="B364" s="13"/>
      <c r="C364" s="13"/>
      <c r="D364" s="13"/>
      <c r="E364" s="45"/>
      <c r="F364" s="13"/>
      <c r="G364" s="13"/>
      <c r="H364" s="13"/>
      <c r="I364" s="13"/>
      <c r="J364" s="13"/>
      <c r="K364" s="13"/>
    </row>
    <row r="365" spans="1:11" s="12" customFormat="1" x14ac:dyDescent="0.25">
      <c r="A365" s="13"/>
      <c r="B365" s="13"/>
      <c r="C365" s="13"/>
      <c r="D365" s="13"/>
      <c r="E365" s="45"/>
      <c r="F365" s="13"/>
      <c r="G365" s="13"/>
      <c r="H365" s="13"/>
      <c r="I365" s="13"/>
      <c r="J365" s="13"/>
      <c r="K365" s="13"/>
    </row>
    <row r="366" spans="1:11" s="12" customFormat="1" x14ac:dyDescent="0.25">
      <c r="A366" s="13"/>
      <c r="B366" s="13"/>
      <c r="C366" s="13"/>
      <c r="D366" s="13"/>
      <c r="E366" s="45"/>
      <c r="F366" s="13"/>
      <c r="G366" s="13"/>
      <c r="H366" s="13"/>
      <c r="I366" s="13"/>
      <c r="J366" s="13"/>
      <c r="K366" s="13"/>
    </row>
    <row r="367" spans="1:11" s="12" customFormat="1" x14ac:dyDescent="0.25">
      <c r="A367" s="13"/>
      <c r="B367" s="13"/>
      <c r="C367" s="13"/>
      <c r="D367" s="13"/>
      <c r="E367" s="45"/>
      <c r="F367" s="13"/>
      <c r="G367" s="13"/>
      <c r="H367" s="13"/>
      <c r="I367" s="13"/>
      <c r="J367" s="13"/>
      <c r="K367" s="13"/>
    </row>
    <row r="368" spans="1:11" s="12" customFormat="1" x14ac:dyDescent="0.25">
      <c r="A368" s="13"/>
      <c r="B368" s="13"/>
      <c r="C368" s="13"/>
      <c r="D368" s="13"/>
      <c r="E368" s="45"/>
      <c r="F368" s="13"/>
      <c r="G368" s="13"/>
      <c r="H368" s="13"/>
      <c r="I368" s="13"/>
      <c r="J368" s="13"/>
      <c r="K368" s="13"/>
    </row>
    <row r="369" spans="1:11" s="12" customFormat="1" x14ac:dyDescent="0.25">
      <c r="A369" s="13"/>
      <c r="B369" s="13"/>
      <c r="C369" s="13"/>
      <c r="D369" s="13"/>
      <c r="E369" s="45"/>
      <c r="F369" s="13"/>
      <c r="G369" s="13"/>
      <c r="H369" s="13"/>
      <c r="I369" s="13"/>
      <c r="J369" s="13"/>
      <c r="K369" s="13"/>
    </row>
    <row r="370" spans="1:11" s="12" customFormat="1" x14ac:dyDescent="0.25">
      <c r="A370" s="13"/>
      <c r="B370" s="13"/>
      <c r="C370" s="13"/>
      <c r="D370" s="13"/>
      <c r="E370" s="45"/>
      <c r="F370" s="13"/>
      <c r="G370" s="13"/>
      <c r="H370" s="13"/>
      <c r="I370" s="13"/>
      <c r="J370" s="13"/>
      <c r="K370" s="13"/>
    </row>
    <row r="371" spans="1:11" s="12" customFormat="1" x14ac:dyDescent="0.25">
      <c r="A371" s="13"/>
      <c r="B371" s="13"/>
      <c r="C371" s="13"/>
      <c r="D371" s="13"/>
      <c r="E371" s="45"/>
      <c r="F371" s="13"/>
      <c r="G371" s="13"/>
      <c r="H371" s="13"/>
      <c r="I371" s="13"/>
      <c r="J371" s="13"/>
      <c r="K371" s="13"/>
    </row>
    <row r="372" spans="1:11" s="12" customFormat="1" x14ac:dyDescent="0.25">
      <c r="A372" s="13"/>
      <c r="B372" s="13"/>
      <c r="C372" s="13"/>
      <c r="D372" s="13"/>
      <c r="E372" s="45"/>
      <c r="F372" s="13"/>
      <c r="G372" s="13"/>
      <c r="H372" s="13"/>
      <c r="I372" s="13"/>
      <c r="J372" s="13"/>
      <c r="K372" s="13"/>
    </row>
    <row r="373" spans="1:11" s="12" customFormat="1" x14ac:dyDescent="0.25">
      <c r="A373" s="13"/>
      <c r="B373" s="13"/>
      <c r="C373" s="13"/>
      <c r="D373" s="13"/>
      <c r="E373" s="45"/>
      <c r="F373" s="13"/>
      <c r="G373" s="13"/>
      <c r="H373" s="13"/>
      <c r="I373" s="13"/>
      <c r="J373" s="13"/>
      <c r="K373" s="13"/>
    </row>
    <row r="374" spans="1:11" s="12" customFormat="1" x14ac:dyDescent="0.25">
      <c r="A374" s="13"/>
      <c r="B374" s="13"/>
      <c r="C374" s="13"/>
      <c r="D374" s="13"/>
      <c r="E374" s="45"/>
      <c r="F374" s="13"/>
      <c r="G374" s="13"/>
      <c r="H374" s="13"/>
      <c r="I374" s="13"/>
      <c r="J374" s="13"/>
      <c r="K374" s="13"/>
    </row>
    <row r="375" spans="1:11" s="12" customFormat="1" x14ac:dyDescent="0.25">
      <c r="A375" s="13"/>
      <c r="B375" s="13"/>
      <c r="C375" s="13"/>
      <c r="D375" s="13"/>
      <c r="E375" s="45"/>
      <c r="F375" s="13"/>
      <c r="G375" s="13"/>
      <c r="H375" s="13"/>
      <c r="I375" s="13"/>
      <c r="J375" s="13"/>
      <c r="K375" s="13"/>
    </row>
    <row r="376" spans="1:11" s="12" customFormat="1" x14ac:dyDescent="0.25">
      <c r="A376" s="13"/>
      <c r="B376" s="13"/>
      <c r="C376" s="13"/>
      <c r="D376" s="13"/>
      <c r="E376" s="45"/>
      <c r="F376" s="13"/>
      <c r="G376" s="13"/>
      <c r="H376" s="13"/>
      <c r="I376" s="13"/>
      <c r="J376" s="13"/>
      <c r="K376" s="13"/>
    </row>
    <row r="377" spans="1:11" s="12" customFormat="1" x14ac:dyDescent="0.25">
      <c r="A377" s="13"/>
      <c r="B377" s="13"/>
      <c r="C377" s="13"/>
      <c r="D377" s="13"/>
      <c r="E377" s="45"/>
      <c r="F377" s="13"/>
      <c r="G377" s="13"/>
      <c r="H377" s="13"/>
      <c r="I377" s="13"/>
      <c r="J377" s="13"/>
      <c r="K377" s="13"/>
    </row>
    <row r="378" spans="1:11" s="12" customFormat="1" x14ac:dyDescent="0.25">
      <c r="A378" s="13"/>
      <c r="B378" s="13"/>
      <c r="C378" s="13"/>
      <c r="D378" s="13"/>
      <c r="E378" s="45"/>
      <c r="F378" s="13"/>
      <c r="G378" s="13"/>
      <c r="H378" s="13"/>
      <c r="I378" s="13"/>
      <c r="J378" s="13"/>
      <c r="K378" s="13"/>
    </row>
    <row r="379" spans="1:11" s="12" customFormat="1" x14ac:dyDescent="0.25">
      <c r="A379" s="13"/>
      <c r="B379" s="13"/>
      <c r="C379" s="13"/>
      <c r="D379" s="13"/>
      <c r="E379" s="45"/>
      <c r="F379" s="13"/>
      <c r="G379" s="13"/>
      <c r="H379" s="13"/>
      <c r="I379" s="13"/>
      <c r="J379" s="13"/>
      <c r="K379" s="13"/>
    </row>
    <row r="380" spans="1:11" s="12" customFormat="1" x14ac:dyDescent="0.25">
      <c r="A380" s="13"/>
      <c r="B380" s="13"/>
      <c r="C380" s="13"/>
      <c r="D380" s="13"/>
      <c r="E380" s="45"/>
      <c r="F380" s="13"/>
      <c r="G380" s="13"/>
      <c r="H380" s="13"/>
      <c r="I380" s="13"/>
      <c r="J380" s="13"/>
      <c r="K380" s="13"/>
    </row>
    <row r="381" spans="1:11" s="12" customFormat="1" x14ac:dyDescent="0.25">
      <c r="A381" s="13"/>
      <c r="B381" s="13"/>
      <c r="C381" s="13"/>
      <c r="D381" s="13"/>
      <c r="E381" s="45"/>
      <c r="F381" s="13"/>
      <c r="G381" s="13"/>
      <c r="H381" s="13"/>
      <c r="I381" s="13"/>
      <c r="J381" s="13"/>
      <c r="K381" s="13"/>
    </row>
    <row r="382" spans="1:11" s="12" customFormat="1" x14ac:dyDescent="0.25">
      <c r="A382" s="13"/>
      <c r="B382" s="13"/>
      <c r="C382" s="13"/>
      <c r="D382" s="13"/>
      <c r="E382" s="45"/>
      <c r="F382" s="13"/>
      <c r="G382" s="13"/>
      <c r="H382" s="13"/>
      <c r="I382" s="13"/>
      <c r="J382" s="13"/>
      <c r="K382" s="13"/>
    </row>
    <row r="383" spans="1:11" s="12" customFormat="1" x14ac:dyDescent="0.25">
      <c r="A383" s="13"/>
      <c r="B383" s="13"/>
      <c r="C383" s="13"/>
      <c r="D383" s="13"/>
      <c r="E383" s="45"/>
      <c r="F383" s="13"/>
      <c r="G383" s="13"/>
      <c r="H383" s="13"/>
      <c r="I383" s="13"/>
      <c r="J383" s="13"/>
      <c r="K383" s="13"/>
    </row>
    <row r="384" spans="1:11" s="12" customFormat="1" x14ac:dyDescent="0.25">
      <c r="A384" s="13"/>
      <c r="B384" s="13"/>
      <c r="C384" s="13"/>
      <c r="D384" s="13"/>
      <c r="E384" s="45"/>
      <c r="F384" s="13"/>
      <c r="G384" s="13"/>
      <c r="H384" s="13"/>
      <c r="I384" s="13"/>
      <c r="J384" s="13"/>
      <c r="K384" s="13"/>
    </row>
    <row r="385" spans="1:11" s="12" customFormat="1" x14ac:dyDescent="0.25">
      <c r="A385" s="13"/>
      <c r="B385" s="13"/>
      <c r="C385" s="13"/>
      <c r="D385" s="13"/>
      <c r="E385" s="45"/>
      <c r="F385" s="13"/>
      <c r="G385" s="13"/>
      <c r="H385" s="13"/>
      <c r="I385" s="13"/>
      <c r="J385" s="13"/>
      <c r="K385" s="13"/>
    </row>
    <row r="386" spans="1:11" s="12" customFormat="1" x14ac:dyDescent="0.25">
      <c r="A386" s="13"/>
      <c r="B386" s="13"/>
      <c r="C386" s="13"/>
      <c r="D386" s="13"/>
      <c r="E386" s="45"/>
      <c r="F386" s="13"/>
      <c r="G386" s="13"/>
      <c r="H386" s="13"/>
      <c r="I386" s="13"/>
      <c r="J386" s="13"/>
      <c r="K386" s="13"/>
    </row>
    <row r="387" spans="1:11" s="12" customFormat="1" x14ac:dyDescent="0.25">
      <c r="A387" s="13"/>
      <c r="B387" s="13"/>
      <c r="C387" s="13"/>
      <c r="D387" s="13"/>
      <c r="E387" s="45"/>
      <c r="F387" s="13"/>
      <c r="G387" s="13"/>
      <c r="H387" s="13"/>
      <c r="I387" s="13"/>
      <c r="J387" s="13"/>
      <c r="K387" s="13"/>
    </row>
    <row r="388" spans="1:11" s="12" customFormat="1" x14ac:dyDescent="0.25">
      <c r="A388" s="13"/>
      <c r="B388" s="13"/>
      <c r="C388" s="13"/>
      <c r="D388" s="13"/>
      <c r="E388" s="45"/>
      <c r="F388" s="13"/>
      <c r="G388" s="13"/>
      <c r="H388" s="13"/>
      <c r="I388" s="13"/>
      <c r="J388" s="13"/>
      <c r="K388" s="13"/>
    </row>
    <row r="389" spans="1:11" s="12" customFormat="1" x14ac:dyDescent="0.25">
      <c r="A389" s="13"/>
      <c r="B389" s="13"/>
      <c r="C389" s="13"/>
      <c r="D389" s="13"/>
      <c r="E389" s="45"/>
      <c r="F389" s="13"/>
      <c r="G389" s="13"/>
      <c r="H389" s="13"/>
      <c r="I389" s="13"/>
      <c r="J389" s="13"/>
      <c r="K389" s="13"/>
    </row>
    <row r="390" spans="1:11" s="12" customFormat="1" x14ac:dyDescent="0.25">
      <c r="A390" s="13"/>
      <c r="B390" s="13"/>
      <c r="C390" s="13"/>
      <c r="D390" s="13"/>
      <c r="E390" s="45"/>
      <c r="F390" s="13"/>
      <c r="G390" s="13"/>
      <c r="H390" s="13"/>
      <c r="I390" s="13"/>
      <c r="J390" s="13"/>
      <c r="K390" s="13"/>
    </row>
    <row r="391" spans="1:11" s="12" customFormat="1" x14ac:dyDescent="0.25">
      <c r="A391" s="13"/>
      <c r="B391" s="13"/>
      <c r="C391" s="13"/>
      <c r="D391" s="13"/>
      <c r="E391" s="45"/>
      <c r="F391" s="13"/>
      <c r="G391" s="13"/>
      <c r="H391" s="13"/>
      <c r="I391" s="13"/>
      <c r="J391" s="13"/>
      <c r="K391" s="13"/>
    </row>
    <row r="392" spans="1:11" s="12" customFormat="1" x14ac:dyDescent="0.25">
      <c r="A392" s="13"/>
      <c r="B392" s="13"/>
      <c r="C392" s="13"/>
      <c r="D392" s="13"/>
      <c r="E392" s="45"/>
      <c r="F392" s="13"/>
      <c r="G392" s="13"/>
      <c r="H392" s="13"/>
      <c r="I392" s="13"/>
      <c r="J392" s="13"/>
      <c r="K392" s="13"/>
    </row>
    <row r="393" spans="1:11" s="12" customFormat="1" x14ac:dyDescent="0.25">
      <c r="A393" s="13"/>
      <c r="B393" s="13"/>
      <c r="C393" s="13"/>
      <c r="D393" s="13"/>
      <c r="E393" s="45"/>
      <c r="F393" s="13"/>
      <c r="G393" s="13"/>
      <c r="H393" s="13"/>
      <c r="I393" s="13"/>
      <c r="J393" s="13"/>
      <c r="K393" s="13"/>
    </row>
    <row r="394" spans="1:11" s="12" customFormat="1" x14ac:dyDescent="0.25">
      <c r="A394" s="13"/>
      <c r="B394" s="13"/>
      <c r="C394" s="13"/>
      <c r="D394" s="13"/>
      <c r="E394" s="45"/>
      <c r="F394" s="13"/>
      <c r="G394" s="13"/>
      <c r="H394" s="13"/>
      <c r="I394" s="13"/>
      <c r="J394" s="13"/>
      <c r="K394" s="13"/>
    </row>
    <row r="395" spans="1:11" s="12" customFormat="1" x14ac:dyDescent="0.25">
      <c r="A395" s="13"/>
      <c r="B395" s="13"/>
      <c r="C395" s="13"/>
      <c r="D395" s="13"/>
      <c r="E395" s="45"/>
      <c r="F395" s="13"/>
      <c r="G395" s="13"/>
      <c r="H395" s="13"/>
      <c r="I395" s="13"/>
      <c r="J395" s="13"/>
      <c r="K395" s="13"/>
    </row>
    <row r="396" spans="1:11" s="12" customFormat="1" x14ac:dyDescent="0.25">
      <c r="A396" s="13"/>
      <c r="B396" s="13"/>
      <c r="C396" s="13"/>
      <c r="D396" s="13"/>
      <c r="E396" s="45"/>
      <c r="F396" s="13"/>
      <c r="G396" s="13"/>
      <c r="H396" s="13"/>
      <c r="I396" s="13"/>
      <c r="J396" s="13"/>
      <c r="K396" s="13"/>
    </row>
    <row r="397" spans="1:11" s="12" customFormat="1" x14ac:dyDescent="0.25">
      <c r="A397" s="13"/>
      <c r="B397" s="13"/>
      <c r="C397" s="13"/>
      <c r="D397" s="13"/>
      <c r="E397" s="45"/>
      <c r="F397" s="13"/>
      <c r="G397" s="13"/>
      <c r="H397" s="13"/>
      <c r="I397" s="13"/>
      <c r="J397" s="13"/>
      <c r="K397" s="13"/>
    </row>
    <row r="398" spans="1:11" s="12" customFormat="1" x14ac:dyDescent="0.25">
      <c r="A398" s="13"/>
      <c r="B398" s="13"/>
      <c r="C398" s="13"/>
      <c r="D398" s="13"/>
      <c r="E398" s="45"/>
      <c r="F398" s="13"/>
      <c r="G398" s="13"/>
      <c r="H398" s="13"/>
      <c r="I398" s="13"/>
      <c r="J398" s="13"/>
      <c r="K398" s="13"/>
    </row>
    <row r="399" spans="1:11" s="12" customFormat="1" x14ac:dyDescent="0.25">
      <c r="A399" s="13"/>
      <c r="B399" s="13"/>
      <c r="C399" s="13"/>
      <c r="D399" s="13"/>
      <c r="E399" s="45"/>
      <c r="F399" s="13"/>
      <c r="G399" s="13"/>
      <c r="H399" s="13"/>
      <c r="I399" s="13"/>
      <c r="J399" s="13"/>
      <c r="K399" s="13"/>
    </row>
    <row r="400" spans="1:11" s="12" customFormat="1" x14ac:dyDescent="0.25">
      <c r="A400" s="13"/>
      <c r="B400" s="13"/>
      <c r="C400" s="13"/>
      <c r="D400" s="13"/>
      <c r="E400" s="45"/>
      <c r="F400" s="13"/>
      <c r="G400" s="13"/>
      <c r="H400" s="13"/>
      <c r="I400" s="13"/>
      <c r="J400" s="13"/>
      <c r="K400" s="13"/>
    </row>
    <row r="401" spans="1:11" s="12" customFormat="1" x14ac:dyDescent="0.25">
      <c r="A401" s="13"/>
      <c r="B401" s="13"/>
      <c r="C401" s="13"/>
      <c r="D401" s="13"/>
      <c r="E401" s="45"/>
      <c r="F401" s="13"/>
      <c r="G401" s="13"/>
      <c r="H401" s="13"/>
      <c r="I401" s="13"/>
      <c r="J401" s="13"/>
      <c r="K401" s="13"/>
    </row>
    <row r="402" spans="1:11" s="12" customFormat="1" x14ac:dyDescent="0.25">
      <c r="A402" s="13"/>
      <c r="B402" s="13"/>
      <c r="C402" s="13"/>
      <c r="D402" s="13"/>
      <c r="E402" s="45"/>
      <c r="F402" s="13"/>
      <c r="G402" s="13"/>
      <c r="H402" s="13"/>
      <c r="I402" s="13"/>
      <c r="J402" s="13"/>
      <c r="K402" s="13"/>
    </row>
    <row r="403" spans="1:11" s="12" customFormat="1" x14ac:dyDescent="0.25">
      <c r="A403" s="13"/>
      <c r="B403" s="13"/>
      <c r="C403" s="13"/>
      <c r="D403" s="13"/>
      <c r="E403" s="45"/>
      <c r="F403" s="13"/>
      <c r="G403" s="13"/>
      <c r="H403" s="13"/>
      <c r="I403" s="13"/>
      <c r="J403" s="13"/>
      <c r="K403" s="13"/>
    </row>
    <row r="404" spans="1:11" s="12" customFormat="1" x14ac:dyDescent="0.25">
      <c r="A404" s="13"/>
      <c r="B404" s="13"/>
      <c r="C404" s="13"/>
      <c r="D404" s="13"/>
      <c r="E404" s="45"/>
      <c r="F404" s="13"/>
      <c r="G404" s="13"/>
      <c r="H404" s="13"/>
      <c r="I404" s="13"/>
      <c r="J404" s="13"/>
      <c r="K404" s="13"/>
    </row>
    <row r="405" spans="1:11" s="12" customFormat="1" x14ac:dyDescent="0.25">
      <c r="A405" s="13"/>
      <c r="B405" s="13"/>
      <c r="C405" s="13"/>
      <c r="D405" s="13"/>
      <c r="E405" s="45"/>
      <c r="F405" s="13"/>
      <c r="G405" s="13"/>
      <c r="H405" s="13"/>
      <c r="I405" s="13"/>
      <c r="J405" s="13"/>
      <c r="K405" s="13"/>
    </row>
    <row r="406" spans="1:11" s="12" customFormat="1" x14ac:dyDescent="0.25">
      <c r="A406" s="13"/>
      <c r="B406" s="13"/>
      <c r="C406" s="13"/>
      <c r="D406" s="13"/>
      <c r="E406" s="45"/>
      <c r="F406" s="13"/>
      <c r="G406" s="13"/>
      <c r="H406" s="13"/>
      <c r="I406" s="13"/>
      <c r="J406" s="13"/>
      <c r="K406" s="13"/>
    </row>
    <row r="407" spans="1:11" s="12" customFormat="1" x14ac:dyDescent="0.25">
      <c r="A407" s="13"/>
      <c r="B407" s="13"/>
      <c r="C407" s="13"/>
      <c r="D407" s="13"/>
      <c r="E407" s="45"/>
      <c r="F407" s="13"/>
      <c r="G407" s="13"/>
      <c r="H407" s="13"/>
      <c r="I407" s="13"/>
      <c r="J407" s="13"/>
      <c r="K407" s="13"/>
    </row>
    <row r="408" spans="1:11" s="12" customFormat="1" x14ac:dyDescent="0.25">
      <c r="A408" s="13"/>
      <c r="B408" s="13"/>
      <c r="C408" s="13"/>
      <c r="D408" s="13"/>
      <c r="E408" s="45"/>
      <c r="F408" s="13"/>
      <c r="G408" s="13"/>
      <c r="H408" s="13"/>
      <c r="I408" s="13"/>
      <c r="J408" s="13"/>
      <c r="K408" s="13"/>
    </row>
    <row r="409" spans="1:11" s="12" customFormat="1" x14ac:dyDescent="0.25">
      <c r="A409" s="13"/>
      <c r="B409" s="13"/>
      <c r="C409" s="13"/>
      <c r="D409" s="13"/>
      <c r="E409" s="45"/>
      <c r="F409" s="13"/>
      <c r="G409" s="13"/>
      <c r="H409" s="13"/>
      <c r="I409" s="13"/>
      <c r="J409" s="13"/>
      <c r="K409" s="13"/>
    </row>
    <row r="410" spans="1:11" s="12" customFormat="1" x14ac:dyDescent="0.25">
      <c r="A410" s="13"/>
      <c r="B410" s="13"/>
      <c r="C410" s="13"/>
      <c r="D410" s="13"/>
      <c r="E410" s="45"/>
      <c r="F410" s="13"/>
      <c r="G410" s="13"/>
      <c r="H410" s="13"/>
      <c r="I410" s="13"/>
      <c r="J410" s="13"/>
      <c r="K410" s="13"/>
    </row>
    <row r="411" spans="1:11" s="12" customFormat="1" x14ac:dyDescent="0.25">
      <c r="A411" s="13"/>
      <c r="B411" s="13"/>
      <c r="C411" s="13"/>
      <c r="D411" s="13"/>
      <c r="E411" s="45"/>
      <c r="F411" s="13"/>
      <c r="G411" s="13"/>
      <c r="H411" s="13"/>
      <c r="I411" s="13"/>
      <c r="J411" s="13"/>
      <c r="K411" s="13"/>
    </row>
    <row r="412" spans="1:11" s="12" customFormat="1" x14ac:dyDescent="0.25">
      <c r="A412" s="13"/>
      <c r="B412" s="13"/>
      <c r="C412" s="13"/>
      <c r="D412" s="13"/>
      <c r="E412" s="45"/>
      <c r="F412" s="13"/>
      <c r="G412" s="13"/>
      <c r="H412" s="13"/>
      <c r="I412" s="13"/>
      <c r="J412" s="13"/>
      <c r="K412" s="13"/>
    </row>
    <row r="413" spans="1:11" s="12" customFormat="1" x14ac:dyDescent="0.25">
      <c r="A413" s="13"/>
      <c r="B413" s="13"/>
      <c r="C413" s="13"/>
      <c r="D413" s="13"/>
      <c r="E413" s="45"/>
      <c r="F413" s="13"/>
      <c r="G413" s="13"/>
      <c r="H413" s="13"/>
      <c r="I413" s="13"/>
      <c r="J413" s="13"/>
      <c r="K413" s="13"/>
    </row>
    <row r="414" spans="1:11" s="12" customFormat="1" x14ac:dyDescent="0.25">
      <c r="A414" s="13"/>
      <c r="B414" s="13"/>
      <c r="C414" s="13"/>
      <c r="D414" s="13"/>
      <c r="E414" s="45"/>
      <c r="F414" s="13"/>
      <c r="G414" s="13"/>
      <c r="H414" s="13"/>
      <c r="I414" s="13"/>
      <c r="J414" s="13"/>
      <c r="K414" s="13"/>
    </row>
    <row r="415" spans="1:11" s="12" customFormat="1" x14ac:dyDescent="0.25">
      <c r="A415" s="13"/>
      <c r="B415" s="13"/>
      <c r="C415" s="13"/>
      <c r="D415" s="13"/>
      <c r="E415" s="45"/>
      <c r="F415" s="13"/>
      <c r="G415" s="13"/>
      <c r="H415" s="13"/>
      <c r="I415" s="13"/>
      <c r="J415" s="13"/>
      <c r="K415" s="13"/>
    </row>
    <row r="416" spans="1:11" s="12" customFormat="1" x14ac:dyDescent="0.25">
      <c r="A416" s="13"/>
      <c r="B416" s="13"/>
      <c r="C416" s="13"/>
      <c r="D416" s="13"/>
      <c r="E416" s="45"/>
      <c r="F416" s="13"/>
      <c r="G416" s="13"/>
      <c r="H416" s="13"/>
      <c r="I416" s="13"/>
      <c r="J416" s="13"/>
      <c r="K416" s="13"/>
    </row>
    <row r="417" spans="1:11" s="12" customFormat="1" x14ac:dyDescent="0.25">
      <c r="A417" s="13"/>
      <c r="B417" s="13"/>
      <c r="C417" s="13"/>
      <c r="D417" s="13"/>
      <c r="E417" s="45"/>
      <c r="F417" s="13"/>
      <c r="G417" s="13"/>
      <c r="H417" s="13"/>
      <c r="I417" s="13"/>
      <c r="J417" s="13"/>
      <c r="K417" s="13"/>
    </row>
    <row r="418" spans="1:11" s="12" customFormat="1" x14ac:dyDescent="0.25">
      <c r="A418" s="13"/>
      <c r="B418" s="13"/>
      <c r="C418" s="13"/>
      <c r="D418" s="13"/>
      <c r="E418" s="45"/>
      <c r="F418" s="13"/>
      <c r="G418" s="13"/>
      <c r="H418" s="13"/>
      <c r="I418" s="13"/>
      <c r="J418" s="13"/>
      <c r="K418" s="13"/>
    </row>
    <row r="419" spans="1:11" s="12" customFormat="1" x14ac:dyDescent="0.25">
      <c r="A419" s="13"/>
      <c r="B419" s="13"/>
      <c r="C419" s="13"/>
      <c r="D419" s="13"/>
      <c r="E419" s="45"/>
      <c r="F419" s="13"/>
      <c r="G419" s="13"/>
      <c r="H419" s="13"/>
      <c r="I419" s="13"/>
      <c r="J419" s="13"/>
      <c r="K419" s="13"/>
    </row>
    <row r="420" spans="1:11" s="12" customFormat="1" x14ac:dyDescent="0.25">
      <c r="A420" s="13"/>
      <c r="B420" s="13"/>
      <c r="C420" s="13"/>
      <c r="D420" s="13"/>
      <c r="E420" s="45"/>
      <c r="F420" s="13"/>
      <c r="G420" s="13"/>
      <c r="H420" s="13"/>
      <c r="I420" s="13"/>
      <c r="J420" s="13"/>
      <c r="K420" s="13"/>
    </row>
    <row r="421" spans="1:11" s="12" customFormat="1" x14ac:dyDescent="0.25">
      <c r="A421" s="13"/>
      <c r="B421" s="13"/>
      <c r="C421" s="13"/>
      <c r="D421" s="13"/>
      <c r="E421" s="45"/>
      <c r="F421" s="13"/>
      <c r="G421" s="13"/>
      <c r="H421" s="13"/>
      <c r="I421" s="13"/>
      <c r="J421" s="13"/>
      <c r="K421" s="13"/>
    </row>
    <row r="422" spans="1:11" s="12" customFormat="1" x14ac:dyDescent="0.25">
      <c r="A422" s="13"/>
      <c r="B422" s="13"/>
      <c r="C422" s="13"/>
      <c r="D422" s="13"/>
      <c r="E422" s="45"/>
      <c r="F422" s="13"/>
      <c r="G422" s="13"/>
      <c r="H422" s="13"/>
      <c r="I422" s="13"/>
      <c r="J422" s="13"/>
      <c r="K422" s="13"/>
    </row>
    <row r="423" spans="1:11" s="12" customFormat="1" x14ac:dyDescent="0.25">
      <c r="A423" s="13"/>
      <c r="B423" s="13"/>
      <c r="C423" s="13"/>
      <c r="D423" s="13"/>
      <c r="E423" s="45"/>
      <c r="F423" s="13"/>
      <c r="G423" s="13"/>
      <c r="H423" s="13"/>
      <c r="I423" s="13"/>
      <c r="J423" s="13"/>
      <c r="K423" s="13"/>
    </row>
    <row r="424" spans="1:11" s="12" customFormat="1" x14ac:dyDescent="0.25">
      <c r="A424" s="13"/>
      <c r="B424" s="13"/>
      <c r="C424" s="13"/>
      <c r="D424" s="13"/>
      <c r="E424" s="45"/>
      <c r="F424" s="13"/>
      <c r="G424" s="13"/>
      <c r="H424" s="13"/>
      <c r="I424" s="13"/>
      <c r="J424" s="13"/>
      <c r="K424" s="13"/>
    </row>
    <row r="425" spans="1:11" s="12" customFormat="1" x14ac:dyDescent="0.25">
      <c r="A425" s="13"/>
      <c r="B425" s="13"/>
      <c r="C425" s="13"/>
      <c r="D425" s="13"/>
      <c r="E425" s="45"/>
      <c r="F425" s="13"/>
      <c r="G425" s="13"/>
      <c r="H425" s="13"/>
      <c r="I425" s="13"/>
      <c r="J425" s="13"/>
      <c r="K425" s="13"/>
    </row>
    <row r="426" spans="1:11" s="12" customFormat="1" x14ac:dyDescent="0.25">
      <c r="A426" s="13"/>
      <c r="B426" s="13"/>
      <c r="C426" s="13"/>
      <c r="D426" s="13"/>
      <c r="E426" s="45"/>
      <c r="F426" s="13"/>
      <c r="G426" s="13"/>
      <c r="H426" s="13"/>
      <c r="I426" s="13"/>
      <c r="J426" s="13"/>
      <c r="K426" s="13"/>
    </row>
    <row r="427" spans="1:11" s="12" customFormat="1" x14ac:dyDescent="0.25">
      <c r="A427" s="13"/>
      <c r="B427" s="13"/>
      <c r="C427" s="13"/>
      <c r="D427" s="13"/>
      <c r="E427" s="45"/>
      <c r="F427" s="13"/>
      <c r="G427" s="13"/>
      <c r="H427" s="13"/>
      <c r="I427" s="13"/>
      <c r="J427" s="13"/>
      <c r="K427" s="13"/>
    </row>
    <row r="428" spans="1:11" s="12" customFormat="1" x14ac:dyDescent="0.25">
      <c r="A428" s="13"/>
      <c r="B428" s="13"/>
      <c r="C428" s="13"/>
      <c r="D428" s="13"/>
      <c r="E428" s="45"/>
      <c r="F428" s="13"/>
      <c r="G428" s="13"/>
      <c r="H428" s="13"/>
      <c r="I428" s="13"/>
      <c r="J428" s="13"/>
      <c r="K428" s="13"/>
    </row>
    <row r="429" spans="1:11" s="12" customFormat="1" x14ac:dyDescent="0.25">
      <c r="A429" s="13"/>
      <c r="B429" s="13"/>
      <c r="C429" s="13"/>
      <c r="D429" s="13"/>
      <c r="E429" s="45"/>
      <c r="F429" s="13"/>
      <c r="G429" s="13"/>
      <c r="H429" s="13"/>
      <c r="I429" s="13"/>
      <c r="J429" s="13"/>
      <c r="K429" s="13"/>
    </row>
    <row r="430" spans="1:11" s="12" customFormat="1" x14ac:dyDescent="0.25">
      <c r="A430" s="13"/>
      <c r="B430" s="13"/>
      <c r="C430" s="13"/>
      <c r="D430" s="13"/>
      <c r="E430" s="45"/>
      <c r="F430" s="13"/>
      <c r="G430" s="13"/>
      <c r="H430" s="13"/>
      <c r="I430" s="13"/>
      <c r="J430" s="13"/>
      <c r="K430" s="13"/>
    </row>
    <row r="431" spans="1:11" s="12" customFormat="1" x14ac:dyDescent="0.25">
      <c r="A431" s="13"/>
      <c r="B431" s="13"/>
      <c r="C431" s="13"/>
      <c r="D431" s="13"/>
      <c r="E431" s="45"/>
      <c r="F431" s="13"/>
      <c r="G431" s="13"/>
      <c r="H431" s="13"/>
      <c r="I431" s="13"/>
      <c r="J431" s="13"/>
      <c r="K431" s="13"/>
    </row>
    <row r="432" spans="1:11" s="12" customFormat="1" x14ac:dyDescent="0.25">
      <c r="A432" s="13"/>
      <c r="B432" s="13"/>
      <c r="C432" s="13"/>
      <c r="D432" s="13"/>
      <c r="E432" s="45"/>
      <c r="F432" s="13"/>
      <c r="G432" s="13"/>
      <c r="H432" s="13"/>
      <c r="I432" s="13"/>
      <c r="J432" s="13"/>
      <c r="K432" s="13"/>
    </row>
    <row r="433" spans="1:11" s="12" customFormat="1" x14ac:dyDescent="0.25">
      <c r="A433" s="13"/>
      <c r="B433" s="13"/>
      <c r="C433" s="13"/>
      <c r="D433" s="13"/>
      <c r="E433" s="45"/>
      <c r="F433" s="13"/>
      <c r="G433" s="13"/>
      <c r="H433" s="13"/>
      <c r="I433" s="13"/>
      <c r="J433" s="13"/>
      <c r="K433" s="13"/>
    </row>
    <row r="434" spans="1:11" s="12" customFormat="1" x14ac:dyDescent="0.25">
      <c r="A434" s="13"/>
      <c r="B434" s="13"/>
      <c r="C434" s="13"/>
      <c r="D434" s="13"/>
      <c r="E434" s="45"/>
      <c r="F434" s="13"/>
      <c r="G434" s="13"/>
      <c r="H434" s="13"/>
      <c r="I434" s="13"/>
      <c r="J434" s="13"/>
      <c r="K434" s="13"/>
    </row>
    <row r="435" spans="1:11" s="12" customFormat="1" x14ac:dyDescent="0.25">
      <c r="A435" s="13"/>
      <c r="B435" s="13"/>
      <c r="C435" s="13"/>
      <c r="D435" s="13"/>
      <c r="E435" s="45"/>
      <c r="F435" s="13"/>
      <c r="G435" s="13"/>
      <c r="H435" s="13"/>
      <c r="I435" s="13"/>
      <c r="J435" s="13"/>
      <c r="K435" s="13"/>
    </row>
    <row r="436" spans="1:11" s="12" customFormat="1" x14ac:dyDescent="0.25">
      <c r="A436" s="13"/>
      <c r="B436" s="13"/>
      <c r="C436" s="13"/>
      <c r="D436" s="13"/>
      <c r="E436" s="45"/>
      <c r="F436" s="13"/>
      <c r="G436" s="13"/>
      <c r="H436" s="13"/>
      <c r="I436" s="13"/>
      <c r="J436" s="13"/>
      <c r="K436" s="13"/>
    </row>
    <row r="437" spans="1:11" s="12" customFormat="1" x14ac:dyDescent="0.25">
      <c r="A437" s="13"/>
      <c r="B437" s="13"/>
      <c r="C437" s="13"/>
      <c r="D437" s="13"/>
      <c r="E437" s="45"/>
      <c r="F437" s="13"/>
      <c r="G437" s="13"/>
      <c r="H437" s="13"/>
      <c r="I437" s="13"/>
      <c r="J437" s="13"/>
      <c r="K437" s="13"/>
    </row>
    <row r="438" spans="1:11" s="12" customFormat="1" x14ac:dyDescent="0.25">
      <c r="A438" s="13"/>
      <c r="B438" s="13"/>
      <c r="C438" s="13"/>
      <c r="D438" s="13"/>
      <c r="E438" s="45"/>
      <c r="F438" s="13"/>
      <c r="G438" s="13"/>
      <c r="H438" s="13"/>
      <c r="I438" s="13"/>
      <c r="J438" s="13"/>
      <c r="K438" s="13"/>
    </row>
    <row r="439" spans="1:11" s="12" customFormat="1" x14ac:dyDescent="0.25">
      <c r="A439" s="13"/>
      <c r="B439" s="13"/>
      <c r="C439" s="13"/>
      <c r="D439" s="13"/>
      <c r="E439" s="45"/>
      <c r="F439" s="13"/>
      <c r="G439" s="13"/>
      <c r="H439" s="13"/>
      <c r="I439" s="13"/>
      <c r="J439" s="13"/>
      <c r="K439" s="13"/>
    </row>
    <row r="440" spans="1:11" s="12" customFormat="1" x14ac:dyDescent="0.25">
      <c r="A440" s="13"/>
      <c r="B440" s="13"/>
      <c r="C440" s="13"/>
      <c r="D440" s="13"/>
      <c r="E440" s="45"/>
      <c r="F440" s="13"/>
      <c r="G440" s="13"/>
      <c r="H440" s="13"/>
      <c r="I440" s="13"/>
      <c r="J440" s="13"/>
      <c r="K440" s="13"/>
    </row>
    <row r="441" spans="1:11" s="12" customFormat="1" x14ac:dyDescent="0.25">
      <c r="A441" s="13"/>
      <c r="B441" s="13"/>
      <c r="C441" s="13"/>
      <c r="D441" s="13"/>
      <c r="E441" s="45"/>
      <c r="F441" s="13"/>
      <c r="G441" s="13"/>
      <c r="H441" s="13"/>
      <c r="I441" s="13"/>
      <c r="J441" s="13"/>
      <c r="K441" s="13"/>
    </row>
    <row r="442" spans="1:11" s="12" customFormat="1" x14ac:dyDescent="0.25">
      <c r="A442" s="13"/>
      <c r="B442" s="13"/>
      <c r="C442" s="13"/>
      <c r="D442" s="13"/>
      <c r="E442" s="45"/>
      <c r="F442" s="13"/>
      <c r="G442" s="13"/>
      <c r="H442" s="13"/>
      <c r="I442" s="13"/>
      <c r="J442" s="13"/>
      <c r="K442" s="13"/>
    </row>
    <row r="443" spans="1:11" s="12" customFormat="1" x14ac:dyDescent="0.25">
      <c r="A443" s="13"/>
      <c r="B443" s="13"/>
      <c r="C443" s="13"/>
      <c r="D443" s="13"/>
      <c r="E443" s="45"/>
      <c r="F443" s="13"/>
      <c r="G443" s="13"/>
      <c r="H443" s="13"/>
      <c r="I443" s="13"/>
      <c r="J443" s="13"/>
      <c r="K443" s="13"/>
    </row>
    <row r="444" spans="1:11" s="12" customFormat="1" x14ac:dyDescent="0.25">
      <c r="A444" s="13"/>
      <c r="B444" s="13"/>
      <c r="C444" s="13"/>
      <c r="D444" s="13"/>
      <c r="E444" s="45"/>
      <c r="F444" s="13"/>
      <c r="G444" s="13"/>
      <c r="H444" s="13"/>
      <c r="I444" s="13"/>
      <c r="J444" s="13"/>
      <c r="K444" s="13"/>
    </row>
    <row r="445" spans="1:11" s="12" customFormat="1" x14ac:dyDescent="0.25">
      <c r="A445" s="13"/>
      <c r="B445" s="13"/>
      <c r="C445" s="13"/>
      <c r="D445" s="13"/>
      <c r="E445" s="45"/>
      <c r="F445" s="13"/>
      <c r="G445" s="13"/>
      <c r="H445" s="13"/>
      <c r="I445" s="13"/>
      <c r="J445" s="13"/>
      <c r="K445" s="13"/>
    </row>
    <row r="446" spans="1:11" s="12" customFormat="1" x14ac:dyDescent="0.25">
      <c r="A446" s="13"/>
      <c r="B446" s="13"/>
      <c r="C446" s="13"/>
      <c r="D446" s="13"/>
      <c r="E446" s="45"/>
      <c r="F446" s="13"/>
      <c r="G446" s="13"/>
      <c r="H446" s="13"/>
      <c r="I446" s="13"/>
      <c r="J446" s="13"/>
      <c r="K446" s="13"/>
    </row>
    <row r="447" spans="1:11" s="12" customFormat="1" x14ac:dyDescent="0.25">
      <c r="A447" s="13"/>
      <c r="B447" s="13"/>
      <c r="C447" s="13"/>
      <c r="D447" s="13"/>
      <c r="E447" s="45"/>
      <c r="F447" s="13"/>
      <c r="G447" s="13"/>
      <c r="H447" s="13"/>
      <c r="I447" s="13"/>
      <c r="J447" s="13"/>
      <c r="K447" s="13"/>
    </row>
    <row r="448" spans="1:11" s="12" customFormat="1" x14ac:dyDescent="0.25">
      <c r="A448" s="13"/>
      <c r="B448" s="13"/>
      <c r="C448" s="13"/>
      <c r="D448" s="13"/>
      <c r="E448" s="45"/>
      <c r="F448" s="13"/>
      <c r="G448" s="13"/>
      <c r="H448" s="13"/>
      <c r="I448" s="13"/>
      <c r="J448" s="13"/>
      <c r="K448" s="13"/>
    </row>
    <row r="449" spans="1:11" s="12" customFormat="1" x14ac:dyDescent="0.25">
      <c r="A449" s="13"/>
      <c r="B449" s="13"/>
      <c r="C449" s="13"/>
      <c r="D449" s="13"/>
      <c r="E449" s="45"/>
      <c r="F449" s="13"/>
      <c r="G449" s="13"/>
      <c r="H449" s="13"/>
      <c r="I449" s="13"/>
      <c r="J449" s="13"/>
      <c r="K449" s="13"/>
    </row>
    <row r="450" spans="1:11" s="12" customFormat="1" x14ac:dyDescent="0.25">
      <c r="A450" s="13"/>
      <c r="B450" s="13"/>
      <c r="C450" s="13"/>
      <c r="D450" s="13"/>
      <c r="E450" s="45"/>
      <c r="F450" s="13"/>
      <c r="G450" s="13"/>
      <c r="H450" s="13"/>
      <c r="I450" s="13"/>
      <c r="J450" s="13"/>
      <c r="K450" s="13"/>
    </row>
    <row r="451" spans="1:11" s="12" customFormat="1" x14ac:dyDescent="0.25">
      <c r="A451" s="13"/>
      <c r="B451" s="13"/>
      <c r="C451" s="13"/>
      <c r="D451" s="13"/>
      <c r="E451" s="45"/>
      <c r="F451" s="13"/>
      <c r="G451" s="13"/>
      <c r="H451" s="13"/>
      <c r="I451" s="13"/>
      <c r="J451" s="13"/>
      <c r="K451" s="13"/>
    </row>
    <row r="452" spans="1:11" s="12" customFormat="1" x14ac:dyDescent="0.25">
      <c r="A452" s="13"/>
      <c r="B452" s="13"/>
      <c r="C452" s="13"/>
      <c r="D452" s="13"/>
      <c r="E452" s="45"/>
      <c r="F452" s="13"/>
      <c r="G452" s="13"/>
      <c r="H452" s="13"/>
      <c r="I452" s="13"/>
      <c r="J452" s="13"/>
      <c r="K452" s="13"/>
    </row>
    <row r="453" spans="1:11" s="12" customFormat="1" x14ac:dyDescent="0.25">
      <c r="A453" s="13"/>
      <c r="B453" s="13"/>
      <c r="C453" s="13"/>
      <c r="D453" s="13"/>
      <c r="E453" s="45"/>
      <c r="F453" s="13"/>
      <c r="G453" s="13"/>
      <c r="H453" s="13"/>
      <c r="I453" s="13"/>
      <c r="J453" s="13"/>
      <c r="K453" s="13"/>
    </row>
    <row r="454" spans="1:11" s="12" customFormat="1" x14ac:dyDescent="0.25">
      <c r="A454" s="13"/>
      <c r="B454" s="13"/>
      <c r="C454" s="13"/>
      <c r="D454" s="13"/>
      <c r="E454" s="45"/>
      <c r="F454" s="13"/>
      <c r="G454" s="13"/>
      <c r="H454" s="13"/>
      <c r="I454" s="13"/>
      <c r="J454" s="13"/>
      <c r="K454" s="13"/>
    </row>
    <row r="455" spans="1:11" s="12" customFormat="1" x14ac:dyDescent="0.25">
      <c r="A455" s="13"/>
      <c r="B455" s="13"/>
      <c r="C455" s="13"/>
      <c r="D455" s="13"/>
      <c r="E455" s="45"/>
      <c r="F455" s="13"/>
      <c r="G455" s="13"/>
      <c r="H455" s="13"/>
      <c r="I455" s="13"/>
      <c r="J455" s="13"/>
      <c r="K455" s="13"/>
    </row>
    <row r="456" spans="1:11" s="12" customFormat="1" x14ac:dyDescent="0.25">
      <c r="A456" s="13"/>
      <c r="B456" s="13"/>
      <c r="C456" s="13"/>
      <c r="D456" s="13"/>
      <c r="E456" s="45"/>
      <c r="F456" s="13"/>
      <c r="G456" s="13"/>
      <c r="H456" s="13"/>
      <c r="I456" s="13"/>
      <c r="J456" s="13"/>
      <c r="K456" s="13"/>
    </row>
    <row r="457" spans="1:11" s="12" customFormat="1" x14ac:dyDescent="0.25">
      <c r="A457" s="13"/>
      <c r="B457" s="13"/>
      <c r="C457" s="13"/>
      <c r="D457" s="13"/>
      <c r="E457" s="45"/>
      <c r="F457" s="13"/>
      <c r="G457" s="13"/>
      <c r="H457" s="13"/>
      <c r="I457" s="13"/>
      <c r="J457" s="13"/>
      <c r="K457" s="13"/>
    </row>
    <row r="458" spans="1:11" s="12" customFormat="1" x14ac:dyDescent="0.25">
      <c r="A458" s="13"/>
      <c r="B458" s="13"/>
      <c r="C458" s="13"/>
      <c r="D458" s="13"/>
      <c r="E458" s="45"/>
      <c r="F458" s="13"/>
      <c r="G458" s="13"/>
      <c r="H458" s="13"/>
      <c r="I458" s="13"/>
      <c r="J458" s="13"/>
      <c r="K458" s="13"/>
    </row>
    <row r="459" spans="1:11" s="12" customFormat="1" x14ac:dyDescent="0.25">
      <c r="A459" s="13"/>
      <c r="B459" s="13"/>
      <c r="C459" s="13"/>
      <c r="D459" s="13"/>
      <c r="E459" s="45"/>
      <c r="F459" s="13"/>
      <c r="G459" s="13"/>
      <c r="H459" s="13"/>
      <c r="I459" s="13"/>
      <c r="J459" s="13"/>
      <c r="K459" s="13"/>
    </row>
    <row r="460" spans="1:11" s="12" customFormat="1" x14ac:dyDescent="0.25">
      <c r="A460" s="13"/>
      <c r="B460" s="13"/>
      <c r="C460" s="13"/>
      <c r="D460" s="13"/>
      <c r="E460" s="45"/>
      <c r="F460" s="13"/>
      <c r="G460" s="13"/>
      <c r="H460" s="13"/>
      <c r="I460" s="13"/>
      <c r="J460" s="13"/>
      <c r="K460" s="13"/>
    </row>
    <row r="461" spans="1:11" s="12" customFormat="1" x14ac:dyDescent="0.25">
      <c r="A461" s="13"/>
      <c r="B461" s="13"/>
      <c r="C461" s="13"/>
      <c r="D461" s="13"/>
      <c r="E461" s="45"/>
      <c r="F461" s="13"/>
      <c r="G461" s="13"/>
      <c r="H461" s="13"/>
      <c r="I461" s="13"/>
      <c r="J461" s="13"/>
      <c r="K461" s="13"/>
    </row>
    <row r="462" spans="1:11" s="12" customFormat="1" x14ac:dyDescent="0.25">
      <c r="A462" s="13"/>
      <c r="B462" s="13"/>
      <c r="C462" s="13"/>
      <c r="D462" s="13"/>
      <c r="E462" s="45"/>
      <c r="F462" s="13"/>
      <c r="G462" s="13"/>
      <c r="H462" s="13"/>
      <c r="I462" s="13"/>
      <c r="J462" s="13"/>
      <c r="K462" s="13"/>
    </row>
    <row r="463" spans="1:11" s="12" customFormat="1" x14ac:dyDescent="0.25">
      <c r="A463" s="13"/>
      <c r="B463" s="13"/>
      <c r="C463" s="13"/>
      <c r="D463" s="13"/>
      <c r="E463" s="45"/>
      <c r="F463" s="13"/>
      <c r="G463" s="13"/>
      <c r="H463" s="13"/>
      <c r="I463" s="13"/>
      <c r="J463" s="13"/>
      <c r="K463" s="13"/>
    </row>
    <row r="464" spans="1:11" s="12" customFormat="1" x14ac:dyDescent="0.25">
      <c r="A464" s="13"/>
      <c r="B464" s="13"/>
      <c r="C464" s="13"/>
      <c r="D464" s="13"/>
      <c r="E464" s="45"/>
      <c r="F464" s="13"/>
      <c r="G464" s="13"/>
      <c r="H464" s="13"/>
      <c r="I464" s="13"/>
      <c r="J464" s="13"/>
      <c r="K464" s="13"/>
    </row>
    <row r="465" spans="1:11" s="12" customFormat="1" x14ac:dyDescent="0.25">
      <c r="A465" s="13"/>
      <c r="B465" s="13"/>
      <c r="C465" s="13"/>
      <c r="D465" s="13"/>
      <c r="E465" s="45"/>
      <c r="F465" s="13"/>
      <c r="G465" s="13"/>
      <c r="H465" s="13"/>
      <c r="I465" s="13"/>
      <c r="J465" s="13"/>
      <c r="K465" s="13"/>
    </row>
    <row r="466" spans="1:11" s="12" customFormat="1" x14ac:dyDescent="0.25">
      <c r="A466" s="13"/>
      <c r="B466" s="13"/>
      <c r="C466" s="13"/>
      <c r="D466" s="13"/>
      <c r="E466" s="45"/>
      <c r="F466" s="13"/>
      <c r="G466" s="13"/>
      <c r="H466" s="13"/>
      <c r="I466" s="13"/>
      <c r="J466" s="13"/>
      <c r="K466" s="13"/>
    </row>
    <row r="467" spans="1:11" s="12" customFormat="1" x14ac:dyDescent="0.25">
      <c r="A467" s="13"/>
      <c r="B467" s="13"/>
      <c r="C467" s="13"/>
      <c r="D467" s="13"/>
      <c r="E467" s="45"/>
      <c r="F467" s="13"/>
      <c r="G467" s="13"/>
      <c r="H467" s="13"/>
      <c r="I467" s="13"/>
      <c r="J467" s="13"/>
      <c r="K467" s="13"/>
    </row>
    <row r="468" spans="1:11" s="12" customFormat="1" x14ac:dyDescent="0.25">
      <c r="A468" s="13"/>
      <c r="B468" s="13"/>
      <c r="C468" s="13"/>
      <c r="D468" s="13"/>
      <c r="E468" s="45"/>
      <c r="F468" s="13"/>
      <c r="G468" s="13"/>
      <c r="H468" s="13"/>
      <c r="I468" s="13"/>
      <c r="J468" s="13"/>
      <c r="K468" s="13"/>
    </row>
    <row r="469" spans="1:11" s="12" customFormat="1" x14ac:dyDescent="0.25">
      <c r="A469" s="13"/>
      <c r="B469" s="13"/>
      <c r="C469" s="13"/>
      <c r="D469" s="13"/>
      <c r="E469" s="45"/>
      <c r="F469" s="13"/>
      <c r="G469" s="13"/>
      <c r="H469" s="13"/>
      <c r="I469" s="13"/>
      <c r="J469" s="13"/>
      <c r="K469" s="13"/>
    </row>
    <row r="470" spans="1:11" s="12" customFormat="1" x14ac:dyDescent="0.25">
      <c r="A470" s="13"/>
      <c r="B470" s="13"/>
      <c r="C470" s="13"/>
      <c r="D470" s="13"/>
      <c r="E470" s="45"/>
      <c r="F470" s="13"/>
      <c r="G470" s="13"/>
      <c r="H470" s="13"/>
      <c r="I470" s="13"/>
      <c r="J470" s="13"/>
      <c r="K470" s="13"/>
    </row>
    <row r="471" spans="1:11" s="12" customFormat="1" x14ac:dyDescent="0.25">
      <c r="A471" s="13"/>
      <c r="B471" s="13"/>
      <c r="C471" s="13"/>
      <c r="D471" s="13"/>
      <c r="E471" s="45"/>
      <c r="F471" s="13"/>
      <c r="G471" s="13"/>
      <c r="H471" s="13"/>
      <c r="I471" s="13"/>
      <c r="J471" s="13"/>
      <c r="K471" s="13"/>
    </row>
    <row r="472" spans="1:11" s="12" customFormat="1" x14ac:dyDescent="0.25">
      <c r="A472" s="13"/>
      <c r="B472" s="13"/>
      <c r="C472" s="13"/>
      <c r="D472" s="13"/>
      <c r="E472" s="45"/>
      <c r="F472" s="13"/>
      <c r="G472" s="13"/>
      <c r="H472" s="13"/>
      <c r="I472" s="13"/>
      <c r="J472" s="13"/>
      <c r="K472" s="13"/>
    </row>
    <row r="473" spans="1:11" s="12" customFormat="1" x14ac:dyDescent="0.25">
      <c r="A473" s="13"/>
      <c r="B473" s="13"/>
      <c r="C473" s="13"/>
      <c r="D473" s="13"/>
      <c r="E473" s="45"/>
      <c r="F473" s="13"/>
      <c r="G473" s="13"/>
      <c r="H473" s="13"/>
      <c r="I473" s="13"/>
      <c r="J473" s="13"/>
      <c r="K473" s="13"/>
    </row>
    <row r="474" spans="1:11" s="12" customFormat="1" x14ac:dyDescent="0.25">
      <c r="A474" s="13"/>
      <c r="B474" s="13"/>
      <c r="C474" s="13"/>
      <c r="D474" s="13"/>
      <c r="E474" s="45"/>
      <c r="F474" s="13"/>
      <c r="G474" s="13"/>
      <c r="H474" s="13"/>
      <c r="I474" s="13"/>
      <c r="J474" s="13"/>
      <c r="K474" s="13"/>
    </row>
    <row r="475" spans="1:11" s="12" customFormat="1" x14ac:dyDescent="0.25">
      <c r="A475" s="13"/>
      <c r="B475" s="13"/>
      <c r="C475" s="13"/>
      <c r="D475" s="13"/>
      <c r="E475" s="45"/>
      <c r="F475" s="13"/>
      <c r="G475" s="13"/>
      <c r="H475" s="13"/>
      <c r="I475" s="13"/>
      <c r="J475" s="13"/>
      <c r="K475" s="13"/>
    </row>
    <row r="476" spans="1:11" s="12" customFormat="1" x14ac:dyDescent="0.25">
      <c r="A476" s="13"/>
      <c r="B476" s="13"/>
      <c r="C476" s="13"/>
      <c r="D476" s="13"/>
      <c r="E476" s="45"/>
      <c r="F476" s="13"/>
      <c r="G476" s="13"/>
      <c r="H476" s="13"/>
      <c r="I476" s="13"/>
      <c r="J476" s="13"/>
      <c r="K476" s="13"/>
    </row>
    <row r="477" spans="1:11" s="12" customFormat="1" x14ac:dyDescent="0.25">
      <c r="A477" s="13"/>
      <c r="B477" s="13"/>
      <c r="C477" s="13"/>
      <c r="D477" s="13"/>
      <c r="E477" s="45"/>
      <c r="F477" s="13"/>
      <c r="G477" s="13"/>
      <c r="H477" s="13"/>
      <c r="I477" s="13"/>
      <c r="J477" s="13"/>
      <c r="K477" s="13"/>
    </row>
    <row r="478" spans="1:11" s="12" customFormat="1" x14ac:dyDescent="0.25">
      <c r="A478" s="13"/>
      <c r="B478" s="13"/>
      <c r="C478" s="13"/>
      <c r="D478" s="13"/>
      <c r="E478" s="45"/>
      <c r="F478" s="13"/>
      <c r="G478" s="13"/>
      <c r="H478" s="13"/>
      <c r="I478" s="13"/>
      <c r="J478" s="13"/>
      <c r="K478" s="13"/>
    </row>
    <row r="479" spans="1:11" s="12" customFormat="1" x14ac:dyDescent="0.25">
      <c r="A479" s="13"/>
      <c r="B479" s="13"/>
      <c r="C479" s="13"/>
      <c r="D479" s="13"/>
      <c r="E479" s="45"/>
      <c r="F479" s="13"/>
      <c r="G479" s="13"/>
      <c r="H479" s="13"/>
      <c r="I479" s="13"/>
      <c r="J479" s="13"/>
      <c r="K479" s="13"/>
    </row>
    <row r="480" spans="1:11" s="12" customFormat="1" x14ac:dyDescent="0.25">
      <c r="A480" s="13"/>
      <c r="B480" s="13"/>
      <c r="C480" s="13"/>
      <c r="D480" s="13"/>
      <c r="E480" s="45"/>
      <c r="F480" s="13"/>
      <c r="G480" s="13"/>
      <c r="H480" s="13"/>
      <c r="I480" s="13"/>
      <c r="J480" s="13"/>
      <c r="K480" s="13"/>
    </row>
    <row r="481" spans="1:11" s="12" customFormat="1" x14ac:dyDescent="0.25">
      <c r="A481" s="13"/>
      <c r="B481" s="13"/>
      <c r="C481" s="13"/>
      <c r="D481" s="13"/>
      <c r="E481" s="45"/>
      <c r="F481" s="13"/>
      <c r="G481" s="13"/>
      <c r="H481" s="13"/>
      <c r="I481" s="13"/>
      <c r="J481" s="13"/>
      <c r="K481" s="13"/>
    </row>
    <row r="482" spans="1:11" s="12" customFormat="1" x14ac:dyDescent="0.25">
      <c r="A482" s="13"/>
      <c r="B482" s="13"/>
      <c r="C482" s="13"/>
      <c r="D482" s="13"/>
      <c r="E482" s="45"/>
      <c r="F482" s="13"/>
      <c r="G482" s="13"/>
      <c r="H482" s="13"/>
      <c r="I482" s="13"/>
      <c r="J482" s="13"/>
      <c r="K482" s="13"/>
    </row>
    <row r="483" spans="1:11" s="12" customFormat="1" x14ac:dyDescent="0.25">
      <c r="A483" s="13"/>
      <c r="B483" s="13"/>
      <c r="C483" s="13"/>
      <c r="D483" s="13"/>
      <c r="E483" s="45"/>
      <c r="F483" s="13"/>
      <c r="G483" s="13"/>
      <c r="H483" s="13"/>
      <c r="I483" s="13"/>
      <c r="J483" s="13"/>
      <c r="K483" s="13"/>
    </row>
    <row r="484" spans="1:11" s="12" customFormat="1" x14ac:dyDescent="0.25">
      <c r="A484" s="13"/>
      <c r="B484" s="13"/>
      <c r="C484" s="13"/>
      <c r="D484" s="13"/>
      <c r="E484" s="45"/>
      <c r="F484" s="13"/>
      <c r="G484" s="13"/>
      <c r="H484" s="13"/>
      <c r="I484" s="13"/>
      <c r="J484" s="13"/>
      <c r="K484" s="13"/>
    </row>
    <row r="485" spans="1:11" s="12" customFormat="1" x14ac:dyDescent="0.25">
      <c r="A485" s="13"/>
      <c r="B485" s="13"/>
      <c r="C485" s="13"/>
      <c r="D485" s="13"/>
      <c r="E485" s="45"/>
      <c r="F485" s="13"/>
      <c r="G485" s="13"/>
      <c r="H485" s="13"/>
      <c r="I485" s="13"/>
      <c r="J485" s="13"/>
      <c r="K485" s="13"/>
    </row>
    <row r="486" spans="1:11" s="12" customFormat="1" x14ac:dyDescent="0.25">
      <c r="A486" s="13"/>
      <c r="B486" s="13"/>
      <c r="C486" s="13"/>
      <c r="D486" s="13"/>
      <c r="E486" s="45"/>
      <c r="F486" s="13"/>
      <c r="G486" s="13"/>
      <c r="H486" s="13"/>
      <c r="I486" s="13"/>
      <c r="J486" s="13"/>
      <c r="K486" s="13"/>
    </row>
    <row r="487" spans="1:11" s="12" customFormat="1" x14ac:dyDescent="0.25">
      <c r="A487" s="13"/>
      <c r="B487" s="13"/>
      <c r="C487" s="13"/>
      <c r="D487" s="13"/>
      <c r="E487" s="45"/>
      <c r="F487" s="13"/>
      <c r="G487" s="13"/>
      <c r="H487" s="13"/>
      <c r="I487" s="13"/>
      <c r="J487" s="13"/>
      <c r="K487" s="13"/>
    </row>
    <row r="488" spans="1:11" s="12" customFormat="1" x14ac:dyDescent="0.25">
      <c r="A488" s="13"/>
      <c r="B488" s="13"/>
      <c r="C488" s="13"/>
      <c r="D488" s="13"/>
      <c r="E488" s="45"/>
      <c r="F488" s="13"/>
      <c r="G488" s="13"/>
      <c r="H488" s="13"/>
      <c r="I488" s="13"/>
      <c r="J488" s="13"/>
      <c r="K488" s="13"/>
    </row>
    <row r="489" spans="1:11" s="12" customFormat="1" x14ac:dyDescent="0.25">
      <c r="A489" s="13"/>
      <c r="B489" s="13"/>
      <c r="C489" s="13"/>
      <c r="D489" s="13"/>
      <c r="E489" s="45"/>
      <c r="F489" s="13"/>
      <c r="G489" s="13"/>
      <c r="H489" s="13"/>
      <c r="I489" s="13"/>
      <c r="J489" s="13"/>
      <c r="K489" s="13"/>
    </row>
    <row r="490" spans="1:11" s="12" customFormat="1" x14ac:dyDescent="0.25">
      <c r="A490" s="13"/>
      <c r="B490" s="13"/>
      <c r="C490" s="13"/>
      <c r="D490" s="13"/>
      <c r="E490" s="45"/>
      <c r="F490" s="13"/>
      <c r="G490" s="13"/>
      <c r="H490" s="13"/>
      <c r="I490" s="13"/>
      <c r="J490" s="13"/>
      <c r="K490" s="13"/>
    </row>
    <row r="491" spans="1:11" s="12" customFormat="1" x14ac:dyDescent="0.25">
      <c r="A491" s="13"/>
      <c r="B491" s="13"/>
      <c r="C491" s="13"/>
      <c r="D491" s="13"/>
      <c r="E491" s="45"/>
      <c r="F491" s="13"/>
      <c r="G491" s="13"/>
      <c r="H491" s="13"/>
      <c r="I491" s="13"/>
      <c r="J491" s="13"/>
      <c r="K491" s="13"/>
    </row>
    <row r="492" spans="1:11" s="12" customFormat="1" x14ac:dyDescent="0.25">
      <c r="A492" s="13"/>
      <c r="B492" s="13"/>
      <c r="C492" s="13"/>
      <c r="D492" s="13"/>
      <c r="E492" s="45"/>
      <c r="F492" s="13"/>
      <c r="G492" s="13"/>
      <c r="H492" s="13"/>
      <c r="I492" s="13"/>
      <c r="J492" s="13"/>
      <c r="K492" s="13"/>
    </row>
    <row r="493" spans="1:11" s="12" customFormat="1" x14ac:dyDescent="0.25">
      <c r="A493" s="18"/>
      <c r="B493" s="18"/>
      <c r="C493" s="18"/>
      <c r="D493" s="18"/>
      <c r="E493" s="46"/>
      <c r="F493" s="18"/>
      <c r="G493" s="18"/>
      <c r="H493" s="18"/>
      <c r="I493" s="18"/>
      <c r="J493" s="18"/>
      <c r="K493" s="13"/>
    </row>
    <row r="494" spans="1:11" s="12" customFormat="1" x14ac:dyDescent="0.25">
      <c r="A494" s="18"/>
      <c r="B494" s="18"/>
      <c r="C494" s="18"/>
      <c r="D494" s="18"/>
      <c r="E494" s="46"/>
      <c r="F494" s="18"/>
      <c r="G494" s="18"/>
      <c r="H494" s="18"/>
      <c r="I494" s="18"/>
      <c r="J494" s="18"/>
      <c r="K494" s="13"/>
    </row>
    <row r="495" spans="1:11" s="12" customFormat="1" x14ac:dyDescent="0.25">
      <c r="A495" s="18"/>
      <c r="B495" s="18"/>
      <c r="C495" s="18"/>
      <c r="D495" s="18"/>
      <c r="E495" s="46"/>
      <c r="F495" s="18"/>
      <c r="G495" s="18"/>
      <c r="H495" s="18"/>
      <c r="I495" s="18"/>
      <c r="J495" s="18"/>
      <c r="K495" s="13"/>
    </row>
    <row r="496" spans="1:11" s="12" customFormat="1" x14ac:dyDescent="0.25">
      <c r="A496" s="18"/>
      <c r="B496" s="18"/>
      <c r="C496" s="18"/>
      <c r="D496" s="18"/>
      <c r="E496" s="46"/>
      <c r="F496" s="18"/>
      <c r="G496" s="18"/>
      <c r="H496" s="18"/>
      <c r="I496" s="18"/>
      <c r="J496" s="18"/>
      <c r="K496" s="13"/>
    </row>
    <row r="497" spans="1:11" s="12" customFormat="1" x14ac:dyDescent="0.25">
      <c r="A497" s="18"/>
      <c r="B497" s="18"/>
      <c r="C497" s="18"/>
      <c r="D497" s="18"/>
      <c r="E497" s="46"/>
      <c r="F497" s="18"/>
      <c r="G497" s="18"/>
      <c r="H497" s="18"/>
      <c r="I497" s="18"/>
      <c r="J497" s="18"/>
      <c r="K497" s="13"/>
    </row>
    <row r="498" spans="1:11" s="12" customFormat="1" x14ac:dyDescent="0.25">
      <c r="A498" s="18"/>
      <c r="B498" s="18"/>
      <c r="C498" s="18"/>
      <c r="D498" s="18"/>
      <c r="E498" s="46"/>
      <c r="F498" s="18"/>
      <c r="G498" s="18"/>
      <c r="H498" s="18"/>
      <c r="I498" s="18"/>
      <c r="J498" s="18"/>
      <c r="K498" s="13"/>
    </row>
    <row r="499" spans="1:11" s="12" customFormat="1" x14ac:dyDescent="0.25">
      <c r="A499" s="18"/>
      <c r="B499" s="18"/>
      <c r="C499" s="18"/>
      <c r="D499" s="18"/>
      <c r="E499" s="46"/>
      <c r="F499" s="18"/>
      <c r="G499" s="18"/>
      <c r="H499" s="18"/>
      <c r="I499" s="18"/>
      <c r="J499" s="18"/>
      <c r="K499" s="13"/>
    </row>
    <row r="500" spans="1:11" s="12" customFormat="1" x14ac:dyDescent="0.25">
      <c r="A500" s="18"/>
      <c r="B500" s="18"/>
      <c r="C500" s="18"/>
      <c r="D500" s="18"/>
      <c r="E500" s="46"/>
      <c r="F500" s="18"/>
      <c r="G500" s="18"/>
      <c r="H500" s="18"/>
      <c r="I500" s="18"/>
      <c r="J500" s="18"/>
      <c r="K500" s="13"/>
    </row>
    <row r="501" spans="1:11" s="12" customFormat="1" x14ac:dyDescent="0.25">
      <c r="A501" s="18"/>
      <c r="B501" s="18"/>
      <c r="C501" s="18"/>
      <c r="D501" s="18"/>
      <c r="E501" s="46"/>
      <c r="F501" s="18"/>
      <c r="G501" s="18"/>
      <c r="H501" s="18"/>
      <c r="I501" s="18"/>
      <c r="J501" s="18"/>
      <c r="K501" s="13"/>
    </row>
    <row r="502" spans="1:11" s="12" customFormat="1" x14ac:dyDescent="0.25">
      <c r="A502" s="18"/>
      <c r="B502" s="18"/>
      <c r="C502" s="18"/>
      <c r="D502" s="18"/>
      <c r="E502" s="46"/>
      <c r="F502" s="18"/>
      <c r="G502" s="18"/>
      <c r="H502" s="18"/>
      <c r="I502" s="18"/>
      <c r="J502" s="18"/>
      <c r="K502" s="13"/>
    </row>
    <row r="503" spans="1:11" s="12" customFormat="1" x14ac:dyDescent="0.25">
      <c r="A503" s="18"/>
      <c r="B503" s="18"/>
      <c r="C503" s="18"/>
      <c r="D503" s="18"/>
      <c r="E503" s="46"/>
      <c r="F503" s="18"/>
      <c r="G503" s="18"/>
      <c r="H503" s="18"/>
      <c r="I503" s="18"/>
      <c r="J503" s="18"/>
      <c r="K503" s="13"/>
    </row>
    <row r="504" spans="1:11" s="12" customFormat="1" x14ac:dyDescent="0.25">
      <c r="A504" s="18"/>
      <c r="B504" s="18"/>
      <c r="C504" s="18"/>
      <c r="D504" s="18"/>
      <c r="E504" s="46"/>
      <c r="F504" s="18"/>
      <c r="G504" s="18"/>
      <c r="H504" s="18"/>
      <c r="I504" s="18"/>
      <c r="J504" s="18"/>
      <c r="K504" s="13"/>
    </row>
    <row r="505" spans="1:11" s="12" customFormat="1" x14ac:dyDescent="0.25">
      <c r="A505" s="18"/>
      <c r="B505" s="18"/>
      <c r="C505" s="18"/>
      <c r="D505" s="18"/>
      <c r="E505" s="46"/>
      <c r="F505" s="18"/>
      <c r="G505" s="18"/>
      <c r="H505" s="18"/>
      <c r="I505" s="18"/>
      <c r="J505" s="18"/>
      <c r="K505" s="13"/>
    </row>
    <row r="506" spans="1:11" s="12" customFormat="1" x14ac:dyDescent="0.25">
      <c r="A506" s="18"/>
      <c r="B506" s="18"/>
      <c r="C506" s="18"/>
      <c r="D506" s="18"/>
      <c r="E506" s="46"/>
      <c r="F506" s="18"/>
      <c r="G506" s="18"/>
      <c r="H506" s="18"/>
      <c r="I506" s="18"/>
      <c r="J506" s="18"/>
      <c r="K506" s="13"/>
    </row>
    <row r="507" spans="1:11" s="12" customFormat="1" x14ac:dyDescent="0.25">
      <c r="A507" s="18"/>
      <c r="B507" s="18"/>
      <c r="C507" s="18"/>
      <c r="D507" s="18"/>
      <c r="E507" s="46"/>
      <c r="F507" s="18"/>
      <c r="G507" s="18"/>
      <c r="H507" s="18"/>
      <c r="I507" s="18"/>
      <c r="J507" s="18"/>
      <c r="K507" s="13"/>
    </row>
    <row r="508" spans="1:11" s="12" customFormat="1" x14ac:dyDescent="0.25">
      <c r="A508" s="18"/>
      <c r="B508" s="18"/>
      <c r="C508" s="18"/>
      <c r="D508" s="18"/>
      <c r="E508" s="46"/>
      <c r="F508" s="18"/>
      <c r="G508" s="18"/>
      <c r="H508" s="18"/>
      <c r="I508" s="18"/>
      <c r="J508" s="18"/>
      <c r="K508" s="13"/>
    </row>
    <row r="509" spans="1:11" s="12" customFormat="1" x14ac:dyDescent="0.25">
      <c r="A509" s="18"/>
      <c r="B509" s="18"/>
      <c r="C509" s="18"/>
      <c r="D509" s="18"/>
      <c r="E509" s="46"/>
      <c r="F509" s="18"/>
      <c r="G509" s="18"/>
      <c r="H509" s="18"/>
      <c r="I509" s="18"/>
      <c r="J509" s="18"/>
      <c r="K509" s="13"/>
    </row>
    <row r="510" spans="1:11" s="12" customFormat="1" x14ac:dyDescent="0.25">
      <c r="A510" s="18"/>
      <c r="B510" s="18"/>
      <c r="C510" s="18"/>
      <c r="D510" s="18"/>
      <c r="E510" s="46"/>
      <c r="F510" s="18"/>
      <c r="G510" s="18"/>
      <c r="H510" s="18"/>
      <c r="I510" s="18"/>
      <c r="J510" s="18"/>
      <c r="K510" s="13"/>
    </row>
    <row r="511" spans="1:11" s="12" customFormat="1" x14ac:dyDescent="0.25">
      <c r="A511" s="18"/>
      <c r="B511" s="18"/>
      <c r="C511" s="18"/>
      <c r="D511" s="18"/>
      <c r="E511" s="46"/>
      <c r="F511" s="18"/>
      <c r="G511" s="18"/>
      <c r="H511" s="18"/>
      <c r="I511" s="18"/>
      <c r="J511" s="18"/>
      <c r="K511" s="13"/>
    </row>
    <row r="512" spans="1:11" s="12" customFormat="1" x14ac:dyDescent="0.25">
      <c r="A512" s="18"/>
      <c r="B512" s="18"/>
      <c r="C512" s="18"/>
      <c r="D512" s="18"/>
      <c r="E512" s="46"/>
      <c r="F512" s="18"/>
      <c r="G512" s="18"/>
      <c r="H512" s="18"/>
      <c r="I512" s="18"/>
      <c r="J512" s="18"/>
      <c r="K512" s="13"/>
    </row>
    <row r="513" spans="1:11" s="12" customFormat="1" x14ac:dyDescent="0.25">
      <c r="A513" s="18"/>
      <c r="B513" s="18"/>
      <c r="C513" s="18"/>
      <c r="D513" s="18"/>
      <c r="E513" s="46"/>
      <c r="F513" s="18"/>
      <c r="G513" s="18"/>
      <c r="H513" s="18"/>
      <c r="I513" s="18"/>
      <c r="J513" s="18"/>
      <c r="K513" s="13"/>
    </row>
    <row r="514" spans="1:11" s="12" customFormat="1" x14ac:dyDescent="0.25">
      <c r="A514" s="18"/>
      <c r="B514" s="18"/>
      <c r="C514" s="18"/>
      <c r="D514" s="18"/>
      <c r="E514" s="46"/>
      <c r="F514" s="18"/>
      <c r="G514" s="18"/>
      <c r="H514" s="18"/>
      <c r="I514" s="18"/>
      <c r="J514" s="18"/>
      <c r="K514" s="13"/>
    </row>
    <row r="515" spans="1:11" s="12" customFormat="1" x14ac:dyDescent="0.25">
      <c r="A515" s="18"/>
      <c r="B515" s="18"/>
      <c r="C515" s="18"/>
      <c r="D515" s="18"/>
      <c r="E515" s="46"/>
      <c r="F515" s="18"/>
      <c r="G515" s="18"/>
      <c r="H515" s="18"/>
      <c r="I515" s="18"/>
      <c r="J515" s="18"/>
      <c r="K515" s="13"/>
    </row>
    <row r="516" spans="1:11" s="12" customFormat="1" x14ac:dyDescent="0.25">
      <c r="A516" s="18"/>
      <c r="B516" s="18"/>
      <c r="C516" s="18"/>
      <c r="D516" s="18"/>
      <c r="E516" s="46"/>
      <c r="F516" s="18"/>
      <c r="G516" s="18"/>
      <c r="H516" s="18"/>
      <c r="I516" s="18"/>
      <c r="J516" s="18"/>
      <c r="K516" s="13"/>
    </row>
    <row r="517" spans="1:11" s="12" customFormat="1" x14ac:dyDescent="0.25">
      <c r="A517" s="13"/>
      <c r="B517" s="13"/>
      <c r="C517" s="13"/>
      <c r="D517" s="13"/>
      <c r="E517" s="45"/>
      <c r="F517" s="13"/>
      <c r="G517" s="13"/>
      <c r="H517" s="13"/>
      <c r="I517" s="13"/>
      <c r="J517" s="13"/>
      <c r="K517" s="13"/>
    </row>
    <row r="518" spans="1:11" s="12" customFormat="1" x14ac:dyDescent="0.25">
      <c r="A518" s="13"/>
      <c r="B518" s="13"/>
      <c r="C518" s="13"/>
      <c r="D518" s="13"/>
      <c r="E518" s="45"/>
      <c r="F518" s="13"/>
      <c r="G518" s="13"/>
      <c r="H518" s="13"/>
      <c r="I518" s="13"/>
      <c r="J518" s="13"/>
      <c r="K518" s="13"/>
    </row>
    <row r="519" spans="1:11" s="12" customFormat="1" x14ac:dyDescent="0.25">
      <c r="A519" s="13"/>
      <c r="B519" s="13"/>
      <c r="C519" s="13"/>
      <c r="D519" s="13"/>
      <c r="E519" s="45"/>
      <c r="F519" s="13"/>
      <c r="G519" s="13"/>
      <c r="H519" s="13"/>
      <c r="I519" s="13"/>
      <c r="J519" s="13"/>
      <c r="K519" s="13"/>
    </row>
    <row r="520" spans="1:11" s="12" customFormat="1" x14ac:dyDescent="0.25">
      <c r="A520" s="13"/>
      <c r="B520" s="13"/>
      <c r="C520" s="13"/>
      <c r="D520" s="13"/>
      <c r="E520" s="45"/>
      <c r="F520" s="13"/>
      <c r="G520" s="13"/>
      <c r="H520" s="13"/>
      <c r="I520" s="13"/>
      <c r="J520" s="13"/>
      <c r="K520" s="13"/>
    </row>
    <row r="521" spans="1:11" s="12" customFormat="1" x14ac:dyDescent="0.25">
      <c r="A521" s="13"/>
      <c r="B521" s="13"/>
      <c r="C521" s="13"/>
      <c r="D521" s="13"/>
      <c r="E521" s="45"/>
      <c r="F521" s="13"/>
      <c r="G521" s="13"/>
      <c r="H521" s="13"/>
      <c r="I521" s="13"/>
      <c r="J521" s="13"/>
      <c r="K521" s="13"/>
    </row>
    <row r="522" spans="1:11" s="12" customFormat="1" x14ac:dyDescent="0.25">
      <c r="A522" s="13"/>
      <c r="B522" s="13"/>
      <c r="C522" s="13"/>
      <c r="D522" s="13"/>
      <c r="E522" s="45"/>
      <c r="F522" s="13"/>
      <c r="G522" s="13"/>
      <c r="H522" s="13"/>
      <c r="I522" s="13"/>
      <c r="J522" s="13"/>
      <c r="K522" s="13"/>
    </row>
    <row r="523" spans="1:11" s="12" customFormat="1" x14ac:dyDescent="0.25">
      <c r="A523" s="13"/>
      <c r="B523" s="13"/>
      <c r="C523" s="13"/>
      <c r="D523" s="13"/>
      <c r="E523" s="45"/>
      <c r="F523" s="13"/>
      <c r="G523" s="13"/>
      <c r="H523" s="13"/>
      <c r="I523" s="13"/>
      <c r="J523" s="13"/>
      <c r="K523" s="13"/>
    </row>
    <row r="524" spans="1:11" s="12" customFormat="1" x14ac:dyDescent="0.25">
      <c r="A524" s="13"/>
      <c r="B524" s="13"/>
      <c r="C524" s="13"/>
      <c r="D524" s="13"/>
      <c r="E524" s="45"/>
      <c r="F524" s="13"/>
      <c r="G524" s="13"/>
      <c r="H524" s="13"/>
      <c r="I524" s="13"/>
      <c r="J524" s="13"/>
      <c r="K524" s="13"/>
    </row>
    <row r="525" spans="1:11" s="12" customFormat="1" x14ac:dyDescent="0.25">
      <c r="A525" s="13"/>
      <c r="B525" s="13"/>
      <c r="C525" s="13"/>
      <c r="D525" s="13"/>
      <c r="E525" s="45"/>
      <c r="F525" s="13"/>
      <c r="G525" s="13"/>
      <c r="H525" s="13"/>
      <c r="I525" s="13"/>
      <c r="J525" s="13"/>
      <c r="K525" s="13"/>
    </row>
    <row r="526" spans="1:11" s="12" customFormat="1" x14ac:dyDescent="0.25">
      <c r="A526" s="13"/>
      <c r="B526" s="13"/>
      <c r="C526" s="13"/>
      <c r="D526" s="13"/>
      <c r="E526" s="45"/>
      <c r="F526" s="13"/>
      <c r="G526" s="13"/>
      <c r="H526" s="13"/>
      <c r="I526" s="13"/>
      <c r="J526" s="13"/>
      <c r="K526" s="13"/>
    </row>
    <row r="527" spans="1:11" s="12" customFormat="1" x14ac:dyDescent="0.25">
      <c r="A527" s="13"/>
      <c r="B527" s="13"/>
      <c r="C527" s="13"/>
      <c r="D527" s="13"/>
      <c r="E527" s="45"/>
      <c r="F527" s="13"/>
      <c r="G527" s="13"/>
      <c r="H527" s="13"/>
      <c r="I527" s="13"/>
      <c r="J527" s="13"/>
      <c r="K527" s="13"/>
    </row>
    <row r="528" spans="1:11" s="12" customFormat="1" x14ac:dyDescent="0.25">
      <c r="A528" s="13"/>
      <c r="B528" s="13"/>
      <c r="C528" s="13"/>
      <c r="D528" s="13"/>
      <c r="E528" s="45"/>
      <c r="F528" s="13"/>
      <c r="G528" s="13"/>
      <c r="H528" s="13"/>
      <c r="I528" s="13"/>
      <c r="J528" s="13"/>
      <c r="K528" s="13"/>
    </row>
    <row r="529" spans="1:11" s="12" customFormat="1" x14ac:dyDescent="0.25">
      <c r="A529" s="13"/>
      <c r="B529" s="13"/>
      <c r="C529" s="13"/>
      <c r="D529" s="13"/>
      <c r="E529" s="45"/>
      <c r="F529" s="13"/>
      <c r="G529" s="13"/>
      <c r="H529" s="13"/>
      <c r="I529" s="13"/>
      <c r="J529" s="13"/>
      <c r="K529" s="13"/>
    </row>
    <row r="530" spans="1:11" s="12" customFormat="1" x14ac:dyDescent="0.25">
      <c r="A530" s="13"/>
      <c r="B530" s="13"/>
      <c r="C530" s="13"/>
      <c r="D530" s="13"/>
      <c r="E530" s="45"/>
      <c r="F530" s="13"/>
      <c r="G530" s="13"/>
      <c r="H530" s="13"/>
      <c r="I530" s="13"/>
      <c r="J530" s="13"/>
      <c r="K530" s="13"/>
    </row>
    <row r="531" spans="1:11" s="12" customFormat="1" x14ac:dyDescent="0.25">
      <c r="A531" s="13"/>
      <c r="B531" s="13"/>
      <c r="C531" s="13"/>
      <c r="D531" s="13"/>
      <c r="E531" s="45"/>
      <c r="F531" s="13"/>
      <c r="G531" s="13"/>
      <c r="H531" s="13"/>
      <c r="I531" s="13"/>
      <c r="J531" s="13"/>
      <c r="K531" s="13"/>
    </row>
    <row r="532" spans="1:11" s="12" customFormat="1" x14ac:dyDescent="0.25">
      <c r="A532" s="13"/>
      <c r="B532" s="13"/>
      <c r="C532" s="13"/>
      <c r="D532" s="13"/>
      <c r="E532" s="45"/>
      <c r="F532" s="13"/>
      <c r="G532" s="13"/>
      <c r="H532" s="13"/>
      <c r="I532" s="13"/>
      <c r="J532" s="13"/>
      <c r="K532" s="13"/>
    </row>
    <row r="533" spans="1:11" s="12" customFormat="1" x14ac:dyDescent="0.25">
      <c r="A533" s="13"/>
      <c r="B533" s="13"/>
      <c r="C533" s="13"/>
      <c r="D533" s="13"/>
      <c r="E533" s="45"/>
      <c r="F533" s="13"/>
      <c r="G533" s="13"/>
      <c r="H533" s="13"/>
      <c r="I533" s="13"/>
      <c r="J533" s="13"/>
      <c r="K533" s="13"/>
    </row>
    <row r="534" spans="1:11" s="12" customFormat="1" x14ac:dyDescent="0.25">
      <c r="A534" s="13"/>
      <c r="B534" s="13"/>
      <c r="C534" s="13"/>
      <c r="D534" s="13"/>
      <c r="E534" s="45"/>
      <c r="F534" s="13"/>
      <c r="G534" s="13"/>
      <c r="H534" s="13"/>
      <c r="I534" s="13"/>
      <c r="J534" s="13"/>
      <c r="K534" s="13"/>
    </row>
    <row r="535" spans="1:11" s="12" customFormat="1" x14ac:dyDescent="0.25">
      <c r="A535" s="13"/>
      <c r="B535" s="13"/>
      <c r="C535" s="13"/>
      <c r="D535" s="13"/>
      <c r="E535" s="45"/>
      <c r="F535" s="13"/>
      <c r="G535" s="13"/>
      <c r="H535" s="13"/>
      <c r="I535" s="13"/>
      <c r="J535" s="13"/>
      <c r="K535" s="13"/>
    </row>
    <row r="536" spans="1:11" s="12" customFormat="1" x14ac:dyDescent="0.25">
      <c r="A536" s="13"/>
      <c r="B536" s="13"/>
      <c r="C536" s="13"/>
      <c r="D536" s="13"/>
      <c r="E536" s="45"/>
      <c r="F536" s="13"/>
      <c r="G536" s="13"/>
      <c r="H536" s="13"/>
      <c r="I536" s="13"/>
      <c r="J536" s="13"/>
      <c r="K536" s="13"/>
    </row>
    <row r="537" spans="1:11" s="12" customFormat="1" x14ac:dyDescent="0.25">
      <c r="A537" s="13"/>
      <c r="B537" s="13"/>
      <c r="C537" s="13"/>
      <c r="D537" s="13"/>
      <c r="E537" s="45"/>
      <c r="F537" s="13"/>
      <c r="G537" s="13"/>
      <c r="H537" s="13"/>
      <c r="I537" s="13"/>
      <c r="J537" s="13"/>
      <c r="K537" s="13"/>
    </row>
    <row r="538" spans="1:11" s="12" customFormat="1" x14ac:dyDescent="0.25">
      <c r="A538" s="13"/>
      <c r="B538" s="13"/>
      <c r="C538" s="13"/>
      <c r="D538" s="13"/>
      <c r="E538" s="45"/>
      <c r="F538" s="13"/>
      <c r="G538" s="13"/>
      <c r="H538" s="13"/>
      <c r="I538" s="13"/>
      <c r="J538" s="13"/>
      <c r="K538" s="13"/>
    </row>
    <row r="539" spans="1:11" x14ac:dyDescent="0.25">
      <c r="A539" s="13"/>
      <c r="B539" s="13"/>
      <c r="C539" s="13"/>
      <c r="D539" s="13"/>
      <c r="E539" s="45"/>
      <c r="F539" s="13"/>
      <c r="G539" s="13"/>
      <c r="H539" s="13"/>
      <c r="I539" s="13"/>
      <c r="J539" s="13"/>
    </row>
  </sheetData>
  <mergeCells count="188">
    <mergeCell ref="B170:J170"/>
    <mergeCell ref="B157:J157"/>
    <mergeCell ref="B158:J158"/>
    <mergeCell ref="B159:J159"/>
    <mergeCell ref="B160:J160"/>
    <mergeCell ref="B166:J166"/>
    <mergeCell ref="B167:J167"/>
    <mergeCell ref="B168:J168"/>
    <mergeCell ref="B169:J169"/>
    <mergeCell ref="B161:J161"/>
    <mergeCell ref="A163:J163"/>
    <mergeCell ref="A164:J164"/>
    <mergeCell ref="B165:J165"/>
    <mergeCell ref="B162:J162"/>
    <mergeCell ref="A148:J148"/>
    <mergeCell ref="C149:D149"/>
    <mergeCell ref="E149:F149"/>
    <mergeCell ref="A155:J155"/>
    <mergeCell ref="A156:J156"/>
    <mergeCell ref="A136:J136"/>
    <mergeCell ref="A137:J137"/>
    <mergeCell ref="A146:B146"/>
    <mergeCell ref="C146:E146"/>
    <mergeCell ref="F146:H146"/>
    <mergeCell ref="I146:J146"/>
    <mergeCell ref="A147:B147"/>
    <mergeCell ref="C147:E147"/>
    <mergeCell ref="F147:H147"/>
    <mergeCell ref="I147:J147"/>
    <mergeCell ref="B141:J141"/>
    <mergeCell ref="B142:J142"/>
    <mergeCell ref="A144:J144"/>
    <mergeCell ref="G149:H149"/>
    <mergeCell ref="I149:J149"/>
    <mergeCell ref="A138:J138"/>
    <mergeCell ref="A139:J139"/>
    <mergeCell ref="B140:J140"/>
    <mergeCell ref="B143:J143"/>
    <mergeCell ref="B129:J129"/>
    <mergeCell ref="B130:J130"/>
    <mergeCell ref="B132:J132"/>
    <mergeCell ref="A118:J118"/>
    <mergeCell ref="A119:J119"/>
    <mergeCell ref="B120:J120"/>
    <mergeCell ref="B121:J121"/>
    <mergeCell ref="B122:J122"/>
    <mergeCell ref="A145:J145"/>
    <mergeCell ref="A135:J135"/>
    <mergeCell ref="B131:J131"/>
    <mergeCell ref="B133:J133"/>
    <mergeCell ref="A134:J134"/>
    <mergeCell ref="B108:J108"/>
    <mergeCell ref="A126:J126"/>
    <mergeCell ref="A127:J127"/>
    <mergeCell ref="B128:J128"/>
    <mergeCell ref="A110:J110"/>
    <mergeCell ref="A111:J111"/>
    <mergeCell ref="B112:J112"/>
    <mergeCell ref="B113:J113"/>
    <mergeCell ref="B114:J114"/>
    <mergeCell ref="B115:J115"/>
    <mergeCell ref="B116:J116"/>
    <mergeCell ref="B123:J123"/>
    <mergeCell ref="B124:J124"/>
    <mergeCell ref="B125:J125"/>
    <mergeCell ref="B109:J109"/>
    <mergeCell ref="B117:J117"/>
    <mergeCell ref="B105:J105"/>
    <mergeCell ref="B106:J106"/>
    <mergeCell ref="B107:J107"/>
    <mergeCell ref="A102:J102"/>
    <mergeCell ref="A94:B94"/>
    <mergeCell ref="C94:E94"/>
    <mergeCell ref="F94:H94"/>
    <mergeCell ref="I94:J94"/>
    <mergeCell ref="A95:J95"/>
    <mergeCell ref="A103:J103"/>
    <mergeCell ref="B104:J104"/>
    <mergeCell ref="A44:J44"/>
    <mergeCell ref="B45:J45"/>
    <mergeCell ref="B46:J46"/>
    <mergeCell ref="A67:J67"/>
    <mergeCell ref="A68:J68"/>
    <mergeCell ref="B69:J69"/>
    <mergeCell ref="B70:J70"/>
    <mergeCell ref="B71:J71"/>
    <mergeCell ref="A51:J51"/>
    <mergeCell ref="A52:J52"/>
    <mergeCell ref="A59:J59"/>
    <mergeCell ref="A60:J60"/>
    <mergeCell ref="B61:J61"/>
    <mergeCell ref="B62:J62"/>
    <mergeCell ref="B63:J63"/>
    <mergeCell ref="B64:J64"/>
    <mergeCell ref="B66:J66"/>
    <mergeCell ref="B49:J49"/>
    <mergeCell ref="B54:J54"/>
    <mergeCell ref="B55:J55"/>
    <mergeCell ref="B56:J56"/>
    <mergeCell ref="B87:J87"/>
    <mergeCell ref="B88:J88"/>
    <mergeCell ref="B89:J89"/>
    <mergeCell ref="A83:J83"/>
    <mergeCell ref="A84:J84"/>
    <mergeCell ref="B82:J82"/>
    <mergeCell ref="A5:J5"/>
    <mergeCell ref="A6:J6"/>
    <mergeCell ref="A7:J7"/>
    <mergeCell ref="A13:J13"/>
    <mergeCell ref="C14:J14"/>
    <mergeCell ref="C15:J15"/>
    <mergeCell ref="B41:J41"/>
    <mergeCell ref="B21:J21"/>
    <mergeCell ref="A35:J35"/>
    <mergeCell ref="A36:J36"/>
    <mergeCell ref="B37:J37"/>
    <mergeCell ref="B38:J38"/>
    <mergeCell ref="B39:J39"/>
    <mergeCell ref="B40:J40"/>
    <mergeCell ref="A25:B25"/>
    <mergeCell ref="I25:J25"/>
    <mergeCell ref="A26:J26"/>
    <mergeCell ref="C27:D27"/>
    <mergeCell ref="F25:H25"/>
    <mergeCell ref="E27:F27"/>
    <mergeCell ref="A22:J22"/>
    <mergeCell ref="A23:J23"/>
    <mergeCell ref="A24:B24"/>
    <mergeCell ref="I24:J24"/>
    <mergeCell ref="B1:J1"/>
    <mergeCell ref="B2:C2"/>
    <mergeCell ref="D2:H2"/>
    <mergeCell ref="B3:C3"/>
    <mergeCell ref="D3:H3"/>
    <mergeCell ref="A4:J4"/>
    <mergeCell ref="B8:J8"/>
    <mergeCell ref="B11:J11"/>
    <mergeCell ref="B12:J12"/>
    <mergeCell ref="B9:J9"/>
    <mergeCell ref="B10:J10"/>
    <mergeCell ref="A85:J85"/>
    <mergeCell ref="C24:E24"/>
    <mergeCell ref="F24:H24"/>
    <mergeCell ref="C16:J16"/>
    <mergeCell ref="A17:J17"/>
    <mergeCell ref="B18:J18"/>
    <mergeCell ref="B19:J19"/>
    <mergeCell ref="B20:J20"/>
    <mergeCell ref="B42:J42"/>
    <mergeCell ref="B47:J47"/>
    <mergeCell ref="B48:J48"/>
    <mergeCell ref="A75:J75"/>
    <mergeCell ref="A76:J76"/>
    <mergeCell ref="B77:J77"/>
    <mergeCell ref="B78:J78"/>
    <mergeCell ref="A43:J43"/>
    <mergeCell ref="B50:J50"/>
    <mergeCell ref="B58:J58"/>
    <mergeCell ref="B74:J74"/>
    <mergeCell ref="B65:J65"/>
    <mergeCell ref="B57:J57"/>
    <mergeCell ref="G27:H27"/>
    <mergeCell ref="I27:J27"/>
    <mergeCell ref="C25:E25"/>
    <mergeCell ref="B72:J72"/>
    <mergeCell ref="B73:J73"/>
    <mergeCell ref="B53:J53"/>
    <mergeCell ref="B174:J174"/>
    <mergeCell ref="B175:J175"/>
    <mergeCell ref="B176:J176"/>
    <mergeCell ref="B177:J177"/>
    <mergeCell ref="A171:J171"/>
    <mergeCell ref="B172:J172"/>
    <mergeCell ref="B173:J173"/>
    <mergeCell ref="B90:J90"/>
    <mergeCell ref="A91:J91"/>
    <mergeCell ref="A92:J92"/>
    <mergeCell ref="A93:B93"/>
    <mergeCell ref="C93:E93"/>
    <mergeCell ref="F93:H93"/>
    <mergeCell ref="I93:J93"/>
    <mergeCell ref="C96:D96"/>
    <mergeCell ref="E96:F96"/>
    <mergeCell ref="G96:H96"/>
    <mergeCell ref="I96:J96"/>
    <mergeCell ref="B81:J81"/>
    <mergeCell ref="B79:J79"/>
    <mergeCell ref="B80:J80"/>
  </mergeCells>
  <phoneticPr fontId="4" type="noConversion"/>
  <dataValidations xWindow="583" yWindow="483" count="16">
    <dataValidation allowBlank="1" showInputMessage="1" showErrorMessage="1" prompt="Monto ejecutado en el trimestre" sqref="H28:H34 H97:H101 H150:H154" xr:uid="{00000000-0002-0000-0000-000000000000}"/>
    <dataValidation allowBlank="1" showInputMessage="1" showErrorMessage="1" prompt="Meta alcanzada en el trimestre" sqref="G97:G101 G28:G32 G34 G150:G154" xr:uid="{00000000-0002-0000-0000-000001000000}"/>
    <dataValidation allowBlank="1" showInputMessage="1" showErrorMessage="1" prompt="Monto presupuestado para el producto" sqref="F28 D32:F32 F97 D30:D31 E29:F31 D34:F34 D28 E98:F101 D97:D101 F150:F154 D150:D154" xr:uid="{00000000-0002-0000-0000-000002000000}"/>
    <dataValidation allowBlank="1" showInputMessage="1" showErrorMessage="1" prompt="Meta anual del indicador" sqref="E28 C28:C32 E97 D29 C34 C97:C101 C150:C154 E150:E154" xr:uid="{00000000-0002-0000-0000-000003000000}"/>
    <dataValidation allowBlank="1" showInputMessage="1" showErrorMessage="1" prompt="Nombre del indicador" sqref="B28 B97 B32 B34 B150:B151" xr:uid="{00000000-0002-0000-0000-000004000000}"/>
    <dataValidation allowBlank="1" showInputMessage="1" showErrorMessage="1" prompt="Nombre de cada producto" sqref="A28 A97 A32 A34 A150:A151" xr:uid="{00000000-0002-0000-0000-000005000000}"/>
    <dataValidation allowBlank="1" showInputMessage="1" showErrorMessage="1" prompt="¿En qué consiste el programa?" sqref="B19:J19 B88:J88 B141:J141" xr:uid="{00000000-0002-0000-0000-000006000000}"/>
    <dataValidation allowBlank="1" showInputMessage="1" showErrorMessage="1" prompt="Presupuesto del programa" sqref="A25:C25 F25 A94:C94 F94 A147:C147 F147" xr:uid="{00000000-0002-0000-0000-000007000000}"/>
    <dataValidation allowBlank="1" showInputMessage="1" showErrorMessage="1" prompt="Oportunidades de mejora identificadas" sqref="A138:J138" xr:uid="{00000000-0002-0000-0000-000008000000}"/>
    <dataValidation allowBlank="1" showInputMessage="1" showErrorMessage="1" prompt="De existir desvío, explicar razones." sqref="C168:J168 C40:J40 C56:J56 C48:J48 B56:B58 B107:B109 B40:B42 B48:B50 C80:J80 C159:J160 B65:B66 C107:J107 B133 B115:B117 C123:J123 B123:B125 B168:B170 B159:B162 B80:B82 B64:J64 C115:J115 B72:B74 C72:J72 C174:J175 B174:B177" xr:uid="{00000000-0002-0000-0000-000009000000}"/>
    <dataValidation allowBlank="1" showInputMessage="1" showErrorMessage="1" prompt="1. Describir lo plasmado en el presupuesto_x000a_2. Describir lo alcanzado en términos financieros y de producción " sqref="B39:J39 B55:J55 B47:J47 B79:J79 B106:J106 B167:J167 B71:J71 B63:J63 B114:J114 B122:J122 C130:J130 B130:B132" xr:uid="{00000000-0002-0000-0000-00000A000000}"/>
    <dataValidation allowBlank="1" showInputMessage="1" showErrorMessage="1" prompt="¿En qué consiste el producto? su objetivo" sqref="B38:J38 B54:J54 B46:J46 B78:J78 B105:J105 B166:J166 B158:J158 B62:J62 B129:J129 B121:J121 B70:J70 B113:J113 B173:J173" xr:uid="{00000000-0002-0000-0000-00000B000000}"/>
    <dataValidation allowBlank="1" showInputMessage="1" showErrorMessage="1" prompt="Nombre del producto" sqref="B37:J37 B53:J53 B45:J45 B77:J77 B104:J104 B165:J165 B157:J157 B61:J61 B128:J128 B120:J120 B69:J69 B112:J112 B172:J172" xr:uid="{00000000-0002-0000-0000-00000C000000}"/>
    <dataValidation allowBlank="1" showInputMessage="1" showErrorMessage="1" prompt="¿A quién va dirigido el programa?, ¿qué característica tiene esta población que requiere ser beneficiada?" sqref="B20:J20 B89:J89 B142:J142" xr:uid="{00000000-0002-0000-0000-00000D000000}"/>
    <dataValidation allowBlank="1" showInputMessage="1" prompt="Nombre del capítulo" sqref="B8:J10" xr:uid="{00000000-0002-0000-0000-00000E000000}"/>
    <dataValidation allowBlank="1" sqref="A8" xr:uid="{00000000-0002-0000-0000-00000F000000}"/>
  </dataValidations>
  <pageMargins left="0.7" right="0.7" top="0.75" bottom="0.75" header="0.3" footer="0.3"/>
  <pageSetup scale="55" orientation="portrait" r:id="rId1"/>
  <drawing r:id="rId2"/>
  <tableParts count="3">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FDD0ABB62993A409569CD3703D71F04" ma:contentTypeVersion="5" ma:contentTypeDescription="Crear nuevo documento." ma:contentTypeScope="" ma:versionID="1f0cd689ef6852e116608e7d796681e2">
  <xsd:schema xmlns:xsd="http://www.w3.org/2001/XMLSchema" xmlns:xs="http://www.w3.org/2001/XMLSchema" xmlns:p="http://schemas.microsoft.com/office/2006/metadata/properties" xmlns:ns3="bd7b276f-a919-438a-a7ab-ab9e062e37e2" targetNamespace="http://schemas.microsoft.com/office/2006/metadata/properties" ma:root="true" ma:fieldsID="ce41c8ac7c0286aff9317562f61ae109" ns3:_="">
    <xsd:import namespace="bd7b276f-a919-438a-a7ab-ab9e062e37e2"/>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b276f-a919-438a-a7ab-ab9e062e37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bd7b276f-a919-438a-a7ab-ab9e062e37e2" xsi:nil="true"/>
  </documentManagement>
</p:properties>
</file>

<file path=customXml/itemProps1.xml><?xml version="1.0" encoding="utf-8"?>
<ds:datastoreItem xmlns:ds="http://schemas.openxmlformats.org/officeDocument/2006/customXml" ds:itemID="{040A25F4-5419-4B36-BC58-04F4932BE1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b276f-a919-438a-a7ab-ab9e062e37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F2B38D-BCC9-4907-9A66-F48E59C061F3}">
  <ds:schemaRefs>
    <ds:schemaRef ds:uri="http://schemas.microsoft.com/sharepoint/v3/contenttype/forms"/>
  </ds:schemaRefs>
</ds:datastoreItem>
</file>

<file path=customXml/itemProps3.xml><?xml version="1.0" encoding="utf-8"?>
<ds:datastoreItem xmlns:ds="http://schemas.openxmlformats.org/officeDocument/2006/customXml" ds:itemID="{1896C5D2-C8B7-484C-A97E-0D65AC290E6F}">
  <ds:schemaRefs>
    <ds:schemaRef ds:uri="http://schemas.microsoft.com/office/infopath/2007/PartnerControls"/>
    <ds:schemaRef ds:uri="http://purl.org/dc/terms/"/>
    <ds:schemaRef ds:uri="http://schemas.microsoft.com/office/2006/documentManagement/types"/>
    <ds:schemaRef ds:uri="http://www.w3.org/XML/1998/namespace"/>
    <ds:schemaRef ds:uri="http://purl.org/dc/elements/1.1/"/>
    <ds:schemaRef ds:uri="http://purl.org/dc/dcmitype/"/>
    <ds:schemaRef ds:uri="http://schemas.openxmlformats.org/package/2006/metadata/core-properties"/>
    <ds:schemaRef ds:uri="bd7b276f-a919-438a-a7ab-ab9e062e37e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T3</vt:lpstr>
      <vt:lpstr>'T3'!_Hlk110321804</vt:lpstr>
      <vt:lpstr>'T3'!Área_de_impresión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Ysolina Feliz</cp:lastModifiedBy>
  <cp:lastPrinted>2025-07-16T12:55:42Z</cp:lastPrinted>
  <dcterms:created xsi:type="dcterms:W3CDTF">2021-03-22T15:50:10Z</dcterms:created>
  <dcterms:modified xsi:type="dcterms:W3CDTF">2025-10-16T16:50:18Z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0x0101001FDD0ABB62993A409569CD3703D71F04</vt:lpwstr>
  </property>
</Properties>
</file>